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david/Desktop/"/>
    </mc:Choice>
  </mc:AlternateContent>
  <xr:revisionPtr revIDLastSave="0" documentId="13_ncr:1_{2A08D1BA-2C6D-1640-A0E9-83658E4E760A}" xr6:coauthVersionLast="47" xr6:coauthVersionMax="47" xr10:uidLastSave="{00000000-0000-0000-0000-000000000000}"/>
  <bookViews>
    <workbookView xWindow="40480" yWindow="500" windowWidth="50260" windowHeight="26520" activeTab="9" xr2:uid="{00000000-000D-0000-FFFF-FFFF00000000}"/>
  </bookViews>
  <sheets>
    <sheet name="Rekapitulace stavby" sheetId="1" r:id="rId1"/>
    <sheet name="01 - Bourací práce a demo..." sheetId="2" r:id="rId2"/>
    <sheet name="02 - Bourací práce a demo..." sheetId="3" r:id="rId3"/>
    <sheet name="03 - ASŘ - Uznatelné" sheetId="4" r:id="rId4"/>
    <sheet name="04 - ASŘ - Neuznatelné" sheetId="5" r:id="rId5"/>
    <sheet name="05 - ZTI - Uznatelné" sheetId="6" r:id="rId6"/>
    <sheet name="06 - Osvětlení - Uznatelné" sheetId="7" r:id="rId7"/>
    <sheet name="07 - Eletro - Uznatelné" sheetId="8" r:id="rId8"/>
    <sheet name="08 - VZT - Uznatelné" sheetId="9" r:id="rId9"/>
    <sheet name="09 - Vybavení - Uznatelné" sheetId="10" r:id="rId10"/>
    <sheet name="10 - Vybavení - Neuznatelné" sheetId="11" r:id="rId11"/>
    <sheet name="11 - Plyn - Uznatelné" sheetId="12" r:id="rId12"/>
    <sheet name="12 - VRN" sheetId="13" r:id="rId13"/>
    <sheet name="09.1 Vybavení - Uznatelné" sheetId="15" r:id="rId14"/>
    <sheet name="10.1 Vybavení - Neuznatelné" sheetId="16" r:id="rId15"/>
    <sheet name="Pokyny pro vyplnění" sheetId="14" r:id="rId16"/>
  </sheets>
  <definedNames>
    <definedName name="_xlnm._FilterDatabase" localSheetId="1" hidden="1">'01 - Bourací práce a demo...'!$C$92:$K$197</definedName>
    <definedName name="_xlnm._FilterDatabase" localSheetId="2" hidden="1">'02 - Bourací práce a demo...'!$C$89:$K$136</definedName>
    <definedName name="_xlnm._FilterDatabase" localSheetId="3" hidden="1">'03 - ASŘ - Uznatelné'!$C$92:$K$301</definedName>
    <definedName name="_xlnm._FilterDatabase" localSheetId="4" hidden="1">'04 - ASŘ - Neuznatelné'!$C$87:$K$158</definedName>
    <definedName name="_xlnm._FilterDatabase" localSheetId="5" hidden="1">'05 - ZTI - Uznatelné'!$C$81:$K$124</definedName>
    <definedName name="_xlnm._FilterDatabase" localSheetId="6" hidden="1">'06 - Osvětlení - Uznatelné'!$C$80:$K$87</definedName>
    <definedName name="_xlnm._FilterDatabase" localSheetId="7" hidden="1">'07 - Eletro - Uznatelné'!$C$89:$K$227</definedName>
    <definedName name="_xlnm._FilterDatabase" localSheetId="8" hidden="1">'08 - VZT - Uznatelné'!$C$90:$K$241</definedName>
    <definedName name="_xlnm._FilterDatabase" localSheetId="9" hidden="1">'09 - Vybavení - Uznatelné'!$C$80:$K$84</definedName>
    <definedName name="_xlnm._FilterDatabase" localSheetId="10" hidden="1">'10 - Vybavení - Neuznatelné'!$C$80:$K$84</definedName>
    <definedName name="_xlnm._FilterDatabase" localSheetId="11" hidden="1">'11 - Plyn - Uznatelné'!$C$89:$K$163</definedName>
    <definedName name="_xlnm._FilterDatabase" localSheetId="12" hidden="1">'12 - VRN'!$C$83:$K$97</definedName>
    <definedName name="_xlnm.Print_Titles" localSheetId="1">'01 - Bourací práce a demo...'!$92:$92</definedName>
    <definedName name="_xlnm.Print_Titles" localSheetId="2">'02 - Bourací práce a demo...'!$89:$89</definedName>
    <definedName name="_xlnm.Print_Titles" localSheetId="3">'03 - ASŘ - Uznatelné'!$92:$92</definedName>
    <definedName name="_xlnm.Print_Titles" localSheetId="4">'04 - ASŘ - Neuznatelné'!$87:$87</definedName>
    <definedName name="_xlnm.Print_Titles" localSheetId="5">'05 - ZTI - Uznatelné'!$81:$81</definedName>
    <definedName name="_xlnm.Print_Titles" localSheetId="6">'06 - Osvětlení - Uznatelné'!$80:$80</definedName>
    <definedName name="_xlnm.Print_Titles" localSheetId="7">'07 - Eletro - Uznatelné'!$89:$89</definedName>
    <definedName name="_xlnm.Print_Titles" localSheetId="8">'08 - VZT - Uznatelné'!$90:$90</definedName>
    <definedName name="_xlnm.Print_Titles" localSheetId="9">'09 - Vybavení - Uznatelné'!$80:$80</definedName>
    <definedName name="_xlnm.Print_Titles" localSheetId="10">'10 - Vybavení - Neuznatelné'!$80:$80</definedName>
    <definedName name="_xlnm.Print_Titles" localSheetId="11">'11 - Plyn - Uznatelné'!$89:$89</definedName>
    <definedName name="_xlnm.Print_Titles" localSheetId="12">'12 - VRN'!$83:$83</definedName>
    <definedName name="_xlnm.Print_Titles" localSheetId="0">'Rekapitulace stavby'!$52:$52</definedName>
    <definedName name="_xlnm.Print_Area" localSheetId="1">'01 - Bourací práce a demo...'!$C$4:$J$39,'01 - Bourací práce a demo...'!$C$45:$J$74,'01 - Bourací práce a demo...'!$C$80:$K$197</definedName>
    <definedName name="_xlnm.Print_Area" localSheetId="2">'02 - Bourací práce a demo...'!$C$4:$J$39,'02 - Bourací práce a demo...'!$C$45:$J$71,'02 - Bourací práce a demo...'!$C$77:$K$136</definedName>
    <definedName name="_xlnm.Print_Area" localSheetId="3">'03 - ASŘ - Uznatelné'!$C$4:$J$39,'03 - ASŘ - Uznatelné'!$C$45:$J$74,'03 - ASŘ - Uznatelné'!$C$80:$K$301</definedName>
    <definedName name="_xlnm.Print_Area" localSheetId="4">'04 - ASŘ - Neuznatelné'!$C$4:$J$39,'04 - ASŘ - Neuznatelné'!$C$45:$J$69,'04 - ASŘ - Neuznatelné'!$C$75:$K$158</definedName>
    <definedName name="_xlnm.Print_Area" localSheetId="5">'05 - ZTI - Uznatelné'!$C$4:$J$39,'05 - ZTI - Uznatelné'!$C$45:$J$63,'05 - ZTI - Uznatelné'!$C$69:$K$124</definedName>
    <definedName name="_xlnm.Print_Area" localSheetId="6">'06 - Osvětlení - Uznatelné'!$C$4:$J$39,'06 - Osvětlení - Uznatelné'!$C$45:$J$62,'06 - Osvětlení - Uznatelné'!$C$68:$K$87</definedName>
    <definedName name="_xlnm.Print_Area" localSheetId="7">'07 - Eletro - Uznatelné'!$C$4:$J$39,'07 - Eletro - Uznatelné'!$C$45:$J$71,'07 - Eletro - Uznatelné'!$C$77:$K$227</definedName>
    <definedName name="_xlnm.Print_Area" localSheetId="8">'08 - VZT - Uznatelné'!$C$4:$J$39,'08 - VZT - Uznatelné'!$C$45:$J$72,'08 - VZT - Uznatelné'!$C$78:$K$241</definedName>
    <definedName name="_xlnm.Print_Area" localSheetId="9">'09 - Vybavení - Uznatelné'!$C$4:$J$39,'09 - Vybavení - Uznatelné'!$C$45:$J$62,'09 - Vybavení - Uznatelné'!$C$68:$K$84</definedName>
    <definedName name="_xlnm.Print_Area" localSheetId="10">'10 - Vybavení - Neuznatelné'!$C$4:$J$39,'10 - Vybavení - Neuznatelné'!$C$45:$J$62,'10 - Vybavení - Neuznatelné'!$C$68:$K$84</definedName>
    <definedName name="_xlnm.Print_Area" localSheetId="11">'11 - Plyn - Uznatelné'!$C$4:$J$39,'11 - Plyn - Uznatelné'!$C$45:$J$71,'11 - Plyn - Uznatelné'!$C$77:$K$163</definedName>
    <definedName name="_xlnm.Print_Area" localSheetId="12">'12 - VRN'!$C$4:$J$39,'12 - VRN'!$C$45:$J$65,'12 - VRN'!$C$71:$K$97</definedName>
    <definedName name="_xlnm.Print_Area" localSheetId="15">'Pokyny pro vyplnění'!$B$2:$K$71,'Pokyny pro vyplnění'!$B$74:$K$118,'Pokyny pro vyplnění'!$B$121:$K$161,'Pokyny pro vyplnění'!$B$164:$K$219</definedName>
    <definedName name="_xlnm.Print_Area" localSheetId="0">'Rekapitulace stavby'!$D$4:$AO$36,'Rekapitulace stavby'!$C$42:$AQ$67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4" i="11" l="1"/>
  <c r="Z98" i="16"/>
  <c r="Z97" i="16"/>
  <c r="Z96" i="16"/>
  <c r="Z95" i="16"/>
  <c r="Z93" i="16"/>
  <c r="Z92" i="16"/>
  <c r="Z91" i="16"/>
  <c r="Z90" i="16"/>
  <c r="Z88" i="16"/>
  <c r="Z87" i="16"/>
  <c r="Z86" i="16"/>
  <c r="Z85" i="16"/>
  <c r="Z84" i="16"/>
  <c r="Z83" i="16"/>
  <c r="Z82" i="16"/>
  <c r="Z81" i="16"/>
  <c r="Z80" i="16"/>
  <c r="Z79" i="16"/>
  <c r="Z78" i="16"/>
  <c r="Z77" i="16"/>
  <c r="Z76" i="16"/>
  <c r="Z75" i="16"/>
  <c r="Z74" i="16"/>
  <c r="Z73" i="16"/>
  <c r="Z72" i="16"/>
  <c r="Z71" i="16"/>
  <c r="Z70" i="16"/>
  <c r="Z69" i="16"/>
  <c r="Z67" i="16"/>
  <c r="Z66" i="16"/>
  <c r="Z65" i="16"/>
  <c r="Z64" i="16"/>
  <c r="Z63" i="16"/>
  <c r="Z62" i="16"/>
  <c r="Z61" i="16"/>
  <c r="Z60" i="16"/>
  <c r="Z59" i="16"/>
  <c r="Z58" i="16"/>
  <c r="Z57" i="16"/>
  <c r="Z56" i="16"/>
  <c r="Z54" i="16"/>
  <c r="Z53" i="16"/>
  <c r="Z52" i="16"/>
  <c r="Z51" i="16"/>
  <c r="Z50" i="16"/>
  <c r="Z49" i="16"/>
  <c r="Z48" i="16"/>
  <c r="Z47" i="16"/>
  <c r="Z46" i="16"/>
  <c r="Z45" i="16"/>
  <c r="Z44" i="16"/>
  <c r="Z43" i="16"/>
  <c r="Z42" i="16"/>
  <c r="Z41" i="16"/>
  <c r="Z40" i="16"/>
  <c r="Z39" i="16"/>
  <c r="Z38" i="16"/>
  <c r="Z37" i="16"/>
  <c r="Z36" i="16"/>
  <c r="Z35" i="16"/>
  <c r="Z34" i="16"/>
  <c r="Z33" i="16"/>
  <c r="Z32" i="16"/>
  <c r="Z31" i="16"/>
  <c r="Z30" i="16"/>
  <c r="Z29" i="16"/>
  <c r="Z28" i="16"/>
  <c r="Z27" i="16"/>
  <c r="Z26" i="16"/>
  <c r="Z25" i="16"/>
  <c r="Z24" i="16"/>
  <c r="Z23" i="16"/>
  <c r="Z22" i="16"/>
  <c r="Z21" i="16"/>
  <c r="Z20" i="16"/>
  <c r="Z19" i="16"/>
  <c r="Z18" i="16"/>
  <c r="Z17" i="16"/>
  <c r="Z16" i="16"/>
  <c r="Z15" i="16"/>
  <c r="Z14" i="16"/>
  <c r="Z13" i="16"/>
  <c r="Z12" i="16"/>
  <c r="Z11" i="16"/>
  <c r="Z10" i="16"/>
  <c r="Z8" i="16"/>
  <c r="Z100" i="16" s="1"/>
  <c r="Z104" i="16" s="1"/>
  <c r="Z106" i="16" s="1"/>
  <c r="Z105" i="16" s="1"/>
  <c r="Z5" i="16"/>
  <c r="Z4" i="16"/>
  <c r="Z3" i="16"/>
  <c r="I84" i="10"/>
  <c r="Z43" i="15"/>
  <c r="Z39" i="15"/>
  <c r="Z37" i="15"/>
  <c r="Z36" i="15"/>
  <c r="Z35" i="15"/>
  <c r="Z34" i="15"/>
  <c r="Z33" i="15"/>
  <c r="Z31" i="15"/>
  <c r="Z30" i="15"/>
  <c r="Z29" i="15"/>
  <c r="Z28" i="15"/>
  <c r="Z26" i="15"/>
  <c r="Z25" i="15"/>
  <c r="Z24" i="15"/>
  <c r="Z22" i="15"/>
  <c r="Z21" i="15"/>
  <c r="Z20" i="15"/>
  <c r="Z19" i="15"/>
  <c r="Z18" i="15"/>
  <c r="Z17" i="15"/>
  <c r="Z16" i="15"/>
  <c r="Z15" i="15"/>
  <c r="Z14" i="15"/>
  <c r="Z13" i="15"/>
  <c r="Z12" i="15"/>
  <c r="Z10" i="15"/>
  <c r="Z9" i="15"/>
  <c r="Z8" i="15"/>
  <c r="Z6" i="15"/>
  <c r="Z5" i="15"/>
  <c r="Z4" i="15"/>
  <c r="Z45" i="15" s="1"/>
  <c r="Z49" i="15" s="1"/>
  <c r="Z51" i="15" s="1"/>
  <c r="Z50" i="15" s="1"/>
  <c r="J37" i="13" l="1"/>
  <c r="J36" i="13"/>
  <c r="AY66" i="1"/>
  <c r="J35" i="13"/>
  <c r="AX66" i="1"/>
  <c r="BI96" i="13"/>
  <c r="BH96" i="13"/>
  <c r="BG96" i="13"/>
  <c r="BF96" i="13"/>
  <c r="T96" i="13"/>
  <c r="T95" i="13" s="1"/>
  <c r="R96" i="13"/>
  <c r="R95" i="13"/>
  <c r="P96" i="13"/>
  <c r="P95" i="13"/>
  <c r="BI93" i="13"/>
  <c r="BH93" i="13"/>
  <c r="BG93" i="13"/>
  <c r="BF93" i="13"/>
  <c r="T93" i="13"/>
  <c r="T92" i="13" s="1"/>
  <c r="R93" i="13"/>
  <c r="R92" i="13"/>
  <c r="P93" i="13"/>
  <c r="P92" i="13"/>
  <c r="BI90" i="13"/>
  <c r="BH90" i="13"/>
  <c r="BG90" i="13"/>
  <c r="BF90" i="13"/>
  <c r="T90" i="13"/>
  <c r="T89" i="13" s="1"/>
  <c r="R90" i="13"/>
  <c r="R89" i="13"/>
  <c r="P90" i="13"/>
  <c r="P89" i="13"/>
  <c r="BI87" i="13"/>
  <c r="BH87" i="13"/>
  <c r="BG87" i="13"/>
  <c r="BF87" i="13"/>
  <c r="T87" i="13"/>
  <c r="T86" i="13" s="1"/>
  <c r="T85" i="13" s="1"/>
  <c r="T84" i="13" s="1"/>
  <c r="R87" i="13"/>
  <c r="R86" i="13"/>
  <c r="R85" i="13"/>
  <c r="R84" i="13"/>
  <c r="P87" i="13"/>
  <c r="P86" i="13"/>
  <c r="J81" i="13"/>
  <c r="J80" i="13"/>
  <c r="F80" i="13"/>
  <c r="F78" i="13"/>
  <c r="E76" i="13"/>
  <c r="J55" i="13"/>
  <c r="J54" i="13"/>
  <c r="F54" i="13"/>
  <c r="F52" i="13"/>
  <c r="E50" i="13"/>
  <c r="J18" i="13"/>
  <c r="E18" i="13"/>
  <c r="F81" i="13"/>
  <c r="J17" i="13"/>
  <c r="J12" i="13"/>
  <c r="J78" i="13"/>
  <c r="E7" i="13"/>
  <c r="E74" i="13"/>
  <c r="J37" i="12"/>
  <c r="J36" i="12"/>
  <c r="AY65" i="1"/>
  <c r="J35" i="12"/>
  <c r="AX65" i="1"/>
  <c r="BI163" i="12"/>
  <c r="BH163" i="12"/>
  <c r="BG163" i="12"/>
  <c r="BF163" i="12"/>
  <c r="T163" i="12"/>
  <c r="R163" i="12"/>
  <c r="P163" i="12"/>
  <c r="BI162" i="12"/>
  <c r="BH162" i="12"/>
  <c r="BG162" i="12"/>
  <c r="BF162" i="12"/>
  <c r="T162" i="12"/>
  <c r="R162" i="12"/>
  <c r="P162" i="12"/>
  <c r="BI161" i="12"/>
  <c r="BH161" i="12"/>
  <c r="BG161" i="12"/>
  <c r="BF161" i="12"/>
  <c r="T161" i="12"/>
  <c r="R161" i="12"/>
  <c r="P161" i="12"/>
  <c r="BI160" i="12"/>
  <c r="BH160" i="12"/>
  <c r="BG160" i="12"/>
  <c r="BF160" i="12"/>
  <c r="T160" i="12"/>
  <c r="R160" i="12"/>
  <c r="P160" i="12"/>
  <c r="BI159" i="12"/>
  <c r="BH159" i="12"/>
  <c r="BG159" i="12"/>
  <c r="BF159" i="12"/>
  <c r="T159" i="12"/>
  <c r="R159" i="12"/>
  <c r="P159" i="12"/>
  <c r="BI158" i="12"/>
  <c r="BH158" i="12"/>
  <c r="BG158" i="12"/>
  <c r="BF158" i="12"/>
  <c r="T158" i="12"/>
  <c r="R158" i="12"/>
  <c r="P158" i="12"/>
  <c r="BI156" i="12"/>
  <c r="BH156" i="12"/>
  <c r="BG156" i="12"/>
  <c r="BF156" i="12"/>
  <c r="T156" i="12"/>
  <c r="R156" i="12"/>
  <c r="P156" i="12"/>
  <c r="BI155" i="12"/>
  <c r="BH155" i="12"/>
  <c r="BG155" i="12"/>
  <c r="BF155" i="12"/>
  <c r="T155" i="12"/>
  <c r="R155" i="12"/>
  <c r="P155" i="12"/>
  <c r="BI154" i="12"/>
  <c r="BH154" i="12"/>
  <c r="BG154" i="12"/>
  <c r="BF154" i="12"/>
  <c r="T154" i="12"/>
  <c r="R154" i="12"/>
  <c r="P154" i="12"/>
  <c r="BI153" i="12"/>
  <c r="BH153" i="12"/>
  <c r="BG153" i="12"/>
  <c r="BF153" i="12"/>
  <c r="T153" i="12"/>
  <c r="R153" i="12"/>
  <c r="P153" i="12"/>
  <c r="BI152" i="12"/>
  <c r="BH152" i="12"/>
  <c r="BG152" i="12"/>
  <c r="BF152" i="12"/>
  <c r="T152" i="12"/>
  <c r="R152" i="12"/>
  <c r="P152" i="12"/>
  <c r="BI151" i="12"/>
  <c r="BH151" i="12"/>
  <c r="BG151" i="12"/>
  <c r="BF151" i="12"/>
  <c r="T151" i="12"/>
  <c r="R151" i="12"/>
  <c r="P151" i="12"/>
  <c r="BI150" i="12"/>
  <c r="BH150" i="12"/>
  <c r="BG150" i="12"/>
  <c r="BF150" i="12"/>
  <c r="T150" i="12"/>
  <c r="R150" i="12"/>
  <c r="P150" i="12"/>
  <c r="BI148" i="12"/>
  <c r="BH148" i="12"/>
  <c r="BG148" i="12"/>
  <c r="BF148" i="12"/>
  <c r="T148" i="12"/>
  <c r="R148" i="12"/>
  <c r="P148" i="12"/>
  <c r="BI147" i="12"/>
  <c r="BH147" i="12"/>
  <c r="BG147" i="12"/>
  <c r="BF147" i="12"/>
  <c r="T147" i="12"/>
  <c r="R147" i="12"/>
  <c r="P147" i="12"/>
  <c r="BI145" i="12"/>
  <c r="BH145" i="12"/>
  <c r="BG145" i="12"/>
  <c r="BF145" i="12"/>
  <c r="T145" i="12"/>
  <c r="R145" i="12"/>
  <c r="P145" i="12"/>
  <c r="BI144" i="12"/>
  <c r="BH144" i="12"/>
  <c r="BG144" i="12"/>
  <c r="BF144" i="12"/>
  <c r="T144" i="12"/>
  <c r="R144" i="12"/>
  <c r="P144" i="12"/>
  <c r="BI143" i="12"/>
  <c r="BH143" i="12"/>
  <c r="BG143" i="12"/>
  <c r="BF143" i="12"/>
  <c r="T143" i="12"/>
  <c r="R143" i="12"/>
  <c r="P143" i="12"/>
  <c r="BI142" i="12"/>
  <c r="BH142" i="12"/>
  <c r="BG142" i="12"/>
  <c r="BF142" i="12"/>
  <c r="T142" i="12"/>
  <c r="R142" i="12"/>
  <c r="P142" i="12"/>
  <c r="BI139" i="12"/>
  <c r="BH139" i="12"/>
  <c r="BG139" i="12"/>
  <c r="BF139" i="12"/>
  <c r="T139" i="12"/>
  <c r="R139" i="12"/>
  <c r="P139" i="12"/>
  <c r="BI138" i="12"/>
  <c r="BH138" i="12"/>
  <c r="BG138" i="12"/>
  <c r="BF138" i="12"/>
  <c r="T138" i="12"/>
  <c r="R138" i="12"/>
  <c r="P138" i="12"/>
  <c r="BI137" i="12"/>
  <c r="BH137" i="12"/>
  <c r="BG137" i="12"/>
  <c r="BF137" i="12"/>
  <c r="T137" i="12"/>
  <c r="R137" i="12"/>
  <c r="P137" i="12"/>
  <c r="BI136" i="12"/>
  <c r="BH136" i="12"/>
  <c r="BG136" i="12"/>
  <c r="BF136" i="12"/>
  <c r="T136" i="12"/>
  <c r="R136" i="12"/>
  <c r="P136" i="12"/>
  <c r="BI135" i="12"/>
  <c r="BH135" i="12"/>
  <c r="BG135" i="12"/>
  <c r="BF135" i="12"/>
  <c r="T135" i="12"/>
  <c r="R135" i="12"/>
  <c r="P135" i="12"/>
  <c r="BI134" i="12"/>
  <c r="BH134" i="12"/>
  <c r="BG134" i="12"/>
  <c r="BF134" i="12"/>
  <c r="T134" i="12"/>
  <c r="R134" i="12"/>
  <c r="P134" i="12"/>
  <c r="BI133" i="12"/>
  <c r="BH133" i="12"/>
  <c r="BG133" i="12"/>
  <c r="BF133" i="12"/>
  <c r="T133" i="12"/>
  <c r="R133" i="12"/>
  <c r="P133" i="12"/>
  <c r="BI132" i="12"/>
  <c r="BH132" i="12"/>
  <c r="BG132" i="12"/>
  <c r="BF132" i="12"/>
  <c r="T132" i="12"/>
  <c r="R132" i="12"/>
  <c r="P132" i="12"/>
  <c r="BI131" i="12"/>
  <c r="BH131" i="12"/>
  <c r="BG131" i="12"/>
  <c r="BF131" i="12"/>
  <c r="T131" i="12"/>
  <c r="R131" i="12"/>
  <c r="P131" i="12"/>
  <c r="BI130" i="12"/>
  <c r="BH130" i="12"/>
  <c r="BG130" i="12"/>
  <c r="BF130" i="12"/>
  <c r="T130" i="12"/>
  <c r="R130" i="12"/>
  <c r="P130" i="12"/>
  <c r="BI129" i="12"/>
  <c r="BH129" i="12"/>
  <c r="BG129" i="12"/>
  <c r="BF129" i="12"/>
  <c r="T129" i="12"/>
  <c r="R129" i="12"/>
  <c r="P129" i="12"/>
  <c r="BI128" i="12"/>
  <c r="BH128" i="12"/>
  <c r="BG128" i="12"/>
  <c r="BF128" i="12"/>
  <c r="T128" i="12"/>
  <c r="R128" i="12"/>
  <c r="P128" i="12"/>
  <c r="BI127" i="12"/>
  <c r="BH127" i="12"/>
  <c r="BG127" i="12"/>
  <c r="BF127" i="12"/>
  <c r="T127" i="12"/>
  <c r="R127" i="12"/>
  <c r="P127" i="12"/>
  <c r="BI125" i="12"/>
  <c r="BH125" i="12"/>
  <c r="BG125" i="12"/>
  <c r="BF125" i="12"/>
  <c r="T125" i="12"/>
  <c r="R125" i="12"/>
  <c r="P125" i="12"/>
  <c r="BI124" i="12"/>
  <c r="BH124" i="12"/>
  <c r="BG124" i="12"/>
  <c r="BF124" i="12"/>
  <c r="T124" i="12"/>
  <c r="R124" i="12"/>
  <c r="P124" i="12"/>
  <c r="BI123" i="12"/>
  <c r="BH123" i="12"/>
  <c r="BG123" i="12"/>
  <c r="BF123" i="12"/>
  <c r="T123" i="12"/>
  <c r="R123" i="12"/>
  <c r="P123" i="12"/>
  <c r="BI122" i="12"/>
  <c r="BH122" i="12"/>
  <c r="BG122" i="12"/>
  <c r="BF122" i="12"/>
  <c r="T122" i="12"/>
  <c r="R122" i="12"/>
  <c r="P122" i="12"/>
  <c r="BI121" i="12"/>
  <c r="BH121" i="12"/>
  <c r="BG121" i="12"/>
  <c r="BF121" i="12"/>
  <c r="T121" i="12"/>
  <c r="R121" i="12"/>
  <c r="P121" i="12"/>
  <c r="BI119" i="12"/>
  <c r="BH119" i="12"/>
  <c r="BG119" i="12"/>
  <c r="BF119" i="12"/>
  <c r="T119" i="12"/>
  <c r="R119" i="12"/>
  <c r="P119" i="12"/>
  <c r="BI118" i="12"/>
  <c r="BH118" i="12"/>
  <c r="BG118" i="12"/>
  <c r="BF118" i="12"/>
  <c r="T118" i="12"/>
  <c r="R118" i="12"/>
  <c r="P118" i="12"/>
  <c r="BI117" i="12"/>
  <c r="BH117" i="12"/>
  <c r="BG117" i="12"/>
  <c r="BF117" i="12"/>
  <c r="T117" i="12"/>
  <c r="R117" i="12"/>
  <c r="P117" i="12"/>
  <c r="BI116" i="12"/>
  <c r="BH116" i="12"/>
  <c r="BG116" i="12"/>
  <c r="BF116" i="12"/>
  <c r="T116" i="12"/>
  <c r="R116" i="12"/>
  <c r="P116" i="12"/>
  <c r="BI115" i="12"/>
  <c r="BH115" i="12"/>
  <c r="BG115" i="12"/>
  <c r="BF115" i="12"/>
  <c r="T115" i="12"/>
  <c r="R115" i="12"/>
  <c r="P115" i="12"/>
  <c r="BI114" i="12"/>
  <c r="BH114" i="12"/>
  <c r="BG114" i="12"/>
  <c r="BF114" i="12"/>
  <c r="T114" i="12"/>
  <c r="R114" i="12"/>
  <c r="P114" i="12"/>
  <c r="BI113" i="12"/>
  <c r="BH113" i="12"/>
  <c r="BG113" i="12"/>
  <c r="BF113" i="12"/>
  <c r="T113" i="12"/>
  <c r="R113" i="12"/>
  <c r="P113" i="12"/>
  <c r="BI112" i="12"/>
  <c r="BH112" i="12"/>
  <c r="BG112" i="12"/>
  <c r="BF112" i="12"/>
  <c r="T112" i="12"/>
  <c r="R112" i="12"/>
  <c r="P112" i="12"/>
  <c r="BI110" i="12"/>
  <c r="BH110" i="12"/>
  <c r="BG110" i="12"/>
  <c r="BF110" i="12"/>
  <c r="T110" i="12"/>
  <c r="R110" i="12"/>
  <c r="P110" i="12"/>
  <c r="BI109" i="12"/>
  <c r="BH109" i="12"/>
  <c r="BG109" i="12"/>
  <c r="BF109" i="12"/>
  <c r="T109" i="12"/>
  <c r="R109" i="12"/>
  <c r="P109" i="12"/>
  <c r="BI108" i="12"/>
  <c r="BH108" i="12"/>
  <c r="BG108" i="12"/>
  <c r="BF108" i="12"/>
  <c r="T108" i="12"/>
  <c r="R108" i="12"/>
  <c r="P108" i="12"/>
  <c r="BI107" i="12"/>
  <c r="BH107" i="12"/>
  <c r="BG107" i="12"/>
  <c r="BF107" i="12"/>
  <c r="T107" i="12"/>
  <c r="R107" i="12"/>
  <c r="P107" i="12"/>
  <c r="BI106" i="12"/>
  <c r="BH106" i="12"/>
  <c r="BG106" i="12"/>
  <c r="BF106" i="12"/>
  <c r="T106" i="12"/>
  <c r="R106" i="12"/>
  <c r="P106" i="12"/>
  <c r="BI105" i="12"/>
  <c r="BH105" i="12"/>
  <c r="BG105" i="12"/>
  <c r="BF105" i="12"/>
  <c r="T105" i="12"/>
  <c r="R105" i="12"/>
  <c r="P105" i="12"/>
  <c r="BI104" i="12"/>
  <c r="BH104" i="12"/>
  <c r="BG104" i="12"/>
  <c r="BF104" i="12"/>
  <c r="T104" i="12"/>
  <c r="R104" i="12"/>
  <c r="P104" i="12"/>
  <c r="BI103" i="12"/>
  <c r="BH103" i="12"/>
  <c r="BG103" i="12"/>
  <c r="BF103" i="12"/>
  <c r="T103" i="12"/>
  <c r="R103" i="12"/>
  <c r="P103" i="12"/>
  <c r="BI102" i="12"/>
  <c r="BH102" i="12"/>
  <c r="BG102" i="12"/>
  <c r="BF102" i="12"/>
  <c r="T102" i="12"/>
  <c r="R102" i="12"/>
  <c r="P102" i="12"/>
  <c r="BI101" i="12"/>
  <c r="BH101" i="12"/>
  <c r="BG101" i="12"/>
  <c r="BF101" i="12"/>
  <c r="T101" i="12"/>
  <c r="R101" i="12"/>
  <c r="P101" i="12"/>
  <c r="BI99" i="12"/>
  <c r="BH99" i="12"/>
  <c r="BG99" i="12"/>
  <c r="BF99" i="12"/>
  <c r="T99" i="12"/>
  <c r="R99" i="12"/>
  <c r="P99" i="12"/>
  <c r="BI98" i="12"/>
  <c r="BH98" i="12"/>
  <c r="BG98" i="12"/>
  <c r="BF98" i="12"/>
  <c r="T98" i="12"/>
  <c r="R98" i="12"/>
  <c r="P98" i="12"/>
  <c r="BI97" i="12"/>
  <c r="BH97" i="12"/>
  <c r="BG97" i="12"/>
  <c r="BF97" i="12"/>
  <c r="T97" i="12"/>
  <c r="R97" i="12"/>
  <c r="P97" i="12"/>
  <c r="BI96" i="12"/>
  <c r="BH96" i="12"/>
  <c r="BG96" i="12"/>
  <c r="BF96" i="12"/>
  <c r="T96" i="12"/>
  <c r="R96" i="12"/>
  <c r="P96" i="12"/>
  <c r="BI95" i="12"/>
  <c r="BH95" i="12"/>
  <c r="BG95" i="12"/>
  <c r="BF95" i="12"/>
  <c r="T95" i="12"/>
  <c r="R95" i="12"/>
  <c r="P95" i="12"/>
  <c r="BI94" i="12"/>
  <c r="BH94" i="12"/>
  <c r="BG94" i="12"/>
  <c r="BF94" i="12"/>
  <c r="T94" i="12"/>
  <c r="R94" i="12"/>
  <c r="P94" i="12"/>
  <c r="BI93" i="12"/>
  <c r="BH93" i="12"/>
  <c r="BG93" i="12"/>
  <c r="BF93" i="12"/>
  <c r="T93" i="12"/>
  <c r="R93" i="12"/>
  <c r="P93" i="12"/>
  <c r="J87" i="12"/>
  <c r="J86" i="12"/>
  <c r="F86" i="12"/>
  <c r="F84" i="12"/>
  <c r="E82" i="12"/>
  <c r="J55" i="12"/>
  <c r="J54" i="12"/>
  <c r="F54" i="12"/>
  <c r="F52" i="12"/>
  <c r="E50" i="12"/>
  <c r="J18" i="12"/>
  <c r="E18" i="12"/>
  <c r="F87" i="12"/>
  <c r="J17" i="12"/>
  <c r="J12" i="12"/>
  <c r="J84" i="12" s="1"/>
  <c r="E7" i="12"/>
  <c r="E80" i="12"/>
  <c r="J37" i="11"/>
  <c r="J36" i="11"/>
  <c r="AY64" i="1"/>
  <c r="J35" i="11"/>
  <c r="AX64" i="1"/>
  <c r="BI84" i="11"/>
  <c r="F37" i="11" s="1"/>
  <c r="BD64" i="1" s="1"/>
  <c r="BH84" i="11"/>
  <c r="F36" i="11" s="1"/>
  <c r="BC64" i="1" s="1"/>
  <c r="BG84" i="11"/>
  <c r="F35" i="11" s="1"/>
  <c r="BB64" i="1" s="1"/>
  <c r="BF84" i="11"/>
  <c r="T84" i="11"/>
  <c r="T83" i="11" s="1"/>
  <c r="T82" i="11" s="1"/>
  <c r="T81" i="11" s="1"/>
  <c r="R84" i="11"/>
  <c r="R83" i="11"/>
  <c r="R82" i="11"/>
  <c r="R81" i="11" s="1"/>
  <c r="P84" i="11"/>
  <c r="P83" i="11"/>
  <c r="P82" i="11"/>
  <c r="P81" i="11" s="1"/>
  <c r="AU64" i="1" s="1"/>
  <c r="J78" i="11"/>
  <c r="J77" i="11"/>
  <c r="F77" i="11"/>
  <c r="F75" i="11"/>
  <c r="E73" i="11"/>
  <c r="J55" i="11"/>
  <c r="J54" i="11"/>
  <c r="F54" i="11"/>
  <c r="F52" i="11"/>
  <c r="E50" i="11"/>
  <c r="J18" i="11"/>
  <c r="E18" i="11"/>
  <c r="F78" i="11"/>
  <c r="J17" i="11"/>
  <c r="J12" i="11"/>
  <c r="J52" i="11" s="1"/>
  <c r="E7" i="11"/>
  <c r="E71" i="11"/>
  <c r="J37" i="10"/>
  <c r="J36" i="10"/>
  <c r="AY63" i="1"/>
  <c r="J35" i="10"/>
  <c r="AX63" i="1"/>
  <c r="BI84" i="10"/>
  <c r="F37" i="10" s="1"/>
  <c r="BD63" i="1" s="1"/>
  <c r="BH84" i="10"/>
  <c r="BG84" i="10"/>
  <c r="F35" i="10" s="1"/>
  <c r="BB63" i="1" s="1"/>
  <c r="BF84" i="10"/>
  <c r="T84" i="10"/>
  <c r="T83" i="10" s="1"/>
  <c r="T82" i="10" s="1"/>
  <c r="T81" i="10" s="1"/>
  <c r="R84" i="10"/>
  <c r="R83" i="10"/>
  <c r="R82" i="10"/>
  <c r="R81" i="10" s="1"/>
  <c r="P84" i="10"/>
  <c r="P83" i="10"/>
  <c r="P82" i="10"/>
  <c r="P81" i="10" s="1"/>
  <c r="AU63" i="1" s="1"/>
  <c r="J78" i="10"/>
  <c r="J77" i="10"/>
  <c r="F77" i="10"/>
  <c r="F75" i="10"/>
  <c r="E73" i="10"/>
  <c r="J55" i="10"/>
  <c r="J54" i="10"/>
  <c r="F54" i="10"/>
  <c r="F52" i="10"/>
  <c r="E50" i="10"/>
  <c r="J18" i="10"/>
  <c r="E18" i="10"/>
  <c r="F78" i="10"/>
  <c r="J17" i="10"/>
  <c r="J12" i="10"/>
  <c r="J75" i="10" s="1"/>
  <c r="E7" i="10"/>
  <c r="E71" i="10"/>
  <c r="J37" i="9"/>
  <c r="J36" i="9"/>
  <c r="AY62" i="1"/>
  <c r="J35" i="9"/>
  <c r="AX62" i="1"/>
  <c r="BI240" i="9"/>
  <c r="BH240" i="9"/>
  <c r="BG240" i="9"/>
  <c r="BF240" i="9"/>
  <c r="T240" i="9"/>
  <c r="R240" i="9"/>
  <c r="P240" i="9"/>
  <c r="BI238" i="9"/>
  <c r="BH238" i="9"/>
  <c r="BG238" i="9"/>
  <c r="BF238" i="9"/>
  <c r="T238" i="9"/>
  <c r="R238" i="9"/>
  <c r="P238" i="9"/>
  <c r="BI235" i="9"/>
  <c r="BH235" i="9"/>
  <c r="BG235" i="9"/>
  <c r="BF235" i="9"/>
  <c r="T235" i="9"/>
  <c r="R235" i="9"/>
  <c r="P235" i="9"/>
  <c r="BI233" i="9"/>
  <c r="BH233" i="9"/>
  <c r="BG233" i="9"/>
  <c r="BF233" i="9"/>
  <c r="T233" i="9"/>
  <c r="R233" i="9"/>
  <c r="P233" i="9"/>
  <c r="BI231" i="9"/>
  <c r="BH231" i="9"/>
  <c r="BG231" i="9"/>
  <c r="BF231" i="9"/>
  <c r="T231" i="9"/>
  <c r="R231" i="9"/>
  <c r="P231" i="9"/>
  <c r="BI229" i="9"/>
  <c r="BH229" i="9"/>
  <c r="BG229" i="9"/>
  <c r="BF229" i="9"/>
  <c r="T229" i="9"/>
  <c r="R229" i="9"/>
  <c r="P229" i="9"/>
  <c r="BI227" i="9"/>
  <c r="BH227" i="9"/>
  <c r="BG227" i="9"/>
  <c r="BF227" i="9"/>
  <c r="T227" i="9"/>
  <c r="R227" i="9"/>
  <c r="P227" i="9"/>
  <c r="BI225" i="9"/>
  <c r="BH225" i="9"/>
  <c r="BG225" i="9"/>
  <c r="BF225" i="9"/>
  <c r="T225" i="9"/>
  <c r="R225" i="9"/>
  <c r="P225" i="9"/>
  <c r="BI223" i="9"/>
  <c r="BH223" i="9"/>
  <c r="BG223" i="9"/>
  <c r="BF223" i="9"/>
  <c r="T223" i="9"/>
  <c r="R223" i="9"/>
  <c r="P223" i="9"/>
  <c r="BI221" i="9"/>
  <c r="BH221" i="9"/>
  <c r="BG221" i="9"/>
  <c r="BF221" i="9"/>
  <c r="T221" i="9"/>
  <c r="R221" i="9"/>
  <c r="P221" i="9"/>
  <c r="BI219" i="9"/>
  <c r="BH219" i="9"/>
  <c r="BG219" i="9"/>
  <c r="BF219" i="9"/>
  <c r="T219" i="9"/>
  <c r="R219" i="9"/>
  <c r="P219" i="9"/>
  <c r="BI218" i="9"/>
  <c r="BH218" i="9"/>
  <c r="BG218" i="9"/>
  <c r="BF218" i="9"/>
  <c r="T218" i="9"/>
  <c r="R218" i="9"/>
  <c r="P218" i="9"/>
  <c r="BI217" i="9"/>
  <c r="BH217" i="9"/>
  <c r="BG217" i="9"/>
  <c r="BF217" i="9"/>
  <c r="T217" i="9"/>
  <c r="R217" i="9"/>
  <c r="P217" i="9"/>
  <c r="BI216" i="9"/>
  <c r="BH216" i="9"/>
  <c r="BG216" i="9"/>
  <c r="BF216" i="9"/>
  <c r="T216" i="9"/>
  <c r="R216" i="9"/>
  <c r="P216" i="9"/>
  <c r="BI215" i="9"/>
  <c r="BH215" i="9"/>
  <c r="BG215" i="9"/>
  <c r="BF215" i="9"/>
  <c r="T215" i="9"/>
  <c r="R215" i="9"/>
  <c r="P215" i="9"/>
  <c r="BI214" i="9"/>
  <c r="BH214" i="9"/>
  <c r="BG214" i="9"/>
  <c r="BF214" i="9"/>
  <c r="T214" i="9"/>
  <c r="R214" i="9"/>
  <c r="P214" i="9"/>
  <c r="BI213" i="9"/>
  <c r="BH213" i="9"/>
  <c r="BG213" i="9"/>
  <c r="BF213" i="9"/>
  <c r="T213" i="9"/>
  <c r="R213" i="9"/>
  <c r="P213" i="9"/>
  <c r="BI212" i="9"/>
  <c r="BH212" i="9"/>
  <c r="BG212" i="9"/>
  <c r="BF212" i="9"/>
  <c r="T212" i="9"/>
  <c r="R212" i="9"/>
  <c r="P212" i="9"/>
  <c r="BI211" i="9"/>
  <c r="BH211" i="9"/>
  <c r="BG211" i="9"/>
  <c r="BF211" i="9"/>
  <c r="T211" i="9"/>
  <c r="R211" i="9"/>
  <c r="P211" i="9"/>
  <c r="BI209" i="9"/>
  <c r="BH209" i="9"/>
  <c r="BG209" i="9"/>
  <c r="BF209" i="9"/>
  <c r="T209" i="9"/>
  <c r="T208" i="9"/>
  <c r="R209" i="9"/>
  <c r="R208" i="9"/>
  <c r="P209" i="9"/>
  <c r="P208" i="9" s="1"/>
  <c r="BI207" i="9"/>
  <c r="BH207" i="9"/>
  <c r="BG207" i="9"/>
  <c r="BF207" i="9"/>
  <c r="T207" i="9"/>
  <c r="T206" i="9"/>
  <c r="R207" i="9"/>
  <c r="R206" i="9"/>
  <c r="P207" i="9"/>
  <c r="P206" i="9" s="1"/>
  <c r="BI205" i="9"/>
  <c r="BH205" i="9"/>
  <c r="BG205" i="9"/>
  <c r="BF205" i="9"/>
  <c r="T205" i="9"/>
  <c r="R205" i="9"/>
  <c r="P205" i="9"/>
  <c r="BI203" i="9"/>
  <c r="BH203" i="9"/>
  <c r="BG203" i="9"/>
  <c r="BF203" i="9"/>
  <c r="T203" i="9"/>
  <c r="R203" i="9"/>
  <c r="P203" i="9"/>
  <c r="BI201" i="9"/>
  <c r="BH201" i="9"/>
  <c r="BG201" i="9"/>
  <c r="BF201" i="9"/>
  <c r="T201" i="9"/>
  <c r="R201" i="9"/>
  <c r="P201" i="9"/>
  <c r="BI200" i="9"/>
  <c r="BH200" i="9"/>
  <c r="BG200" i="9"/>
  <c r="BF200" i="9"/>
  <c r="T200" i="9"/>
  <c r="R200" i="9"/>
  <c r="P200" i="9"/>
  <c r="BI199" i="9"/>
  <c r="BH199" i="9"/>
  <c r="BG199" i="9"/>
  <c r="BF199" i="9"/>
  <c r="T199" i="9"/>
  <c r="R199" i="9"/>
  <c r="P199" i="9"/>
  <c r="BI197" i="9"/>
  <c r="BH197" i="9"/>
  <c r="BG197" i="9"/>
  <c r="BF197" i="9"/>
  <c r="T197" i="9"/>
  <c r="R197" i="9"/>
  <c r="P197" i="9"/>
  <c r="BI194" i="9"/>
  <c r="BH194" i="9"/>
  <c r="BG194" i="9"/>
  <c r="BF194" i="9"/>
  <c r="T194" i="9"/>
  <c r="R194" i="9"/>
  <c r="P194" i="9"/>
  <c r="BI192" i="9"/>
  <c r="BH192" i="9"/>
  <c r="BG192" i="9"/>
  <c r="BF192" i="9"/>
  <c r="T192" i="9"/>
  <c r="R192" i="9"/>
  <c r="P192" i="9"/>
  <c r="BI190" i="9"/>
  <c r="BH190" i="9"/>
  <c r="BG190" i="9"/>
  <c r="BF190" i="9"/>
  <c r="T190" i="9"/>
  <c r="R190" i="9"/>
  <c r="P190" i="9"/>
  <c r="BI188" i="9"/>
  <c r="BH188" i="9"/>
  <c r="BG188" i="9"/>
  <c r="BF188" i="9"/>
  <c r="T188" i="9"/>
  <c r="R188" i="9"/>
  <c r="P188" i="9"/>
  <c r="BI186" i="9"/>
  <c r="BH186" i="9"/>
  <c r="BG186" i="9"/>
  <c r="BF186" i="9"/>
  <c r="T186" i="9"/>
  <c r="R186" i="9"/>
  <c r="P186" i="9"/>
  <c r="BI184" i="9"/>
  <c r="BH184" i="9"/>
  <c r="BG184" i="9"/>
  <c r="BF184" i="9"/>
  <c r="T184" i="9"/>
  <c r="R184" i="9"/>
  <c r="P184" i="9"/>
  <c r="BI182" i="9"/>
  <c r="BH182" i="9"/>
  <c r="BG182" i="9"/>
  <c r="BF182" i="9"/>
  <c r="T182" i="9"/>
  <c r="R182" i="9"/>
  <c r="P182" i="9"/>
  <c r="BI180" i="9"/>
  <c r="BH180" i="9"/>
  <c r="BG180" i="9"/>
  <c r="BF180" i="9"/>
  <c r="T180" i="9"/>
  <c r="R180" i="9"/>
  <c r="P180" i="9"/>
  <c r="BI178" i="9"/>
  <c r="BH178" i="9"/>
  <c r="BG178" i="9"/>
  <c r="BF178" i="9"/>
  <c r="T178" i="9"/>
  <c r="R178" i="9"/>
  <c r="P178" i="9"/>
  <c r="BI177" i="9"/>
  <c r="BH177" i="9"/>
  <c r="BG177" i="9"/>
  <c r="BF177" i="9"/>
  <c r="T177" i="9"/>
  <c r="R177" i="9"/>
  <c r="P177" i="9"/>
  <c r="BI176" i="9"/>
  <c r="BH176" i="9"/>
  <c r="BG176" i="9"/>
  <c r="BF176" i="9"/>
  <c r="T176" i="9"/>
  <c r="R176" i="9"/>
  <c r="P176" i="9"/>
  <c r="BI175" i="9"/>
  <c r="BH175" i="9"/>
  <c r="BG175" i="9"/>
  <c r="BF175" i="9"/>
  <c r="T175" i="9"/>
  <c r="R175" i="9"/>
  <c r="P175" i="9"/>
  <c r="BI174" i="9"/>
  <c r="BH174" i="9"/>
  <c r="BG174" i="9"/>
  <c r="BF174" i="9"/>
  <c r="T174" i="9"/>
  <c r="R174" i="9"/>
  <c r="P174" i="9"/>
  <c r="BI173" i="9"/>
  <c r="BH173" i="9"/>
  <c r="BG173" i="9"/>
  <c r="BF173" i="9"/>
  <c r="T173" i="9"/>
  <c r="R173" i="9"/>
  <c r="P173" i="9"/>
  <c r="BI171" i="9"/>
  <c r="BH171" i="9"/>
  <c r="BG171" i="9"/>
  <c r="BF171" i="9"/>
  <c r="T171" i="9"/>
  <c r="R171" i="9"/>
  <c r="P171" i="9"/>
  <c r="BI169" i="9"/>
  <c r="BH169" i="9"/>
  <c r="BG169" i="9"/>
  <c r="BF169" i="9"/>
  <c r="T169" i="9"/>
  <c r="R169" i="9"/>
  <c r="P169" i="9"/>
  <c r="BI166" i="9"/>
  <c r="BH166" i="9"/>
  <c r="BG166" i="9"/>
  <c r="BF166" i="9"/>
  <c r="T166" i="9"/>
  <c r="R166" i="9"/>
  <c r="P166" i="9"/>
  <c r="BI164" i="9"/>
  <c r="BH164" i="9"/>
  <c r="BG164" i="9"/>
  <c r="BF164" i="9"/>
  <c r="T164" i="9"/>
  <c r="R164" i="9"/>
  <c r="P164" i="9"/>
  <c r="BI162" i="9"/>
  <c r="BH162" i="9"/>
  <c r="BG162" i="9"/>
  <c r="BF162" i="9"/>
  <c r="T162" i="9"/>
  <c r="R162" i="9"/>
  <c r="P162" i="9"/>
  <c r="BI160" i="9"/>
  <c r="BH160" i="9"/>
  <c r="BG160" i="9"/>
  <c r="BF160" i="9"/>
  <c r="T160" i="9"/>
  <c r="R160" i="9"/>
  <c r="P160" i="9"/>
  <c r="BI158" i="9"/>
  <c r="BH158" i="9"/>
  <c r="BG158" i="9"/>
  <c r="BF158" i="9"/>
  <c r="T158" i="9"/>
  <c r="R158" i="9"/>
  <c r="P158" i="9"/>
  <c r="BI156" i="9"/>
  <c r="BH156" i="9"/>
  <c r="BG156" i="9"/>
  <c r="BF156" i="9"/>
  <c r="T156" i="9"/>
  <c r="R156" i="9"/>
  <c r="P156" i="9"/>
  <c r="BI154" i="9"/>
  <c r="BH154" i="9"/>
  <c r="BG154" i="9"/>
  <c r="BF154" i="9"/>
  <c r="T154" i="9"/>
  <c r="R154" i="9"/>
  <c r="P154" i="9"/>
  <c r="BI152" i="9"/>
  <c r="BH152" i="9"/>
  <c r="BG152" i="9"/>
  <c r="BF152" i="9"/>
  <c r="T152" i="9"/>
  <c r="R152" i="9"/>
  <c r="P152" i="9"/>
  <c r="BI150" i="9"/>
  <c r="BH150" i="9"/>
  <c r="BG150" i="9"/>
  <c r="BF150" i="9"/>
  <c r="T150" i="9"/>
  <c r="R150" i="9"/>
  <c r="P150" i="9"/>
  <c r="BI149" i="9"/>
  <c r="BH149" i="9"/>
  <c r="BG149" i="9"/>
  <c r="BF149" i="9"/>
  <c r="T149" i="9"/>
  <c r="R149" i="9"/>
  <c r="P149" i="9"/>
  <c r="BI148" i="9"/>
  <c r="BH148" i="9"/>
  <c r="BG148" i="9"/>
  <c r="BF148" i="9"/>
  <c r="T148" i="9"/>
  <c r="R148" i="9"/>
  <c r="P148" i="9"/>
  <c r="BI147" i="9"/>
  <c r="BH147" i="9"/>
  <c r="BG147" i="9"/>
  <c r="BF147" i="9"/>
  <c r="T147" i="9"/>
  <c r="R147" i="9"/>
  <c r="P147" i="9"/>
  <c r="BI146" i="9"/>
  <c r="BH146" i="9"/>
  <c r="BG146" i="9"/>
  <c r="BF146" i="9"/>
  <c r="T146" i="9"/>
  <c r="R146" i="9"/>
  <c r="P146" i="9"/>
  <c r="BI145" i="9"/>
  <c r="BH145" i="9"/>
  <c r="BG145" i="9"/>
  <c r="BF145" i="9"/>
  <c r="T145" i="9"/>
  <c r="R145" i="9"/>
  <c r="P145" i="9"/>
  <c r="BI143" i="9"/>
  <c r="BH143" i="9"/>
  <c r="BG143" i="9"/>
  <c r="BF143" i="9"/>
  <c r="T143" i="9"/>
  <c r="R143" i="9"/>
  <c r="P143" i="9"/>
  <c r="BI142" i="9"/>
  <c r="BH142" i="9"/>
  <c r="BG142" i="9"/>
  <c r="BF142" i="9"/>
  <c r="T142" i="9"/>
  <c r="R142" i="9"/>
  <c r="P142" i="9"/>
  <c r="BI140" i="9"/>
  <c r="BH140" i="9"/>
  <c r="BG140" i="9"/>
  <c r="BF140" i="9"/>
  <c r="T140" i="9"/>
  <c r="R140" i="9"/>
  <c r="P140" i="9"/>
  <c r="BI138" i="9"/>
  <c r="BH138" i="9"/>
  <c r="BG138" i="9"/>
  <c r="BF138" i="9"/>
  <c r="T138" i="9"/>
  <c r="R138" i="9"/>
  <c r="P138" i="9"/>
  <c r="BI137" i="9"/>
  <c r="BH137" i="9"/>
  <c r="BG137" i="9"/>
  <c r="BF137" i="9"/>
  <c r="T137" i="9"/>
  <c r="R137" i="9"/>
  <c r="P137" i="9"/>
  <c r="BI134" i="9"/>
  <c r="BH134" i="9"/>
  <c r="BG134" i="9"/>
  <c r="BF134" i="9"/>
  <c r="T134" i="9"/>
  <c r="R134" i="9"/>
  <c r="P134" i="9"/>
  <c r="BI132" i="9"/>
  <c r="BH132" i="9"/>
  <c r="BG132" i="9"/>
  <c r="BF132" i="9"/>
  <c r="T132" i="9"/>
  <c r="R132" i="9"/>
  <c r="P132" i="9"/>
  <c r="BI130" i="9"/>
  <c r="BH130" i="9"/>
  <c r="BG130" i="9"/>
  <c r="BF130" i="9"/>
  <c r="T130" i="9"/>
  <c r="R130" i="9"/>
  <c r="P130" i="9"/>
  <c r="BI128" i="9"/>
  <c r="BH128" i="9"/>
  <c r="BG128" i="9"/>
  <c r="BF128" i="9"/>
  <c r="T128" i="9"/>
  <c r="R128" i="9"/>
  <c r="P128" i="9"/>
  <c r="BI126" i="9"/>
  <c r="BH126" i="9"/>
  <c r="BG126" i="9"/>
  <c r="BF126" i="9"/>
  <c r="T126" i="9"/>
  <c r="R126" i="9"/>
  <c r="P126" i="9"/>
  <c r="BI124" i="9"/>
  <c r="BH124" i="9"/>
  <c r="BG124" i="9"/>
  <c r="BF124" i="9"/>
  <c r="T124" i="9"/>
  <c r="R124" i="9"/>
  <c r="P124" i="9"/>
  <c r="BI122" i="9"/>
  <c r="BH122" i="9"/>
  <c r="BG122" i="9"/>
  <c r="BF122" i="9"/>
  <c r="T122" i="9"/>
  <c r="R122" i="9"/>
  <c r="P122" i="9"/>
  <c r="BI120" i="9"/>
  <c r="BH120" i="9"/>
  <c r="BG120" i="9"/>
  <c r="BF120" i="9"/>
  <c r="T120" i="9"/>
  <c r="R120" i="9"/>
  <c r="P120" i="9"/>
  <c r="BI118" i="9"/>
  <c r="BH118" i="9"/>
  <c r="BG118" i="9"/>
  <c r="BF118" i="9"/>
  <c r="T118" i="9"/>
  <c r="R118" i="9"/>
  <c r="P118" i="9"/>
  <c r="BI116" i="9"/>
  <c r="BH116" i="9"/>
  <c r="BG116" i="9"/>
  <c r="BF116" i="9"/>
  <c r="T116" i="9"/>
  <c r="R116" i="9"/>
  <c r="P116" i="9"/>
  <c r="BI114" i="9"/>
  <c r="BH114" i="9"/>
  <c r="BG114" i="9"/>
  <c r="BF114" i="9"/>
  <c r="T114" i="9"/>
  <c r="R114" i="9"/>
  <c r="P114" i="9"/>
  <c r="BI112" i="9"/>
  <c r="BH112" i="9"/>
  <c r="BG112" i="9"/>
  <c r="BF112" i="9"/>
  <c r="T112" i="9"/>
  <c r="R112" i="9"/>
  <c r="P112" i="9"/>
  <c r="BI110" i="9"/>
  <c r="BH110" i="9"/>
  <c r="BG110" i="9"/>
  <c r="BF110" i="9"/>
  <c r="T110" i="9"/>
  <c r="R110" i="9"/>
  <c r="P110" i="9"/>
  <c r="BI108" i="9"/>
  <c r="BH108" i="9"/>
  <c r="BG108" i="9"/>
  <c r="BF108" i="9"/>
  <c r="T108" i="9"/>
  <c r="R108" i="9"/>
  <c r="P108" i="9"/>
  <c r="BI106" i="9"/>
  <c r="BH106" i="9"/>
  <c r="BG106" i="9"/>
  <c r="BF106" i="9"/>
  <c r="T106" i="9"/>
  <c r="R106" i="9"/>
  <c r="P106" i="9"/>
  <c r="BI104" i="9"/>
  <c r="BH104" i="9"/>
  <c r="BG104" i="9"/>
  <c r="BF104" i="9"/>
  <c r="T104" i="9"/>
  <c r="R104" i="9"/>
  <c r="P104" i="9"/>
  <c r="BI101" i="9"/>
  <c r="BH101" i="9"/>
  <c r="BG101" i="9"/>
  <c r="BF101" i="9"/>
  <c r="T101" i="9"/>
  <c r="R101" i="9"/>
  <c r="P101" i="9"/>
  <c r="BI99" i="9"/>
  <c r="BH99" i="9"/>
  <c r="BG99" i="9"/>
  <c r="BF99" i="9"/>
  <c r="T99" i="9"/>
  <c r="R99" i="9"/>
  <c r="P99" i="9"/>
  <c r="BI98" i="9"/>
  <c r="BH98" i="9"/>
  <c r="BG98" i="9"/>
  <c r="BF98" i="9"/>
  <c r="T98" i="9"/>
  <c r="R98" i="9"/>
  <c r="P98" i="9"/>
  <c r="BI95" i="9"/>
  <c r="BH95" i="9"/>
  <c r="BG95" i="9"/>
  <c r="BF95" i="9"/>
  <c r="T95" i="9"/>
  <c r="R95" i="9"/>
  <c r="P95" i="9"/>
  <c r="BI93" i="9"/>
  <c r="BH93" i="9"/>
  <c r="BG93" i="9"/>
  <c r="BF93" i="9"/>
  <c r="T93" i="9"/>
  <c r="R93" i="9"/>
  <c r="P93" i="9"/>
  <c r="J88" i="9"/>
  <c r="J87" i="9"/>
  <c r="F87" i="9"/>
  <c r="F85" i="9"/>
  <c r="E83" i="9"/>
  <c r="J55" i="9"/>
  <c r="J54" i="9"/>
  <c r="F54" i="9"/>
  <c r="F52" i="9"/>
  <c r="E50" i="9"/>
  <c r="J18" i="9"/>
  <c r="E18" i="9"/>
  <c r="F88" i="9"/>
  <c r="J17" i="9"/>
  <c r="J12" i="9"/>
  <c r="J85" i="9" s="1"/>
  <c r="E7" i="9"/>
  <c r="E81" i="9"/>
  <c r="J37" i="8"/>
  <c r="J36" i="8"/>
  <c r="AY61" i="1"/>
  <c r="J35" i="8"/>
  <c r="AX61" i="1"/>
  <c r="BI227" i="8"/>
  <c r="BH227" i="8"/>
  <c r="BG227" i="8"/>
  <c r="BF227" i="8"/>
  <c r="T227" i="8"/>
  <c r="R227" i="8"/>
  <c r="P227" i="8"/>
  <c r="BI226" i="8"/>
  <c r="BH226" i="8"/>
  <c r="BG226" i="8"/>
  <c r="BF226" i="8"/>
  <c r="T226" i="8"/>
  <c r="R226" i="8"/>
  <c r="P226" i="8"/>
  <c r="BI225" i="8"/>
  <c r="BH225" i="8"/>
  <c r="BG225" i="8"/>
  <c r="BF225" i="8"/>
  <c r="T225" i="8"/>
  <c r="R225" i="8"/>
  <c r="P225" i="8"/>
  <c r="BI223" i="8"/>
  <c r="BH223" i="8"/>
  <c r="BG223" i="8"/>
  <c r="BF223" i="8"/>
  <c r="T223" i="8"/>
  <c r="R223" i="8"/>
  <c r="P223" i="8"/>
  <c r="BI222" i="8"/>
  <c r="BH222" i="8"/>
  <c r="BG222" i="8"/>
  <c r="BF222" i="8"/>
  <c r="T222" i="8"/>
  <c r="R222" i="8"/>
  <c r="P222" i="8"/>
  <c r="BI221" i="8"/>
  <c r="BH221" i="8"/>
  <c r="BG221" i="8"/>
  <c r="BF221" i="8"/>
  <c r="T221" i="8"/>
  <c r="R221" i="8"/>
  <c r="P221" i="8"/>
  <c r="BI220" i="8"/>
  <c r="BH220" i="8"/>
  <c r="BG220" i="8"/>
  <c r="BF220" i="8"/>
  <c r="T220" i="8"/>
  <c r="R220" i="8"/>
  <c r="P220" i="8"/>
  <c r="BI218" i="8"/>
  <c r="BH218" i="8"/>
  <c r="BG218" i="8"/>
  <c r="BF218" i="8"/>
  <c r="T218" i="8"/>
  <c r="R218" i="8"/>
  <c r="P218" i="8"/>
  <c r="BI217" i="8"/>
  <c r="BH217" i="8"/>
  <c r="BG217" i="8"/>
  <c r="BF217" i="8"/>
  <c r="T217" i="8"/>
  <c r="R217" i="8"/>
  <c r="P217" i="8"/>
  <c r="BI216" i="8"/>
  <c r="BH216" i="8"/>
  <c r="BG216" i="8"/>
  <c r="BF216" i="8"/>
  <c r="T216" i="8"/>
  <c r="R216" i="8"/>
  <c r="P216" i="8"/>
  <c r="BI215" i="8"/>
  <c r="BH215" i="8"/>
  <c r="BG215" i="8"/>
  <c r="BF215" i="8"/>
  <c r="T215" i="8"/>
  <c r="R215" i="8"/>
  <c r="P215" i="8"/>
  <c r="BI214" i="8"/>
  <c r="BH214" i="8"/>
  <c r="BG214" i="8"/>
  <c r="BF214" i="8"/>
  <c r="T214" i="8"/>
  <c r="R214" i="8"/>
  <c r="P214" i="8"/>
  <c r="BI213" i="8"/>
  <c r="BH213" i="8"/>
  <c r="BG213" i="8"/>
  <c r="BF213" i="8"/>
  <c r="T213" i="8"/>
  <c r="R213" i="8"/>
  <c r="P213" i="8"/>
  <c r="BI212" i="8"/>
  <c r="BH212" i="8"/>
  <c r="BG212" i="8"/>
  <c r="BF212" i="8"/>
  <c r="T212" i="8"/>
  <c r="R212" i="8"/>
  <c r="P212" i="8"/>
  <c r="BI211" i="8"/>
  <c r="BH211" i="8"/>
  <c r="BG211" i="8"/>
  <c r="BF211" i="8"/>
  <c r="T211" i="8"/>
  <c r="R211" i="8"/>
  <c r="P211" i="8"/>
  <c r="BI210" i="8"/>
  <c r="BH210" i="8"/>
  <c r="BG210" i="8"/>
  <c r="BF210" i="8"/>
  <c r="T210" i="8"/>
  <c r="R210" i="8"/>
  <c r="P210" i="8"/>
  <c r="BI209" i="8"/>
  <c r="BH209" i="8"/>
  <c r="BG209" i="8"/>
  <c r="BF209" i="8"/>
  <c r="T209" i="8"/>
  <c r="R209" i="8"/>
  <c r="P209" i="8"/>
  <c r="BI208" i="8"/>
  <c r="BH208" i="8"/>
  <c r="BG208" i="8"/>
  <c r="BF208" i="8"/>
  <c r="T208" i="8"/>
  <c r="R208" i="8"/>
  <c r="P208" i="8"/>
  <c r="BI207" i="8"/>
  <c r="BH207" i="8"/>
  <c r="BG207" i="8"/>
  <c r="BF207" i="8"/>
  <c r="T207" i="8"/>
  <c r="R207" i="8"/>
  <c r="P207" i="8"/>
  <c r="BI206" i="8"/>
  <c r="BH206" i="8"/>
  <c r="BG206" i="8"/>
  <c r="BF206" i="8"/>
  <c r="T206" i="8"/>
  <c r="R206" i="8"/>
  <c r="P206" i="8"/>
  <c r="BI205" i="8"/>
  <c r="BH205" i="8"/>
  <c r="BG205" i="8"/>
  <c r="BF205" i="8"/>
  <c r="T205" i="8"/>
  <c r="R205" i="8"/>
  <c r="P205" i="8"/>
  <c r="BI204" i="8"/>
  <c r="BH204" i="8"/>
  <c r="BG204" i="8"/>
  <c r="BF204" i="8"/>
  <c r="T204" i="8"/>
  <c r="R204" i="8"/>
  <c r="P204" i="8"/>
  <c r="BI203" i="8"/>
  <c r="BH203" i="8"/>
  <c r="BG203" i="8"/>
  <c r="BF203" i="8"/>
  <c r="T203" i="8"/>
  <c r="R203" i="8"/>
  <c r="P203" i="8"/>
  <c r="BI202" i="8"/>
  <c r="BH202" i="8"/>
  <c r="BG202" i="8"/>
  <c r="BF202" i="8"/>
  <c r="T202" i="8"/>
  <c r="R202" i="8"/>
  <c r="P202" i="8"/>
  <c r="BI201" i="8"/>
  <c r="BH201" i="8"/>
  <c r="BG201" i="8"/>
  <c r="BF201" i="8"/>
  <c r="T201" i="8"/>
  <c r="R201" i="8"/>
  <c r="P201" i="8"/>
  <c r="BI200" i="8"/>
  <c r="BH200" i="8"/>
  <c r="BG200" i="8"/>
  <c r="BF200" i="8"/>
  <c r="T200" i="8"/>
  <c r="R200" i="8"/>
  <c r="P200" i="8"/>
  <c r="BI199" i="8"/>
  <c r="BH199" i="8"/>
  <c r="BG199" i="8"/>
  <c r="BF199" i="8"/>
  <c r="T199" i="8"/>
  <c r="R199" i="8"/>
  <c r="P199" i="8"/>
  <c r="BI198" i="8"/>
  <c r="BH198" i="8"/>
  <c r="BG198" i="8"/>
  <c r="BF198" i="8"/>
  <c r="T198" i="8"/>
  <c r="R198" i="8"/>
  <c r="P198" i="8"/>
  <c r="BI197" i="8"/>
  <c r="BH197" i="8"/>
  <c r="BG197" i="8"/>
  <c r="BF197" i="8"/>
  <c r="T197" i="8"/>
  <c r="R197" i="8"/>
  <c r="P197" i="8"/>
  <c r="BI196" i="8"/>
  <c r="BH196" i="8"/>
  <c r="BG196" i="8"/>
  <c r="BF196" i="8"/>
  <c r="T196" i="8"/>
  <c r="R196" i="8"/>
  <c r="P196" i="8"/>
  <c r="BI195" i="8"/>
  <c r="BH195" i="8"/>
  <c r="BG195" i="8"/>
  <c r="BF195" i="8"/>
  <c r="T195" i="8"/>
  <c r="R195" i="8"/>
  <c r="P195" i="8"/>
  <c r="BI193" i="8"/>
  <c r="BH193" i="8"/>
  <c r="BG193" i="8"/>
  <c r="BF193" i="8"/>
  <c r="T193" i="8"/>
  <c r="R193" i="8"/>
  <c r="P193" i="8"/>
  <c r="BI192" i="8"/>
  <c r="BH192" i="8"/>
  <c r="BG192" i="8"/>
  <c r="BF192" i="8"/>
  <c r="T192" i="8"/>
  <c r="R192" i="8"/>
  <c r="P192" i="8"/>
  <c r="BI191" i="8"/>
  <c r="BH191" i="8"/>
  <c r="BG191" i="8"/>
  <c r="BF191" i="8"/>
  <c r="T191" i="8"/>
  <c r="R191" i="8"/>
  <c r="P191" i="8"/>
  <c r="BI189" i="8"/>
  <c r="BH189" i="8"/>
  <c r="BG189" i="8"/>
  <c r="BF189" i="8"/>
  <c r="T189" i="8"/>
  <c r="R189" i="8"/>
  <c r="P189" i="8"/>
  <c r="BI188" i="8"/>
  <c r="BH188" i="8"/>
  <c r="BG188" i="8"/>
  <c r="BF188" i="8"/>
  <c r="T188" i="8"/>
  <c r="R188" i="8"/>
  <c r="P188" i="8"/>
  <c r="BI186" i="8"/>
  <c r="BH186" i="8"/>
  <c r="BG186" i="8"/>
  <c r="BF186" i="8"/>
  <c r="T186" i="8"/>
  <c r="R186" i="8"/>
  <c r="P186" i="8"/>
  <c r="BI185" i="8"/>
  <c r="BH185" i="8"/>
  <c r="BG185" i="8"/>
  <c r="BF185" i="8"/>
  <c r="T185" i="8"/>
  <c r="R185" i="8"/>
  <c r="P185" i="8"/>
  <c r="BI184" i="8"/>
  <c r="BH184" i="8"/>
  <c r="BG184" i="8"/>
  <c r="BF184" i="8"/>
  <c r="T184" i="8"/>
  <c r="R184" i="8"/>
  <c r="P184" i="8"/>
  <c r="BI183" i="8"/>
  <c r="BH183" i="8"/>
  <c r="BG183" i="8"/>
  <c r="BF183" i="8"/>
  <c r="T183" i="8"/>
  <c r="R183" i="8"/>
  <c r="P183" i="8"/>
  <c r="BI182" i="8"/>
  <c r="BH182" i="8"/>
  <c r="BG182" i="8"/>
  <c r="BF182" i="8"/>
  <c r="T182" i="8"/>
  <c r="R182" i="8"/>
  <c r="P182" i="8"/>
  <c r="BI181" i="8"/>
  <c r="BH181" i="8"/>
  <c r="BG181" i="8"/>
  <c r="BF181" i="8"/>
  <c r="T181" i="8"/>
  <c r="R181" i="8"/>
  <c r="P181" i="8"/>
  <c r="BI180" i="8"/>
  <c r="BH180" i="8"/>
  <c r="BG180" i="8"/>
  <c r="BF180" i="8"/>
  <c r="T180" i="8"/>
  <c r="R180" i="8"/>
  <c r="P180" i="8"/>
  <c r="BI179" i="8"/>
  <c r="BH179" i="8"/>
  <c r="BG179" i="8"/>
  <c r="BF179" i="8"/>
  <c r="T179" i="8"/>
  <c r="R179" i="8"/>
  <c r="P179" i="8"/>
  <c r="BI178" i="8"/>
  <c r="BH178" i="8"/>
  <c r="BG178" i="8"/>
  <c r="BF178" i="8"/>
  <c r="T178" i="8"/>
  <c r="R178" i="8"/>
  <c r="P178" i="8"/>
  <c r="BI177" i="8"/>
  <c r="BH177" i="8"/>
  <c r="BG177" i="8"/>
  <c r="BF177" i="8"/>
  <c r="T177" i="8"/>
  <c r="R177" i="8"/>
  <c r="P177" i="8"/>
  <c r="BI176" i="8"/>
  <c r="BH176" i="8"/>
  <c r="BG176" i="8"/>
  <c r="BF176" i="8"/>
  <c r="T176" i="8"/>
  <c r="R176" i="8"/>
  <c r="P176" i="8"/>
  <c r="BI175" i="8"/>
  <c r="BH175" i="8"/>
  <c r="BG175" i="8"/>
  <c r="BF175" i="8"/>
  <c r="T175" i="8"/>
  <c r="R175" i="8"/>
  <c r="P175" i="8"/>
  <c r="BI174" i="8"/>
  <c r="BH174" i="8"/>
  <c r="BG174" i="8"/>
  <c r="BF174" i="8"/>
  <c r="T174" i="8"/>
  <c r="R174" i="8"/>
  <c r="P174" i="8"/>
  <c r="BI173" i="8"/>
  <c r="BH173" i="8"/>
  <c r="BG173" i="8"/>
  <c r="BF173" i="8"/>
  <c r="T173" i="8"/>
  <c r="R173" i="8"/>
  <c r="P173" i="8"/>
  <c r="BI172" i="8"/>
  <c r="BH172" i="8"/>
  <c r="BG172" i="8"/>
  <c r="BF172" i="8"/>
  <c r="T172" i="8"/>
  <c r="R172" i="8"/>
  <c r="P172" i="8"/>
  <c r="BI171" i="8"/>
  <c r="BH171" i="8"/>
  <c r="BG171" i="8"/>
  <c r="BF171" i="8"/>
  <c r="T171" i="8"/>
  <c r="R171" i="8"/>
  <c r="P171" i="8"/>
  <c r="BI170" i="8"/>
  <c r="BH170" i="8"/>
  <c r="BG170" i="8"/>
  <c r="BF170" i="8"/>
  <c r="T170" i="8"/>
  <c r="R170" i="8"/>
  <c r="P170" i="8"/>
  <c r="BI169" i="8"/>
  <c r="BH169" i="8"/>
  <c r="BG169" i="8"/>
  <c r="BF169" i="8"/>
  <c r="T169" i="8"/>
  <c r="R169" i="8"/>
  <c r="P169" i="8"/>
  <c r="BI168" i="8"/>
  <c r="BH168" i="8"/>
  <c r="BG168" i="8"/>
  <c r="BF168" i="8"/>
  <c r="T168" i="8"/>
  <c r="R168" i="8"/>
  <c r="P168" i="8"/>
  <c r="BI167" i="8"/>
  <c r="BH167" i="8"/>
  <c r="BG167" i="8"/>
  <c r="BF167" i="8"/>
  <c r="T167" i="8"/>
  <c r="R167" i="8"/>
  <c r="P167" i="8"/>
  <c r="BI166" i="8"/>
  <c r="BH166" i="8"/>
  <c r="BG166" i="8"/>
  <c r="BF166" i="8"/>
  <c r="T166" i="8"/>
  <c r="R166" i="8"/>
  <c r="P166" i="8"/>
  <c r="BI165" i="8"/>
  <c r="BH165" i="8"/>
  <c r="BG165" i="8"/>
  <c r="BF165" i="8"/>
  <c r="T165" i="8"/>
  <c r="R165" i="8"/>
  <c r="P165" i="8"/>
  <c r="BI164" i="8"/>
  <c r="BH164" i="8"/>
  <c r="BG164" i="8"/>
  <c r="BF164" i="8"/>
  <c r="T164" i="8"/>
  <c r="R164" i="8"/>
  <c r="P164" i="8"/>
  <c r="BI163" i="8"/>
  <c r="BH163" i="8"/>
  <c r="BG163" i="8"/>
  <c r="BF163" i="8"/>
  <c r="T163" i="8"/>
  <c r="R163" i="8"/>
  <c r="P163" i="8"/>
  <c r="BI162" i="8"/>
  <c r="BH162" i="8"/>
  <c r="BG162" i="8"/>
  <c r="BF162" i="8"/>
  <c r="T162" i="8"/>
  <c r="R162" i="8"/>
  <c r="P162" i="8"/>
  <c r="BI161" i="8"/>
  <c r="BH161" i="8"/>
  <c r="BG161" i="8"/>
  <c r="BF161" i="8"/>
  <c r="T161" i="8"/>
  <c r="R161" i="8"/>
  <c r="P161" i="8"/>
  <c r="BI160" i="8"/>
  <c r="BH160" i="8"/>
  <c r="BG160" i="8"/>
  <c r="BF160" i="8"/>
  <c r="T160" i="8"/>
  <c r="R160" i="8"/>
  <c r="P160" i="8"/>
  <c r="BI159" i="8"/>
  <c r="BH159" i="8"/>
  <c r="BG159" i="8"/>
  <c r="BF159" i="8"/>
  <c r="T159" i="8"/>
  <c r="R159" i="8"/>
  <c r="P159" i="8"/>
  <c r="BI158" i="8"/>
  <c r="BH158" i="8"/>
  <c r="BG158" i="8"/>
  <c r="BF158" i="8"/>
  <c r="T158" i="8"/>
  <c r="R158" i="8"/>
  <c r="P158" i="8"/>
  <c r="BI157" i="8"/>
  <c r="BH157" i="8"/>
  <c r="BG157" i="8"/>
  <c r="BF157" i="8"/>
  <c r="T157" i="8"/>
  <c r="R157" i="8"/>
  <c r="P157" i="8"/>
  <c r="BI156" i="8"/>
  <c r="BH156" i="8"/>
  <c r="BG156" i="8"/>
  <c r="BF156" i="8"/>
  <c r="T156" i="8"/>
  <c r="R156" i="8"/>
  <c r="P156" i="8"/>
  <c r="BI155" i="8"/>
  <c r="BH155" i="8"/>
  <c r="BG155" i="8"/>
  <c r="BF155" i="8"/>
  <c r="T155" i="8"/>
  <c r="R155" i="8"/>
  <c r="P155" i="8"/>
  <c r="BI154" i="8"/>
  <c r="BH154" i="8"/>
  <c r="BG154" i="8"/>
  <c r="BF154" i="8"/>
  <c r="T154" i="8"/>
  <c r="R154" i="8"/>
  <c r="P154" i="8"/>
  <c r="BI152" i="8"/>
  <c r="BH152" i="8"/>
  <c r="BG152" i="8"/>
  <c r="BF152" i="8"/>
  <c r="T152" i="8"/>
  <c r="R152" i="8"/>
  <c r="P152" i="8"/>
  <c r="BI151" i="8"/>
  <c r="BH151" i="8"/>
  <c r="BG151" i="8"/>
  <c r="BF151" i="8"/>
  <c r="T151" i="8"/>
  <c r="R151" i="8"/>
  <c r="P151" i="8"/>
  <c r="BI150" i="8"/>
  <c r="BH150" i="8"/>
  <c r="BG150" i="8"/>
  <c r="BF150" i="8"/>
  <c r="T150" i="8"/>
  <c r="R150" i="8"/>
  <c r="P150" i="8"/>
  <c r="BI148" i="8"/>
  <c r="BH148" i="8"/>
  <c r="BG148" i="8"/>
  <c r="BF148" i="8"/>
  <c r="T148" i="8"/>
  <c r="R148" i="8"/>
  <c r="P148" i="8"/>
  <c r="BI147" i="8"/>
  <c r="BH147" i="8"/>
  <c r="BG147" i="8"/>
  <c r="BF147" i="8"/>
  <c r="T147" i="8"/>
  <c r="R147" i="8"/>
  <c r="P147" i="8"/>
  <c r="BI146" i="8"/>
  <c r="BH146" i="8"/>
  <c r="BG146" i="8"/>
  <c r="BF146" i="8"/>
  <c r="T146" i="8"/>
  <c r="R146" i="8"/>
  <c r="P146" i="8"/>
  <c r="BI145" i="8"/>
  <c r="BH145" i="8"/>
  <c r="BG145" i="8"/>
  <c r="BF145" i="8"/>
  <c r="T145" i="8"/>
  <c r="R145" i="8"/>
  <c r="P145" i="8"/>
  <c r="BI144" i="8"/>
  <c r="BH144" i="8"/>
  <c r="BG144" i="8"/>
  <c r="BF144" i="8"/>
  <c r="T144" i="8"/>
  <c r="R144" i="8"/>
  <c r="P144" i="8"/>
  <c r="BI143" i="8"/>
  <c r="BH143" i="8"/>
  <c r="BG143" i="8"/>
  <c r="BF143" i="8"/>
  <c r="T143" i="8"/>
  <c r="R143" i="8"/>
  <c r="P143" i="8"/>
  <c r="BI142" i="8"/>
  <c r="BH142" i="8"/>
  <c r="BG142" i="8"/>
  <c r="BF142" i="8"/>
  <c r="T142" i="8"/>
  <c r="R142" i="8"/>
  <c r="P142" i="8"/>
  <c r="BI140" i="8"/>
  <c r="BH140" i="8"/>
  <c r="BG140" i="8"/>
  <c r="BF140" i="8"/>
  <c r="T140" i="8"/>
  <c r="R140" i="8"/>
  <c r="P140" i="8"/>
  <c r="BI139" i="8"/>
  <c r="BH139" i="8"/>
  <c r="BG139" i="8"/>
  <c r="BF139" i="8"/>
  <c r="T139" i="8"/>
  <c r="R139" i="8"/>
  <c r="P139" i="8"/>
  <c r="BI138" i="8"/>
  <c r="BH138" i="8"/>
  <c r="BG138" i="8"/>
  <c r="BF138" i="8"/>
  <c r="T138" i="8"/>
  <c r="R138" i="8"/>
  <c r="P138" i="8"/>
  <c r="BI137" i="8"/>
  <c r="BH137" i="8"/>
  <c r="BG137" i="8"/>
  <c r="BF137" i="8"/>
  <c r="T137" i="8"/>
  <c r="R137" i="8"/>
  <c r="P137" i="8"/>
  <c r="BI136" i="8"/>
  <c r="BH136" i="8"/>
  <c r="BG136" i="8"/>
  <c r="BF136" i="8"/>
  <c r="T136" i="8"/>
  <c r="R136" i="8"/>
  <c r="P136" i="8"/>
  <c r="BI135" i="8"/>
  <c r="BH135" i="8"/>
  <c r="BG135" i="8"/>
  <c r="BF135" i="8"/>
  <c r="T135" i="8"/>
  <c r="R135" i="8"/>
  <c r="P135" i="8"/>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30" i="8"/>
  <c r="BH130" i="8"/>
  <c r="BG130" i="8"/>
  <c r="BF130" i="8"/>
  <c r="T130" i="8"/>
  <c r="R130" i="8"/>
  <c r="P130" i="8"/>
  <c r="BI129" i="8"/>
  <c r="BH129" i="8"/>
  <c r="BG129" i="8"/>
  <c r="BF129" i="8"/>
  <c r="T129" i="8"/>
  <c r="R129" i="8"/>
  <c r="P129" i="8"/>
  <c r="BI128" i="8"/>
  <c r="BH128" i="8"/>
  <c r="BG128" i="8"/>
  <c r="BF128" i="8"/>
  <c r="T128" i="8"/>
  <c r="R128" i="8"/>
  <c r="P128" i="8"/>
  <c r="BI127" i="8"/>
  <c r="BH127" i="8"/>
  <c r="BG127" i="8"/>
  <c r="BF127" i="8"/>
  <c r="T127" i="8"/>
  <c r="R127" i="8"/>
  <c r="P127" i="8"/>
  <c r="BI126" i="8"/>
  <c r="BH126" i="8"/>
  <c r="BG126" i="8"/>
  <c r="BF126" i="8"/>
  <c r="T126" i="8"/>
  <c r="R126" i="8"/>
  <c r="P126" i="8"/>
  <c r="BI125" i="8"/>
  <c r="BH125" i="8"/>
  <c r="BG125" i="8"/>
  <c r="BF125" i="8"/>
  <c r="T125" i="8"/>
  <c r="R125" i="8"/>
  <c r="P125" i="8"/>
  <c r="BI124" i="8"/>
  <c r="BH124" i="8"/>
  <c r="BG124" i="8"/>
  <c r="BF124" i="8"/>
  <c r="T124" i="8"/>
  <c r="R124" i="8"/>
  <c r="P124" i="8"/>
  <c r="BI122" i="8"/>
  <c r="BH122" i="8"/>
  <c r="BG122" i="8"/>
  <c r="BF122" i="8"/>
  <c r="T122" i="8"/>
  <c r="R122" i="8"/>
  <c r="P122" i="8"/>
  <c r="BI121" i="8"/>
  <c r="BH121" i="8"/>
  <c r="BG121" i="8"/>
  <c r="BF121" i="8"/>
  <c r="T121" i="8"/>
  <c r="R121" i="8"/>
  <c r="P121" i="8"/>
  <c r="BI120" i="8"/>
  <c r="BH120" i="8"/>
  <c r="BG120" i="8"/>
  <c r="BF120" i="8"/>
  <c r="T120" i="8"/>
  <c r="R120" i="8"/>
  <c r="P120" i="8"/>
  <c r="BI119" i="8"/>
  <c r="BH119" i="8"/>
  <c r="BG119" i="8"/>
  <c r="BF119" i="8"/>
  <c r="T119" i="8"/>
  <c r="R119" i="8"/>
  <c r="P119" i="8"/>
  <c r="BI118" i="8"/>
  <c r="BH118" i="8"/>
  <c r="BG118" i="8"/>
  <c r="BF118" i="8"/>
  <c r="T118" i="8"/>
  <c r="R118" i="8"/>
  <c r="P118" i="8"/>
  <c r="BI116" i="8"/>
  <c r="BH116" i="8"/>
  <c r="BG116" i="8"/>
  <c r="BF116" i="8"/>
  <c r="T116" i="8"/>
  <c r="R116" i="8"/>
  <c r="P116" i="8"/>
  <c r="BI115" i="8"/>
  <c r="BH115" i="8"/>
  <c r="BG115" i="8"/>
  <c r="BF115" i="8"/>
  <c r="T115" i="8"/>
  <c r="R115" i="8"/>
  <c r="P115" i="8"/>
  <c r="BI114" i="8"/>
  <c r="BH114" i="8"/>
  <c r="BG114" i="8"/>
  <c r="BF114" i="8"/>
  <c r="T114" i="8"/>
  <c r="R114" i="8"/>
  <c r="P114" i="8"/>
  <c r="BI113" i="8"/>
  <c r="BH113" i="8"/>
  <c r="BG113" i="8"/>
  <c r="BF113" i="8"/>
  <c r="T113" i="8"/>
  <c r="R113" i="8"/>
  <c r="P113" i="8"/>
  <c r="BI112" i="8"/>
  <c r="BH112" i="8"/>
  <c r="BG112" i="8"/>
  <c r="BF112" i="8"/>
  <c r="T112" i="8"/>
  <c r="R112" i="8"/>
  <c r="P112" i="8"/>
  <c r="BI111" i="8"/>
  <c r="BH111" i="8"/>
  <c r="BG111" i="8"/>
  <c r="BF111" i="8"/>
  <c r="T111" i="8"/>
  <c r="R111" i="8"/>
  <c r="P111" i="8"/>
  <c r="BI110" i="8"/>
  <c r="BH110" i="8"/>
  <c r="BG110" i="8"/>
  <c r="BF110" i="8"/>
  <c r="T110" i="8"/>
  <c r="R110" i="8"/>
  <c r="P110" i="8"/>
  <c r="BI109" i="8"/>
  <c r="BH109" i="8"/>
  <c r="BG109" i="8"/>
  <c r="BF109" i="8"/>
  <c r="T109" i="8"/>
  <c r="R109" i="8"/>
  <c r="P109" i="8"/>
  <c r="BI108" i="8"/>
  <c r="BH108" i="8"/>
  <c r="BG108" i="8"/>
  <c r="BF108" i="8"/>
  <c r="T108" i="8"/>
  <c r="R108" i="8"/>
  <c r="P108" i="8"/>
  <c r="BI107" i="8"/>
  <c r="BH107" i="8"/>
  <c r="BG107" i="8"/>
  <c r="BF107" i="8"/>
  <c r="T107" i="8"/>
  <c r="R107" i="8"/>
  <c r="P107" i="8"/>
  <c r="BI106" i="8"/>
  <c r="BH106" i="8"/>
  <c r="BG106" i="8"/>
  <c r="BF106" i="8"/>
  <c r="T106" i="8"/>
  <c r="R106" i="8"/>
  <c r="P106" i="8"/>
  <c r="BI105" i="8"/>
  <c r="BH105" i="8"/>
  <c r="BG105" i="8"/>
  <c r="BF105" i="8"/>
  <c r="T105" i="8"/>
  <c r="R105" i="8"/>
  <c r="P105" i="8"/>
  <c r="BI104" i="8"/>
  <c r="BH104" i="8"/>
  <c r="BG104" i="8"/>
  <c r="BF104" i="8"/>
  <c r="T104" i="8"/>
  <c r="R104" i="8"/>
  <c r="P104" i="8"/>
  <c r="BI103" i="8"/>
  <c r="BH103" i="8"/>
  <c r="BG103" i="8"/>
  <c r="BF103" i="8"/>
  <c r="T103" i="8"/>
  <c r="R103" i="8"/>
  <c r="P103" i="8"/>
  <c r="BI102" i="8"/>
  <c r="BH102" i="8"/>
  <c r="BG102" i="8"/>
  <c r="BF102" i="8"/>
  <c r="T102" i="8"/>
  <c r="R102" i="8"/>
  <c r="P102" i="8"/>
  <c r="BI101" i="8"/>
  <c r="BH101" i="8"/>
  <c r="BG101" i="8"/>
  <c r="BF101" i="8"/>
  <c r="T101" i="8"/>
  <c r="R101" i="8"/>
  <c r="P101" i="8"/>
  <c r="BI100" i="8"/>
  <c r="BH100" i="8"/>
  <c r="BG100" i="8"/>
  <c r="BF100" i="8"/>
  <c r="T100" i="8"/>
  <c r="R100" i="8"/>
  <c r="P100" i="8"/>
  <c r="BI99" i="8"/>
  <c r="BH99" i="8"/>
  <c r="BG99" i="8"/>
  <c r="BF99" i="8"/>
  <c r="T99" i="8"/>
  <c r="R99" i="8"/>
  <c r="P99" i="8"/>
  <c r="BI98" i="8"/>
  <c r="BH98" i="8"/>
  <c r="BG98" i="8"/>
  <c r="BF98" i="8"/>
  <c r="T98" i="8"/>
  <c r="R98" i="8"/>
  <c r="P98" i="8"/>
  <c r="BI97" i="8"/>
  <c r="BH97" i="8"/>
  <c r="BG97" i="8"/>
  <c r="BF97" i="8"/>
  <c r="T97" i="8"/>
  <c r="R97" i="8"/>
  <c r="P97" i="8"/>
  <c r="BI96" i="8"/>
  <c r="BH96" i="8"/>
  <c r="BG96" i="8"/>
  <c r="BF96" i="8"/>
  <c r="T96" i="8"/>
  <c r="R96" i="8"/>
  <c r="P96" i="8"/>
  <c r="BI95" i="8"/>
  <c r="BH95" i="8"/>
  <c r="BG95" i="8"/>
  <c r="BF95" i="8"/>
  <c r="T95" i="8"/>
  <c r="R95" i="8"/>
  <c r="P95" i="8"/>
  <c r="BI94" i="8"/>
  <c r="BH94" i="8"/>
  <c r="BG94" i="8"/>
  <c r="BF94" i="8"/>
  <c r="T94" i="8"/>
  <c r="R94" i="8"/>
  <c r="P94" i="8"/>
  <c r="BI93" i="8"/>
  <c r="BH93" i="8"/>
  <c r="BG93" i="8"/>
  <c r="BF93" i="8"/>
  <c r="T93" i="8"/>
  <c r="R93" i="8"/>
  <c r="P93" i="8"/>
  <c r="BI92" i="8"/>
  <c r="BH92" i="8"/>
  <c r="BG92" i="8"/>
  <c r="BF92" i="8"/>
  <c r="T92" i="8"/>
  <c r="R92" i="8"/>
  <c r="P92" i="8"/>
  <c r="J87" i="8"/>
  <c r="J86" i="8"/>
  <c r="F86" i="8"/>
  <c r="F84" i="8"/>
  <c r="E82" i="8"/>
  <c r="J55" i="8"/>
  <c r="J54" i="8"/>
  <c r="F54" i="8"/>
  <c r="F52" i="8"/>
  <c r="E50" i="8"/>
  <c r="J18" i="8"/>
  <c r="E18" i="8"/>
  <c r="F55" i="8"/>
  <c r="J17" i="8"/>
  <c r="J12" i="8"/>
  <c r="J84" i="8"/>
  <c r="E7" i="8"/>
  <c r="E48" i="8"/>
  <c r="J37" i="7"/>
  <c r="J36" i="7"/>
  <c r="AY60" i="1" s="1"/>
  <c r="J35" i="7"/>
  <c r="AX60" i="1" s="1"/>
  <c r="BI87" i="7"/>
  <c r="BH87" i="7"/>
  <c r="BG87" i="7"/>
  <c r="BF87" i="7"/>
  <c r="T87" i="7"/>
  <c r="R87" i="7"/>
  <c r="P87" i="7"/>
  <c r="BI86" i="7"/>
  <c r="BH86" i="7"/>
  <c r="BG86" i="7"/>
  <c r="BF86" i="7"/>
  <c r="T86" i="7"/>
  <c r="R86" i="7"/>
  <c r="P86" i="7"/>
  <c r="BI85" i="7"/>
  <c r="BH85" i="7"/>
  <c r="BG85" i="7"/>
  <c r="BF85" i="7"/>
  <c r="T85" i="7"/>
  <c r="R85" i="7"/>
  <c r="P85" i="7"/>
  <c r="BI84" i="7"/>
  <c r="BH84" i="7"/>
  <c r="BG84" i="7"/>
  <c r="BF84" i="7"/>
  <c r="T84" i="7"/>
  <c r="R84" i="7"/>
  <c r="P84" i="7"/>
  <c r="J78" i="7"/>
  <c r="J77" i="7"/>
  <c r="F77" i="7"/>
  <c r="F75" i="7"/>
  <c r="E73" i="7"/>
  <c r="J55" i="7"/>
  <c r="J54" i="7"/>
  <c r="F54" i="7"/>
  <c r="F52" i="7"/>
  <c r="E50" i="7"/>
  <c r="J18" i="7"/>
  <c r="E18" i="7"/>
  <c r="F55" i="7"/>
  <c r="J17" i="7"/>
  <c r="J12" i="7"/>
  <c r="J75" i="7"/>
  <c r="E7" i="7"/>
  <c r="E71" i="7"/>
  <c r="J37" i="6"/>
  <c r="J36" i="6"/>
  <c r="AY59" i="1" s="1"/>
  <c r="J35" i="6"/>
  <c r="AX59" i="1"/>
  <c r="BI124" i="6"/>
  <c r="BH124" i="6"/>
  <c r="BG124" i="6"/>
  <c r="BF124" i="6"/>
  <c r="T124" i="6"/>
  <c r="R124" i="6"/>
  <c r="P124" i="6"/>
  <c r="BI123" i="6"/>
  <c r="BH123" i="6"/>
  <c r="BG123" i="6"/>
  <c r="BF123" i="6"/>
  <c r="T123" i="6"/>
  <c r="R123" i="6"/>
  <c r="P123" i="6"/>
  <c r="BI122" i="6"/>
  <c r="BH122" i="6"/>
  <c r="BG122" i="6"/>
  <c r="BF122" i="6"/>
  <c r="T122" i="6"/>
  <c r="R122" i="6"/>
  <c r="P122" i="6"/>
  <c r="BI121" i="6"/>
  <c r="BH121" i="6"/>
  <c r="BG121" i="6"/>
  <c r="BF121" i="6"/>
  <c r="T121" i="6"/>
  <c r="R121" i="6"/>
  <c r="P121" i="6"/>
  <c r="BI120" i="6"/>
  <c r="BH120" i="6"/>
  <c r="BG120" i="6"/>
  <c r="BF120" i="6"/>
  <c r="T120" i="6"/>
  <c r="R120" i="6"/>
  <c r="P120" i="6"/>
  <c r="BI119" i="6"/>
  <c r="BH119" i="6"/>
  <c r="BG119" i="6"/>
  <c r="BF119" i="6"/>
  <c r="T119" i="6"/>
  <c r="R119" i="6"/>
  <c r="P119" i="6"/>
  <c r="BI118" i="6"/>
  <c r="BH118" i="6"/>
  <c r="BG118" i="6"/>
  <c r="BF118" i="6"/>
  <c r="T118" i="6"/>
  <c r="R118" i="6"/>
  <c r="P118" i="6"/>
  <c r="BI117" i="6"/>
  <c r="BH117" i="6"/>
  <c r="BG117" i="6"/>
  <c r="BF117" i="6"/>
  <c r="T117" i="6"/>
  <c r="R117" i="6"/>
  <c r="P117" i="6"/>
  <c r="BI116" i="6"/>
  <c r="BH116" i="6"/>
  <c r="BG116" i="6"/>
  <c r="BF116" i="6"/>
  <c r="T116" i="6"/>
  <c r="R116" i="6"/>
  <c r="P116" i="6"/>
  <c r="BI115" i="6"/>
  <c r="BH115" i="6"/>
  <c r="BG115" i="6"/>
  <c r="BF115" i="6"/>
  <c r="T115" i="6"/>
  <c r="R115" i="6"/>
  <c r="P115" i="6"/>
  <c r="BI114" i="6"/>
  <c r="BH114" i="6"/>
  <c r="BG114" i="6"/>
  <c r="BF114" i="6"/>
  <c r="T114" i="6"/>
  <c r="R114" i="6"/>
  <c r="P114" i="6"/>
  <c r="BI113" i="6"/>
  <c r="BH113" i="6"/>
  <c r="BG113" i="6"/>
  <c r="BF113" i="6"/>
  <c r="T113" i="6"/>
  <c r="R113" i="6"/>
  <c r="P113" i="6"/>
  <c r="BI112" i="6"/>
  <c r="BH112" i="6"/>
  <c r="BG112" i="6"/>
  <c r="BF112" i="6"/>
  <c r="T112" i="6"/>
  <c r="R112" i="6"/>
  <c r="P112" i="6"/>
  <c r="BI111" i="6"/>
  <c r="BH111" i="6"/>
  <c r="BG111" i="6"/>
  <c r="BF111" i="6"/>
  <c r="T111" i="6"/>
  <c r="R111" i="6"/>
  <c r="P111" i="6"/>
  <c r="BI110" i="6"/>
  <c r="BH110" i="6"/>
  <c r="BG110" i="6"/>
  <c r="BF110" i="6"/>
  <c r="T110" i="6"/>
  <c r="R110" i="6"/>
  <c r="P110" i="6"/>
  <c r="BI109" i="6"/>
  <c r="BH109" i="6"/>
  <c r="BG109" i="6"/>
  <c r="BF109" i="6"/>
  <c r="T109" i="6"/>
  <c r="R109" i="6"/>
  <c r="P109" i="6"/>
  <c r="BI108" i="6"/>
  <c r="BH108" i="6"/>
  <c r="BG108" i="6"/>
  <c r="BF108" i="6"/>
  <c r="T108" i="6"/>
  <c r="R108" i="6"/>
  <c r="P108" i="6"/>
  <c r="BI107" i="6"/>
  <c r="BH107" i="6"/>
  <c r="BG107" i="6"/>
  <c r="BF107" i="6"/>
  <c r="T107" i="6"/>
  <c r="R107" i="6"/>
  <c r="P107" i="6"/>
  <c r="BI106" i="6"/>
  <c r="BH106" i="6"/>
  <c r="BG106" i="6"/>
  <c r="BF106" i="6"/>
  <c r="T106" i="6"/>
  <c r="R106" i="6"/>
  <c r="P106" i="6"/>
  <c r="BI105" i="6"/>
  <c r="BH105" i="6"/>
  <c r="BG105" i="6"/>
  <c r="BF105" i="6"/>
  <c r="T105" i="6"/>
  <c r="R105" i="6"/>
  <c r="P105" i="6"/>
  <c r="BI104" i="6"/>
  <c r="BH104" i="6"/>
  <c r="BG104" i="6"/>
  <c r="BF104" i="6"/>
  <c r="T104" i="6"/>
  <c r="R104" i="6"/>
  <c r="P104" i="6"/>
  <c r="BI102" i="6"/>
  <c r="BH102" i="6"/>
  <c r="BG102" i="6"/>
  <c r="BF102" i="6"/>
  <c r="T102" i="6"/>
  <c r="R102" i="6"/>
  <c r="P102" i="6"/>
  <c r="BI101" i="6"/>
  <c r="BH101" i="6"/>
  <c r="BG101" i="6"/>
  <c r="BF101" i="6"/>
  <c r="T101" i="6"/>
  <c r="R101" i="6"/>
  <c r="P101" i="6"/>
  <c r="BI100" i="6"/>
  <c r="BH100" i="6"/>
  <c r="BG100" i="6"/>
  <c r="BF100" i="6"/>
  <c r="T100" i="6"/>
  <c r="R100" i="6"/>
  <c r="P100" i="6"/>
  <c r="BI99" i="6"/>
  <c r="BH99" i="6"/>
  <c r="BG99" i="6"/>
  <c r="BF99" i="6"/>
  <c r="T99" i="6"/>
  <c r="R99" i="6"/>
  <c r="P99" i="6"/>
  <c r="BI98" i="6"/>
  <c r="BH98" i="6"/>
  <c r="BG98" i="6"/>
  <c r="BF98" i="6"/>
  <c r="T98" i="6"/>
  <c r="R98" i="6"/>
  <c r="P98" i="6"/>
  <c r="BI97" i="6"/>
  <c r="BH97" i="6"/>
  <c r="BG97" i="6"/>
  <c r="BF97" i="6"/>
  <c r="T97" i="6"/>
  <c r="R97" i="6"/>
  <c r="P97" i="6"/>
  <c r="BI96" i="6"/>
  <c r="BH96" i="6"/>
  <c r="BG96" i="6"/>
  <c r="BF96" i="6"/>
  <c r="T96" i="6"/>
  <c r="R96" i="6"/>
  <c r="P96" i="6"/>
  <c r="BI95" i="6"/>
  <c r="BH95" i="6"/>
  <c r="BG95" i="6"/>
  <c r="BF95" i="6"/>
  <c r="T95" i="6"/>
  <c r="R95" i="6"/>
  <c r="P95" i="6"/>
  <c r="BI94" i="6"/>
  <c r="BH94" i="6"/>
  <c r="BG94" i="6"/>
  <c r="BF94" i="6"/>
  <c r="T94" i="6"/>
  <c r="R94" i="6"/>
  <c r="P94" i="6"/>
  <c r="BI93" i="6"/>
  <c r="BH93" i="6"/>
  <c r="BG93" i="6"/>
  <c r="BF93" i="6"/>
  <c r="T93" i="6"/>
  <c r="R93" i="6"/>
  <c r="P93" i="6"/>
  <c r="BI92" i="6"/>
  <c r="BH92" i="6"/>
  <c r="BG92" i="6"/>
  <c r="BF92" i="6"/>
  <c r="T92" i="6"/>
  <c r="R92" i="6"/>
  <c r="P92" i="6"/>
  <c r="BI91" i="6"/>
  <c r="BH91" i="6"/>
  <c r="BG91" i="6"/>
  <c r="BF91" i="6"/>
  <c r="T91" i="6"/>
  <c r="R91" i="6"/>
  <c r="P91" i="6"/>
  <c r="BI90" i="6"/>
  <c r="BH90" i="6"/>
  <c r="BG90" i="6"/>
  <c r="BF90" i="6"/>
  <c r="T90" i="6"/>
  <c r="R90" i="6"/>
  <c r="P90" i="6"/>
  <c r="BI89" i="6"/>
  <c r="BH89" i="6"/>
  <c r="BG89" i="6"/>
  <c r="BF89" i="6"/>
  <c r="T89" i="6"/>
  <c r="R89" i="6"/>
  <c r="P89" i="6"/>
  <c r="BI88" i="6"/>
  <c r="BH88" i="6"/>
  <c r="BG88" i="6"/>
  <c r="BF88" i="6"/>
  <c r="T88" i="6"/>
  <c r="R88" i="6"/>
  <c r="P88" i="6"/>
  <c r="BI87" i="6"/>
  <c r="BH87" i="6"/>
  <c r="BG87" i="6"/>
  <c r="BF87" i="6"/>
  <c r="T87" i="6"/>
  <c r="R87" i="6"/>
  <c r="P87" i="6"/>
  <c r="BI86" i="6"/>
  <c r="BH86" i="6"/>
  <c r="BG86" i="6"/>
  <c r="BF86" i="6"/>
  <c r="T86" i="6"/>
  <c r="R86" i="6"/>
  <c r="P86" i="6"/>
  <c r="BI85" i="6"/>
  <c r="BH85" i="6"/>
  <c r="BG85" i="6"/>
  <c r="BF85" i="6"/>
  <c r="T85" i="6"/>
  <c r="R85" i="6"/>
  <c r="P85" i="6"/>
  <c r="J79" i="6"/>
  <c r="J78" i="6"/>
  <c r="F78" i="6"/>
  <c r="F76" i="6"/>
  <c r="E74" i="6"/>
  <c r="J55" i="6"/>
  <c r="J54" i="6"/>
  <c r="F54" i="6"/>
  <c r="F52" i="6"/>
  <c r="E50" i="6"/>
  <c r="J18" i="6"/>
  <c r="E18" i="6"/>
  <c r="F79" i="6" s="1"/>
  <c r="J17" i="6"/>
  <c r="J12" i="6"/>
  <c r="J52" i="6" s="1"/>
  <c r="E7" i="6"/>
  <c r="E72" i="6" s="1"/>
  <c r="J37" i="5"/>
  <c r="J36" i="5"/>
  <c r="AY58" i="1"/>
  <c r="J35" i="5"/>
  <c r="AX58" i="1" s="1"/>
  <c r="BI157" i="5"/>
  <c r="BH157" i="5"/>
  <c r="BG157" i="5"/>
  <c r="BF157" i="5"/>
  <c r="T157" i="5"/>
  <c r="T156" i="5"/>
  <c r="R157" i="5"/>
  <c r="R156" i="5"/>
  <c r="P157" i="5"/>
  <c r="P156" i="5" s="1"/>
  <c r="BI154" i="5"/>
  <c r="BH154" i="5"/>
  <c r="BG154" i="5"/>
  <c r="BF154" i="5"/>
  <c r="T154" i="5"/>
  <c r="R154" i="5"/>
  <c r="P154" i="5"/>
  <c r="BI152" i="5"/>
  <c r="BH152" i="5"/>
  <c r="BG152" i="5"/>
  <c r="BF152" i="5"/>
  <c r="T152" i="5"/>
  <c r="R152" i="5"/>
  <c r="P152" i="5"/>
  <c r="BI148" i="5"/>
  <c r="BH148" i="5"/>
  <c r="BG148" i="5"/>
  <c r="BF148" i="5"/>
  <c r="T148" i="5"/>
  <c r="R148" i="5"/>
  <c r="P148" i="5"/>
  <c r="BI145" i="5"/>
  <c r="BH145" i="5"/>
  <c r="BG145" i="5"/>
  <c r="BF145" i="5"/>
  <c r="T145" i="5"/>
  <c r="R145" i="5"/>
  <c r="P145" i="5"/>
  <c r="BI143" i="5"/>
  <c r="BH143" i="5"/>
  <c r="BG143" i="5"/>
  <c r="BF143" i="5"/>
  <c r="T143" i="5"/>
  <c r="R143" i="5"/>
  <c r="P143" i="5"/>
  <c r="BI141" i="5"/>
  <c r="BH141" i="5"/>
  <c r="BG141" i="5"/>
  <c r="BF141" i="5"/>
  <c r="T141" i="5"/>
  <c r="R141" i="5"/>
  <c r="P141" i="5"/>
  <c r="BI140" i="5"/>
  <c r="BH140" i="5"/>
  <c r="BG140" i="5"/>
  <c r="BF140" i="5"/>
  <c r="T140" i="5"/>
  <c r="R140" i="5"/>
  <c r="P140" i="5"/>
  <c r="BI138" i="5"/>
  <c r="BH138" i="5"/>
  <c r="BG138" i="5"/>
  <c r="BF138" i="5"/>
  <c r="T138" i="5"/>
  <c r="R138" i="5"/>
  <c r="P138" i="5"/>
  <c r="BI136" i="5"/>
  <c r="BH136" i="5"/>
  <c r="BG136" i="5"/>
  <c r="BF136" i="5"/>
  <c r="T136" i="5"/>
  <c r="R136" i="5"/>
  <c r="P136" i="5"/>
  <c r="BI134" i="5"/>
  <c r="BH134" i="5"/>
  <c r="BG134" i="5"/>
  <c r="BF134" i="5"/>
  <c r="T134" i="5"/>
  <c r="R134" i="5"/>
  <c r="P134" i="5"/>
  <c r="BI130" i="5"/>
  <c r="BH130" i="5"/>
  <c r="BG130" i="5"/>
  <c r="BF130" i="5"/>
  <c r="T130" i="5"/>
  <c r="R130" i="5"/>
  <c r="P130" i="5"/>
  <c r="BI127" i="5"/>
  <c r="BH127" i="5"/>
  <c r="BG127" i="5"/>
  <c r="BF127" i="5"/>
  <c r="T127" i="5"/>
  <c r="R127" i="5"/>
  <c r="P127" i="5"/>
  <c r="BI125" i="5"/>
  <c r="BH125" i="5"/>
  <c r="BG125" i="5"/>
  <c r="BF125" i="5"/>
  <c r="T125" i="5"/>
  <c r="R125" i="5"/>
  <c r="P125" i="5"/>
  <c r="BI123" i="5"/>
  <c r="BH123" i="5"/>
  <c r="BG123" i="5"/>
  <c r="BF123" i="5"/>
  <c r="T123" i="5"/>
  <c r="R123" i="5"/>
  <c r="P123" i="5"/>
  <c r="BI121" i="5"/>
  <c r="BH121" i="5"/>
  <c r="BG121" i="5"/>
  <c r="BF121" i="5"/>
  <c r="T121" i="5"/>
  <c r="R121" i="5"/>
  <c r="P121" i="5"/>
  <c r="BI119" i="5"/>
  <c r="BH119" i="5"/>
  <c r="BG119" i="5"/>
  <c r="BF119" i="5"/>
  <c r="T119" i="5"/>
  <c r="R119" i="5"/>
  <c r="P119" i="5"/>
  <c r="BI117" i="5"/>
  <c r="BH117" i="5"/>
  <c r="BG117" i="5"/>
  <c r="BF117" i="5"/>
  <c r="T117" i="5"/>
  <c r="R117" i="5"/>
  <c r="P117" i="5"/>
  <c r="BI115" i="5"/>
  <c r="BH115" i="5"/>
  <c r="BG115" i="5"/>
  <c r="BF115" i="5"/>
  <c r="T115" i="5"/>
  <c r="R115" i="5"/>
  <c r="P115" i="5"/>
  <c r="BI113" i="5"/>
  <c r="BH113" i="5"/>
  <c r="BG113" i="5"/>
  <c r="BF113" i="5"/>
  <c r="T113" i="5"/>
  <c r="R113" i="5"/>
  <c r="P113" i="5"/>
  <c r="BI109" i="5"/>
  <c r="BH109" i="5"/>
  <c r="BG109" i="5"/>
  <c r="BF109" i="5"/>
  <c r="T109" i="5"/>
  <c r="R109" i="5"/>
  <c r="P109" i="5"/>
  <c r="BI105" i="5"/>
  <c r="BH105" i="5"/>
  <c r="BG105" i="5"/>
  <c r="BF105" i="5"/>
  <c r="T105" i="5"/>
  <c r="T104" i="5"/>
  <c r="R105" i="5"/>
  <c r="R104" i="5"/>
  <c r="P105" i="5"/>
  <c r="P104" i="5" s="1"/>
  <c r="BI100" i="5"/>
  <c r="BH100" i="5"/>
  <c r="BG100" i="5"/>
  <c r="BF100" i="5"/>
  <c r="T100" i="5"/>
  <c r="R100" i="5"/>
  <c r="P100" i="5"/>
  <c r="BI98" i="5"/>
  <c r="BH98" i="5"/>
  <c r="BG98" i="5"/>
  <c r="BF98" i="5"/>
  <c r="T98" i="5"/>
  <c r="R98" i="5"/>
  <c r="P98" i="5"/>
  <c r="BI95" i="5"/>
  <c r="BH95" i="5"/>
  <c r="BG95" i="5"/>
  <c r="BF95" i="5"/>
  <c r="T95" i="5"/>
  <c r="R95" i="5"/>
  <c r="P95" i="5"/>
  <c r="BI91" i="5"/>
  <c r="BH91" i="5"/>
  <c r="BG91" i="5"/>
  <c r="BF91" i="5"/>
  <c r="T91" i="5"/>
  <c r="R91" i="5"/>
  <c r="P91" i="5"/>
  <c r="J85" i="5"/>
  <c r="J84" i="5"/>
  <c r="F84" i="5"/>
  <c r="F82" i="5"/>
  <c r="E80" i="5"/>
  <c r="J55" i="5"/>
  <c r="J54" i="5"/>
  <c r="F54" i="5"/>
  <c r="F52" i="5"/>
  <c r="E50" i="5"/>
  <c r="J18" i="5"/>
  <c r="E18" i="5"/>
  <c r="F85" i="5" s="1"/>
  <c r="J17" i="5"/>
  <c r="J12" i="5"/>
  <c r="J82" i="5"/>
  <c r="E7" i="5"/>
  <c r="E48" i="5"/>
  <c r="J37" i="4"/>
  <c r="J36" i="4"/>
  <c r="AY57" i="1"/>
  <c r="J35" i="4"/>
  <c r="AX57" i="1" s="1"/>
  <c r="BI300" i="4"/>
  <c r="BH300" i="4"/>
  <c r="BG300" i="4"/>
  <c r="BF300" i="4"/>
  <c r="T300" i="4"/>
  <c r="T299" i="4"/>
  <c r="R300" i="4"/>
  <c r="R299" i="4"/>
  <c r="P300" i="4"/>
  <c r="P299" i="4" s="1"/>
  <c r="BI297" i="4"/>
  <c r="BH297" i="4"/>
  <c r="BG297" i="4"/>
  <c r="BF297" i="4"/>
  <c r="T297" i="4"/>
  <c r="R297" i="4"/>
  <c r="P297" i="4"/>
  <c r="BI295" i="4"/>
  <c r="BH295" i="4"/>
  <c r="BG295" i="4"/>
  <c r="BF295" i="4"/>
  <c r="T295" i="4"/>
  <c r="R295" i="4"/>
  <c r="P295" i="4"/>
  <c r="BI291" i="4"/>
  <c r="BH291" i="4"/>
  <c r="BG291" i="4"/>
  <c r="BF291" i="4"/>
  <c r="T291" i="4"/>
  <c r="R291" i="4"/>
  <c r="P291" i="4"/>
  <c r="BI288" i="4"/>
  <c r="BH288" i="4"/>
  <c r="BG288" i="4"/>
  <c r="BF288" i="4"/>
  <c r="T288" i="4"/>
  <c r="R288" i="4"/>
  <c r="P288" i="4"/>
  <c r="BI286" i="4"/>
  <c r="BH286" i="4"/>
  <c r="BG286" i="4"/>
  <c r="BF286" i="4"/>
  <c r="T286" i="4"/>
  <c r="R286" i="4"/>
  <c r="P286" i="4"/>
  <c r="BI284" i="4"/>
  <c r="BH284" i="4"/>
  <c r="BG284" i="4"/>
  <c r="BF284" i="4"/>
  <c r="T284" i="4"/>
  <c r="R284" i="4"/>
  <c r="P284" i="4"/>
  <c r="BI282" i="4"/>
  <c r="BH282" i="4"/>
  <c r="BG282" i="4"/>
  <c r="BF282" i="4"/>
  <c r="T282" i="4"/>
  <c r="R282" i="4"/>
  <c r="P282" i="4"/>
  <c r="BI277" i="4"/>
  <c r="BH277" i="4"/>
  <c r="BG277" i="4"/>
  <c r="BF277" i="4"/>
  <c r="T277" i="4"/>
  <c r="R277" i="4"/>
  <c r="P277" i="4"/>
  <c r="BI274" i="4"/>
  <c r="BH274" i="4"/>
  <c r="BG274" i="4"/>
  <c r="BF274" i="4"/>
  <c r="T274" i="4"/>
  <c r="R274" i="4"/>
  <c r="P274" i="4"/>
  <c r="BI272" i="4"/>
  <c r="BH272" i="4"/>
  <c r="BG272" i="4"/>
  <c r="BF272" i="4"/>
  <c r="T272" i="4"/>
  <c r="R272" i="4"/>
  <c r="P272" i="4"/>
  <c r="BI268" i="4"/>
  <c r="BH268" i="4"/>
  <c r="BG268" i="4"/>
  <c r="BF268" i="4"/>
  <c r="T268" i="4"/>
  <c r="R268" i="4"/>
  <c r="P268" i="4"/>
  <c r="BI267" i="4"/>
  <c r="BH267" i="4"/>
  <c r="BG267" i="4"/>
  <c r="BF267" i="4"/>
  <c r="T267" i="4"/>
  <c r="R267" i="4"/>
  <c r="P267" i="4"/>
  <c r="BI265" i="4"/>
  <c r="BH265" i="4"/>
  <c r="BG265" i="4"/>
  <c r="BF265" i="4"/>
  <c r="T265" i="4"/>
  <c r="R265" i="4"/>
  <c r="P265" i="4"/>
  <c r="BI263" i="4"/>
  <c r="BH263" i="4"/>
  <c r="BG263" i="4"/>
  <c r="BF263" i="4"/>
  <c r="T263" i="4"/>
  <c r="R263" i="4"/>
  <c r="P263" i="4"/>
  <c r="BI261" i="4"/>
  <c r="BH261" i="4"/>
  <c r="BG261" i="4"/>
  <c r="BF261" i="4"/>
  <c r="T261" i="4"/>
  <c r="R261" i="4"/>
  <c r="P261" i="4"/>
  <c r="BI257" i="4"/>
  <c r="BH257" i="4"/>
  <c r="BG257" i="4"/>
  <c r="BF257" i="4"/>
  <c r="T257" i="4"/>
  <c r="R257" i="4"/>
  <c r="P257" i="4"/>
  <c r="BI254" i="4"/>
  <c r="BH254" i="4"/>
  <c r="BG254" i="4"/>
  <c r="BF254" i="4"/>
  <c r="T254" i="4"/>
  <c r="R254" i="4"/>
  <c r="P254" i="4"/>
  <c r="BI252" i="4"/>
  <c r="BH252" i="4"/>
  <c r="BG252" i="4"/>
  <c r="BF252" i="4"/>
  <c r="T252" i="4"/>
  <c r="R252" i="4"/>
  <c r="P252" i="4"/>
  <c r="BI250" i="4"/>
  <c r="BH250" i="4"/>
  <c r="BG250" i="4"/>
  <c r="BF250" i="4"/>
  <c r="T250" i="4"/>
  <c r="R250" i="4"/>
  <c r="P250" i="4"/>
  <c r="BI248" i="4"/>
  <c r="BH248" i="4"/>
  <c r="BG248" i="4"/>
  <c r="BF248" i="4"/>
  <c r="T248" i="4"/>
  <c r="R248" i="4"/>
  <c r="P248" i="4"/>
  <c r="BI246" i="4"/>
  <c r="BH246" i="4"/>
  <c r="BG246" i="4"/>
  <c r="BF246" i="4"/>
  <c r="T246" i="4"/>
  <c r="R246" i="4"/>
  <c r="P246" i="4"/>
  <c r="BI244" i="4"/>
  <c r="BH244" i="4"/>
  <c r="BG244" i="4"/>
  <c r="BF244" i="4"/>
  <c r="T244" i="4"/>
  <c r="R244" i="4"/>
  <c r="P244" i="4"/>
  <c r="BI242" i="4"/>
  <c r="BH242" i="4"/>
  <c r="BG242" i="4"/>
  <c r="BF242" i="4"/>
  <c r="T242" i="4"/>
  <c r="R242" i="4"/>
  <c r="P242" i="4"/>
  <c r="BI240" i="4"/>
  <c r="BH240" i="4"/>
  <c r="BG240" i="4"/>
  <c r="BF240" i="4"/>
  <c r="T240" i="4"/>
  <c r="R240" i="4"/>
  <c r="P240" i="4"/>
  <c r="BI236" i="4"/>
  <c r="BH236" i="4"/>
  <c r="BG236" i="4"/>
  <c r="BF236" i="4"/>
  <c r="T236" i="4"/>
  <c r="R236" i="4"/>
  <c r="P236" i="4"/>
  <c r="BI234" i="4"/>
  <c r="BH234" i="4"/>
  <c r="BG234" i="4"/>
  <c r="BF234" i="4"/>
  <c r="T234" i="4"/>
  <c r="R234" i="4"/>
  <c r="P234" i="4"/>
  <c r="BI233" i="4"/>
  <c r="BH233" i="4"/>
  <c r="BG233" i="4"/>
  <c r="BF233" i="4"/>
  <c r="T233" i="4"/>
  <c r="R233" i="4"/>
  <c r="P233" i="4"/>
  <c r="BI232" i="4"/>
  <c r="BH232" i="4"/>
  <c r="BG232" i="4"/>
  <c r="BF232" i="4"/>
  <c r="T232" i="4"/>
  <c r="R232" i="4"/>
  <c r="P232" i="4"/>
  <c r="BI231" i="4"/>
  <c r="BH231" i="4"/>
  <c r="BG231" i="4"/>
  <c r="BF231" i="4"/>
  <c r="T231" i="4"/>
  <c r="R231" i="4"/>
  <c r="P231" i="4"/>
  <c r="BI228" i="4"/>
  <c r="BH228" i="4"/>
  <c r="BG228" i="4"/>
  <c r="BF228" i="4"/>
  <c r="T228" i="4"/>
  <c r="R228" i="4"/>
  <c r="P228" i="4"/>
  <c r="BI227" i="4"/>
  <c r="BH227" i="4"/>
  <c r="BG227" i="4"/>
  <c r="BF227" i="4"/>
  <c r="T227" i="4"/>
  <c r="R227" i="4"/>
  <c r="P227" i="4"/>
  <c r="BI225" i="4"/>
  <c r="BH225" i="4"/>
  <c r="BG225" i="4"/>
  <c r="BF225" i="4"/>
  <c r="T225" i="4"/>
  <c r="R225" i="4"/>
  <c r="P225" i="4"/>
  <c r="BI224" i="4"/>
  <c r="BH224" i="4"/>
  <c r="BG224" i="4"/>
  <c r="BF224" i="4"/>
  <c r="T224" i="4"/>
  <c r="R224" i="4"/>
  <c r="P224" i="4"/>
  <c r="BI222" i="4"/>
  <c r="BH222" i="4"/>
  <c r="BG222" i="4"/>
  <c r="BF222" i="4"/>
  <c r="T222" i="4"/>
  <c r="R222" i="4"/>
  <c r="P222" i="4"/>
  <c r="BI221" i="4"/>
  <c r="BH221" i="4"/>
  <c r="BG221" i="4"/>
  <c r="BF221" i="4"/>
  <c r="T221" i="4"/>
  <c r="R221" i="4"/>
  <c r="P221" i="4"/>
  <c r="BI216" i="4"/>
  <c r="BH216" i="4"/>
  <c r="BG216" i="4"/>
  <c r="BF216" i="4"/>
  <c r="T216" i="4"/>
  <c r="R216" i="4"/>
  <c r="P216" i="4"/>
  <c r="BI215" i="4"/>
  <c r="BH215" i="4"/>
  <c r="BG215" i="4"/>
  <c r="BF215" i="4"/>
  <c r="T215" i="4"/>
  <c r="R215" i="4"/>
  <c r="P215" i="4"/>
  <c r="BI210" i="4"/>
  <c r="BH210" i="4"/>
  <c r="BG210" i="4"/>
  <c r="BF210" i="4"/>
  <c r="T210" i="4"/>
  <c r="R210" i="4"/>
  <c r="P210" i="4"/>
  <c r="BI209" i="4"/>
  <c r="BH209" i="4"/>
  <c r="BG209" i="4"/>
  <c r="BF209" i="4"/>
  <c r="T209" i="4"/>
  <c r="R209" i="4"/>
  <c r="P209" i="4"/>
  <c r="BI204" i="4"/>
  <c r="BH204" i="4"/>
  <c r="BG204" i="4"/>
  <c r="BF204" i="4"/>
  <c r="T204" i="4"/>
  <c r="R204" i="4"/>
  <c r="P204" i="4"/>
  <c r="BI200" i="4"/>
  <c r="BH200" i="4"/>
  <c r="BG200" i="4"/>
  <c r="BF200" i="4"/>
  <c r="T200" i="4"/>
  <c r="R200" i="4"/>
  <c r="P200" i="4"/>
  <c r="BI196" i="4"/>
  <c r="BH196" i="4"/>
  <c r="BG196" i="4"/>
  <c r="BF196" i="4"/>
  <c r="T196" i="4"/>
  <c r="R196" i="4"/>
  <c r="P196" i="4"/>
  <c r="BI192" i="4"/>
  <c r="BH192" i="4"/>
  <c r="BG192" i="4"/>
  <c r="BF192" i="4"/>
  <c r="T192" i="4"/>
  <c r="R192" i="4"/>
  <c r="P192" i="4"/>
  <c r="BI190" i="4"/>
  <c r="BH190" i="4"/>
  <c r="BG190" i="4"/>
  <c r="BF190" i="4"/>
  <c r="T190" i="4"/>
  <c r="R190" i="4"/>
  <c r="P190" i="4"/>
  <c r="BI187" i="4"/>
  <c r="BH187" i="4"/>
  <c r="BG187" i="4"/>
  <c r="BF187" i="4"/>
  <c r="T187" i="4"/>
  <c r="R187" i="4"/>
  <c r="P187" i="4"/>
  <c r="BI185" i="4"/>
  <c r="BH185" i="4"/>
  <c r="BG185" i="4"/>
  <c r="BF185" i="4"/>
  <c r="T185" i="4"/>
  <c r="R185" i="4"/>
  <c r="P185" i="4"/>
  <c r="BI183" i="4"/>
  <c r="BH183" i="4"/>
  <c r="BG183" i="4"/>
  <c r="BF183" i="4"/>
  <c r="T183" i="4"/>
  <c r="R183" i="4"/>
  <c r="P183" i="4"/>
  <c r="BI181" i="4"/>
  <c r="BH181" i="4"/>
  <c r="BG181" i="4"/>
  <c r="BF181" i="4"/>
  <c r="T181" i="4"/>
  <c r="R181" i="4"/>
  <c r="P181" i="4"/>
  <c r="BI177" i="4"/>
  <c r="BH177" i="4"/>
  <c r="BG177" i="4"/>
  <c r="BF177" i="4"/>
  <c r="T177" i="4"/>
  <c r="R177" i="4"/>
  <c r="P177" i="4"/>
  <c r="BI173" i="4"/>
  <c r="BH173" i="4"/>
  <c r="BG173" i="4"/>
  <c r="BF173" i="4"/>
  <c r="T173" i="4"/>
  <c r="T172" i="4" s="1"/>
  <c r="R173" i="4"/>
  <c r="R172" i="4" s="1"/>
  <c r="P173" i="4"/>
  <c r="P172" i="4"/>
  <c r="BI168" i="4"/>
  <c r="BH168" i="4"/>
  <c r="BG168" i="4"/>
  <c r="BF168" i="4"/>
  <c r="T168" i="4"/>
  <c r="R168" i="4"/>
  <c r="P168" i="4"/>
  <c r="BI166" i="4"/>
  <c r="BH166" i="4"/>
  <c r="BG166" i="4"/>
  <c r="BF166" i="4"/>
  <c r="T166" i="4"/>
  <c r="R166" i="4"/>
  <c r="P166" i="4"/>
  <c r="BI164" i="4"/>
  <c r="BH164" i="4"/>
  <c r="BG164" i="4"/>
  <c r="BF164" i="4"/>
  <c r="T164" i="4"/>
  <c r="R164" i="4"/>
  <c r="P164" i="4"/>
  <c r="BI159" i="4"/>
  <c r="BH159" i="4"/>
  <c r="BG159" i="4"/>
  <c r="BF159" i="4"/>
  <c r="T159" i="4"/>
  <c r="R159" i="4"/>
  <c r="P159" i="4"/>
  <c r="BI158" i="4"/>
  <c r="BH158" i="4"/>
  <c r="BG158" i="4"/>
  <c r="BF158" i="4"/>
  <c r="T158" i="4"/>
  <c r="R158" i="4"/>
  <c r="P158" i="4"/>
  <c r="BI157" i="4"/>
  <c r="BH157" i="4"/>
  <c r="BG157" i="4"/>
  <c r="BF157" i="4"/>
  <c r="T157" i="4"/>
  <c r="R157" i="4"/>
  <c r="P157" i="4"/>
  <c r="BI150" i="4"/>
  <c r="BH150" i="4"/>
  <c r="BG150" i="4"/>
  <c r="BF150" i="4"/>
  <c r="T150" i="4"/>
  <c r="R150" i="4"/>
  <c r="P150" i="4"/>
  <c r="BI147" i="4"/>
  <c r="BH147" i="4"/>
  <c r="BG147" i="4"/>
  <c r="BF147" i="4"/>
  <c r="T147" i="4"/>
  <c r="R147" i="4"/>
  <c r="P147" i="4"/>
  <c r="BI143" i="4"/>
  <c r="BH143" i="4"/>
  <c r="BG143" i="4"/>
  <c r="BF143" i="4"/>
  <c r="T143" i="4"/>
  <c r="R143" i="4"/>
  <c r="P143" i="4"/>
  <c r="BI139" i="4"/>
  <c r="BH139" i="4"/>
  <c r="BG139" i="4"/>
  <c r="BF139" i="4"/>
  <c r="T139" i="4"/>
  <c r="R139" i="4"/>
  <c r="P139" i="4"/>
  <c r="BI137" i="4"/>
  <c r="BH137" i="4"/>
  <c r="BG137" i="4"/>
  <c r="BF137" i="4"/>
  <c r="T137" i="4"/>
  <c r="R137" i="4"/>
  <c r="P137" i="4"/>
  <c r="BI135" i="4"/>
  <c r="BH135" i="4"/>
  <c r="BG135" i="4"/>
  <c r="BF135" i="4"/>
  <c r="T135" i="4"/>
  <c r="R135" i="4"/>
  <c r="P135" i="4"/>
  <c r="BI131" i="4"/>
  <c r="BH131" i="4"/>
  <c r="BG131" i="4"/>
  <c r="BF131" i="4"/>
  <c r="T131" i="4"/>
  <c r="R131" i="4"/>
  <c r="P131" i="4"/>
  <c r="BI126" i="4"/>
  <c r="BH126" i="4"/>
  <c r="BG126" i="4"/>
  <c r="BF126" i="4"/>
  <c r="T126" i="4"/>
  <c r="R126" i="4"/>
  <c r="P126" i="4"/>
  <c r="BI123" i="4"/>
  <c r="BH123" i="4"/>
  <c r="BG123" i="4"/>
  <c r="BF123" i="4"/>
  <c r="T123" i="4"/>
  <c r="R123" i="4"/>
  <c r="P123" i="4"/>
  <c r="BI119" i="4"/>
  <c r="BH119" i="4"/>
  <c r="BG119" i="4"/>
  <c r="BF119" i="4"/>
  <c r="T119" i="4"/>
  <c r="R119" i="4"/>
  <c r="P119" i="4"/>
  <c r="BI115" i="4"/>
  <c r="BH115" i="4"/>
  <c r="BG115" i="4"/>
  <c r="BF115" i="4"/>
  <c r="T115" i="4"/>
  <c r="R115" i="4"/>
  <c r="P115" i="4"/>
  <c r="BI114" i="4"/>
  <c r="BH114" i="4"/>
  <c r="BG114" i="4"/>
  <c r="BF114" i="4"/>
  <c r="T114" i="4"/>
  <c r="R114" i="4"/>
  <c r="P114" i="4"/>
  <c r="BI108" i="4"/>
  <c r="BH108" i="4"/>
  <c r="BG108" i="4"/>
  <c r="BF108" i="4"/>
  <c r="T108" i="4"/>
  <c r="R108" i="4"/>
  <c r="P108" i="4"/>
  <c r="BI104" i="4"/>
  <c r="BH104" i="4"/>
  <c r="F36" i="4" s="1"/>
  <c r="BG104" i="4"/>
  <c r="BF104" i="4"/>
  <c r="T104" i="4"/>
  <c r="R104" i="4"/>
  <c r="P104" i="4"/>
  <c r="BI100" i="4"/>
  <c r="BH100" i="4"/>
  <c r="BG100" i="4"/>
  <c r="BF100" i="4"/>
  <c r="T100" i="4"/>
  <c r="R100" i="4"/>
  <c r="P100" i="4"/>
  <c r="BI98" i="4"/>
  <c r="BH98" i="4"/>
  <c r="BG98" i="4"/>
  <c r="BF98" i="4"/>
  <c r="T98" i="4"/>
  <c r="R98" i="4"/>
  <c r="P98" i="4"/>
  <c r="BI96" i="4"/>
  <c r="BH96" i="4"/>
  <c r="BG96" i="4"/>
  <c r="BF96" i="4"/>
  <c r="T96" i="4"/>
  <c r="R96" i="4"/>
  <c r="P96" i="4"/>
  <c r="J90" i="4"/>
  <c r="J89" i="4"/>
  <c r="F89" i="4"/>
  <c r="F87" i="4"/>
  <c r="E85" i="4"/>
  <c r="J55" i="4"/>
  <c r="J54" i="4"/>
  <c r="F54" i="4"/>
  <c r="F52" i="4"/>
  <c r="E50" i="4"/>
  <c r="J18" i="4"/>
  <c r="E18" i="4"/>
  <c r="F55" i="4" s="1"/>
  <c r="J17" i="4"/>
  <c r="J12" i="4"/>
  <c r="J87" i="4" s="1"/>
  <c r="E7" i="4"/>
  <c r="E48" i="4" s="1"/>
  <c r="J37" i="3"/>
  <c r="J36" i="3"/>
  <c r="AY56" i="1"/>
  <c r="J35" i="3"/>
  <c r="AX56" i="1" s="1"/>
  <c r="BI133" i="3"/>
  <c r="BH133" i="3"/>
  <c r="BG133" i="3"/>
  <c r="BF133" i="3"/>
  <c r="T133" i="3"/>
  <c r="T132" i="3"/>
  <c r="R133" i="3"/>
  <c r="R132" i="3"/>
  <c r="P133" i="3"/>
  <c r="P132" i="3" s="1"/>
  <c r="BI128" i="3"/>
  <c r="BH128" i="3"/>
  <c r="BG128" i="3"/>
  <c r="BF128" i="3"/>
  <c r="T128" i="3"/>
  <c r="T127" i="3"/>
  <c r="R128" i="3"/>
  <c r="R127" i="3"/>
  <c r="P128" i="3"/>
  <c r="P127" i="3" s="1"/>
  <c r="BI123" i="3"/>
  <c r="BH123" i="3"/>
  <c r="BG123" i="3"/>
  <c r="BF123" i="3"/>
  <c r="T123" i="3"/>
  <c r="T122" i="3"/>
  <c r="R123" i="3"/>
  <c r="R122" i="3"/>
  <c r="P123" i="3"/>
  <c r="P122" i="3" s="1"/>
  <c r="BI121" i="3"/>
  <c r="BH121" i="3"/>
  <c r="BG121" i="3"/>
  <c r="BF121" i="3"/>
  <c r="T121" i="3"/>
  <c r="T120" i="3"/>
  <c r="R121" i="3"/>
  <c r="R120" i="3"/>
  <c r="P121" i="3"/>
  <c r="P120" i="3" s="1"/>
  <c r="BI119" i="3"/>
  <c r="BH119" i="3"/>
  <c r="BG119" i="3"/>
  <c r="BF119" i="3"/>
  <c r="T119" i="3"/>
  <c r="T118" i="3"/>
  <c r="R119" i="3"/>
  <c r="R118" i="3"/>
  <c r="P119" i="3"/>
  <c r="P118" i="3" s="1"/>
  <c r="BI117" i="3"/>
  <c r="BH117" i="3"/>
  <c r="BG117" i="3"/>
  <c r="BF117" i="3"/>
  <c r="T117" i="3"/>
  <c r="T116" i="3"/>
  <c r="R117" i="3"/>
  <c r="R116" i="3"/>
  <c r="P117" i="3"/>
  <c r="P116" i="3" s="1"/>
  <c r="BI115" i="3"/>
  <c r="BH115" i="3"/>
  <c r="BG115" i="3"/>
  <c r="BF115" i="3"/>
  <c r="T115" i="3"/>
  <c r="T114" i="3"/>
  <c r="T113" i="3" s="1"/>
  <c r="R115" i="3"/>
  <c r="R114" i="3"/>
  <c r="R113" i="3" s="1"/>
  <c r="P115" i="3"/>
  <c r="P114" i="3" s="1"/>
  <c r="P113" i="3" s="1"/>
  <c r="BI111" i="3"/>
  <c r="BH111" i="3"/>
  <c r="BG111" i="3"/>
  <c r="BF111" i="3"/>
  <c r="T111" i="3"/>
  <c r="R111" i="3"/>
  <c r="P111" i="3"/>
  <c r="BI108" i="3"/>
  <c r="BH108" i="3"/>
  <c r="BG108" i="3"/>
  <c r="BF108" i="3"/>
  <c r="T108" i="3"/>
  <c r="R108" i="3"/>
  <c r="P108" i="3"/>
  <c r="BI106" i="3"/>
  <c r="BH106" i="3"/>
  <c r="BG106" i="3"/>
  <c r="BF106" i="3"/>
  <c r="T106" i="3"/>
  <c r="R106" i="3"/>
  <c r="P106" i="3"/>
  <c r="BI104" i="3"/>
  <c r="BH104" i="3"/>
  <c r="BG104" i="3"/>
  <c r="BF104" i="3"/>
  <c r="T104" i="3"/>
  <c r="R104" i="3"/>
  <c r="P104" i="3"/>
  <c r="BI102" i="3"/>
  <c r="BH102" i="3"/>
  <c r="BG102" i="3"/>
  <c r="BF102" i="3"/>
  <c r="T102" i="3"/>
  <c r="R102" i="3"/>
  <c r="P102" i="3"/>
  <c r="BI99" i="3"/>
  <c r="BH99" i="3"/>
  <c r="BG99" i="3"/>
  <c r="BF99" i="3"/>
  <c r="T99" i="3"/>
  <c r="R99" i="3"/>
  <c r="P99" i="3"/>
  <c r="BI97" i="3"/>
  <c r="BH97" i="3"/>
  <c r="BG97" i="3"/>
  <c r="BF97" i="3"/>
  <c r="T97" i="3"/>
  <c r="R97" i="3"/>
  <c r="P97" i="3"/>
  <c r="BI93" i="3"/>
  <c r="BH93" i="3"/>
  <c r="BG93" i="3"/>
  <c r="BF93" i="3"/>
  <c r="T93" i="3"/>
  <c r="R93" i="3"/>
  <c r="P93" i="3"/>
  <c r="J87" i="3"/>
  <c r="J86" i="3"/>
  <c r="F86" i="3"/>
  <c r="F84" i="3"/>
  <c r="E82" i="3"/>
  <c r="J55" i="3"/>
  <c r="J54" i="3"/>
  <c r="F54" i="3"/>
  <c r="F52" i="3"/>
  <c r="E50" i="3"/>
  <c r="J18" i="3"/>
  <c r="E18" i="3"/>
  <c r="F87" i="3" s="1"/>
  <c r="J17" i="3"/>
  <c r="J12" i="3"/>
  <c r="J84" i="3" s="1"/>
  <c r="E7" i="3"/>
  <c r="E48" i="3" s="1"/>
  <c r="J37" i="2"/>
  <c r="J36" i="2"/>
  <c r="AY55" i="1" s="1"/>
  <c r="J35" i="2"/>
  <c r="AX55" i="1" s="1"/>
  <c r="BI194" i="2"/>
  <c r="BH194" i="2"/>
  <c r="BG194" i="2"/>
  <c r="BF194" i="2"/>
  <c r="T194" i="2"/>
  <c r="T193" i="2"/>
  <c r="R194" i="2"/>
  <c r="R193" i="2" s="1"/>
  <c r="P194" i="2"/>
  <c r="P193" i="2" s="1"/>
  <c r="BI187" i="2"/>
  <c r="BH187" i="2"/>
  <c r="BG187" i="2"/>
  <c r="BF187" i="2"/>
  <c r="T187" i="2"/>
  <c r="T186" i="2"/>
  <c r="R187" i="2"/>
  <c r="R186" i="2" s="1"/>
  <c r="P187" i="2"/>
  <c r="P186" i="2" s="1"/>
  <c r="BI182" i="2"/>
  <c r="BH182" i="2"/>
  <c r="BG182" i="2"/>
  <c r="BF182" i="2"/>
  <c r="T182" i="2"/>
  <c r="T181" i="2"/>
  <c r="R182" i="2"/>
  <c r="R181" i="2" s="1"/>
  <c r="P182" i="2"/>
  <c r="P181" i="2" s="1"/>
  <c r="BI177" i="2"/>
  <c r="BH177" i="2"/>
  <c r="BG177" i="2"/>
  <c r="BF177" i="2"/>
  <c r="T177" i="2"/>
  <c r="T176" i="2"/>
  <c r="R177" i="2"/>
  <c r="R176" i="2" s="1"/>
  <c r="P177" i="2"/>
  <c r="P176" i="2" s="1"/>
  <c r="BI174" i="2"/>
  <c r="BH174" i="2"/>
  <c r="BG174" i="2"/>
  <c r="BF174" i="2"/>
  <c r="T174" i="2"/>
  <c r="T173" i="2"/>
  <c r="R174" i="2"/>
  <c r="R173" i="2" s="1"/>
  <c r="P174" i="2"/>
  <c r="P173" i="2" s="1"/>
  <c r="BI172" i="2"/>
  <c r="BH172" i="2"/>
  <c r="BG172" i="2"/>
  <c r="BF172" i="2"/>
  <c r="T172" i="2"/>
  <c r="T171" i="2"/>
  <c r="R172" i="2"/>
  <c r="R171" i="2" s="1"/>
  <c r="P172" i="2"/>
  <c r="P171" i="2" s="1"/>
  <c r="BI170" i="2"/>
  <c r="BH170" i="2"/>
  <c r="BG170" i="2"/>
  <c r="BF170" i="2"/>
  <c r="T170" i="2"/>
  <c r="T169" i="2"/>
  <c r="R170" i="2"/>
  <c r="R169" i="2" s="1"/>
  <c r="P170" i="2"/>
  <c r="P169" i="2" s="1"/>
  <c r="BI168" i="2"/>
  <c r="BH168" i="2"/>
  <c r="BG168" i="2"/>
  <c r="BF168" i="2"/>
  <c r="T168" i="2"/>
  <c r="T167" i="2"/>
  <c r="R168" i="2"/>
  <c r="R167" i="2" s="1"/>
  <c r="P168" i="2"/>
  <c r="P167" i="2" s="1"/>
  <c r="BI166" i="2"/>
  <c r="BH166" i="2"/>
  <c r="BG166" i="2"/>
  <c r="BF166" i="2"/>
  <c r="T166" i="2"/>
  <c r="T165" i="2"/>
  <c r="R166" i="2"/>
  <c r="R165" i="2" s="1"/>
  <c r="P166" i="2"/>
  <c r="P165" i="2" s="1"/>
  <c r="BI161" i="2"/>
  <c r="BH161" i="2"/>
  <c r="BG161" i="2"/>
  <c r="BF161" i="2"/>
  <c r="T161" i="2"/>
  <c r="T160" i="2"/>
  <c r="R161" i="2"/>
  <c r="R160" i="2" s="1"/>
  <c r="P161" i="2"/>
  <c r="P160" i="2" s="1"/>
  <c r="BI157" i="2"/>
  <c r="BH157" i="2"/>
  <c r="BG157" i="2"/>
  <c r="BF157" i="2"/>
  <c r="T157" i="2"/>
  <c r="R157" i="2"/>
  <c r="P157" i="2"/>
  <c r="BI154" i="2"/>
  <c r="BH154" i="2"/>
  <c r="BG154" i="2"/>
  <c r="BF154" i="2"/>
  <c r="T154" i="2"/>
  <c r="R154" i="2"/>
  <c r="P154" i="2"/>
  <c r="BI152" i="2"/>
  <c r="BH152" i="2"/>
  <c r="BG152" i="2"/>
  <c r="BF152" i="2"/>
  <c r="T152" i="2"/>
  <c r="R152" i="2"/>
  <c r="P152" i="2"/>
  <c r="BI150" i="2"/>
  <c r="BH150" i="2"/>
  <c r="BG150" i="2"/>
  <c r="BF150" i="2"/>
  <c r="T150" i="2"/>
  <c r="R150" i="2"/>
  <c r="P150" i="2"/>
  <c r="BI148" i="2"/>
  <c r="BH148" i="2"/>
  <c r="BG148" i="2"/>
  <c r="BF148" i="2"/>
  <c r="T148" i="2"/>
  <c r="R148" i="2"/>
  <c r="P148" i="2"/>
  <c r="BI145" i="2"/>
  <c r="BH145" i="2"/>
  <c r="BG145" i="2"/>
  <c r="BF145" i="2"/>
  <c r="T145" i="2"/>
  <c r="R145" i="2"/>
  <c r="P145" i="2"/>
  <c r="BI143" i="2"/>
  <c r="BH143" i="2"/>
  <c r="BG143" i="2"/>
  <c r="BF143" i="2"/>
  <c r="T143" i="2"/>
  <c r="R143" i="2"/>
  <c r="P143" i="2"/>
  <c r="BI138" i="2"/>
  <c r="BH138" i="2"/>
  <c r="BG138" i="2"/>
  <c r="BF138" i="2"/>
  <c r="T138" i="2"/>
  <c r="R138" i="2"/>
  <c r="P138" i="2"/>
  <c r="BI133" i="2"/>
  <c r="BH133" i="2"/>
  <c r="BG133" i="2"/>
  <c r="BF133" i="2"/>
  <c r="T133" i="2"/>
  <c r="R133" i="2"/>
  <c r="P133" i="2"/>
  <c r="BI126" i="2"/>
  <c r="BH126" i="2"/>
  <c r="BG126" i="2"/>
  <c r="BF126" i="2"/>
  <c r="T126" i="2"/>
  <c r="R126" i="2"/>
  <c r="P126" i="2"/>
  <c r="BI121" i="2"/>
  <c r="BH121" i="2"/>
  <c r="BG121" i="2"/>
  <c r="BF121" i="2"/>
  <c r="T121" i="2"/>
  <c r="R121" i="2"/>
  <c r="P121" i="2"/>
  <c r="BI114" i="2"/>
  <c r="BH114" i="2"/>
  <c r="BG114" i="2"/>
  <c r="BF114" i="2"/>
  <c r="T114" i="2"/>
  <c r="R114" i="2"/>
  <c r="P114" i="2"/>
  <c r="BI112" i="2"/>
  <c r="BH112" i="2"/>
  <c r="BG112" i="2"/>
  <c r="BF112" i="2"/>
  <c r="T112" i="2"/>
  <c r="R112" i="2"/>
  <c r="P112" i="2"/>
  <c r="BI108" i="2"/>
  <c r="BH108" i="2"/>
  <c r="BG108" i="2"/>
  <c r="BF108" i="2"/>
  <c r="T108" i="2"/>
  <c r="R108" i="2"/>
  <c r="P108" i="2"/>
  <c r="BI104" i="2"/>
  <c r="BH104" i="2"/>
  <c r="BG104" i="2"/>
  <c r="BF104" i="2"/>
  <c r="T104" i="2"/>
  <c r="R104" i="2"/>
  <c r="P104" i="2"/>
  <c r="BI100" i="2"/>
  <c r="BH100" i="2"/>
  <c r="BG100" i="2"/>
  <c r="BF100" i="2"/>
  <c r="T100" i="2"/>
  <c r="R100" i="2"/>
  <c r="P100" i="2"/>
  <c r="BI96" i="2"/>
  <c r="BH96" i="2"/>
  <c r="BG96" i="2"/>
  <c r="BF96" i="2"/>
  <c r="T96" i="2"/>
  <c r="R96" i="2"/>
  <c r="P96" i="2"/>
  <c r="J90" i="2"/>
  <c r="J89" i="2"/>
  <c r="F89" i="2"/>
  <c r="F87" i="2"/>
  <c r="E85" i="2"/>
  <c r="J55" i="2"/>
  <c r="J54" i="2"/>
  <c r="F54" i="2"/>
  <c r="F52" i="2"/>
  <c r="E50" i="2"/>
  <c r="J18" i="2"/>
  <c r="E18" i="2"/>
  <c r="F90" i="2" s="1"/>
  <c r="J17" i="2"/>
  <c r="J12" i="2"/>
  <c r="J87" i="2" s="1"/>
  <c r="E7" i="2"/>
  <c r="E83" i="2" s="1"/>
  <c r="L50" i="1"/>
  <c r="AM50" i="1"/>
  <c r="AM49" i="1"/>
  <c r="L49" i="1"/>
  <c r="AM47" i="1"/>
  <c r="L47" i="1"/>
  <c r="L45" i="1"/>
  <c r="L44" i="1"/>
  <c r="BK145" i="5"/>
  <c r="BK113" i="5"/>
  <c r="BK118" i="6"/>
  <c r="J107" i="6"/>
  <c r="BK95" i="6"/>
  <c r="BK85" i="6"/>
  <c r="BK121" i="6"/>
  <c r="BK115" i="6"/>
  <c r="J109" i="6"/>
  <c r="J95" i="6"/>
  <c r="BK92" i="6"/>
  <c r="J85" i="7"/>
  <c r="BK221" i="8"/>
  <c r="BK199" i="8"/>
  <c r="BK180" i="8"/>
  <c r="BK170" i="8"/>
  <c r="J152" i="8"/>
  <c r="J132" i="8"/>
  <c r="BK96" i="8"/>
  <c r="BK223" i="8"/>
  <c r="J208" i="8"/>
  <c r="BK196" i="8"/>
  <c r="BK173" i="8"/>
  <c r="BK152" i="8"/>
  <c r="J125" i="8"/>
  <c r="J109" i="8"/>
  <c r="J146" i="8"/>
  <c r="J222" i="8"/>
  <c r="J202" i="8"/>
  <c r="J182" i="8"/>
  <c r="J169" i="8"/>
  <c r="J157" i="8"/>
  <c r="BK137" i="8"/>
  <c r="BK109" i="8"/>
  <c r="BK227" i="9"/>
  <c r="BK200" i="9"/>
  <c r="BK177" i="9"/>
  <c r="J148" i="9"/>
  <c r="J132" i="9"/>
  <c r="J235" i="9"/>
  <c r="BK214" i="9"/>
  <c r="J186" i="9"/>
  <c r="BK166" i="9"/>
  <c r="BK130" i="9"/>
  <c r="J238" i="9"/>
  <c r="J225" i="9"/>
  <c r="J203" i="9"/>
  <c r="BK175" i="9"/>
  <c r="J134" i="9"/>
  <c r="BK104" i="9"/>
  <c r="J116" i="12"/>
  <c r="J108" i="12"/>
  <c r="J145" i="12"/>
  <c r="BK124" i="12"/>
  <c r="BK102" i="12"/>
  <c r="BK95" i="12"/>
  <c r="J114" i="2"/>
  <c r="J108" i="2"/>
  <c r="BK182" i="2"/>
  <c r="BK166" i="2"/>
  <c r="BK154" i="2"/>
  <c r="J150" i="2"/>
  <c r="J133" i="2"/>
  <c r="BK108" i="2"/>
  <c r="BK123" i="3"/>
  <c r="BK115" i="3"/>
  <c r="J111" i="3"/>
  <c r="BK93" i="3"/>
  <c r="J115" i="3"/>
  <c r="J97" i="3"/>
  <c r="BK286" i="4"/>
  <c r="J257" i="4"/>
  <c r="J231" i="4"/>
  <c r="J222" i="4"/>
  <c r="J200" i="4"/>
  <c r="J181" i="4"/>
  <c r="J164" i="4"/>
  <c r="J137" i="4"/>
  <c r="J100" i="4"/>
  <c r="J291" i="4"/>
  <c r="BK265" i="4"/>
  <c r="BK250" i="4"/>
  <c r="BK242" i="4"/>
  <c r="J232" i="4"/>
  <c r="J215" i="4"/>
  <c r="J183" i="4"/>
  <c r="J159" i="4"/>
  <c r="BK135" i="4"/>
  <c r="BK104" i="4"/>
  <c r="BK98" i="5"/>
  <c r="BK148" i="5"/>
  <c r="BK130" i="5"/>
  <c r="BK125" i="5"/>
  <c r="BK109" i="5"/>
  <c r="J124" i="6"/>
  <c r="J113" i="6"/>
  <c r="BK109" i="6"/>
  <c r="BK102" i="6"/>
  <c r="J97" i="6"/>
  <c r="J94" i="6"/>
  <c r="J91" i="6"/>
  <c r="BK88" i="6"/>
  <c r="J86" i="6"/>
  <c r="BK117" i="6"/>
  <c r="J110" i="6"/>
  <c r="BK100" i="6"/>
  <c r="BK96" i="6"/>
  <c r="J90" i="6"/>
  <c r="J87" i="7"/>
  <c r="BK85" i="7"/>
  <c r="BK218" i="8"/>
  <c r="J209" i="8"/>
  <c r="J196" i="8"/>
  <c r="BK172" i="8"/>
  <c r="BK157" i="8"/>
  <c r="J144" i="8"/>
  <c r="J137" i="8"/>
  <c r="BK124" i="8"/>
  <c r="J113" i="8"/>
  <c r="J97" i="8"/>
  <c r="BK222" i="8"/>
  <c r="BK204" i="8"/>
  <c r="BK197" i="8"/>
  <c r="BK186" i="8"/>
  <c r="BK175" i="8"/>
  <c r="BK159" i="8"/>
  <c r="BK135" i="8"/>
  <c r="BK126" i="8"/>
  <c r="J119" i="8"/>
  <c r="BK107" i="8"/>
  <c r="J96" i="8"/>
  <c r="J223" i="8"/>
  <c r="J206" i="8"/>
  <c r="J192" i="8"/>
  <c r="BK184" i="8"/>
  <c r="BK168" i="8"/>
  <c r="J154" i="8"/>
  <c r="BK139" i="8"/>
  <c r="J135" i="8"/>
  <c r="J92" i="8"/>
  <c r="J216" i="9"/>
  <c r="BK186" i="9"/>
  <c r="BK158" i="9"/>
  <c r="J126" i="9"/>
  <c r="J207" i="9"/>
  <c r="J184" i="9"/>
  <c r="BK152" i="9"/>
  <c r="BK138" i="9"/>
  <c r="BK233" i="9"/>
  <c r="J214" i="9"/>
  <c r="BK148" i="9"/>
  <c r="J128" i="9"/>
  <c r="BK84" i="10"/>
  <c r="J34" i="11"/>
  <c r="AW64" i="1" s="1"/>
  <c r="J106" i="12"/>
  <c r="BK150" i="12"/>
  <c r="J125" i="12"/>
  <c r="J94" i="12"/>
  <c r="J121" i="2"/>
  <c r="BK187" i="2"/>
  <c r="J166" i="2"/>
  <c r="J152" i="2"/>
  <c r="BK126" i="2"/>
  <c r="BK104" i="2"/>
  <c r="BK133" i="3"/>
  <c r="BK111" i="3"/>
  <c r="J99" i="3"/>
  <c r="BK288" i="4"/>
  <c r="BK268" i="4"/>
  <c r="J246" i="4"/>
  <c r="BK232" i="4"/>
  <c r="J209" i="4"/>
  <c r="BK183" i="4"/>
  <c r="BK157" i="4"/>
  <c r="J104" i="4"/>
  <c r="J284" i="4"/>
  <c r="BK261" i="4"/>
  <c r="BK234" i="4"/>
  <c r="BK210" i="4"/>
  <c r="J168" i="4"/>
  <c r="BK143" i="4"/>
  <c r="BK100" i="4"/>
  <c r="J148" i="5"/>
  <c r="J140" i="5"/>
  <c r="J123" i="5"/>
  <c r="J109" i="5"/>
  <c r="J152" i="5"/>
  <c r="J117" i="5"/>
  <c r="J115" i="6"/>
  <c r="J101" i="6"/>
  <c r="BK90" i="6"/>
  <c r="J116" i="6"/>
  <c r="BK97" i="6"/>
  <c r="BK86" i="7"/>
  <c r="J207" i="8"/>
  <c r="J179" i="8"/>
  <c r="J160" i="8"/>
  <c r="BK116" i="8"/>
  <c r="J95" i="8"/>
  <c r="J205" i="8"/>
  <c r="BK188" i="8"/>
  <c r="BK171" i="8"/>
  <c r="BK147" i="8"/>
  <c r="J121" i="8"/>
  <c r="BK92" i="8"/>
  <c r="BK211" i="8"/>
  <c r="J186" i="8"/>
  <c r="J167" i="8"/>
  <c r="J150" i="8"/>
  <c r="J129" i="8"/>
  <c r="BK106" i="8"/>
  <c r="J192" i="9"/>
  <c r="BK150" i="9"/>
  <c r="BK128" i="9"/>
  <c r="BK238" i="9"/>
  <c r="J200" i="9"/>
  <c r="J154" i="9"/>
  <c r="BK95" i="9"/>
  <c r="J217" i="9"/>
  <c r="BK178" i="9"/>
  <c r="BK149" i="9"/>
  <c r="J124" i="9"/>
  <c r="J98" i="9"/>
  <c r="J163" i="12"/>
  <c r="BK159" i="12"/>
  <c r="BK138" i="12"/>
  <c r="BK125" i="12"/>
  <c r="J153" i="12"/>
  <c r="J114" i="12"/>
  <c r="BK162" i="12"/>
  <c r="BK135" i="12"/>
  <c r="J109" i="12"/>
  <c r="J96" i="12"/>
  <c r="J130" i="5"/>
  <c r="J98" i="5"/>
  <c r="BK114" i="6"/>
  <c r="BK104" i="6"/>
  <c r="J92" i="6"/>
  <c r="J98" i="6"/>
  <c r="J85" i="6"/>
  <c r="J227" i="8"/>
  <c r="BK206" i="8"/>
  <c r="J177" i="8"/>
  <c r="BK161" i="8"/>
  <c r="J140" i="8"/>
  <c r="BK120" i="8"/>
  <c r="BK110" i="8"/>
  <c r="J220" i="8"/>
  <c r="J200" i="8"/>
  <c r="BK182" i="8"/>
  <c r="J162" i="8"/>
  <c r="BK136" i="8"/>
  <c r="BK128" i="8"/>
  <c r="J100" i="8"/>
  <c r="BK208" i="8"/>
  <c r="J193" i="8"/>
  <c r="J178" i="8"/>
  <c r="BK166" i="8"/>
  <c r="J147" i="8"/>
  <c r="BK119" i="8"/>
  <c r="J105" i="8"/>
  <c r="BK217" i="9"/>
  <c r="J182" i="9"/>
  <c r="BK162" i="9"/>
  <c r="J140" i="9"/>
  <c r="BK108" i="9"/>
  <c r="J218" i="9"/>
  <c r="BK203" i="9"/>
  <c r="BK180" i="9"/>
  <c r="BK140" i="9"/>
  <c r="BK98" i="9"/>
  <c r="J215" i="9"/>
  <c r="J197" i="9"/>
  <c r="BK160" i="9"/>
  <c r="J147" i="9"/>
  <c r="BK112" i="9"/>
  <c r="J160" i="12"/>
  <c r="J150" i="12"/>
  <c r="BK143" i="12"/>
  <c r="J137" i="12"/>
  <c r="J132" i="12"/>
  <c r="J127" i="12"/>
  <c r="J117" i="12"/>
  <c r="J107" i="12"/>
  <c r="J101" i="12"/>
  <c r="J159" i="12"/>
  <c r="J144" i="12"/>
  <c r="J136" i="12"/>
  <c r="J133" i="12"/>
  <c r="BK127" i="12"/>
  <c r="BK112" i="12"/>
  <c r="J104" i="12"/>
  <c r="J151" i="12"/>
  <c r="J129" i="12"/>
  <c r="BK105" i="12"/>
  <c r="J98" i="12"/>
  <c r="BK100" i="2"/>
  <c r="BK177" i="2"/>
  <c r="BK170" i="2"/>
  <c r="BK161" i="2"/>
  <c r="BK150" i="2"/>
  <c r="BK145" i="2"/>
  <c r="J126" i="2"/>
  <c r="J100" i="2"/>
  <c r="J121" i="3"/>
  <c r="J117" i="3"/>
  <c r="J104" i="3"/>
  <c r="BK119" i="3"/>
  <c r="BK102" i="3"/>
  <c r="BK291" i="4"/>
  <c r="BK272" i="4"/>
  <c r="BK248" i="4"/>
  <c r="J233" i="4"/>
  <c r="J225" i="4"/>
  <c r="BK204" i="4"/>
  <c r="J185" i="4"/>
  <c r="BK168" i="4"/>
  <c r="J150" i="4"/>
  <c r="J131" i="4"/>
  <c r="J108" i="4"/>
  <c r="J297" i="4"/>
  <c r="BK274" i="4"/>
  <c r="BK254" i="4"/>
  <c r="BK233" i="4"/>
  <c r="BK227" i="4"/>
  <c r="BK196" i="4"/>
  <c r="J177" i="4"/>
  <c r="BK139" i="4"/>
  <c r="J126" i="4"/>
  <c r="J98" i="4"/>
  <c r="BK105" i="5"/>
  <c r="J154" i="5"/>
  <c r="BK140" i="5"/>
  <c r="J121" i="5"/>
  <c r="BK100" i="5"/>
  <c r="J122" i="6"/>
  <c r="J117" i="6"/>
  <c r="J106" i="6"/>
  <c r="J100" i="6"/>
  <c r="J119" i="6"/>
  <c r="J114" i="6"/>
  <c r="J105" i="6"/>
  <c r="J93" i="6"/>
  <c r="J87" i="6"/>
  <c r="J84" i="7"/>
  <c r="J226" i="8"/>
  <c r="J212" i="8"/>
  <c r="BK200" i="8"/>
  <c r="BK178" i="8"/>
  <c r="J164" i="8"/>
  <c r="BK142" i="8"/>
  <c r="J128" i="8"/>
  <c r="BK118" i="8"/>
  <c r="J106" i="8"/>
  <c r="BK227" i="8"/>
  <c r="J218" i="8"/>
  <c r="J195" i="8"/>
  <c r="BK181" i="8"/>
  <c r="J172" i="8"/>
  <c r="BK155" i="8"/>
  <c r="J138" i="8"/>
  <c r="J130" i="8"/>
  <c r="BK115" i="8"/>
  <c r="BK101" i="8"/>
  <c r="BK148" i="8"/>
  <c r="J217" i="8"/>
  <c r="J210" i="8"/>
  <c r="BK201" i="8"/>
  <c r="J188" i="8"/>
  <c r="J170" i="8"/>
  <c r="BK160" i="8"/>
  <c r="J111" i="8"/>
  <c r="J174" i="9"/>
  <c r="BK114" i="9"/>
  <c r="J201" i="9"/>
  <c r="BK176" i="9"/>
  <c r="J106" i="9"/>
  <c r="J227" i="9"/>
  <c r="BK199" i="9"/>
  <c r="BK106" i="9"/>
  <c r="J135" i="12"/>
  <c r="J118" i="12"/>
  <c r="J161" i="12"/>
  <c r="BK136" i="12"/>
  <c r="BK113" i="12"/>
  <c r="BK104" i="12"/>
  <c r="BK138" i="5"/>
  <c r="BK96" i="2"/>
  <c r="J177" i="2"/>
  <c r="J170" i="2"/>
  <c r="J161" i="2"/>
  <c r="J148" i="2"/>
  <c r="BK133" i="2"/>
  <c r="AS54" i="1"/>
  <c r="BK240" i="4"/>
  <c r="J221" i="4"/>
  <c r="BK187" i="4"/>
  <c r="J173" i="4"/>
  <c r="BK147" i="4"/>
  <c r="BK126" i="4"/>
  <c r="BK300" i="4"/>
  <c r="J277" i="4"/>
  <c r="BK263" i="4"/>
  <c r="J248" i="4"/>
  <c r="BK228" i="4"/>
  <c r="BK200" i="4"/>
  <c r="BK181" i="4"/>
  <c r="BK150" i="4"/>
  <c r="BK123" i="4"/>
  <c r="BK96" i="4"/>
  <c r="BK143" i="5"/>
  <c r="J127" i="5"/>
  <c r="BK121" i="5"/>
  <c r="J100" i="5"/>
  <c r="J138" i="5"/>
  <c r="BK123" i="5"/>
  <c r="BK122" i="6"/>
  <c r="J108" i="6"/>
  <c r="BK93" i="6"/>
  <c r="BK124" i="6"/>
  <c r="BK108" i="6"/>
  <c r="J99" i="6"/>
  <c r="J88" i="6"/>
  <c r="J216" i="8"/>
  <c r="BK198" i="8"/>
  <c r="BK165" i="8"/>
  <c r="BK134" i="8"/>
  <c r="J122" i="8"/>
  <c r="BK104" i="8"/>
  <c r="J221" i="8"/>
  <c r="J198" i="8"/>
  <c r="J180" i="8"/>
  <c r="BK163" i="8"/>
  <c r="BK144" i="8"/>
  <c r="J127" i="8"/>
  <c r="BK111" i="8"/>
  <c r="J102" i="8"/>
  <c r="J225" i="8"/>
  <c r="BK207" i="8"/>
  <c r="J183" i="8"/>
  <c r="BK174" i="8"/>
  <c r="J159" i="8"/>
  <c r="BK138" i="8"/>
  <c r="J120" i="8"/>
  <c r="BK240" i="9"/>
  <c r="BK207" i="9"/>
  <c r="J176" i="9"/>
  <c r="J156" i="9"/>
  <c r="BK137" i="9"/>
  <c r="BK99" i="9"/>
  <c r="BK215" i="9"/>
  <c r="J188" i="9"/>
  <c r="BK169" i="9"/>
  <c r="J122" i="9"/>
  <c r="BK229" i="9"/>
  <c r="BK211" i="9"/>
  <c r="J162" i="9"/>
  <c r="BK142" i="9"/>
  <c r="J110" i="9"/>
  <c r="J84" i="10"/>
  <c r="BK133" i="12"/>
  <c r="BK106" i="12"/>
  <c r="BK158" i="12"/>
  <c r="J142" i="12"/>
  <c r="BK117" i="12"/>
  <c r="BK160" i="12"/>
  <c r="J138" i="12"/>
  <c r="BK116" i="12"/>
  <c r="BK103" i="12"/>
  <c r="BK93" i="13"/>
  <c r="BK136" i="5"/>
  <c r="J121" i="6"/>
  <c r="BK99" i="6"/>
  <c r="BK101" i="6"/>
  <c r="J215" i="8"/>
  <c r="J189" i="8"/>
  <c r="J145" i="8"/>
  <c r="BK127" i="8"/>
  <c r="J203" i="8"/>
  <c r="BK169" i="8"/>
  <c r="J114" i="8"/>
  <c r="BK216" i="8"/>
  <c r="BK191" i="8"/>
  <c r="BK162" i="8"/>
  <c r="J131" i="8"/>
  <c r="J94" i="8"/>
  <c r="BK154" i="9"/>
  <c r="J95" i="9"/>
  <c r="BK194" i="9"/>
  <c r="J118" i="9"/>
  <c r="BK221" i="9"/>
  <c r="J164" i="9"/>
  <c r="BK122" i="9"/>
  <c r="J95" i="12"/>
  <c r="BK137" i="12"/>
  <c r="BK110" i="12"/>
  <c r="J96" i="13"/>
  <c r="J187" i="2"/>
  <c r="BK174" i="2"/>
  <c r="BK168" i="2"/>
  <c r="BK152" i="2"/>
  <c r="BK148" i="2"/>
  <c r="J138" i="2"/>
  <c r="BK114" i="2"/>
  <c r="BK128" i="3"/>
  <c r="J119" i="3"/>
  <c r="J108" i="3"/>
  <c r="J128" i="3"/>
  <c r="BK108" i="3"/>
  <c r="BK297" i="4"/>
  <c r="BK282" i="4"/>
  <c r="BK252" i="4"/>
  <c r="BK236" i="4"/>
  <c r="J228" i="4"/>
  <c r="J210" i="4"/>
  <c r="J190" i="4"/>
  <c r="BK173" i="4"/>
  <c r="J143" i="4"/>
  <c r="J123" i="4"/>
  <c r="J96" i="4"/>
  <c r="J286" i="4"/>
  <c r="J268" i="4"/>
  <c r="J261" i="4"/>
  <c r="J236" i="4"/>
  <c r="J224" i="4"/>
  <c r="BK209" i="4"/>
  <c r="BK166" i="4"/>
  <c r="J147" i="4"/>
  <c r="J119" i="4"/>
  <c r="BK179" i="8"/>
  <c r="BK164" i="8"/>
  <c r="J142" i="8"/>
  <c r="BK130" i="8"/>
  <c r="J115" i="8"/>
  <c r="J108" i="8"/>
  <c r="J98" i="8"/>
  <c r="BK209" i="9"/>
  <c r="J178" i="9"/>
  <c r="BK146" i="9"/>
  <c r="BK134" i="9"/>
  <c r="J223" i="9"/>
  <c r="J213" i="9"/>
  <c r="BK197" i="9"/>
  <c r="J160" i="9"/>
  <c r="J114" i="9"/>
  <c r="J99" i="9"/>
  <c r="BK205" i="9"/>
  <c r="BK192" i="9"/>
  <c r="BK156" i="9"/>
  <c r="J138" i="9"/>
  <c r="BK132" i="9"/>
  <c r="BK120" i="9"/>
  <c r="J116" i="9"/>
  <c r="BK161" i="12"/>
  <c r="J148" i="12"/>
  <c r="BK142" i="12"/>
  <c r="J131" i="12"/>
  <c r="J124" i="12"/>
  <c r="BK114" i="12"/>
  <c r="BK163" i="12"/>
  <c r="BK151" i="12"/>
  <c r="J139" i="12"/>
  <c r="BK132" i="12"/>
  <c r="BK122" i="12"/>
  <c r="J110" i="12"/>
  <c r="BK94" i="12"/>
  <c r="BK139" i="12"/>
  <c r="J112" i="12"/>
  <c r="BK108" i="12"/>
  <c r="J97" i="12"/>
  <c r="J93" i="13"/>
  <c r="BK112" i="2"/>
  <c r="BK194" i="2"/>
  <c r="J174" i="2"/>
  <c r="J168" i="2"/>
  <c r="J157" i="2"/>
  <c r="J143" i="2"/>
  <c r="BK138" i="2"/>
  <c r="J112" i="2"/>
  <c r="BK106" i="3"/>
  <c r="BK97" i="3"/>
  <c r="BK117" i="3"/>
  <c r="BK104" i="3"/>
  <c r="BK295" i="4"/>
  <c r="BK284" i="4"/>
  <c r="J274" i="4"/>
  <c r="J254" i="4"/>
  <c r="J242" i="4"/>
  <c r="J227" i="4"/>
  <c r="BK215" i="4"/>
  <c r="BK192" i="4"/>
  <c r="BK177" i="4"/>
  <c r="J139" i="4"/>
  <c r="BK119" i="4"/>
  <c r="BK98" i="4"/>
  <c r="J288" i="4"/>
  <c r="J272" i="4"/>
  <c r="BK257" i="4"/>
  <c r="J244" i="4"/>
  <c r="BK231" i="4"/>
  <c r="BK222" i="4"/>
  <c r="J192" i="4"/>
  <c r="BK185" i="4"/>
  <c r="BK164" i="4"/>
  <c r="BK137" i="4"/>
  <c r="BK108" i="4"/>
  <c r="J157" i="5"/>
  <c r="BK154" i="5"/>
  <c r="J145" i="5"/>
  <c r="BK134" i="5"/>
  <c r="J115" i="5"/>
  <c r="J95" i="5"/>
  <c r="J143" i="5"/>
  <c r="BK127" i="5"/>
  <c r="BK95" i="5"/>
  <c r="BK116" i="6"/>
  <c r="BK105" i="6"/>
  <c r="J96" i="6"/>
  <c r="J120" i="6"/>
  <c r="J111" i="6"/>
  <c r="J102" i="6"/>
  <c r="BK91" i="6"/>
  <c r="BK87" i="7"/>
  <c r="BK225" i="8"/>
  <c r="J204" i="8"/>
  <c r="J184" i="8"/>
  <c r="J171" i="8"/>
  <c r="J155" i="8"/>
  <c r="BK143" i="8"/>
  <c r="BK129" i="8"/>
  <c r="J107" i="8"/>
  <c r="BK102" i="8"/>
  <c r="BK217" i="8"/>
  <c r="J201" i="8"/>
  <c r="J185" i="8"/>
  <c r="J168" i="8"/>
  <c r="BK154" i="8"/>
  <c r="BK131" i="8"/>
  <c r="J116" i="8"/>
  <c r="BK99" i="8"/>
  <c r="BK215" i="8"/>
  <c r="J199" i="8"/>
  <c r="BK189" i="8"/>
  <c r="BK177" i="8"/>
  <c r="J163" i="8"/>
  <c r="BK156" i="8"/>
  <c r="J134" i="8"/>
  <c r="J110" i="8"/>
  <c r="BK93" i="8"/>
  <c r="BK213" i="9"/>
  <c r="BK184" i="9"/>
  <c r="J171" i="9"/>
  <c r="BK147" i="9"/>
  <c r="J120" i="9"/>
  <c r="J219" i="9"/>
  <c r="J205" i="9"/>
  <c r="BK174" i="9"/>
  <c r="BK145" i="9"/>
  <c r="BK110" i="9"/>
  <c r="BK235" i="9"/>
  <c r="BK219" i="9"/>
  <c r="BK201" i="9"/>
  <c r="BK173" i="9"/>
  <c r="J146" i="9"/>
  <c r="BK118" i="9"/>
  <c r="BK84" i="11"/>
  <c r="J162" i="12"/>
  <c r="J156" i="12"/>
  <c r="BK144" i="12"/>
  <c r="BK130" i="12"/>
  <c r="BK119" i="12"/>
  <c r="J102" i="12"/>
  <c r="BK147" i="12"/>
  <c r="J119" i="12"/>
  <c r="J105" i="12"/>
  <c r="BK96" i="12"/>
  <c r="BK148" i="12"/>
  <c r="BK131" i="12"/>
  <c r="J99" i="12"/>
  <c r="BK87" i="13"/>
  <c r="J113" i="5"/>
  <c r="J119" i="5"/>
  <c r="BK123" i="6"/>
  <c r="BK110" i="6"/>
  <c r="J89" i="6"/>
  <c r="J118" i="6"/>
  <c r="J112" i="6"/>
  <c r="J104" i="6"/>
  <c r="BK89" i="6"/>
  <c r="J86" i="7"/>
  <c r="BK210" i="8"/>
  <c r="BK158" i="8"/>
  <c r="J136" i="8"/>
  <c r="BK114" i="8"/>
  <c r="BK103" i="8"/>
  <c r="J101" i="8"/>
  <c r="J93" i="8"/>
  <c r="J211" i="8"/>
  <c r="J191" i="8"/>
  <c r="J176" i="8"/>
  <c r="J156" i="8"/>
  <c r="BK145" i="8"/>
  <c r="BK132" i="8"/>
  <c r="J118" i="8"/>
  <c r="J104" i="8"/>
  <c r="BK95" i="8"/>
  <c r="BK212" i="8"/>
  <c r="BK185" i="8"/>
  <c r="J175" i="8"/>
  <c r="J151" i="8"/>
  <c r="BK140" i="8"/>
  <c r="BK125" i="8"/>
  <c r="BK100" i="8"/>
  <c r="BK212" i="9"/>
  <c r="BK190" i="9"/>
  <c r="J175" i="9"/>
  <c r="J145" i="9"/>
  <c r="BK116" i="9"/>
  <c r="J229" i="9"/>
  <c r="J209" i="9"/>
  <c r="J173" i="9"/>
  <c r="J150" i="9"/>
  <c r="J108" i="9"/>
  <c r="BK231" i="9"/>
  <c r="J212" i="9"/>
  <c r="BK188" i="9"/>
  <c r="J152" i="9"/>
  <c r="BK126" i="9"/>
  <c r="J93" i="9"/>
  <c r="J84" i="11"/>
  <c r="J158" i="12"/>
  <c r="BK154" i="12"/>
  <c r="J147" i="12"/>
  <c r="J122" i="12"/>
  <c r="J152" i="12"/>
  <c r="J130" i="12"/>
  <c r="J121" i="12"/>
  <c r="BK156" i="12"/>
  <c r="J113" i="12"/>
  <c r="J90" i="13"/>
  <c r="J194" i="2"/>
  <c r="BK172" i="2"/>
  <c r="BK157" i="2"/>
  <c r="BK143" i="2"/>
  <c r="J133" i="3"/>
  <c r="J102" i="3"/>
  <c r="BK121" i="3"/>
  <c r="J93" i="3"/>
  <c r="J267" i="4"/>
  <c r="BK244" i="4"/>
  <c r="BK216" i="4"/>
  <c r="J196" i="4"/>
  <c r="J158" i="4"/>
  <c r="BK115" i="4"/>
  <c r="J282" i="4"/>
  <c r="J263" i="4"/>
  <c r="BK246" i="4"/>
  <c r="BK221" i="4"/>
  <c r="BK190" i="4"/>
  <c r="J157" i="4"/>
  <c r="J114" i="4"/>
  <c r="BK117" i="5"/>
  <c r="BK91" i="5"/>
  <c r="BK141" i="5"/>
  <c r="BK115" i="5"/>
  <c r="J91" i="5"/>
  <c r="BK120" i="6"/>
  <c r="BK111" i="6"/>
  <c r="J123" i="6"/>
  <c r="BK107" i="6"/>
  <c r="J214" i="8"/>
  <c r="BK203" i="8"/>
  <c r="BK183" i="8"/>
  <c r="BK167" i="8"/>
  <c r="BK151" i="8"/>
  <c r="BK133" i="8"/>
  <c r="BK108" i="8"/>
  <c r="BK94" i="8"/>
  <c r="BK214" i="8"/>
  <c r="BK192" i="8"/>
  <c r="J165" i="8"/>
  <c r="BK150" i="8"/>
  <c r="BK122" i="8"/>
  <c r="BK112" i="8"/>
  <c r="BK98" i="8"/>
  <c r="BK213" i="8"/>
  <c r="J197" i="8"/>
  <c r="BK176" i="8"/>
  <c r="J148" i="8"/>
  <c r="BK121" i="8"/>
  <c r="J103" i="8"/>
  <c r="BK225" i="9"/>
  <c r="J199" i="9"/>
  <c r="J169" i="9"/>
  <c r="J142" i="9"/>
  <c r="J101" i="9"/>
  <c r="BK93" i="9"/>
  <c r="J233" i="9"/>
  <c r="BK216" i="9"/>
  <c r="J190" i="9"/>
  <c r="BK171" i="9"/>
  <c r="J149" i="9"/>
  <c r="BK124" i="9"/>
  <c r="J240" i="9"/>
  <c r="BK218" i="9"/>
  <c r="J177" i="9"/>
  <c r="J166" i="9"/>
  <c r="BK143" i="9"/>
  <c r="J34" i="10"/>
  <c r="AW63" i="1" s="1"/>
  <c r="J155" i="12"/>
  <c r="BK145" i="12"/>
  <c r="BK134" i="12"/>
  <c r="J128" i="12"/>
  <c r="BK118" i="12"/>
  <c r="J103" i="12"/>
  <c r="BK97" i="12"/>
  <c r="BK155" i="12"/>
  <c r="J143" i="12"/>
  <c r="BK128" i="12"/>
  <c r="J115" i="12"/>
  <c r="BK98" i="12"/>
  <c r="J154" i="12"/>
  <c r="J134" i="12"/>
  <c r="BK121" i="12"/>
  <c r="BK101" i="12"/>
  <c r="BK96" i="13"/>
  <c r="J87" i="13"/>
  <c r="J104" i="2"/>
  <c r="J182" i="2"/>
  <c r="J172" i="2"/>
  <c r="J154" i="2"/>
  <c r="J145" i="2"/>
  <c r="BK121" i="2"/>
  <c r="J96" i="2"/>
  <c r="BK99" i="3"/>
  <c r="J123" i="3"/>
  <c r="J106" i="3"/>
  <c r="J300" i="4"/>
  <c r="BK277" i="4"/>
  <c r="J265" i="4"/>
  <c r="J250" i="4"/>
  <c r="J234" i="4"/>
  <c r="BK224" i="4"/>
  <c r="J204" i="4"/>
  <c r="J166" i="4"/>
  <c r="BK159" i="4"/>
  <c r="J135" i="4"/>
  <c r="BK114" i="4"/>
  <c r="J295" i="4"/>
  <c r="BK267" i="4"/>
  <c r="J252" i="4"/>
  <c r="J240" i="4"/>
  <c r="BK225" i="4"/>
  <c r="J216" i="4"/>
  <c r="J187" i="4"/>
  <c r="BK158" i="4"/>
  <c r="BK131" i="4"/>
  <c r="J115" i="4"/>
  <c r="BK152" i="5"/>
  <c r="J141" i="5"/>
  <c r="J136" i="5"/>
  <c r="J125" i="5"/>
  <c r="BK119" i="5"/>
  <c r="BK157" i="5"/>
  <c r="J134" i="5"/>
  <c r="J105" i="5"/>
  <c r="BK119" i="6"/>
  <c r="BK112" i="6"/>
  <c r="BK98" i="6"/>
  <c r="BK87" i="6"/>
  <c r="BK113" i="6"/>
  <c r="BK106" i="6"/>
  <c r="BK94" i="6"/>
  <c r="BK86" i="6"/>
  <c r="BK84" i="7"/>
  <c r="J213" i="8"/>
  <c r="BK202" i="8"/>
  <c r="J173" i="8"/>
  <c r="BK146" i="8"/>
  <c r="J139" i="8"/>
  <c r="J126" i="8"/>
  <c r="J112" i="8"/>
  <c r="BK226" i="8"/>
  <c r="BK209" i="8"/>
  <c r="BK193" i="8"/>
  <c r="J174" i="8"/>
  <c r="J166" i="8"/>
  <c r="J158" i="8"/>
  <c r="J133" i="8"/>
  <c r="J124" i="8"/>
  <c r="BK105" i="8"/>
  <c r="BK97" i="8"/>
  <c r="BK220" i="8"/>
  <c r="BK205" i="8"/>
  <c r="BK195" i="8"/>
  <c r="J181" i="8"/>
  <c r="J161" i="8"/>
  <c r="J143" i="8"/>
  <c r="BK113" i="8"/>
  <c r="J99" i="8"/>
  <c r="J221" i="9"/>
  <c r="J180" i="9"/>
  <c r="BK164" i="9"/>
  <c r="J143" i="9"/>
  <c r="J112" i="9"/>
  <c r="J231" i="9"/>
  <c r="J211" i="9"/>
  <c r="BK182" i="9"/>
  <c r="J137" i="9"/>
  <c r="J104" i="9"/>
  <c r="BK223" i="9"/>
  <c r="J194" i="9"/>
  <c r="J158" i="9"/>
  <c r="J130" i="9"/>
  <c r="BK101" i="9"/>
  <c r="F36" i="10"/>
  <c r="BC63" i="1" s="1"/>
  <c r="BK153" i="12"/>
  <c r="BK129" i="12"/>
  <c r="BK115" i="12"/>
  <c r="BK93" i="12"/>
  <c r="J123" i="12"/>
  <c r="BK109" i="12"/>
  <c r="BK99" i="12"/>
  <c r="BK152" i="12"/>
  <c r="BK123" i="12"/>
  <c r="BK107" i="12"/>
  <c r="J93" i="12"/>
  <c r="BK90" i="13"/>
  <c r="P159" i="2" l="1"/>
  <c r="R159" i="2"/>
  <c r="P85" i="13"/>
  <c r="P84" i="13" s="1"/>
  <c r="AU66" i="1" s="1"/>
  <c r="T159" i="2"/>
  <c r="BK95" i="2"/>
  <c r="J95" i="2" s="1"/>
  <c r="J61" i="2" s="1"/>
  <c r="T95" i="2"/>
  <c r="P147" i="2"/>
  <c r="R147" i="2"/>
  <c r="P92" i="3"/>
  <c r="T92" i="3"/>
  <c r="T101" i="3"/>
  <c r="P95" i="4"/>
  <c r="R95" i="4"/>
  <c r="BK113" i="4"/>
  <c r="J113" i="4" s="1"/>
  <c r="J62" i="4" s="1"/>
  <c r="T113" i="4"/>
  <c r="P165" i="4"/>
  <c r="R165" i="4"/>
  <c r="BK176" i="4"/>
  <c r="J176" i="4"/>
  <c r="J66" i="4" s="1"/>
  <c r="R176" i="4"/>
  <c r="P189" i="4"/>
  <c r="R189" i="4"/>
  <c r="BK230" i="4"/>
  <c r="J230" i="4" s="1"/>
  <c r="J68" i="4" s="1"/>
  <c r="R230" i="4"/>
  <c r="BK235" i="4"/>
  <c r="J235" i="4"/>
  <c r="J69" i="4" s="1"/>
  <c r="R235" i="4"/>
  <c r="BK256" i="4"/>
  <c r="J256" i="4" s="1"/>
  <c r="J70" i="4" s="1"/>
  <c r="T256" i="4"/>
  <c r="P276" i="4"/>
  <c r="T276" i="4"/>
  <c r="P290" i="4"/>
  <c r="R290" i="4"/>
  <c r="BK90" i="5"/>
  <c r="J90" i="5"/>
  <c r="J61" i="5" s="1"/>
  <c r="R90" i="5"/>
  <c r="BK97" i="5"/>
  <c r="J97" i="5" s="1"/>
  <c r="J62" i="5" s="1"/>
  <c r="R97" i="5"/>
  <c r="P108" i="5"/>
  <c r="T108" i="5"/>
  <c r="P129" i="5"/>
  <c r="T129" i="5"/>
  <c r="P147" i="5"/>
  <c r="T147" i="5"/>
  <c r="P84" i="6"/>
  <c r="R84" i="6"/>
  <c r="BK103" i="6"/>
  <c r="J103" i="6"/>
  <c r="J62" i="6" s="1"/>
  <c r="T103" i="6"/>
  <c r="P83" i="7"/>
  <c r="P82" i="7"/>
  <c r="P81" i="7" s="1"/>
  <c r="AU60" i="1" s="1"/>
  <c r="T83" i="7"/>
  <c r="T82" i="7" s="1"/>
  <c r="T81" i="7" s="1"/>
  <c r="BK91" i="8"/>
  <c r="R91" i="8"/>
  <c r="BK117" i="8"/>
  <c r="J117" i="8" s="1"/>
  <c r="J61" i="8" s="1"/>
  <c r="R117" i="8"/>
  <c r="BK123" i="8"/>
  <c r="J123" i="8"/>
  <c r="J62" i="8" s="1"/>
  <c r="T123" i="8"/>
  <c r="BK141" i="8"/>
  <c r="J141" i="8" s="1"/>
  <c r="J63" i="8" s="1"/>
  <c r="R141" i="8"/>
  <c r="BK149" i="8"/>
  <c r="J149" i="8" s="1"/>
  <c r="J64" i="8" s="1"/>
  <c r="R149" i="8"/>
  <c r="T149" i="8"/>
  <c r="P153" i="8"/>
  <c r="T153" i="8"/>
  <c r="P187" i="8"/>
  <c r="T187" i="8"/>
  <c r="P190" i="8"/>
  <c r="T190" i="8"/>
  <c r="P194" i="8"/>
  <c r="T194" i="8"/>
  <c r="P219" i="8"/>
  <c r="T219" i="8"/>
  <c r="P224" i="8"/>
  <c r="T224" i="8"/>
  <c r="BK92" i="3"/>
  <c r="J92" i="3"/>
  <c r="J61" i="3" s="1"/>
  <c r="R92" i="3"/>
  <c r="P95" i="2"/>
  <c r="P94" i="2" s="1"/>
  <c r="P93" i="2" s="1"/>
  <c r="AU55" i="1" s="1"/>
  <c r="R95" i="2"/>
  <c r="R94" i="2"/>
  <c r="R93" i="2" s="1"/>
  <c r="BK147" i="2"/>
  <c r="J147" i="2" s="1"/>
  <c r="J62" i="2" s="1"/>
  <c r="T147" i="2"/>
  <c r="BK101" i="3"/>
  <c r="J101" i="3" s="1"/>
  <c r="J62" i="3" s="1"/>
  <c r="P101" i="3"/>
  <c r="R101" i="3"/>
  <c r="BK95" i="4"/>
  <c r="J95" i="4"/>
  <c r="J61" i="4" s="1"/>
  <c r="T95" i="4"/>
  <c r="P113" i="4"/>
  <c r="R113" i="4"/>
  <c r="BK165" i="4"/>
  <c r="J165" i="4" s="1"/>
  <c r="J63" i="4" s="1"/>
  <c r="T165" i="4"/>
  <c r="P176" i="4"/>
  <c r="T176" i="4"/>
  <c r="BK189" i="4"/>
  <c r="J189" i="4"/>
  <c r="J67" i="4" s="1"/>
  <c r="T189" i="4"/>
  <c r="P230" i="4"/>
  <c r="T230" i="4"/>
  <c r="P235" i="4"/>
  <c r="T235" i="4"/>
  <c r="P256" i="4"/>
  <c r="R256" i="4"/>
  <c r="BK276" i="4"/>
  <c r="J276" i="4"/>
  <c r="J71" i="4" s="1"/>
  <c r="R276" i="4"/>
  <c r="BK290" i="4"/>
  <c r="J290" i="4" s="1"/>
  <c r="J72" i="4" s="1"/>
  <c r="T290" i="4"/>
  <c r="P90" i="5"/>
  <c r="T90" i="5"/>
  <c r="P97" i="5"/>
  <c r="T97" i="5"/>
  <c r="BK108" i="5"/>
  <c r="J108" i="5"/>
  <c r="J65" i="5" s="1"/>
  <c r="R108" i="5"/>
  <c r="BK129" i="5"/>
  <c r="J129" i="5"/>
  <c r="J66" i="5" s="1"/>
  <c r="R129" i="5"/>
  <c r="BK147" i="5"/>
  <c r="J147" i="5"/>
  <c r="J67" i="5" s="1"/>
  <c r="R147" i="5"/>
  <c r="BK84" i="6"/>
  <c r="J84" i="6" s="1"/>
  <c r="J61" i="6" s="1"/>
  <c r="T84" i="6"/>
  <c r="T83" i="6" s="1"/>
  <c r="T82" i="6" s="1"/>
  <c r="P103" i="6"/>
  <c r="R103" i="6"/>
  <c r="BK83" i="7"/>
  <c r="J83" i="7"/>
  <c r="J61" i="7" s="1"/>
  <c r="R83" i="7"/>
  <c r="R82" i="7" s="1"/>
  <c r="R81" i="7" s="1"/>
  <c r="P91" i="8"/>
  <c r="T91" i="8"/>
  <c r="P117" i="8"/>
  <c r="T117" i="8"/>
  <c r="P123" i="8"/>
  <c r="R123" i="8"/>
  <c r="P141" i="8"/>
  <c r="T141" i="8"/>
  <c r="P149" i="8"/>
  <c r="BK153" i="8"/>
  <c r="J153" i="8" s="1"/>
  <c r="J65" i="8" s="1"/>
  <c r="R153" i="8"/>
  <c r="BK187" i="8"/>
  <c r="J187" i="8" s="1"/>
  <c r="J66" i="8" s="1"/>
  <c r="R187" i="8"/>
  <c r="BK190" i="8"/>
  <c r="J190" i="8" s="1"/>
  <c r="J67" i="8" s="1"/>
  <c r="R190" i="8"/>
  <c r="BK194" i="8"/>
  <c r="J194" i="8" s="1"/>
  <c r="J68" i="8" s="1"/>
  <c r="R194" i="8"/>
  <c r="BK219" i="8"/>
  <c r="J219" i="8" s="1"/>
  <c r="J69" i="8" s="1"/>
  <c r="R219" i="8"/>
  <c r="BK224" i="8"/>
  <c r="J224" i="8" s="1"/>
  <c r="J70" i="8" s="1"/>
  <c r="R224" i="8"/>
  <c r="BK97" i="9"/>
  <c r="J97" i="9" s="1"/>
  <c r="J61" i="9" s="1"/>
  <c r="R97" i="9"/>
  <c r="T97" i="9"/>
  <c r="P103" i="9"/>
  <c r="T103" i="9"/>
  <c r="P136" i="9"/>
  <c r="T136" i="9"/>
  <c r="P168" i="9"/>
  <c r="T168" i="9"/>
  <c r="P179" i="9"/>
  <c r="T179" i="9"/>
  <c r="P196" i="9"/>
  <c r="T196" i="9"/>
  <c r="P210" i="9"/>
  <c r="T210" i="9"/>
  <c r="BK220" i="9"/>
  <c r="J220" i="9" s="1"/>
  <c r="J70" i="9" s="1"/>
  <c r="R220" i="9"/>
  <c r="BK237" i="9"/>
  <c r="J237" i="9"/>
  <c r="J71" i="9" s="1"/>
  <c r="R237" i="9"/>
  <c r="P100" i="12"/>
  <c r="P92" i="12"/>
  <c r="T100" i="12"/>
  <c r="P111" i="12"/>
  <c r="T111" i="12"/>
  <c r="P120" i="12"/>
  <c r="T120" i="12"/>
  <c r="P126" i="12"/>
  <c r="R126" i="12"/>
  <c r="P141" i="12"/>
  <c r="T141" i="12"/>
  <c r="P146" i="12"/>
  <c r="T146" i="12"/>
  <c r="P149" i="12"/>
  <c r="T149" i="12"/>
  <c r="P157" i="12"/>
  <c r="T157" i="12"/>
  <c r="P97" i="9"/>
  <c r="P92" i="9" s="1"/>
  <c r="BK103" i="9"/>
  <c r="J103" i="9" s="1"/>
  <c r="J62" i="9" s="1"/>
  <c r="R103" i="9"/>
  <c r="BK136" i="9"/>
  <c r="J136" i="9" s="1"/>
  <c r="J63" i="9" s="1"/>
  <c r="R136" i="9"/>
  <c r="BK168" i="9"/>
  <c r="J168" i="9" s="1"/>
  <c r="J64" i="9" s="1"/>
  <c r="R168" i="9"/>
  <c r="BK179" i="9"/>
  <c r="J179" i="9" s="1"/>
  <c r="J65" i="9" s="1"/>
  <c r="R179" i="9"/>
  <c r="BK196" i="9"/>
  <c r="J196" i="9" s="1"/>
  <c r="J66" i="9" s="1"/>
  <c r="R196" i="9"/>
  <c r="BK210" i="9"/>
  <c r="J210" i="9" s="1"/>
  <c r="J69" i="9" s="1"/>
  <c r="R210" i="9"/>
  <c r="P220" i="9"/>
  <c r="T220" i="9"/>
  <c r="P237" i="9"/>
  <c r="T237" i="9"/>
  <c r="BK100" i="12"/>
  <c r="J100" i="12"/>
  <c r="J62" i="12" s="1"/>
  <c r="R100" i="12"/>
  <c r="R92" i="12"/>
  <c r="BK111" i="12"/>
  <c r="J111" i="12" s="1"/>
  <c r="J63" i="12" s="1"/>
  <c r="R111" i="12"/>
  <c r="BK120" i="12"/>
  <c r="J120" i="12"/>
  <c r="J64" i="12"/>
  <c r="R120" i="12"/>
  <c r="BK126" i="12"/>
  <c r="J126" i="12"/>
  <c r="J65" i="12" s="1"/>
  <c r="T126" i="12"/>
  <c r="BK141" i="12"/>
  <c r="J141" i="12"/>
  <c r="J67" i="12" s="1"/>
  <c r="R141" i="12"/>
  <c r="BK146" i="12"/>
  <c r="J146" i="12" s="1"/>
  <c r="J68" i="12" s="1"/>
  <c r="R146" i="12"/>
  <c r="BK149" i="12"/>
  <c r="J149" i="12" s="1"/>
  <c r="J69" i="12" s="1"/>
  <c r="R149" i="12"/>
  <c r="BK157" i="12"/>
  <c r="J157" i="12"/>
  <c r="J70" i="12"/>
  <c r="R157" i="12"/>
  <c r="BK160" i="2"/>
  <c r="J160" i="2"/>
  <c r="J64" i="2" s="1"/>
  <c r="BK165" i="2"/>
  <c r="J165" i="2" s="1"/>
  <c r="J65" i="2" s="1"/>
  <c r="BK169" i="2"/>
  <c r="J169" i="2"/>
  <c r="J67" i="2"/>
  <c r="BK171" i="2"/>
  <c r="J171" i="2" s="1"/>
  <c r="J68" i="2" s="1"/>
  <c r="BK186" i="2"/>
  <c r="J186" i="2" s="1"/>
  <c r="J72" i="2" s="1"/>
  <c r="BK114" i="3"/>
  <c r="J114" i="3" s="1"/>
  <c r="J64" i="3" s="1"/>
  <c r="BK116" i="3"/>
  <c r="J116" i="3" s="1"/>
  <c r="J65" i="3" s="1"/>
  <c r="BK120" i="3"/>
  <c r="J120" i="3" s="1"/>
  <c r="J67" i="3" s="1"/>
  <c r="BK122" i="3"/>
  <c r="J122" i="3"/>
  <c r="J68" i="3" s="1"/>
  <c r="BK132" i="3"/>
  <c r="J132" i="3"/>
  <c r="J70" i="3" s="1"/>
  <c r="BK172" i="4"/>
  <c r="J172" i="4"/>
  <c r="J64" i="4" s="1"/>
  <c r="BK299" i="4"/>
  <c r="J299" i="4" s="1"/>
  <c r="J73" i="4" s="1"/>
  <c r="BK104" i="5"/>
  <c r="J104" i="5"/>
  <c r="J63" i="5"/>
  <c r="BK193" i="2"/>
  <c r="J193" i="2" s="1"/>
  <c r="J73" i="2" s="1"/>
  <c r="BK167" i="2"/>
  <c r="J167" i="2" s="1"/>
  <c r="J66" i="2" s="1"/>
  <c r="BK173" i="2"/>
  <c r="J173" i="2" s="1"/>
  <c r="J69" i="2" s="1"/>
  <c r="BK176" i="2"/>
  <c r="J176" i="2" s="1"/>
  <c r="J70" i="2" s="1"/>
  <c r="BK181" i="2"/>
  <c r="J181" i="2" s="1"/>
  <c r="J71" i="2" s="1"/>
  <c r="BK118" i="3"/>
  <c r="J118" i="3"/>
  <c r="J66" i="3" s="1"/>
  <c r="BK127" i="3"/>
  <c r="J127" i="3"/>
  <c r="J69" i="3" s="1"/>
  <c r="BK156" i="5"/>
  <c r="J156" i="5"/>
  <c r="J68" i="5" s="1"/>
  <c r="BK208" i="9"/>
  <c r="J208" i="9"/>
  <c r="J68" i="9"/>
  <c r="BK83" i="11"/>
  <c r="J83" i="11" s="1"/>
  <c r="J61" i="11" s="1"/>
  <c r="BK92" i="12"/>
  <c r="J92" i="12" s="1"/>
  <c r="J61" i="12" s="1"/>
  <c r="BK206" i="9"/>
  <c r="J206" i="9" s="1"/>
  <c r="J67" i="9" s="1"/>
  <c r="BK83" i="10"/>
  <c r="J83" i="10"/>
  <c r="J61" i="10" s="1"/>
  <c r="BK86" i="13"/>
  <c r="BK89" i="13"/>
  <c r="J89" i="13" s="1"/>
  <c r="J62" i="13" s="1"/>
  <c r="BK92" i="13"/>
  <c r="J92" i="13" s="1"/>
  <c r="J63" i="13" s="1"/>
  <c r="BK95" i="13"/>
  <c r="J95" i="13"/>
  <c r="J64" i="13" s="1"/>
  <c r="J52" i="13"/>
  <c r="BE87" i="13"/>
  <c r="BE90" i="13"/>
  <c r="BE96" i="13"/>
  <c r="E48" i="13"/>
  <c r="F55" i="13"/>
  <c r="BE93" i="13"/>
  <c r="E48" i="12"/>
  <c r="J52" i="12"/>
  <c r="BE93" i="12"/>
  <c r="BE94" i="12"/>
  <c r="BE98" i="12"/>
  <c r="BE101" i="12"/>
  <c r="BE102" i="12"/>
  <c r="BE104" i="12"/>
  <c r="BE106" i="12"/>
  <c r="BE109" i="12"/>
  <c r="BE112" i="12"/>
  <c r="BE113" i="12"/>
  <c r="BE115" i="12"/>
  <c r="BE121" i="12"/>
  <c r="BE122" i="12"/>
  <c r="BE123" i="12"/>
  <c r="BE124" i="12"/>
  <c r="BE125" i="12"/>
  <c r="BE134" i="12"/>
  <c r="BE135" i="12"/>
  <c r="BE138" i="12"/>
  <c r="BE145" i="12"/>
  <c r="BE147" i="12"/>
  <c r="BE152" i="12"/>
  <c r="BE153" i="12"/>
  <c r="BE158" i="12"/>
  <c r="F55" i="12"/>
  <c r="BE95" i="12"/>
  <c r="BE97" i="12"/>
  <c r="BE103" i="12"/>
  <c r="BE105" i="12"/>
  <c r="BE107" i="12"/>
  <c r="BE108" i="12"/>
  <c r="BE110" i="12"/>
  <c r="BE116" i="12"/>
  <c r="BE119" i="12"/>
  <c r="BE127" i="12"/>
  <c r="BE129" i="12"/>
  <c r="BE131" i="12"/>
  <c r="BE136" i="12"/>
  <c r="BE143" i="12"/>
  <c r="BE150" i="12"/>
  <c r="BE151" i="12"/>
  <c r="BE155" i="12"/>
  <c r="BE159" i="12"/>
  <c r="BE160" i="12"/>
  <c r="BE96" i="12"/>
  <c r="BE99" i="12"/>
  <c r="BE114" i="12"/>
  <c r="BE117" i="12"/>
  <c r="BE118" i="12"/>
  <c r="BE128" i="12"/>
  <c r="BE130" i="12"/>
  <c r="BE132" i="12"/>
  <c r="BE133" i="12"/>
  <c r="BE137" i="12"/>
  <c r="BE139" i="12"/>
  <c r="BE142" i="12"/>
  <c r="BE144" i="12"/>
  <c r="BE148" i="12"/>
  <c r="BE154" i="12"/>
  <c r="BE156" i="12"/>
  <c r="BE161" i="12"/>
  <c r="BE162" i="12"/>
  <c r="BE163" i="12"/>
  <c r="J75" i="11"/>
  <c r="E48" i="11"/>
  <c r="F55" i="11"/>
  <c r="BE84" i="11"/>
  <c r="J33" i="11" s="1"/>
  <c r="AV64" i="1" s="1"/>
  <c r="AT64" i="1" s="1"/>
  <c r="E48" i="10"/>
  <c r="F55" i="10"/>
  <c r="J52" i="10"/>
  <c r="BE84" i="10"/>
  <c r="J91" i="8"/>
  <c r="J60" i="8" s="1"/>
  <c r="E48" i="9"/>
  <c r="J52" i="9"/>
  <c r="BE99" i="9"/>
  <c r="BE118" i="9"/>
  <c r="BE120" i="9"/>
  <c r="BE134" i="9"/>
  <c r="BE138" i="9"/>
  <c r="BE140" i="9"/>
  <c r="BE142" i="9"/>
  <c r="BE147" i="9"/>
  <c r="BE148" i="9"/>
  <c r="BE154" i="9"/>
  <c r="BE158" i="9"/>
  <c r="BE171" i="9"/>
  <c r="BE177" i="9"/>
  <c r="BE180" i="9"/>
  <c r="BE184" i="9"/>
  <c r="BE186" i="9"/>
  <c r="BE190" i="9"/>
  <c r="BE197" i="9"/>
  <c r="BE200" i="9"/>
  <c r="BE203" i="9"/>
  <c r="BE216" i="9"/>
  <c r="BE218" i="9"/>
  <c r="BE225" i="9"/>
  <c r="BE227" i="9"/>
  <c r="BE229" i="9"/>
  <c r="BE233" i="9"/>
  <c r="BE238" i="9"/>
  <c r="BE240" i="9"/>
  <c r="BE93" i="9"/>
  <c r="BE101" i="9"/>
  <c r="BE104" i="9"/>
  <c r="BE108" i="9"/>
  <c r="BE110" i="9"/>
  <c r="BE116" i="9"/>
  <c r="BE122" i="9"/>
  <c r="BE126" i="9"/>
  <c r="BE128" i="9"/>
  <c r="BE137" i="9"/>
  <c r="BE150" i="9"/>
  <c r="BE160" i="9"/>
  <c r="BE162" i="9"/>
  <c r="BE164" i="9"/>
  <c r="BE166" i="9"/>
  <c r="BE173" i="9"/>
  <c r="BE178" i="9"/>
  <c r="BE182" i="9"/>
  <c r="BE194" i="9"/>
  <c r="BE201" i="9"/>
  <c r="BE205" i="9"/>
  <c r="BE212" i="9"/>
  <c r="BE213" i="9"/>
  <c r="BE215" i="9"/>
  <c r="BE217" i="9"/>
  <c r="BE219" i="9"/>
  <c r="BE221" i="9"/>
  <c r="BE231" i="9"/>
  <c r="F55" i="9"/>
  <c r="BE95" i="9"/>
  <c r="BE98" i="9"/>
  <c r="BE106" i="9"/>
  <c r="BE112" i="9"/>
  <c r="BE114" i="9"/>
  <c r="BE124" i="9"/>
  <c r="BE130" i="9"/>
  <c r="BE132" i="9"/>
  <c r="BE143" i="9"/>
  <c r="BE145" i="9"/>
  <c r="BE146" i="9"/>
  <c r="BE149" i="9"/>
  <c r="BE152" i="9"/>
  <c r="BE156" i="9"/>
  <c r="BE169" i="9"/>
  <c r="BE174" i="9"/>
  <c r="BE175" i="9"/>
  <c r="BE176" i="9"/>
  <c r="BE188" i="9"/>
  <c r="BE192" i="9"/>
  <c r="BE199" i="9"/>
  <c r="BE207" i="9"/>
  <c r="BE209" i="9"/>
  <c r="BE211" i="9"/>
  <c r="BE214" i="9"/>
  <c r="BE223" i="9"/>
  <c r="BE235" i="9"/>
  <c r="BK82" i="7"/>
  <c r="J82" i="7" s="1"/>
  <c r="J60" i="7" s="1"/>
  <c r="J52" i="8"/>
  <c r="E80" i="8"/>
  <c r="F87" i="8"/>
  <c r="BE92" i="8"/>
  <c r="BE96" i="8"/>
  <c r="BE98" i="8"/>
  <c r="BE99" i="8"/>
  <c r="BE109" i="8"/>
  <c r="BE112" i="8"/>
  <c r="BE116" i="8"/>
  <c r="BE118" i="8"/>
  <c r="BE120" i="8"/>
  <c r="BE124" i="8"/>
  <c r="BE125" i="8"/>
  <c r="BE126" i="8"/>
  <c r="BE128" i="8"/>
  <c r="BE132" i="8"/>
  <c r="BE133" i="8"/>
  <c r="BE136" i="8"/>
  <c r="BE137" i="8"/>
  <c r="BE152" i="8"/>
  <c r="BE155" i="8"/>
  <c r="BE158" i="8"/>
  <c r="BE159" i="8"/>
  <c r="BE160" i="8"/>
  <c r="BE161" i="8"/>
  <c r="BE163" i="8"/>
  <c r="BE165" i="8"/>
  <c r="BE167" i="8"/>
  <c r="BE170" i="8"/>
  <c r="BE173" i="8"/>
  <c r="BE175" i="8"/>
  <c r="BE178" i="8"/>
  <c r="BE180" i="8"/>
  <c r="BE182" i="8"/>
  <c r="BE183" i="8"/>
  <c r="BE184" i="8"/>
  <c r="BE188" i="8"/>
  <c r="BE192" i="8"/>
  <c r="BE200" i="8"/>
  <c r="BE201" i="8"/>
  <c r="BE206" i="8"/>
  <c r="BE210" i="8"/>
  <c r="BE214" i="8"/>
  <c r="BE217" i="8"/>
  <c r="BE218" i="8"/>
  <c r="BE222" i="8"/>
  <c r="BE223" i="8"/>
  <c r="BE146" i="8"/>
  <c r="BE147" i="8"/>
  <c r="BE94" i="8"/>
  <c r="BE97" i="8"/>
  <c r="BE103" i="8"/>
  <c r="BE104" i="8"/>
  <c r="BE106" i="8"/>
  <c r="BE108" i="8"/>
  <c r="BE113" i="8"/>
  <c r="BE114" i="8"/>
  <c r="BE119" i="8"/>
  <c r="BE122" i="8"/>
  <c r="BE127" i="8"/>
  <c r="BE134" i="8"/>
  <c r="BE135" i="8"/>
  <c r="BE140" i="8"/>
  <c r="BE143" i="8"/>
  <c r="BE144" i="8"/>
  <c r="BE148" i="8"/>
  <c r="BE150" i="8"/>
  <c r="BE151" i="8"/>
  <c r="BE154" i="8"/>
  <c r="BE168" i="8"/>
  <c r="BE171" i="8"/>
  <c r="BE172" i="8"/>
  <c r="BE174" i="8"/>
  <c r="BE176" i="8"/>
  <c r="BE185" i="8"/>
  <c r="BE186" i="8"/>
  <c r="BE189" i="8"/>
  <c r="BE191" i="8"/>
  <c r="BE196" i="8"/>
  <c r="BE198" i="8"/>
  <c r="BE202" i="8"/>
  <c r="BE203" i="8"/>
  <c r="BE204" i="8"/>
  <c r="BE205" i="8"/>
  <c r="BE212" i="8"/>
  <c r="BE213" i="8"/>
  <c r="BE216" i="8"/>
  <c r="BE221" i="8"/>
  <c r="BE225" i="8"/>
  <c r="BE226" i="8"/>
  <c r="BE227" i="8"/>
  <c r="BE93" i="8"/>
  <c r="BE95" i="8"/>
  <c r="BE100" i="8"/>
  <c r="BE101" i="8"/>
  <c r="BE102" i="8"/>
  <c r="BE105" i="8"/>
  <c r="BE107" i="8"/>
  <c r="BE110" i="8"/>
  <c r="BE111" i="8"/>
  <c r="BE115" i="8"/>
  <c r="BE121" i="8"/>
  <c r="BE129" i="8"/>
  <c r="BE130" i="8"/>
  <c r="BE131" i="8"/>
  <c r="BE138" i="8"/>
  <c r="BE139" i="8"/>
  <c r="BE142" i="8"/>
  <c r="BE145" i="8"/>
  <c r="BE156" i="8"/>
  <c r="BE157" i="8"/>
  <c r="BE162" i="8"/>
  <c r="BE164" i="8"/>
  <c r="BE166" i="8"/>
  <c r="BE169" i="8"/>
  <c r="BE177" i="8"/>
  <c r="BE179" i="8"/>
  <c r="BE181" i="8"/>
  <c r="BE193" i="8"/>
  <c r="BE195" i="8"/>
  <c r="BE197" i="8"/>
  <c r="BE199" i="8"/>
  <c r="BE207" i="8"/>
  <c r="BE208" i="8"/>
  <c r="BE209" i="8"/>
  <c r="BE211" i="8"/>
  <c r="BE215" i="8"/>
  <c r="BE220" i="8"/>
  <c r="E48" i="7"/>
  <c r="J52" i="7"/>
  <c r="F78" i="7"/>
  <c r="BE84" i="7"/>
  <c r="BE85" i="7"/>
  <c r="BE86" i="7"/>
  <c r="BE87" i="7"/>
  <c r="BK107" i="5"/>
  <c r="J107" i="5"/>
  <c r="J64" i="5" s="1"/>
  <c r="J76" i="6"/>
  <c r="BE85" i="6"/>
  <c r="BE86" i="6"/>
  <c r="BE88" i="6"/>
  <c r="BE89" i="6"/>
  <c r="BE90" i="6"/>
  <c r="BE91" i="6"/>
  <c r="BE93" i="6"/>
  <c r="BE95" i="6"/>
  <c r="BE96" i="6"/>
  <c r="BE99" i="6"/>
  <c r="BE100" i="6"/>
  <c r="BE101" i="6"/>
  <c r="BE105" i="6"/>
  <c r="BE106" i="6"/>
  <c r="BE107" i="6"/>
  <c r="BE108" i="6"/>
  <c r="BE112" i="6"/>
  <c r="BE114" i="6"/>
  <c r="BE115" i="6"/>
  <c r="BE116" i="6"/>
  <c r="BE118" i="6"/>
  <c r="BE119" i="6"/>
  <c r="BE120" i="6"/>
  <c r="BE123" i="6"/>
  <c r="BE124" i="6"/>
  <c r="E48" i="6"/>
  <c r="F55" i="6"/>
  <c r="BE87" i="6"/>
  <c r="BE92" i="6"/>
  <c r="BE94" i="6"/>
  <c r="BE97" i="6"/>
  <c r="BE98" i="6"/>
  <c r="BE102" i="6"/>
  <c r="BE104" i="6"/>
  <c r="BE109" i="6"/>
  <c r="BE110" i="6"/>
  <c r="BE111" i="6"/>
  <c r="BE113" i="6"/>
  <c r="BE117" i="6"/>
  <c r="BE121" i="6"/>
  <c r="BE122" i="6"/>
  <c r="J52" i="5"/>
  <c r="E78" i="5"/>
  <c r="BE91" i="5"/>
  <c r="BE98" i="5"/>
  <c r="BE100" i="5"/>
  <c r="BE105" i="5"/>
  <c r="BE109" i="5"/>
  <c r="BE113" i="5"/>
  <c r="BE115" i="5"/>
  <c r="BE119" i="5"/>
  <c r="BE121" i="5"/>
  <c r="BE123" i="5"/>
  <c r="BE125" i="5"/>
  <c r="BE127" i="5"/>
  <c r="BE134" i="5"/>
  <c r="BE136" i="5"/>
  <c r="BE143" i="5"/>
  <c r="BE145" i="5"/>
  <c r="BE152" i="5"/>
  <c r="BE154" i="5"/>
  <c r="F55" i="5"/>
  <c r="BE95" i="5"/>
  <c r="BE117" i="5"/>
  <c r="BE130" i="5"/>
  <c r="BE138" i="5"/>
  <c r="BE140" i="5"/>
  <c r="BE141" i="5"/>
  <c r="BE148" i="5"/>
  <c r="BE157" i="5"/>
  <c r="J52" i="4"/>
  <c r="E83" i="4"/>
  <c r="F90" i="4"/>
  <c r="BE98" i="4"/>
  <c r="BE100" i="4"/>
  <c r="BE104" i="4"/>
  <c r="BE119" i="4"/>
  <c r="BE126" i="4"/>
  <c r="BE135" i="4"/>
  <c r="BE139" i="4"/>
  <c r="BE147" i="4"/>
  <c r="BE157" i="4"/>
  <c r="BE159" i="4"/>
  <c r="BE177" i="4"/>
  <c r="BE183" i="4"/>
  <c r="BE192" i="4"/>
  <c r="BE200" i="4"/>
  <c r="BE204" i="4"/>
  <c r="BE209" i="4"/>
  <c r="BE221" i="4"/>
  <c r="BE222" i="4"/>
  <c r="BE224" i="4"/>
  <c r="BE225" i="4"/>
  <c r="BE227" i="4"/>
  <c r="BE233" i="4"/>
  <c r="BE234" i="4"/>
  <c r="BE240" i="4"/>
  <c r="BE244" i="4"/>
  <c r="BE248" i="4"/>
  <c r="BE252" i="4"/>
  <c r="BE254" i="4"/>
  <c r="BE261" i="4"/>
  <c r="BE263" i="4"/>
  <c r="BE272" i="4"/>
  <c r="BE282" i="4"/>
  <c r="BE297" i="4"/>
  <c r="BC57" i="1"/>
  <c r="BE96" i="4"/>
  <c r="BE108" i="4"/>
  <c r="BE114" i="4"/>
  <c r="BE115" i="4"/>
  <c r="BE123" i="4"/>
  <c r="BE131" i="4"/>
  <c r="BE137" i="4"/>
  <c r="BE143" i="4"/>
  <c r="BE150" i="4"/>
  <c r="BE158" i="4"/>
  <c r="BE164" i="4"/>
  <c r="BE166" i="4"/>
  <c r="BE168" i="4"/>
  <c r="BE173" i="4"/>
  <c r="BE181" i="4"/>
  <c r="BE185" i="4"/>
  <c r="BE187" i="4"/>
  <c r="BE190" i="4"/>
  <c r="BE196" i="4"/>
  <c r="BE210" i="4"/>
  <c r="BE215" i="4"/>
  <c r="BE216" i="4"/>
  <c r="BE228" i="4"/>
  <c r="BE231" i="4"/>
  <c r="BE232" i="4"/>
  <c r="BE236" i="4"/>
  <c r="BE242" i="4"/>
  <c r="BE246" i="4"/>
  <c r="BE250" i="4"/>
  <c r="BE257" i="4"/>
  <c r="BE265" i="4"/>
  <c r="BE267" i="4"/>
  <c r="BE268" i="4"/>
  <c r="BE274" i="4"/>
  <c r="BE277" i="4"/>
  <c r="BE284" i="4"/>
  <c r="BE286" i="4"/>
  <c r="BE288" i="4"/>
  <c r="BE291" i="4"/>
  <c r="BE295" i="4"/>
  <c r="BE300" i="4"/>
  <c r="J52" i="3"/>
  <c r="F55" i="3"/>
  <c r="E80" i="3"/>
  <c r="BE99" i="3"/>
  <c r="BE102" i="3"/>
  <c r="BE106" i="3"/>
  <c r="BE119" i="3"/>
  <c r="BE123" i="3"/>
  <c r="BE93" i="3"/>
  <c r="BE97" i="3"/>
  <c r="BE104" i="3"/>
  <c r="BE108" i="3"/>
  <c r="BE111" i="3"/>
  <c r="BE115" i="3"/>
  <c r="BE117" i="3"/>
  <c r="BE121" i="3"/>
  <c r="BE128" i="3"/>
  <c r="BE133" i="3"/>
  <c r="E48" i="2"/>
  <c r="J52" i="2"/>
  <c r="BE96" i="2"/>
  <c r="BE100" i="2"/>
  <c r="BE108" i="2"/>
  <c r="BE121" i="2"/>
  <c r="BE126" i="2"/>
  <c r="BE133" i="2"/>
  <c r="BE138" i="2"/>
  <c r="BE143" i="2"/>
  <c r="BE145" i="2"/>
  <c r="BE148" i="2"/>
  <c r="BE150" i="2"/>
  <c r="BE152" i="2"/>
  <c r="BE154" i="2"/>
  <c r="BE157" i="2"/>
  <c r="BE161" i="2"/>
  <c r="BE166" i="2"/>
  <c r="BE168" i="2"/>
  <c r="BE170" i="2"/>
  <c r="BE172" i="2"/>
  <c r="BE174" i="2"/>
  <c r="BE177" i="2"/>
  <c r="BE182" i="2"/>
  <c r="BE187" i="2"/>
  <c r="BE194" i="2"/>
  <c r="F55" i="2"/>
  <c r="BE104" i="2"/>
  <c r="BE112" i="2"/>
  <c r="BE114" i="2"/>
  <c r="F34" i="3"/>
  <c r="BA56" i="1" s="1"/>
  <c r="F35" i="4"/>
  <c r="BB57" i="1"/>
  <c r="F35" i="9"/>
  <c r="BB62" i="1"/>
  <c r="F37" i="4"/>
  <c r="BD57" i="1"/>
  <c r="F37" i="9"/>
  <c r="BD62" i="1"/>
  <c r="J34" i="3"/>
  <c r="AW56" i="1"/>
  <c r="F34" i="5"/>
  <c r="BA58" i="1"/>
  <c r="F35" i="7"/>
  <c r="BB60" i="1"/>
  <c r="F37" i="8"/>
  <c r="BD61" i="1"/>
  <c r="J34" i="4"/>
  <c r="AW57" i="1"/>
  <c r="F37" i="12"/>
  <c r="BD65" i="1" s="1"/>
  <c r="F36" i="13"/>
  <c r="BC66" i="1"/>
  <c r="F37" i="13"/>
  <c r="BD66" i="1"/>
  <c r="F35" i="3"/>
  <c r="BB56" i="1"/>
  <c r="F35" i="5"/>
  <c r="BB58" i="1"/>
  <c r="F34" i="6"/>
  <c r="BA59" i="1"/>
  <c r="F36" i="7"/>
  <c r="BC60" i="1"/>
  <c r="F36" i="9"/>
  <c r="BC62" i="1"/>
  <c r="F34" i="12"/>
  <c r="BA65" i="1"/>
  <c r="F37" i="2"/>
  <c r="BD55" i="1"/>
  <c r="F35" i="6"/>
  <c r="BB59" i="1"/>
  <c r="F34" i="10"/>
  <c r="BA63" i="1"/>
  <c r="J33" i="10"/>
  <c r="AV63" i="1" s="1"/>
  <c r="AT63" i="1" s="1"/>
  <c r="F34" i="11"/>
  <c r="BA64" i="1" s="1"/>
  <c r="J34" i="12"/>
  <c r="AW65" i="1"/>
  <c r="F36" i="12"/>
  <c r="BC65" i="1"/>
  <c r="F34" i="2"/>
  <c r="BA55" i="1"/>
  <c r="F36" i="6"/>
  <c r="BC59" i="1"/>
  <c r="F36" i="8"/>
  <c r="BC61" i="1"/>
  <c r="F37" i="3"/>
  <c r="BD56" i="1"/>
  <c r="F37" i="6"/>
  <c r="BD59" i="1" s="1"/>
  <c r="J34" i="8"/>
  <c r="AW61" i="1"/>
  <c r="F35" i="13"/>
  <c r="BB66" i="1"/>
  <c r="F34" i="4"/>
  <c r="BA57" i="1"/>
  <c r="J34" i="5"/>
  <c r="AW58" i="1"/>
  <c r="J34" i="7"/>
  <c r="AW60" i="1" s="1"/>
  <c r="F34" i="9"/>
  <c r="BA62" i="1" s="1"/>
  <c r="J34" i="13"/>
  <c r="AW66" i="1"/>
  <c r="F35" i="2"/>
  <c r="BB55" i="1"/>
  <c r="J34" i="6"/>
  <c r="AW59" i="1" s="1"/>
  <c r="F37" i="7"/>
  <c r="BD60" i="1"/>
  <c r="F35" i="8"/>
  <c r="BB61" i="1" s="1"/>
  <c r="J34" i="2"/>
  <c r="AW55" i="1"/>
  <c r="F36" i="3"/>
  <c r="BC56" i="1"/>
  <c r="F37" i="5"/>
  <c r="BD58" i="1" s="1"/>
  <c r="F34" i="7"/>
  <c r="BA60" i="1"/>
  <c r="F34" i="8"/>
  <c r="BA61" i="1" s="1"/>
  <c r="F35" i="12"/>
  <c r="BB65" i="1"/>
  <c r="F34" i="13"/>
  <c r="BA66" i="1"/>
  <c r="F36" i="2"/>
  <c r="BC55" i="1" s="1"/>
  <c r="F36" i="5"/>
  <c r="BC58" i="1"/>
  <c r="J34" i="9"/>
  <c r="AW62" i="1" s="1"/>
  <c r="BK92" i="9" l="1"/>
  <c r="J92" i="9" s="1"/>
  <c r="J60" i="9" s="1"/>
  <c r="R91" i="12"/>
  <c r="T92" i="12"/>
  <c r="T91" i="12"/>
  <c r="T92" i="9"/>
  <c r="T91" i="9"/>
  <c r="P91" i="9"/>
  <c r="AU62" i="1" s="1"/>
  <c r="R92" i="9"/>
  <c r="R91" i="9"/>
  <c r="P91" i="12"/>
  <c r="BK85" i="13"/>
  <c r="J85" i="13" s="1"/>
  <c r="J60" i="13" s="1"/>
  <c r="P89" i="5"/>
  <c r="P175" i="4"/>
  <c r="R91" i="3"/>
  <c r="R90" i="3" s="1"/>
  <c r="R90" i="8"/>
  <c r="R89" i="5"/>
  <c r="R175" i="4"/>
  <c r="P94" i="4"/>
  <c r="P93" i="4" s="1"/>
  <c r="AU57" i="1" s="1"/>
  <c r="P91" i="3"/>
  <c r="P90" i="3"/>
  <c r="AU56" i="1"/>
  <c r="P90" i="8"/>
  <c r="AU61" i="1" s="1"/>
  <c r="T175" i="4"/>
  <c r="T93" i="4" s="1"/>
  <c r="P83" i="6"/>
  <c r="P82" i="6"/>
  <c r="AU59" i="1" s="1"/>
  <c r="T107" i="5"/>
  <c r="R140" i="12"/>
  <c r="R90" i="12" s="1"/>
  <c r="T140" i="12"/>
  <c r="T90" i="12" s="1"/>
  <c r="P140" i="12"/>
  <c r="P90" i="12"/>
  <c r="AU65" i="1" s="1"/>
  <c r="T90" i="8"/>
  <c r="R107" i="5"/>
  <c r="T89" i="5"/>
  <c r="T88" i="5"/>
  <c r="T94" i="4"/>
  <c r="BK90" i="8"/>
  <c r="J90" i="8" s="1"/>
  <c r="J59" i="8" s="1"/>
  <c r="R83" i="6"/>
  <c r="R82" i="6"/>
  <c r="P107" i="5"/>
  <c r="R94" i="4"/>
  <c r="R93" i="4"/>
  <c r="T91" i="3"/>
  <c r="T90" i="3"/>
  <c r="T94" i="2"/>
  <c r="T93" i="2" s="1"/>
  <c r="BK159" i="2"/>
  <c r="J159" i="2" s="1"/>
  <c r="J63" i="2" s="1"/>
  <c r="BK91" i="3"/>
  <c r="J91" i="3"/>
  <c r="J60" i="3"/>
  <c r="BK83" i="6"/>
  <c r="J83" i="6"/>
  <c r="J60" i="6" s="1"/>
  <c r="BK94" i="2"/>
  <c r="J94" i="2"/>
  <c r="J60" i="2" s="1"/>
  <c r="BK113" i="3"/>
  <c r="J113" i="3" s="1"/>
  <c r="J63" i="3" s="1"/>
  <c r="BK94" i="4"/>
  <c r="J94" i="4"/>
  <c r="J60" i="4"/>
  <c r="BK175" i="4"/>
  <c r="J175" i="4" s="1"/>
  <c r="J65" i="4" s="1"/>
  <c r="BK89" i="5"/>
  <c r="J89" i="5"/>
  <c r="J60" i="5"/>
  <c r="BK91" i="9"/>
  <c r="J91" i="9"/>
  <c r="BK82" i="10"/>
  <c r="J82" i="10"/>
  <c r="J60" i="10" s="1"/>
  <c r="BK91" i="12"/>
  <c r="J91" i="12"/>
  <c r="J60" i="12" s="1"/>
  <c r="BK140" i="12"/>
  <c r="J140" i="12"/>
  <c r="J66" i="12" s="1"/>
  <c r="J86" i="13"/>
  <c r="J61" i="13"/>
  <c r="BK82" i="11"/>
  <c r="J82" i="11" s="1"/>
  <c r="J60" i="11" s="1"/>
  <c r="BK81" i="7"/>
  <c r="J81" i="7" s="1"/>
  <c r="J30" i="7" s="1"/>
  <c r="AG60" i="1" s="1"/>
  <c r="BK88" i="5"/>
  <c r="J88" i="5"/>
  <c r="F33" i="6"/>
  <c r="AZ59" i="1"/>
  <c r="F33" i="12"/>
  <c r="AZ65" i="1"/>
  <c r="F33" i="5"/>
  <c r="AZ58" i="1" s="1"/>
  <c r="F33" i="11"/>
  <c r="AZ64" i="1" s="1"/>
  <c r="BD54" i="1"/>
  <c r="W33" i="1" s="1"/>
  <c r="F33" i="7"/>
  <c r="AZ60" i="1"/>
  <c r="F33" i="9"/>
  <c r="AZ62" i="1" s="1"/>
  <c r="J33" i="3"/>
  <c r="AV56" i="1" s="1"/>
  <c r="AT56" i="1" s="1"/>
  <c r="F33" i="10"/>
  <c r="AZ63" i="1" s="1"/>
  <c r="BB54" i="1"/>
  <c r="W31" i="1"/>
  <c r="J33" i="2"/>
  <c r="AV55" i="1" s="1"/>
  <c r="AT55" i="1" s="1"/>
  <c r="J30" i="5"/>
  <c r="AG58" i="1" s="1"/>
  <c r="J33" i="6"/>
  <c r="AV59" i="1"/>
  <c r="AT59" i="1" s="1"/>
  <c r="F33" i="8"/>
  <c r="AZ61" i="1"/>
  <c r="BC54" i="1"/>
  <c r="W32" i="1" s="1"/>
  <c r="J33" i="7"/>
  <c r="AV60" i="1"/>
  <c r="AT60" i="1" s="1"/>
  <c r="J33" i="9"/>
  <c r="AV62" i="1"/>
  <c r="AT62" i="1" s="1"/>
  <c r="J33" i="4"/>
  <c r="AV57" i="1"/>
  <c r="AT57" i="1"/>
  <c r="J33" i="5"/>
  <c r="AV58" i="1" s="1"/>
  <c r="AT58" i="1" s="1"/>
  <c r="J33" i="13"/>
  <c r="AV66" i="1"/>
  <c r="AT66" i="1"/>
  <c r="F33" i="4"/>
  <c r="AZ57" i="1"/>
  <c r="BA54" i="1"/>
  <c r="W30" i="1"/>
  <c r="F33" i="3"/>
  <c r="AZ56" i="1" s="1"/>
  <c r="J33" i="8"/>
  <c r="AV61" i="1" s="1"/>
  <c r="AT61" i="1" s="1"/>
  <c r="F33" i="13"/>
  <c r="AZ66" i="1" s="1"/>
  <c r="J30" i="9"/>
  <c r="AG62" i="1"/>
  <c r="F33" i="2"/>
  <c r="AZ55" i="1" s="1"/>
  <c r="J33" i="12"/>
  <c r="AV65" i="1"/>
  <c r="AT65" i="1" s="1"/>
  <c r="R88" i="5" l="1"/>
  <c r="P88" i="5"/>
  <c r="AU58" i="1"/>
  <c r="AU54" i="1" s="1"/>
  <c r="BK93" i="4"/>
  <c r="J93" i="4"/>
  <c r="BK82" i="6"/>
  <c r="J82" i="6"/>
  <c r="J59" i="6"/>
  <c r="BK90" i="3"/>
  <c r="J90" i="3" s="1"/>
  <c r="J59" i="3" s="1"/>
  <c r="BK93" i="2"/>
  <c r="J93" i="2"/>
  <c r="J59" i="2"/>
  <c r="J59" i="9"/>
  <c r="BK81" i="10"/>
  <c r="J81" i="10"/>
  <c r="J30" i="10" s="1"/>
  <c r="AG63" i="1" s="1"/>
  <c r="BK81" i="11"/>
  <c r="J81" i="11"/>
  <c r="J30" i="11" s="1"/>
  <c r="AG64" i="1" s="1"/>
  <c r="BK90" i="12"/>
  <c r="J90" i="12" s="1"/>
  <c r="J30" i="12" s="1"/>
  <c r="AG65" i="1" s="1"/>
  <c r="BK84" i="13"/>
  <c r="J84" i="13"/>
  <c r="J59" i="13"/>
  <c r="J39" i="9"/>
  <c r="AN60" i="1"/>
  <c r="J59" i="7"/>
  <c r="J39" i="7"/>
  <c r="AN58" i="1"/>
  <c r="J59" i="5"/>
  <c r="J39" i="5"/>
  <c r="AN62" i="1"/>
  <c r="AW54" i="1"/>
  <c r="AK30" i="1" s="1"/>
  <c r="J30" i="4"/>
  <c r="AG57" i="1" s="1"/>
  <c r="AY54" i="1"/>
  <c r="AZ54" i="1"/>
  <c r="W29" i="1" s="1"/>
  <c r="J30" i="8"/>
  <c r="AG61" i="1"/>
  <c r="AX54" i="1"/>
  <c r="J39" i="12" l="1"/>
  <c r="J39" i="4"/>
  <c r="J39" i="8"/>
  <c r="J59" i="4"/>
  <c r="J59" i="12"/>
  <c r="J39" i="11"/>
  <c r="J39" i="10"/>
  <c r="J59" i="11"/>
  <c r="J59" i="10"/>
  <c r="AN63" i="1"/>
  <c r="AN64" i="1"/>
  <c r="AN57" i="1"/>
  <c r="AN61" i="1"/>
  <c r="AN65" i="1"/>
  <c r="J30" i="13"/>
  <c r="AG66" i="1"/>
  <c r="AV54" i="1"/>
  <c r="AK29" i="1"/>
  <c r="J30" i="3"/>
  <c r="AG56" i="1"/>
  <c r="J30" i="2"/>
  <c r="AG55" i="1"/>
  <c r="J30" i="6"/>
  <c r="AG59" i="1"/>
  <c r="J39" i="6" l="1"/>
  <c r="J39" i="2"/>
  <c r="J39" i="3"/>
  <c r="J39" i="13"/>
  <c r="AN56" i="1"/>
  <c r="AN55" i="1"/>
  <c r="AN59" i="1"/>
  <c r="AN66" i="1"/>
  <c r="AT54" i="1"/>
  <c r="AG54" i="1"/>
  <c r="AK26" i="1" s="1"/>
  <c r="AK35" i="1" l="1"/>
  <c r="AN54" i="1"/>
</calcChain>
</file>

<file path=xl/sharedStrings.xml><?xml version="1.0" encoding="utf-8"?>
<sst xmlns="http://schemas.openxmlformats.org/spreadsheetml/2006/main" count="11821" uniqueCount="2034">
  <si>
    <t>Export Komplet</t>
  </si>
  <si>
    <t>VZ</t>
  </si>
  <si>
    <t>2.0</t>
  </si>
  <si>
    <t>ZAMOK</t>
  </si>
  <si>
    <t>False</t>
  </si>
  <si>
    <t>{2ff1cf23-5c15-42e8-8531-1866906d0b25}</t>
  </si>
  <si>
    <t>0,01</t>
  </si>
  <si>
    <t>21</t>
  </si>
  <si>
    <t>12</t>
  </si>
  <si>
    <t>REKAPITULACE STAVBY</t>
  </si>
  <si>
    <t>v ---  níže se nacházejí doplnkové a pomocné údaje k sestavám  --- v</t>
  </si>
  <si>
    <t>Návod na vyplnění</t>
  </si>
  <si>
    <t>0,001</t>
  </si>
  <si>
    <t>Kód:</t>
  </si>
  <si>
    <t>2025/09</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</si>
  <si>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</si>
  <si>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</si>
  <si>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Modernizace školní kuchyně ZŠ, MŠ a ZUŠ Lomnice</t>
  </si>
  <si>
    <t>KSO:</t>
  </si>
  <si>
    <t/>
  </si>
  <si>
    <t>CC-CZ:</t>
  </si>
  <si>
    <t>Místo:</t>
  </si>
  <si>
    <t>Tišnovská 362</t>
  </si>
  <si>
    <t>Datum:</t>
  </si>
  <si>
    <t>25. 4. 2025</t>
  </si>
  <si>
    <t>Zadavatel:</t>
  </si>
  <si>
    <t>IČ:</t>
  </si>
  <si>
    <t>Městys Lomnice</t>
  </si>
  <si>
    <t>DIČ:</t>
  </si>
  <si>
    <t>Účastník:</t>
  </si>
  <si>
    <t>Vyplň údaj</t>
  </si>
  <si>
    <t>Projektant:</t>
  </si>
  <si>
    <t>17219787</t>
  </si>
  <si>
    <t>Proiectura Dana s.r.o.</t>
  </si>
  <si>
    <t>CZ17219787</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</si>
  <si>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</si>
  <si>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</si>
  <si>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</si>
  <si>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</si>
  <si>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</si>
  <si>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</si>
  <si>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</si>
  <si>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</si>
  <si>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</si>
  <si>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</si>
  <si>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</si>
  <si>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</si>
  <si>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</si>
  <si>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</si>
  <si>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</si>
  <si>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</si>
  <si>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</si>
  <si>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</si>
  <si>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</si>
  <si>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</si>
  <si>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</si>
  <si>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</si>
  <si>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</si>
  <si>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</si>
  <si>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</si>
  <si>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</si>
  <si>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</si>
  <si>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</si>
  <si>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</si>
  <si>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</si>
  <si>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</si>
  <si>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</si>
  <si>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</si>
  <si>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</si>
  <si>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</si>
  <si>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</si>
  <si>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</si>
  <si>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</si>
  <si>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</si>
  <si>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</si>
  <si>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</si>
  <si>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</si>
  <si>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</si>
  <si>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</si>
  <si>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Bourací práce a demontáže - Uznatelné</t>
  </si>
  <si>
    <t>STA</t>
  </si>
  <si>
    <t>1</t>
  </si>
  <si>
    <t>{3c4bd023-02e8-48e3-a5e4-95c5314ccc1a}</t>
  </si>
  <si>
    <t>2</t>
  </si>
  <si>
    <t>02</t>
  </si>
  <si>
    <t>Bourací práce a demontáže - Neuznatelné</t>
  </si>
  <si>
    <t>{4caf82f8-3913-4dd3-9a7d-d9c29c78431b}</t>
  </si>
  <si>
    <t>03</t>
  </si>
  <si>
    <t>ASŘ - Uznatelné</t>
  </si>
  <si>
    <t>{9f26f0a4-89d5-49fd-b9e1-9f6bd9cf0b5a}</t>
  </si>
  <si>
    <t>04</t>
  </si>
  <si>
    <t>ASŘ - Neuznatelné</t>
  </si>
  <si>
    <t>{ea684839-a442-4779-a5dd-85e027c72e8b}</t>
  </si>
  <si>
    <t>05</t>
  </si>
  <si>
    <t>ZTI - Uznatelné</t>
  </si>
  <si>
    <t>{9dca3e32-71dc-46d1-b555-60dc2b055725}</t>
  </si>
  <si>
    <t>06</t>
  </si>
  <si>
    <t>Osvětlení - Uznatelné</t>
  </si>
  <si>
    <t>{4fd7fc10-4315-452f-b428-58f4ec2ec17f}</t>
  </si>
  <si>
    <t>07</t>
  </si>
  <si>
    <t>Eletro - Uznatelné</t>
  </si>
  <si>
    <t>{0ff9da41-be1e-43e4-bb71-4f322b4da468}</t>
  </si>
  <si>
    <t>08</t>
  </si>
  <si>
    <t>VZT - Uznatelné</t>
  </si>
  <si>
    <t>{a5e186f2-9f00-4868-b2ec-467584be1fe7}</t>
  </si>
  <si>
    <t>09</t>
  </si>
  <si>
    <t>Vybavení - Uznatelné</t>
  </si>
  <si>
    <t>{5ecb1e32-4d3b-40d6-9efe-f8942a86a9a1}</t>
  </si>
  <si>
    <t>10</t>
  </si>
  <si>
    <t>Vybavení - Neuznatelné</t>
  </si>
  <si>
    <t>{0f0d2531-9910-41f3-9305-1ed4384eb83a}</t>
  </si>
  <si>
    <t>11</t>
  </si>
  <si>
    <t>Plyn - Uznatelné</t>
  </si>
  <si>
    <t>{ce686feb-d25a-4abc-a1b5-39def28ffe3a}</t>
  </si>
  <si>
    <t>VRN</t>
  </si>
  <si>
    <t>{9b9f184a-60a1-4894-9217-f184c7813ea9}</t>
  </si>
  <si>
    <t>KRYCÍ LIST SOUPISU PRACÍ</t>
  </si>
  <si>
    <t>Objekt:</t>
  </si>
  <si>
    <t>01 - Bourací práce a demontáže - Uznatelné</t>
  </si>
  <si>
    <t>REKAPITULACE ČLENĚNÍ SOUPISU PRACÍ</t>
  </si>
  <si>
    <t>Kód dílu - Popis</t>
  </si>
  <si>
    <t>Cena celkem [CZK]</t>
  </si>
  <si>
    <t>-1</t>
  </si>
  <si>
    <t>HSV - Práce a dodávky HSV</t>
  </si>
  <si>
    <t xml:space="preserve">    9 - Ostatní konstrukce a práce, bourání</t>
  </si>
  <si>
    <t xml:space="preserve">    997 - Přesun sutě</t>
  </si>
  <si>
    <t>PSV - Práce a dodávky PSV</t>
  </si>
  <si>
    <t xml:space="preserve">    711 - Izolace proti vodě, vlhkosti a plynům</t>
  </si>
  <si>
    <t xml:space="preserve">    721 - Zdravotechnika - vnitřní kanalizace</t>
  </si>
  <si>
    <t xml:space="preserve">    722 - Zdravotechnika - vnitřní vodovod</t>
  </si>
  <si>
    <t xml:space="preserve">    725 - Zdravotechnika - zařizovací předměty</t>
  </si>
  <si>
    <t xml:space="preserve">    741 - Elektroinstalace - silnoproud</t>
  </si>
  <si>
    <t xml:space="preserve">    766 - Konstrukce truhlářské</t>
  </si>
  <si>
    <t xml:space="preserve">    771 - Podlahy z dlaždic</t>
  </si>
  <si>
    <t xml:space="preserve">    781 - Dokončovací práce - obklady</t>
  </si>
  <si>
    <t xml:space="preserve">    783 - Dokončovací práce - nátěry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</si>
  <si>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</si>
  <si>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</si>
  <si>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</si>
  <si>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</si>
  <si>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</si>
  <si>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</si>
  <si>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</si>
  <si>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</si>
  <si>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</si>
  <si>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</si>
  <si>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</si>
  <si>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</si>
  <si>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</si>
  <si>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</si>
  <si>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</si>
  <si>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</si>
  <si>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</si>
  <si>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</si>
  <si>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</si>
  <si>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</si>
  <si>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962031013</t>
  </si>
  <si>
    <t>Bourání příček nebo přizdívek z cihel děrovaných, tl. přes 100 do 150 mm</t>
  </si>
  <si>
    <t>m2</t>
  </si>
  <si>
    <t>CS ÚRS 2025 01</t>
  </si>
  <si>
    <t>4</t>
  </si>
  <si>
    <t>-2128584308</t>
  </si>
  <si>
    <t>Online PSC</t>
  </si>
  <si>
    <t>https://podminky.urs.cz/item/CS_URS_2025_01/962031013</t>
  </si>
  <si>
    <t>VV</t>
  </si>
  <si>
    <t>(5,716+7,5+0,3)*3,5</t>
  </si>
  <si>
    <t>Součet</t>
  </si>
  <si>
    <t>965042141</t>
  </si>
  <si>
    <t>Bourání mazanin betonových nebo z litého asfaltu tl. do 100 mm, plochy přes 4 m2</t>
  </si>
  <si>
    <t>m3</t>
  </si>
  <si>
    <t>-1711638713</t>
  </si>
  <si>
    <t>https://podminky.urs.cz/item/CS_URS_2025_01/965042141</t>
  </si>
  <si>
    <t>108,18*0,05</t>
  </si>
  <si>
    <t>3</t>
  </si>
  <si>
    <t>965046111</t>
  </si>
  <si>
    <t>Broušení stávajících betonových podlah úběr do 3 mm</t>
  </si>
  <si>
    <t>-1654078811</t>
  </si>
  <si>
    <t>https://podminky.urs.cz/item/CS_URS_2025_01/965046111</t>
  </si>
  <si>
    <t>150,45-(108,18+17,41)</t>
  </si>
  <si>
    <t>968072455</t>
  </si>
  <si>
    <t>Vybourání kovových rámů oken s křídly, dveřních zárubní, vrat, stěn, ostění nebo obkladů dveřních zárubní, plochy do 2 m2</t>
  </si>
  <si>
    <t>-193730960</t>
  </si>
  <si>
    <t>https://podminky.urs.cz/item/CS_URS_2025_01/968072455</t>
  </si>
  <si>
    <t>0,9*2,0+0,8*2,0*2,0+1,2*1,2</t>
  </si>
  <si>
    <t>5</t>
  </si>
  <si>
    <t>968072865</t>
  </si>
  <si>
    <t>Vybourání kovových rámů oken s křídly, dveřních zárubní, vrat, stěn, ostění nebo obkladů rolet svinovacích z vlnitého plechu, plochy do 2 m2</t>
  </si>
  <si>
    <t>195379301</t>
  </si>
  <si>
    <t>https://podminky.urs.cz/item/CS_URS_2025_01/968072865</t>
  </si>
  <si>
    <t>6</t>
  </si>
  <si>
    <t>971033331</t>
  </si>
  <si>
    <t>Vybourání otvorů ve zdivu základovém nebo nadzákladovém z cihel, tvárnic, příčkovek z cihel pálených na maltu vápennou nebo vápenocementovou plochy do 0,09 m2, tl. do 150 mm</t>
  </si>
  <si>
    <t>kus</t>
  </si>
  <si>
    <t>-100300293</t>
  </si>
  <si>
    <t>https://podminky.urs.cz/item/CS_URS_2025_01/971033331</t>
  </si>
  <si>
    <t>Prostupy 2.NP</t>
  </si>
  <si>
    <t>14,0</t>
  </si>
  <si>
    <t>Prostupy Podkroví</t>
  </si>
  <si>
    <t>5,0</t>
  </si>
  <si>
    <t>7</t>
  </si>
  <si>
    <t>971033341</t>
  </si>
  <si>
    <t>Vybourání otvorů ve zdivu základovém nebo nadzákladovém z cihel, tvárnic, příčkovek z cihel pálených na maltu vápennou nebo vápenocementovou plochy do 0,09 m2, tl. do 300 mm</t>
  </si>
  <si>
    <t>1749575399</t>
  </si>
  <si>
    <t>https://podminky.urs.cz/item/CS_URS_2025_01/971033341</t>
  </si>
  <si>
    <t>Prostupy podkroví</t>
  </si>
  <si>
    <t>2,0</t>
  </si>
  <si>
    <t>8</t>
  </si>
  <si>
    <t>971033431</t>
  </si>
  <si>
    <t>Vybourání otvorů ve zdivu základovém nebo nadzákladovém z cihel, tvárnic, příčkovek z cihel pálených na maltu vápennou nebo vápenocementovou plochy do 0,25 m2, tl. do 150 mm</t>
  </si>
  <si>
    <t>-454819219</t>
  </si>
  <si>
    <t>https://podminky.urs.cz/item/CS_URS_2025_01/971033431</t>
  </si>
  <si>
    <t>3,0</t>
  </si>
  <si>
    <t>10,0</t>
  </si>
  <si>
    <t>971033441</t>
  </si>
  <si>
    <t>Vybourání otvorů ve zdivu základovém nebo nadzákladovém z cihel, tvárnic, příčkovek z cihel pálených na maltu vápennou nebo vápenocementovou plochy do 0,25 m2, tl. do 300 mm</t>
  </si>
  <si>
    <t>-2107369049</t>
  </si>
  <si>
    <t>https://podminky.urs.cz/item/CS_URS_2025_01/971033441</t>
  </si>
  <si>
    <t>4,0</t>
  </si>
  <si>
    <t>971033521</t>
  </si>
  <si>
    <t>Vybourání otvorů ve zdivu základovém nebo nadzákladovém z cihel, tvárnic, příčkovek z cihel pálených na maltu vápennou nebo vápenocementovou plochy do 1 m2, tl. do 100 mm</t>
  </si>
  <si>
    <t>-1614405806</t>
  </si>
  <si>
    <t>https://podminky.urs.cz/item/CS_URS_2025_01/971033521</t>
  </si>
  <si>
    <t>977151124</t>
  </si>
  <si>
    <t>Jádrové vrty diamantovými korunkami do stavebních materiálů (železobetonu, betonu, cihel, obkladů, dlažeb, kamene) průměru přes 150 do 180 mm</t>
  </si>
  <si>
    <t>m</t>
  </si>
  <si>
    <t>-62330253</t>
  </si>
  <si>
    <t>https://podminky.urs.cz/item/CS_URS_2025_01/977151124</t>
  </si>
  <si>
    <t>977332122</t>
  </si>
  <si>
    <t>Frézování drážek pro vodiče ve stěnách z cihel včetně omítky, rozměru do 50x50 mm</t>
  </si>
  <si>
    <t>142514581</t>
  </si>
  <si>
    <t>https://podminky.urs.cz/item/CS_URS_2025_01/977332122</t>
  </si>
  <si>
    <t>997</t>
  </si>
  <si>
    <t>Přesun sutě</t>
  </si>
  <si>
    <t>13</t>
  </si>
  <si>
    <t>997013111</t>
  </si>
  <si>
    <t>Vnitrostaveništní doprava suti a vybouraných hmot vodorovně do 50 m s naložením základní pro budovy a haly výšky do 6 m</t>
  </si>
  <si>
    <t>t</t>
  </si>
  <si>
    <t>-703331878</t>
  </si>
  <si>
    <t>https://podminky.urs.cz/item/CS_URS_2025_01/997013111</t>
  </si>
  <si>
    <t>14</t>
  </si>
  <si>
    <t>997013219</t>
  </si>
  <si>
    <t>Vnitrostaveništní doprava suti a vybouraných hmot vodorovně do 50 m s naložením Příplatek k cenám -3111 až -3217 za zvětšenou vodorovnou dopravu přes vymezenou dopravní vzdálenost za každých dalších započatých 10 m</t>
  </si>
  <si>
    <t>-1364389004</t>
  </si>
  <si>
    <t>https://podminky.urs.cz/item/CS_URS_2025_01/997013219</t>
  </si>
  <si>
    <t>15</t>
  </si>
  <si>
    <t>997013501</t>
  </si>
  <si>
    <t>Odvoz suti a vybouraných hmot na skládku nebo meziskládku se složením, na vzdálenost do 1 km</t>
  </si>
  <si>
    <t>247245590</t>
  </si>
  <si>
    <t>https://podminky.urs.cz/item/CS_URS_2025_01/997013501</t>
  </si>
  <si>
    <t>16</t>
  </si>
  <si>
    <t>997013509</t>
  </si>
  <si>
    <t>Odvoz suti a vybouraných hmot na skládku nebo meziskládku se složením, na vzdálenost Příplatek k ceně za každý další započatý 1 km přes 1 km</t>
  </si>
  <si>
    <t>1296353369</t>
  </si>
  <si>
    <t>https://podminky.urs.cz/item/CS_URS_2025_01/997013509</t>
  </si>
  <si>
    <t>37,803*9 'Přepočtené koeficientem množství</t>
  </si>
  <si>
    <t>17</t>
  </si>
  <si>
    <t>997013609</t>
  </si>
  <si>
    <t>Poplatek za uložení stavebního odpadu na skládce (skládkovné) ze směsí nebo oddělených frakcí betonu, cihel a keramických výrobků zatříděného do Katalogu odpadů pod kódem 17 01 07</t>
  </si>
  <si>
    <t>-1250282777</t>
  </si>
  <si>
    <t>https://podminky.urs.cz/item/CS_URS_2025_01/997013609</t>
  </si>
  <si>
    <t>PSV</t>
  </si>
  <si>
    <t>Práce a dodávky PSV</t>
  </si>
  <si>
    <t>711</t>
  </si>
  <si>
    <t>Izolace proti vodě, vlhkosti a plynům</t>
  </si>
  <si>
    <t>18</t>
  </si>
  <si>
    <t>711141811</t>
  </si>
  <si>
    <t>Odstranění izolace proti vodě, vlhkosti a plynům z přitavených pásů NAIP z plochy vodorovné V jednovrstvé</t>
  </si>
  <si>
    <t>-941509703</t>
  </si>
  <si>
    <t>https://podminky.urs.cz/item/CS_URS_2025_01/711141811</t>
  </si>
  <si>
    <t>150,45-24,86</t>
  </si>
  <si>
    <t>721</t>
  </si>
  <si>
    <t>Zdravotechnika - vnitřní kanalizace</t>
  </si>
  <si>
    <t>19</t>
  </si>
  <si>
    <t>721001.R</t>
  </si>
  <si>
    <t xml:space="preserve">Demontáž stávajících rozvodů kanalizace </t>
  </si>
  <si>
    <t>soubor</t>
  </si>
  <si>
    <t>-254254862</t>
  </si>
  <si>
    <t>722</t>
  </si>
  <si>
    <t>Zdravotechnika - vnitřní vodovod</t>
  </si>
  <si>
    <t>20</t>
  </si>
  <si>
    <t>722001.R</t>
  </si>
  <si>
    <t>Demontáž stávajících rozvodů vodovodu</t>
  </si>
  <si>
    <t>1799464933</t>
  </si>
  <si>
    <t>725</t>
  </si>
  <si>
    <t>Zdravotechnika - zařizovací předměty</t>
  </si>
  <si>
    <t>725001.R</t>
  </si>
  <si>
    <t>Demontáž zařizovacích předmětů</t>
  </si>
  <si>
    <t>-1867815331</t>
  </si>
  <si>
    <t>741</t>
  </si>
  <si>
    <t>Elektroinstalace - silnoproud</t>
  </si>
  <si>
    <t>22</t>
  </si>
  <si>
    <t>741001.R</t>
  </si>
  <si>
    <t>Demontáž stávajících rozvodů elektro</t>
  </si>
  <si>
    <t>-167088245</t>
  </si>
  <si>
    <t>766</t>
  </si>
  <si>
    <t>Konstrukce truhlářské</t>
  </si>
  <si>
    <t>23</t>
  </si>
  <si>
    <t>766691914</t>
  </si>
  <si>
    <t>Ostatní práce vyvěšení nebo zavěšení křídel dřevěných dveřních, plochy do 2 m2</t>
  </si>
  <si>
    <t>502442535</t>
  </si>
  <si>
    <t>https://podminky.urs.cz/item/CS_URS_2025_01/766691914</t>
  </si>
  <si>
    <t>771</t>
  </si>
  <si>
    <t>Podlahy z dlaždic</t>
  </si>
  <si>
    <t>24</t>
  </si>
  <si>
    <t>771573810</t>
  </si>
  <si>
    <t>Demontáž podlah z dlaždic keramických lepených</t>
  </si>
  <si>
    <t>624253450</t>
  </si>
  <si>
    <t>https://podminky.urs.cz/item/CS_URS_2025_01/771573810</t>
  </si>
  <si>
    <t>167,85-17,4</t>
  </si>
  <si>
    <t>781</t>
  </si>
  <si>
    <t>Dokončovací práce - obklady</t>
  </si>
  <si>
    <t>25</t>
  </si>
  <si>
    <t>781473810</t>
  </si>
  <si>
    <t>Demontáž obkladů z dlaždic keramických lepených</t>
  </si>
  <si>
    <t>-1460077760</t>
  </si>
  <si>
    <t>https://podminky.urs.cz/item/CS_URS_2025_01/781473810</t>
  </si>
  <si>
    <t>(120,85-18,95)*2,0</t>
  </si>
  <si>
    <t>783</t>
  </si>
  <si>
    <t>Dokončovací práce - nátěry</t>
  </si>
  <si>
    <t>26</t>
  </si>
  <si>
    <t>783306801</t>
  </si>
  <si>
    <t>Odstranění nátěrů ze zámečnických konstrukcí obroušením</t>
  </si>
  <si>
    <t>265621177</t>
  </si>
  <si>
    <t>https://podminky.urs.cz/item/CS_URS_2025_01/783306801</t>
  </si>
  <si>
    <t>Odstranění nátěru ze zárubní</t>
  </si>
  <si>
    <t>0,15*(2,0*2,0+0,7)*3,0</t>
  </si>
  <si>
    <t>0,15*(2,0*2,0+0,8)*3,0</t>
  </si>
  <si>
    <t>784</t>
  </si>
  <si>
    <t>Dokončovací práce - malby a tapety</t>
  </si>
  <si>
    <t>27</t>
  </si>
  <si>
    <t>784121001</t>
  </si>
  <si>
    <t>Oškrabání malby v místnostech výšky do 3,80 m</t>
  </si>
  <si>
    <t>461431040</t>
  </si>
  <si>
    <t>https://podminky.urs.cz/item/CS_URS_2025_01/784121001</t>
  </si>
  <si>
    <t>536,015-108,535</t>
  </si>
  <si>
    <t>02 - Bourací práce a demontáže - Neuznatelné</t>
  </si>
  <si>
    <t>17,41</t>
  </si>
  <si>
    <t>-434755477</t>
  </si>
  <si>
    <t>3,144*9 'Přepočtené koeficientem množství</t>
  </si>
  <si>
    <t>6,26+1,62+2,07+0,98+0,98+5,5</t>
  </si>
  <si>
    <t>18,95*2,0</t>
  </si>
  <si>
    <t>17,41+39,7*3,25-37,9</t>
  </si>
  <si>
    <t>03 - ASŘ - Uznatelné</t>
  </si>
  <si>
    <t xml:space="preserve">    3 - Svislé a kompletní konstrukce</t>
  </si>
  <si>
    <t xml:space="preserve">    6 - Úpravy povrchů, podlahy a osazování výplní</t>
  </si>
  <si>
    <t xml:space="preserve">    998 - Přesun hmot</t>
  </si>
  <si>
    <t xml:space="preserve">    767 - Konstrukce zámečnické</t>
  </si>
  <si>
    <t>HZS - Hodinové zúčtovací sazby</t>
  </si>
  <si>
    <t>Svislé a kompletní konstrukce</t>
  </si>
  <si>
    <t>317168013</t>
  </si>
  <si>
    <t>Překlady keramické ploché osazené do maltového lože, výšky překladu 71 mm šířky 115 mm, délky 1500 mm</t>
  </si>
  <si>
    <t>-740941739</t>
  </si>
  <si>
    <t>https://podminky.urs.cz/item/CS_URS_2025_01/317168013</t>
  </si>
  <si>
    <t>317168017</t>
  </si>
  <si>
    <t>Překlady keramické ploché osazené do maltového lože, výšky překladu 71 mm šířky 115 mm, délky 2500 mm</t>
  </si>
  <si>
    <t>1471928618</t>
  </si>
  <si>
    <t>https://podminky.urs.cz/item/CS_URS_2025_01/317168017</t>
  </si>
  <si>
    <t>342244111</t>
  </si>
  <si>
    <t>Příčky jednoduché z cihel děrovaných klasických spojených na pero a drážku na maltu M5, pevnost cihel do P15, tl. příčky 115 mm</t>
  </si>
  <si>
    <t>-1622967943</t>
  </si>
  <si>
    <t>https://podminky.urs.cz/item/CS_URS_2025_01/342244111</t>
  </si>
  <si>
    <t>3,575*(3,625+3,025+3,889+2,611+4,025+0,5)-2,2*2,0</t>
  </si>
  <si>
    <t>342291121</t>
  </si>
  <si>
    <t>Ukotvení příček plochými kotvami, do konstrukce cihelné</t>
  </si>
  <si>
    <t>789140447</t>
  </si>
  <si>
    <t>https://podminky.urs.cz/item/CS_URS_2025_01/342291121</t>
  </si>
  <si>
    <t>6,0*3,575</t>
  </si>
  <si>
    <t>346272236</t>
  </si>
  <si>
    <t>Přizdívky z pórobetonových tvárnic objemová hmotnost do 500 kg/m3, na tenké maltové lože, tloušťka přizdívky 100 mm</t>
  </si>
  <si>
    <t>-1551347664</t>
  </si>
  <si>
    <t>https://podminky.urs.cz/item/CS_URS_2025_01/346272236</t>
  </si>
  <si>
    <t>Stavební sokl</t>
  </si>
  <si>
    <t>0,15*((4,282+0,63)*4,0+(2,77+0,63)*2,0+(1,846+0,63)*2,0+(2,095+0,63)*2,0)</t>
  </si>
  <si>
    <t>Úpravy povrchů, podlahy a osazování výplní</t>
  </si>
  <si>
    <t>60001.R</t>
  </si>
  <si>
    <t>Rezerva pro vyspravení po provedení prostupů do stávajích konstrukcí</t>
  </si>
  <si>
    <t>1163155367</t>
  </si>
  <si>
    <t>611325416</t>
  </si>
  <si>
    <t>Oprava vápenocementové omítky vnitřních ploch hladké, tl. do 20 mm, s celoplošným přeštukováním, tl. štuku do 3 mm stropů, v rozsahu opravované plochy do 10%</t>
  </si>
  <si>
    <t>1031131655</t>
  </si>
  <si>
    <t>https://podminky.urs.cz/item/CS_URS_2025_01/611325416</t>
  </si>
  <si>
    <t>157,65-17,41</t>
  </si>
  <si>
    <t>612321131</t>
  </si>
  <si>
    <t>Vápenocementový štuk vnitřních ploch tloušťky do 3 mm svislých konstrukcí stěn</t>
  </si>
  <si>
    <t>226742535</t>
  </si>
  <si>
    <t>https://podminky.urs.cz/item/CS_URS_2025_01/612321131</t>
  </si>
  <si>
    <t>117,576</t>
  </si>
  <si>
    <t>612321321</t>
  </si>
  <si>
    <t>Omítka vápenocementová vnitřních ploch nanášená strojně jednovrstvá, tloušťky do 10 mm hladká svislých konstrukcí stěn</t>
  </si>
  <si>
    <t>-2066630287</t>
  </si>
  <si>
    <t>https://podminky.urs.cz/item/CS_URS_2025_01/612321321</t>
  </si>
  <si>
    <t>58,788*2,0</t>
  </si>
  <si>
    <t>612325416</t>
  </si>
  <si>
    <t>Oprava vápenocementové omítky vnitřních ploch hladké, tl. do 20 mm, s celoplošným přeštukováním, tl. štuku do 3 mm stěn, v rozsahu opravované plochy do 10%</t>
  </si>
  <si>
    <t>-839980853</t>
  </si>
  <si>
    <t>https://podminky.urs.cz/item/CS_URS_2025_01/612325416</t>
  </si>
  <si>
    <t>171,855*3,575-215,986</t>
  </si>
  <si>
    <t>(39,7*3,25-37,9)*-1</t>
  </si>
  <si>
    <t>631311115</t>
  </si>
  <si>
    <t>Mazanina z betonu prostého bez zvýšených nároků na prostředí tl. přes 50 do 80 mm tř. C 20/25</t>
  </si>
  <si>
    <t>-1888126608</t>
  </si>
  <si>
    <t>https://podminky.urs.cz/item/CS_URS_2025_01/631311115</t>
  </si>
  <si>
    <t>0,45*106,71</t>
  </si>
  <si>
    <t>631319203</t>
  </si>
  <si>
    <t>Příplatek k cenám betonových mazanin za vyztužení ocelovými vlákny (drátkobeton) objemové vyztužení 25 kg/m3</t>
  </si>
  <si>
    <t>-1499444106</t>
  </si>
  <si>
    <t>https://podminky.urs.cz/item/CS_URS_2025_01/631319203</t>
  </si>
  <si>
    <t>642942111</t>
  </si>
  <si>
    <t>Osazování zárubní nebo rámů kovových dveřních lisovaných nebo z úhelníků bez dveřních křídel na cementovou maltu, plochy otvoru do 2,5 m2</t>
  </si>
  <si>
    <t>922205393</t>
  </si>
  <si>
    <t>https://podminky.urs.cz/item/CS_URS_2025_01/642942111</t>
  </si>
  <si>
    <t>M</t>
  </si>
  <si>
    <t>55331489.R1</t>
  </si>
  <si>
    <t>zárubeň jednokřídlá ocelová pro zdění tl stěny 110-150mm rozměru 1000/1970, 2100mm</t>
  </si>
  <si>
    <t>1870031659</t>
  </si>
  <si>
    <t>D05</t>
  </si>
  <si>
    <t>1,0</t>
  </si>
  <si>
    <t>55331489.R</t>
  </si>
  <si>
    <t>zárubeň jednokřídlá ocelová pro zdění tl stěny 110-150mm rozměru 1200/1970, 2100mm</t>
  </si>
  <si>
    <t>1724329561</t>
  </si>
  <si>
    <t>D01</t>
  </si>
  <si>
    <t>55331489.R2</t>
  </si>
  <si>
    <t>zárubeň jednokřídlá ocelová pro zdění tl stěny 110-150mm rozměru 1100/1970, 2100mm</t>
  </si>
  <si>
    <t>-711882491</t>
  </si>
  <si>
    <t>D02</t>
  </si>
  <si>
    <t>642942221</t>
  </si>
  <si>
    <t>Osazování zárubní nebo rámů kovových dveřních lisovaných nebo z úhelníků bez dveřních křídel na cementovou maltu, plochy otvoru přes 2,5 do 4,5 m2</t>
  </si>
  <si>
    <t>685600354</t>
  </si>
  <si>
    <t>https://podminky.urs.cz/item/CS_URS_2025_01/642942221</t>
  </si>
  <si>
    <t>D06</t>
  </si>
  <si>
    <t>D07</t>
  </si>
  <si>
    <t>55331751</t>
  </si>
  <si>
    <t>zárubeň dvoukřídlá ocelová pro zdění tl stěny 160-200mm rozměru 1800/1970, 2100mm</t>
  </si>
  <si>
    <t>627208369</t>
  </si>
  <si>
    <t>55331750</t>
  </si>
  <si>
    <t>zárubeň dvoukřídlá ocelová pro zdění tl stěny 160-200mm rozměru 1550/1970, 2100mm</t>
  </si>
  <si>
    <t>713313644</t>
  </si>
  <si>
    <t>642946112</t>
  </si>
  <si>
    <t>Osazení stavebního pouzdra posuvných dveří do zděné příčky s jednou kapsou pro jedno dveřní křídlo průchozí šířky přes 800 do 1200 mm</t>
  </si>
  <si>
    <t>-121761438</t>
  </si>
  <si>
    <t>https://podminky.urs.cz/item/CS_URS_2025_01/642946112</t>
  </si>
  <si>
    <t>D04</t>
  </si>
  <si>
    <t>55331616</t>
  </si>
  <si>
    <t>pouzdro stavební do zdiva pro 1 křídlo posuvných dveří š 1200mm v do 2100mm</t>
  </si>
  <si>
    <t>-709782432</t>
  </si>
  <si>
    <t>949101111</t>
  </si>
  <si>
    <t>Lešení pomocné pracovní pro objekty pozemních staveb pro zatížení do 150 kg/m2, o výšce lešeňové podlahy do 1,9 m</t>
  </si>
  <si>
    <t>598995138</t>
  </si>
  <si>
    <t>https://podminky.urs.cz/item/CS_URS_2025_01/949101111</t>
  </si>
  <si>
    <t>952901111</t>
  </si>
  <si>
    <t>Vyčištění budov nebo objektů před předáním do užívání budov bytové nebo občanské výstavby, světlé výšky podlaží do 4 m</t>
  </si>
  <si>
    <t>-1284392394</t>
  </si>
  <si>
    <t>https://podminky.urs.cz/item/CS_URS_2025_01/952901111</t>
  </si>
  <si>
    <t>998</t>
  </si>
  <si>
    <t>Přesun hmot</t>
  </si>
  <si>
    <t>998011008</t>
  </si>
  <si>
    <t>Přesun hmot pro budovy občanské výstavby, bydlení, výrobu a služby s nosnou svislou konstrukcí zděnou z cihel, tvárnic nebo kamene vodorovná dopravní vzdálenost do 100 m s omezením mechanizace pro budovy výšky do 6 m</t>
  </si>
  <si>
    <t>-968931532</t>
  </si>
  <si>
    <t>https://podminky.urs.cz/item/CS_URS_2025_01/998011008</t>
  </si>
  <si>
    <t>711111011</t>
  </si>
  <si>
    <t>Provedení izolace proti zemní vlhkosti natěradly a tmely za studena na ploše vodorovné V nátěrem suspensí asfaltovou</t>
  </si>
  <si>
    <t>1135651749</t>
  </si>
  <si>
    <t>https://podminky.urs.cz/item/CS_URS_2025_01/711111011</t>
  </si>
  <si>
    <t>106,71*1,1</t>
  </si>
  <si>
    <t>11163346</t>
  </si>
  <si>
    <t>suspenze hydroizolační asfaltová</t>
  </si>
  <si>
    <t>32</t>
  </si>
  <si>
    <t>-1341633691</t>
  </si>
  <si>
    <t>117,381*0,00105 'Přepočtené koeficientem množství</t>
  </si>
  <si>
    <t>711141559</t>
  </si>
  <si>
    <t>Provedení izolace proti zemní vlhkosti pásy přitavením NAIP na ploše vodorovné V</t>
  </si>
  <si>
    <t>-779771447</t>
  </si>
  <si>
    <t>https://podminky.urs.cz/item/CS_URS_2025_01/711141559</t>
  </si>
  <si>
    <t>28</t>
  </si>
  <si>
    <t>62853004</t>
  </si>
  <si>
    <t>pás asfaltový natavitelný modifikovaný SBS s vložkou ze skleněné tkaniny a spalitelnou PE fólií nebo jemnozrnným minerálním posypem na horním povrchu tl 4,0mm</t>
  </si>
  <si>
    <t>1125683535</t>
  </si>
  <si>
    <t>117,381*1,1655 'Přepočtené koeficientem množství</t>
  </si>
  <si>
    <t>29</t>
  </si>
  <si>
    <t>998711111</t>
  </si>
  <si>
    <t>Přesun hmot pro izolace proti vodě, vlhkosti a plynům stanovený z hmotnosti přesunovaného materiálu vodorovná dopravní vzdálenost do 50 m s omezením mechanizace v objektech výšky do 6 m</t>
  </si>
  <si>
    <t>-498237700</t>
  </si>
  <si>
    <t>https://podminky.urs.cz/item/CS_URS_2025_01/998711111</t>
  </si>
  <si>
    <t>30</t>
  </si>
  <si>
    <t>766660002</t>
  </si>
  <si>
    <t>Montáž dveřních křídel dřevěných nebo plastových otevíravých do ocelové zárubně povrchově upravených jednokřídlových, šířky přes 800 mm</t>
  </si>
  <si>
    <t>1938809983</t>
  </si>
  <si>
    <t>https://podminky.urs.cz/item/CS_URS_2025_01/766660002</t>
  </si>
  <si>
    <t>31</t>
  </si>
  <si>
    <t>61162075</t>
  </si>
  <si>
    <t>dveře jednokřídlé voštinové povrch laminátový plné 900x1970-2100mm</t>
  </si>
  <si>
    <t>-371974615</t>
  </si>
  <si>
    <t>61162076</t>
  </si>
  <si>
    <t>dveře jednokřídlé voštinové povrch laminátový plné 1000x1970-2100mm</t>
  </si>
  <si>
    <t>1164906048</t>
  </si>
  <si>
    <t>33</t>
  </si>
  <si>
    <t>61162077.R</t>
  </si>
  <si>
    <t>dveře jednokřídlé voštinové povrch laminátový plné 1100x1970-2100mm</t>
  </si>
  <si>
    <t>852121362</t>
  </si>
  <si>
    <t>34</t>
  </si>
  <si>
    <t>766660011</t>
  </si>
  <si>
    <t>Montáž dveřních křídel dřevěných nebo plastových otevíravých do ocelové zárubně povrchově upravených dvoukřídlových, šířky do 1450 mm</t>
  </si>
  <si>
    <t>-1380621731</t>
  </si>
  <si>
    <t>https://podminky.urs.cz/item/CS_URS_2025_01/766660011</t>
  </si>
  <si>
    <t>35</t>
  </si>
  <si>
    <t>61162115</t>
  </si>
  <si>
    <t>dveře dvoukřídlé dřevotřískové povrch laminátový plné 1450x1970-2100mm</t>
  </si>
  <si>
    <t>-227950300</t>
  </si>
  <si>
    <t>36</t>
  </si>
  <si>
    <t>766660012</t>
  </si>
  <si>
    <t>Montáž dveřních křídel dřevěných nebo plastových otevíravých do ocelové zárubně povrchově upravených dvoukřídlových, šířky přes 1450 mm</t>
  </si>
  <si>
    <t>-1245270610</t>
  </si>
  <si>
    <t>https://podminky.urs.cz/item/CS_URS_2025_01/766660012</t>
  </si>
  <si>
    <t>37</t>
  </si>
  <si>
    <t>61162118</t>
  </si>
  <si>
    <t>dveře dvoukřídlé dřevotřískové povrch laminátový plné 1800x1970-2100mm</t>
  </si>
  <si>
    <t>-1096869146</t>
  </si>
  <si>
    <t>38</t>
  </si>
  <si>
    <t>766660312</t>
  </si>
  <si>
    <t>Montáž dveřních křídel dřevěných nebo plastových posuvných do dveřního pouzdra s jednou kapsou jednokřídlových, průchozí šířky přes 800 do 1200 mm</t>
  </si>
  <si>
    <t>2099814754</t>
  </si>
  <si>
    <t>https://podminky.urs.cz/item/CS_URS_2025_01/766660312</t>
  </si>
  <si>
    <t>39</t>
  </si>
  <si>
    <t>55329110.R</t>
  </si>
  <si>
    <t>dveře vnitřní posuvné 1200x2000 mm</t>
  </si>
  <si>
    <t>-1280090464</t>
  </si>
  <si>
    <t>40</t>
  </si>
  <si>
    <t>766660713</t>
  </si>
  <si>
    <t>Montáž dveřních doplňků plechu okopového</t>
  </si>
  <si>
    <t>-436175177</t>
  </si>
  <si>
    <t>https://podminky.urs.cz/item/CS_URS_2025_01/766660713</t>
  </si>
  <si>
    <t>41</t>
  </si>
  <si>
    <t>54915214</t>
  </si>
  <si>
    <t>plech okopový nerez 0,6mm</t>
  </si>
  <si>
    <t>731722626</t>
  </si>
  <si>
    <t>42</t>
  </si>
  <si>
    <t>766660729</t>
  </si>
  <si>
    <t>Montáž dveřních doplňků dveřního kování interiérového štítku s klikou</t>
  </si>
  <si>
    <t>-1927739265</t>
  </si>
  <si>
    <t>https://podminky.urs.cz/item/CS_URS_2025_01/766660729</t>
  </si>
  <si>
    <t>43</t>
  </si>
  <si>
    <t>54914123</t>
  </si>
  <si>
    <t>dveřní kování interiérové rozetové klika/klika</t>
  </si>
  <si>
    <t>-330727852</t>
  </si>
  <si>
    <t>44</t>
  </si>
  <si>
    <t>998766111</t>
  </si>
  <si>
    <t>Přesun hmot pro konstrukce truhlářské stanovený z hmotnosti přesunovaného materiálu vodorovná dopravní vzdálenost do 50 m s omezením mechanizace v objektech výšky do 6 m</t>
  </si>
  <si>
    <t>491516865</t>
  </si>
  <si>
    <t>https://podminky.urs.cz/item/CS_URS_2025_01/998766111</t>
  </si>
  <si>
    <t>767</t>
  </si>
  <si>
    <t>Konstrukce zámečnické</t>
  </si>
  <si>
    <t>45</t>
  </si>
  <si>
    <t>7670001.</t>
  </si>
  <si>
    <t>D03 vnitřní roleta dle PD</t>
  </si>
  <si>
    <t>ks</t>
  </si>
  <si>
    <t>-637642186</t>
  </si>
  <si>
    <t>46</t>
  </si>
  <si>
    <t>7670002.R</t>
  </si>
  <si>
    <t>O01 Vnitřní roleta dle PD</t>
  </si>
  <si>
    <t>-1661371850</t>
  </si>
  <si>
    <t>47</t>
  </si>
  <si>
    <t>7670003.R</t>
  </si>
  <si>
    <t>O02 Vnitřní roleta dle PD</t>
  </si>
  <si>
    <t>1342933161</t>
  </si>
  <si>
    <t>48</t>
  </si>
  <si>
    <t>7670004.R</t>
  </si>
  <si>
    <t>Vyrovnávací rampa</t>
  </si>
  <si>
    <t>1283531465</t>
  </si>
  <si>
    <t>49</t>
  </si>
  <si>
    <t>771111011</t>
  </si>
  <si>
    <t>Příprava podkladu před provedením dlažby vysátí podlah</t>
  </si>
  <si>
    <t>-1467342669</t>
  </si>
  <si>
    <t>https://podminky.urs.cz/item/CS_URS_2025_01/771111011</t>
  </si>
  <si>
    <t>50</t>
  </si>
  <si>
    <t>771121011</t>
  </si>
  <si>
    <t>Příprava podkladu před provedením dlažby nátěr penetrační na podlahu</t>
  </si>
  <si>
    <t>957869672</t>
  </si>
  <si>
    <t>https://podminky.urs.cz/item/CS_URS_2025_01/771121011</t>
  </si>
  <si>
    <t>51</t>
  </si>
  <si>
    <t>771151023</t>
  </si>
  <si>
    <t>Příprava podkladu před provedením dlažby samonivelační stěrka min. pevnosti 30 MPa, tloušťky přes 5 do 8 mm</t>
  </si>
  <si>
    <t>658568806</t>
  </si>
  <si>
    <t>https://podminky.urs.cz/item/CS_URS_2025_01/771151023</t>
  </si>
  <si>
    <t>52</t>
  </si>
  <si>
    <t>771574415</t>
  </si>
  <si>
    <t>Montáž podlah z dlaždic keramických lepených cementovým flexibilním lepidlem hladkých, tloušťky do 10 mm přes 6 do 9 ks/m2</t>
  </si>
  <si>
    <t>233483253</t>
  </si>
  <si>
    <t>https://podminky.urs.cz/item/CS_URS_2025_01/771574415</t>
  </si>
  <si>
    <t>53</t>
  </si>
  <si>
    <t>59761174</t>
  </si>
  <si>
    <t>dlažba keramická slinutá mrazuvzdorná R11/B povrch reliéfní/matný tl do 10mm přes 9 do 12ks/m2</t>
  </si>
  <si>
    <t>2026559197</t>
  </si>
  <si>
    <t>140,24*1,1 'Přepočtené koeficientem množství</t>
  </si>
  <si>
    <t>54</t>
  </si>
  <si>
    <t>771591112</t>
  </si>
  <si>
    <t>Izolace podlahy pod dlažbu nátěrem nebo stěrkou ve dvou vrstvách</t>
  </si>
  <si>
    <t>290541526</t>
  </si>
  <si>
    <t>https://podminky.urs.cz/item/CS_URS_2025_01/771591112</t>
  </si>
  <si>
    <t>55</t>
  </si>
  <si>
    <t>771591115</t>
  </si>
  <si>
    <t>Podlahy - dokončovací práce spárování silikonem</t>
  </si>
  <si>
    <t>-2056591070</t>
  </si>
  <si>
    <t>https://podminky.urs.cz/item/CS_URS_2025_01/771591115</t>
  </si>
  <si>
    <t>56</t>
  </si>
  <si>
    <t>771591264</t>
  </si>
  <si>
    <t>Izolace podlahy pod dlažbu těsnícími izolačními pásy mezi podlahou a stěnu</t>
  </si>
  <si>
    <t>-1057952147</t>
  </si>
  <si>
    <t>https://podminky.urs.cz/item/CS_URS_2025_01/771591264</t>
  </si>
  <si>
    <t>57</t>
  </si>
  <si>
    <t>998771111</t>
  </si>
  <si>
    <t>Přesun hmot pro podlahy z dlaždic stanovený z hmotnosti přesunovaného materiálu vodorovná dopravní vzdálenost do 50 m s omezením mechanizace v objektech výšky do 6 m</t>
  </si>
  <si>
    <t>-1345776167</t>
  </si>
  <si>
    <t>https://podminky.urs.cz/item/CS_URS_2025_01/998771111</t>
  </si>
  <si>
    <t>58</t>
  </si>
  <si>
    <t>781111011</t>
  </si>
  <si>
    <t>Příprava podkladu před provedením obkladu oprášení (ometení) stěny</t>
  </si>
  <si>
    <t>-1076825044</t>
  </si>
  <si>
    <t>https://podminky.urs.cz/item/CS_URS_2025_01/781111011</t>
  </si>
  <si>
    <t>126,943*2,0-37,9</t>
  </si>
  <si>
    <t>59</t>
  </si>
  <si>
    <t>781121011</t>
  </si>
  <si>
    <t>Příprava podkladu před provedením obkladu nátěr penetrační na stěnu</t>
  </si>
  <si>
    <t>1324317449</t>
  </si>
  <si>
    <t>https://podminky.urs.cz/item/CS_URS_2025_01/781121011</t>
  </si>
  <si>
    <t>60</t>
  </si>
  <si>
    <t>781131112</t>
  </si>
  <si>
    <t>Izolace stěny pod obklad izolace nátěrem nebo stěrkou ve dvou vrstvách</t>
  </si>
  <si>
    <t>-1840482054</t>
  </si>
  <si>
    <t>https://podminky.urs.cz/item/CS_URS_2025_01/781131112</t>
  </si>
  <si>
    <t>61</t>
  </si>
  <si>
    <t>781472215</t>
  </si>
  <si>
    <t>Montáž keramických obkladů stěn lepených cementovým flexibilním lepidlem hladkých přes 6 do 9 ks/m2</t>
  </si>
  <si>
    <t>1754270238</t>
  </si>
  <si>
    <t>https://podminky.urs.cz/item/CS_URS_2025_01/781472215</t>
  </si>
  <si>
    <t>62</t>
  </si>
  <si>
    <t>59761718</t>
  </si>
  <si>
    <t>obklad keramický nemrazuvzdorný povrch hladký/matný tl do 10mm přes 6 do 9ks/m2</t>
  </si>
  <si>
    <t>-1975463045</t>
  </si>
  <si>
    <t>63</t>
  </si>
  <si>
    <t>781492251</t>
  </si>
  <si>
    <t>Obklad - dokončující práce montáž profilu lepeného flexibilním cementovým lepidlem ukončovacího</t>
  </si>
  <si>
    <t>-2128491453</t>
  </si>
  <si>
    <t>https://podminky.urs.cz/item/CS_URS_2025_01/781492251</t>
  </si>
  <si>
    <t>126,943-18,95</t>
  </si>
  <si>
    <t>64</t>
  </si>
  <si>
    <t>19416013</t>
  </si>
  <si>
    <t>lišta ukončovací nerezová 12,5mm</t>
  </si>
  <si>
    <t>1569260906</t>
  </si>
  <si>
    <t>114,545454545455*1,1 'Přepočtené koeficientem množství</t>
  </si>
  <si>
    <t>65</t>
  </si>
  <si>
    <t>998781111</t>
  </si>
  <si>
    <t>Přesun hmot pro obklady keramické stanovený z hmotnosti přesunovaného materiálu vodorovná dopravní vzdálenost do 50 m s omezením mechanizace v objektech výšky do 6 m</t>
  </si>
  <si>
    <t>-2139975804</t>
  </si>
  <si>
    <t>https://podminky.urs.cz/item/CS_URS_2025_01/998781111</t>
  </si>
  <si>
    <t>66</t>
  </si>
  <si>
    <t>783301401</t>
  </si>
  <si>
    <t>Příprava podkladu zámečnických konstrukcí před provedením nátěru ometení</t>
  </si>
  <si>
    <t>-83764296</t>
  </si>
  <si>
    <t>https://podminky.urs.cz/item/CS_URS_2025_01/783301401</t>
  </si>
  <si>
    <t>Nátěr zárubní</t>
  </si>
  <si>
    <t>0,15*((1,0+2,0*2,0)+(1,2+2,0*2,0)+(1,1+2,0*2,0)+(1,8+2,0*2,0)+(1,5+2,0*2,0))</t>
  </si>
  <si>
    <t>67</t>
  </si>
  <si>
    <t>783315101</t>
  </si>
  <si>
    <t>Mezinátěr zámečnických konstrukcí jednonásobný syntetický standardní</t>
  </si>
  <si>
    <t>-1188349784</t>
  </si>
  <si>
    <t>https://podminky.urs.cz/item/CS_URS_2025_01/783315101</t>
  </si>
  <si>
    <t>68</t>
  </si>
  <si>
    <t>783317101</t>
  </si>
  <si>
    <t>Krycí nátěr (email) zámečnických konstrukcí jednonásobný syntetický standardní</t>
  </si>
  <si>
    <t>-427235321</t>
  </si>
  <si>
    <t>https://podminky.urs.cz/item/CS_URS_2025_01/783317101</t>
  </si>
  <si>
    <t>69</t>
  </si>
  <si>
    <t>783823133</t>
  </si>
  <si>
    <t>Penetrační nátěr omítek hladkých omítek hladkých, zrnitých tenkovrstvých nebo štukových stupně členitosti 1 a 2 silikátový</t>
  </si>
  <si>
    <t>-995033793</t>
  </si>
  <si>
    <t>https://podminky.urs.cz/item/CS_URS_2025_01/783823133</t>
  </si>
  <si>
    <t>70</t>
  </si>
  <si>
    <t>783827123</t>
  </si>
  <si>
    <t>Krycí (ochranný) nátěr omítek jednonásobný hladkých omítek hladkých, zrnitých tenkovrstvých nebo štukových stupně členitosti 1 a 2 silikátový</t>
  </si>
  <si>
    <t>1223100864</t>
  </si>
  <si>
    <t>https://podminky.urs.cz/item/CS_URS_2025_01/783827123</t>
  </si>
  <si>
    <t>71</t>
  </si>
  <si>
    <t>784111001</t>
  </si>
  <si>
    <t>Oprášení (ometení) podkladu v místnostech výšky do 3,80 m</t>
  </si>
  <si>
    <t>822294201</t>
  </si>
  <si>
    <t>https://podminky.urs.cz/item/CS_URS_2025_01/784111001</t>
  </si>
  <si>
    <t>140,24+117,576+307,271</t>
  </si>
  <si>
    <t>72</t>
  </si>
  <si>
    <t>784181101</t>
  </si>
  <si>
    <t>Penetrace podkladu jednonásobná základní akrylátová bezbarvá v místnostech výšky do 3,80 m</t>
  </si>
  <si>
    <t>851834293</t>
  </si>
  <si>
    <t>https://podminky.urs.cz/item/CS_URS_2025_01/784181101</t>
  </si>
  <si>
    <t>73</t>
  </si>
  <si>
    <t>784211101</t>
  </si>
  <si>
    <t>Malby z malířských směsí oděruvzdorných za mokra dvojnásobné, bílé za mokra oděruvzdorné výborně v místnostech výšky do 3,80 m</t>
  </si>
  <si>
    <t>1934510388</t>
  </si>
  <si>
    <t>https://podminky.urs.cz/item/CS_URS_2025_01/784211101</t>
  </si>
  <si>
    <t>HZS</t>
  </si>
  <si>
    <t>Hodinové zúčtovací sazby</t>
  </si>
  <si>
    <t>74</t>
  </si>
  <si>
    <t>HZS2491</t>
  </si>
  <si>
    <t>Hodinové zúčtovací sazby profesí PSV zednické výpomoci a pomocné práce PSV dělník zednických výpomocí</t>
  </si>
  <si>
    <t>hod</t>
  </si>
  <si>
    <t>512</t>
  </si>
  <si>
    <t>528962883</t>
  </si>
  <si>
    <t>https://podminky.urs.cz/item/CS_URS_2025_01/HZS2491</t>
  </si>
  <si>
    <t>04 - ASŘ - Neuznatelné</t>
  </si>
  <si>
    <t>-1557438286</t>
  </si>
  <si>
    <t>39,7*3,25-37,9</t>
  </si>
  <si>
    <t>1019422326</t>
  </si>
  <si>
    <t>-160335876</t>
  </si>
  <si>
    <t>1323586131</t>
  </si>
  <si>
    <t>1013701093</t>
  </si>
  <si>
    <t>1970680914</t>
  </si>
  <si>
    <t>-1674386349</t>
  </si>
  <si>
    <t>-1251717194</t>
  </si>
  <si>
    <t>-614638544</t>
  </si>
  <si>
    <t>961870667</t>
  </si>
  <si>
    <t>17,41*1,1 'Přepočtené koeficientem množství</t>
  </si>
  <si>
    <t>462479279</t>
  </si>
  <si>
    <t>376208710</t>
  </si>
  <si>
    <t>-1398365331</t>
  </si>
  <si>
    <t>190584701</t>
  </si>
  <si>
    <t>-1153954865</t>
  </si>
  <si>
    <t>-1221106692</t>
  </si>
  <si>
    <t>770958624</t>
  </si>
  <si>
    <t>-1350148920</t>
  </si>
  <si>
    <t>1862548285</t>
  </si>
  <si>
    <t>-1587979393</t>
  </si>
  <si>
    <t>-775433611</t>
  </si>
  <si>
    <t>20*1,1 'Přepočtené koeficientem množství</t>
  </si>
  <si>
    <t>-538221182</t>
  </si>
  <si>
    <t>351916555</t>
  </si>
  <si>
    <t>562568913</t>
  </si>
  <si>
    <t>-834680513</t>
  </si>
  <si>
    <t>-1386411981</t>
  </si>
  <si>
    <t>05 - ZTI - Uznatelné</t>
  </si>
  <si>
    <t xml:space="preserve">PSV - Práce a dodávky PSV   </t>
  </si>
  <si>
    <t xml:space="preserve">    721 - Zdravotechnika - vnitřní kanalizace   </t>
  </si>
  <si>
    <t xml:space="preserve">    722 - Zdravotechnika - vnitřní vodovod   </t>
  </si>
  <si>
    <t xml:space="preserve">Práce a dodávky PSV   </t>
  </si>
  <si>
    <t xml:space="preserve">Zdravotechnika - vnitřní kanalizace   </t>
  </si>
  <si>
    <t>721174041</t>
  </si>
  <si>
    <t>Potrubí kanalizační z PP odpadní systém HT DN 32</t>
  </si>
  <si>
    <t>721174042</t>
  </si>
  <si>
    <t>Potrubí kanalizační z PP odpadní systém HT DN 40</t>
  </si>
  <si>
    <t>721174043</t>
  </si>
  <si>
    <t>Potrubí kanalizační z PP odpadní systém HT DN 50</t>
  </si>
  <si>
    <t>721174044</t>
  </si>
  <si>
    <t>Potrubí kanalizační z PP odpadní systém HT DN 70</t>
  </si>
  <si>
    <t>721174045</t>
  </si>
  <si>
    <t>Potrubí kanalizační z PP odpadní systém HT DN 100</t>
  </si>
  <si>
    <t>721174046</t>
  </si>
  <si>
    <t>Potrubí kanalizační z PP odpadní systém HT DN 125</t>
  </si>
  <si>
    <t>721290112</t>
  </si>
  <si>
    <t>Zkouška těsnosti potrubí kanalizace vodou do DN 200 - splašková a dešťová kanalizace</t>
  </si>
  <si>
    <t>722181119</t>
  </si>
  <si>
    <t>Ochrana potrubí plstěnými pásy do DN 200 mm - splašková a dešťová kanalizace</t>
  </si>
  <si>
    <t>721 R01</t>
  </si>
  <si>
    <t>Přivzdušňovací ventil DN 40 s krytkou (např. HL 905)</t>
  </si>
  <si>
    <t>721 R02</t>
  </si>
  <si>
    <t>nerezová dvířka 150/150 mm</t>
  </si>
  <si>
    <t>72127315R03</t>
  </si>
  <si>
    <t>Úprava prostupu střechou (odvětrání)</t>
  </si>
  <si>
    <t>721 R04</t>
  </si>
  <si>
    <t>těsnící manžety pro prostupy hydroizolací</t>
  </si>
  <si>
    <t>721 R05</t>
  </si>
  <si>
    <t>nerezové vpusti a žlaby</t>
  </si>
  <si>
    <t>Pol1</t>
  </si>
  <si>
    <t>Dvoudílná vpusť (např. MEA R0200) s čtvercovým rámečkem pro mřížkový rošt, odtok svislý DN100, mřížkový rošt s protiskluzovou úpravou.</t>
  </si>
  <si>
    <t>Pol2</t>
  </si>
  <si>
    <t>Krabicový žlab MEA R3200 otevřený, mřížkový rošt oka 23x23 mm s protiskluzovou úpravou + dvoudílná vpusť – odtok svislý DN 100 (vnější průměr 110 mm), vpusť uprostřed žlabu, délka 800mm, šířka 300mm (stavební rozměry) , podlaha - dlažba</t>
  </si>
  <si>
    <t>Pol3</t>
  </si>
  <si>
    <t>Krabicový žlab MEA R3200 otevřený, mřížkový rošt oka 23x23 mm s protiskluzovou úpravou + dvoudílná vpusť – odtok svislý DN 100 (vnější průměr 110 mm), vpusť uprostřed žlabu, délka 600mm, šířka 400mm (stavební rozměry) , podlaha - dlažba</t>
  </si>
  <si>
    <t>721 R06</t>
  </si>
  <si>
    <t>napojení na stávající litinové potrubí</t>
  </si>
  <si>
    <t>998721203</t>
  </si>
  <si>
    <t>Přesun hmot procentní pro vnitřní kanalizace v objektech v do 12 m</t>
  </si>
  <si>
    <t>%</t>
  </si>
  <si>
    <t xml:space="preserve">Zdravotechnika - vnitřní vodovod   </t>
  </si>
  <si>
    <t>722174022</t>
  </si>
  <si>
    <t>Potrubí vodovodní plastové PP-RCT (S 4) svar polyfuze PN 22 D 20 x 2,3 mm</t>
  </si>
  <si>
    <t>722174023</t>
  </si>
  <si>
    <t>Potrubí vodovodní plastové PP-RCT (S 4) svar polyfuze PN 22 D 25 x 2,8 mm</t>
  </si>
  <si>
    <t>722174024</t>
  </si>
  <si>
    <t>Potrubí vodovodní plastové PP-RCT (S 4) svar polyfuze PN 22 D 32 x3,6 mm</t>
  </si>
  <si>
    <t>722 R07</t>
  </si>
  <si>
    <t>Podpůrné žlábky z pozinkovaného plechu - studená a teplá voda - profil 20 = 19,0 m; pr. 25 = 50; pr. 32 = 56; celkem 125,0 m</t>
  </si>
  <si>
    <t>722290229</t>
  </si>
  <si>
    <t>Zkouška těsnosti vodovodního potrubí závitového do DN 100 - studená a teplá voda</t>
  </si>
  <si>
    <t>722290237</t>
  </si>
  <si>
    <t>Proplach a dezinfekce vodovodního potrubí do DN 200 - studená a teplá voda</t>
  </si>
  <si>
    <t>722232043</t>
  </si>
  <si>
    <t>Kohout kulový přímý G 1/2 PN 42 do 185°C - studená a teplá voda</t>
  </si>
  <si>
    <t>722232044</t>
  </si>
  <si>
    <t>Kohout kulový přímý G 3/4 PN 42 do 185°C - studená a teplá voda</t>
  </si>
  <si>
    <t>722232045</t>
  </si>
  <si>
    <t>Kohout kulový přímý G 1 PN 42 do 185°C - studená a teplá voda</t>
  </si>
  <si>
    <t>722232062</t>
  </si>
  <si>
    <t>Kohout kulový přímý G 3/4 PN 42 do 185°C s vypouštěním</t>
  </si>
  <si>
    <t>722232063</t>
  </si>
  <si>
    <t>Kohout kulový přímý G 1 PN 42 do 185°C s vypouštěním - studená a teplá voda</t>
  </si>
  <si>
    <t>722 R08</t>
  </si>
  <si>
    <t>Ventil rohový kulový s filtrem 1/2 x 3/8" - studená a teplá voda</t>
  </si>
  <si>
    <t>722 R09</t>
  </si>
  <si>
    <t>Ventil výtokový G 3/4 s napojením na hadici</t>
  </si>
  <si>
    <t>713463111</t>
  </si>
  <si>
    <t>Montáž izolace tepelné potrubí potrubními pouzdry bez úpravy lepené 1x D do 100 mm</t>
  </si>
  <si>
    <t>722 R10</t>
  </si>
  <si>
    <t>Dodávka tepelné kaučukové izolace pro studenou vodu včetně příslušenství tl. 22/13</t>
  </si>
  <si>
    <t>722 R11</t>
  </si>
  <si>
    <t>Dodávka tepelné kaučukové izolace pro studenou vodu včetně příslušenství tl. 28/13</t>
  </si>
  <si>
    <t>722 R12</t>
  </si>
  <si>
    <t>Dodávka tepelné kaučukové izolace pro studenou vodu včetně příslušenství tl. 35/13</t>
  </si>
  <si>
    <t>722 R13</t>
  </si>
  <si>
    <t>Dodávka tepelné kaučukové izolace pro teplou vodu včetně příslušenství tl. 22/19</t>
  </si>
  <si>
    <t>722 R14</t>
  </si>
  <si>
    <t>Dodávka tepelné kaučukové izolace pro teplou vodu včetně příslušenství tl. 28/19</t>
  </si>
  <si>
    <t>722 R15</t>
  </si>
  <si>
    <t>Dodávka tepelné kaučukové izolace pro teplou vodu včetně příslušenství tl. 35/25</t>
  </si>
  <si>
    <t>76</t>
  </si>
  <si>
    <t>998722203</t>
  </si>
  <si>
    <t>Přesun hmot procentní pro vnitřní vodovod v objektech v do 12 m</t>
  </si>
  <si>
    <t>78</t>
  </si>
  <si>
    <t>06 - Osvětlení - Uznatelné</t>
  </si>
  <si>
    <t>PSV - PSV</t>
  </si>
  <si>
    <t xml:space="preserve">    D1 - Osvětlení</t>
  </si>
  <si>
    <t>D1</t>
  </si>
  <si>
    <t>Osvětlení</t>
  </si>
  <si>
    <t>00</t>
  </si>
  <si>
    <t>Montáž svítidel</t>
  </si>
  <si>
    <t>komplet</t>
  </si>
  <si>
    <t>1064073789</t>
  </si>
  <si>
    <t>DWN CCT - podhledové svítidlo, 24W, CCT, bílý rámeček</t>
  </si>
  <si>
    <t>-1376124064</t>
  </si>
  <si>
    <t>PANER 258 - prachotěsné svítidlo, 150cm, 50W, 4000K</t>
  </si>
  <si>
    <t>1514213596</t>
  </si>
  <si>
    <t>NOUZOVÉ PLUTO - přisazené nouzové svítidlo, 4W, IP65, 3h NM</t>
  </si>
  <si>
    <t>-1794621951</t>
  </si>
  <si>
    <t>07 - Eletro - Uznatelné</t>
  </si>
  <si>
    <t>D1 - Elektroinstalační materiál</t>
  </si>
  <si>
    <t>D2 - Osvětlení</t>
  </si>
  <si>
    <t>D3 - Kabeláž</t>
  </si>
  <si>
    <t>D4 - RACK</t>
  </si>
  <si>
    <t>D5 - Zvonek</t>
  </si>
  <si>
    <t>D6 - SR-Kuch</t>
  </si>
  <si>
    <t>D7 - HSR doplnění</t>
  </si>
  <si>
    <t>D8 - SR-TB doplnění</t>
  </si>
  <si>
    <t>D9 - RP-VZT.nový</t>
  </si>
  <si>
    <t>D10 - Výsekové práce</t>
  </si>
  <si>
    <t>D11 - Ostatní</t>
  </si>
  <si>
    <t>Elektroinstalační materiál</t>
  </si>
  <si>
    <t>Pol4</t>
  </si>
  <si>
    <t>ABB Swing (L) zásuvka jasně bílá 5518G-A02359 B1 s clonkami+elektroinstalační krabice KOPOS KP 68 KA+ABB Swing L rámeček jasně bílá 3901J-A00010 B1</t>
  </si>
  <si>
    <t>Pol5</t>
  </si>
  <si>
    <t>ABB Swing (L) zásuvka IP44 jasně bílá 5518G-A02989 B+Elektroinstalační krabice KOPOS KP 68 KA+ABB Swing L rámeček jasně bílá 3901J-A00010 B1</t>
  </si>
  <si>
    <t>Pol6</t>
  </si>
  <si>
    <t>2xABB Swing (L) zásuvka IP44 jasně bílá 5518G-A02989 B+2xElektroinstalační krabice KOPOS KP 67/3 KA+ABB Swing L dvojrámeček jasně bílá 3901J-A00020 B1</t>
  </si>
  <si>
    <t>Pol7</t>
  </si>
  <si>
    <t>3xABB Swing (L) zásuvka IP44 jasně bílá 5518G-A02989 B+3xElektroinstalační krabice KOPOS KP 67/3 KA+ABB Swing L trojrámeček jasně bílá 3901J-A00030 B1</t>
  </si>
  <si>
    <t>Pol8</t>
  </si>
  <si>
    <t>4xABB Swing (L) zásuvka IP44 jasně bílá 5518G-A02989 B+4xElektroinstalační krabice KOPOS KP 67/3 KA+ABB Swing L čtyřrámeček jasně bílá 3901J-A00040 B1</t>
  </si>
  <si>
    <t>Pol9</t>
  </si>
  <si>
    <t>2xABB Swing (L) zásuvka jasně bílá 5518G-A02359 B1 s clonkami+ABB Swing (L) kryt datové zásuvky jasně bílá 5014G-A02018 B1+3xElektroinstalační krabice KOPOS KP 67/3 KA+ABB Swing L trojrámeček jasně bílá 3901J-A00030 B1+ABB záslepka pro datovou zásuvku bílá 2CHX291000A4500+Konektor keystone bílý Solarix SXKJ-6-UTP-WH-SA CAT6 UTP RJ45</t>
  </si>
  <si>
    <t>Pol10</t>
  </si>
  <si>
    <t>ABB Swing (L) zásuvka jasně bílá 5518G-A02359 B1 s clonkami+ABB Swing (L) kryt datové zásuvky jasně bílá 5014G-A02018 B1+2xElektroinstalační krabice KOPOS KP 67/3 KA+ABB Swing L trojrámeček jasně bílá 3901J-A00030 B1+ABB záslepka pro datovou zásuvku bílá 2CHX291000A4500+Konektor keystone bílý Solarix SXKJ-6-UTP-WH-SA CAT6 UTP RJ45</t>
  </si>
  <si>
    <t>Pol11</t>
  </si>
  <si>
    <t>ABB Swing (L) vypínač č.1 jasně bílá 3557G-A01340 B1+Elektroinstalační krabice KOPOS KP 68 KA+ABB Swing L rámeček jasně bílá 3901J-A00010 B1</t>
  </si>
  <si>
    <t>Pol12</t>
  </si>
  <si>
    <t>ABB Swing (L) vypínač č.1 IP44 jasně bílá 3557G-A01940 B1+Elektroinstalační krabice KOPOS KP 68 KA+ABB Swing L rámeček jasně bílá 3901J-A00010 B1</t>
  </si>
  <si>
    <t>Pol13</t>
  </si>
  <si>
    <t>ABB Swing (L) vypínač č.6 jasně bílá 3557G-A06340 B1+Elektroinstalační krabice KOPOS KP 68 KA+ABB Swing L rámeček jasně bílá 3901J-A00010 B1</t>
  </si>
  <si>
    <t>Pol14</t>
  </si>
  <si>
    <t>ABB Swing (L) vypínač č.6 IP44 jasně bílá 3557G-A06940 B1+Elektroinstalační krabice KOPOS KP 68 KA+ABB Swing L rámeček jasně bílá 3901J-A00010 B1</t>
  </si>
  <si>
    <t>Pol15</t>
  </si>
  <si>
    <t>2xABB Swing (L) vypínač č.6 IP44 jasně bílá 3557G-A06940 B1+2xElektroinstalační krabice KOPOS KP 67/3 KA+ABB Swing L dvojrámeček jasně bílá 3901J-A00020 B1</t>
  </si>
  <si>
    <t>Pol16</t>
  </si>
  <si>
    <t>ABB Swing (L) vypínač č.7 jasně bílá 3557G-A07340 B1+Elektroinstalační krabice KOPOS KP 68 KA+ABB Swing L rámeček jasně bílá 3901J-A00010 B1</t>
  </si>
  <si>
    <t>Pol17</t>
  </si>
  <si>
    <t>ABB Swing (L) vypínač č.7 IP44 jasně bílá 3557G-A07940 B1+Elektroinstalační krabice KOPOS KP 68 KA+ABB Swing L rámeček jasně bílá 3901J-A00010 B1</t>
  </si>
  <si>
    <t>Pol18</t>
  </si>
  <si>
    <t>ABB Zoni žaluziové tlačítko č.1/0+1/0 IP44 bílá 3559T-A88940 500 (2CHT598894A6500)+Elektroinstalační krabice KOPOS KP 68 KA+ABB Zoni rámeček bílá 3901T-A00010 500 (2CHT010010A6500)</t>
  </si>
  <si>
    <t>Pol19</t>
  </si>
  <si>
    <t>ABB Swing (L) kryt datové zásuvky jasně bílá 5014G-A02018 B1+Elektroinstalační krabice KOPOS KP 68 KA+ABB Swing L rámeček jasně bílá 3901J-A00010 B1+ABB záslepka pro datovou zásuvku bílá 2CHX291000A4500ABB záslepka pro datovou zásuvku bílá 2CHX291000A4500+Konektor keystone bílý Solarix SXKJ-6-UTP-WH-SA CAT6 UTP RJ45</t>
  </si>
  <si>
    <t>Pol20</t>
  </si>
  <si>
    <t>PLEXO 55 ZÁSUVKA RJ45 CAT.6 UTP ŠEDÁ LEGRAND 069561+Elektroinstalační krabice KOPOS KP 68 KA+Legrand Plexo IP55 rámeček pro zapuštěnou montáž šedá 69681</t>
  </si>
  <si>
    <t>Pol21</t>
  </si>
  <si>
    <t>PLEXO 55 ZÁSUVKA RJ45 CAT.6 UTP ŠEDÁ LEGRAND 069561+Elektroinstalační krabice KOPOS KP 68 KA+Legrand Plexo IP55 dvojrámeček pro zapuštěnou montáž šedá 069683L</t>
  </si>
  <si>
    <t>Pol22</t>
  </si>
  <si>
    <t>Časové relé Elko EP SMR-T triak</t>
  </si>
  <si>
    <t>Pol23</t>
  </si>
  <si>
    <t>Zásuvka nástěnná Bals 100 16A/5P/400V IP44</t>
  </si>
  <si>
    <t>Pol24</t>
  </si>
  <si>
    <t>Skříň pro motorové spouštěče NOARK Ex9SN s tlačítkem centrál STOP ASNEB 108969</t>
  </si>
  <si>
    <t>Pol25</t>
  </si>
  <si>
    <t>EATON Spínač P3-100/I5/SVB</t>
  </si>
  <si>
    <t>Pol26</t>
  </si>
  <si>
    <t>EATON Spínač P3-63/I4/SVB</t>
  </si>
  <si>
    <t>Pol27</t>
  </si>
  <si>
    <t>EATON Spínač P1-32/I2/SVB</t>
  </si>
  <si>
    <t>Pol28</t>
  </si>
  <si>
    <t>Spojovací materiál</t>
  </si>
  <si>
    <t>D2</t>
  </si>
  <si>
    <t>Pol29</t>
  </si>
  <si>
    <t>LED DW ROUND 24W 840</t>
  </si>
  <si>
    <t>Pol30</t>
  </si>
  <si>
    <t>LED PANER LED 258 50W 840 IP65</t>
  </si>
  <si>
    <t>Pol31</t>
  </si>
  <si>
    <t>LOVATO N 3.0 asymetrická optika 2W LED 380 lm PREMIUM IP20 1h baterie , svítící při výpadku , bílé</t>
  </si>
  <si>
    <t>Pol32</t>
  </si>
  <si>
    <t>Nouzové svítidlo MODUS Awex WONDER OZN/WND/1W/C/1/M/X/WT</t>
  </si>
  <si>
    <t>Pol33</t>
  </si>
  <si>
    <t>D3</t>
  </si>
  <si>
    <t>Kabeláž</t>
  </si>
  <si>
    <t>Pol264</t>
  </si>
  <si>
    <t>FTP kabel Solarix SXKD-6-FTP-PVC</t>
  </si>
  <si>
    <t>484992544</t>
  </si>
  <si>
    <t>Pol34</t>
  </si>
  <si>
    <t>CYKY-J 3x2,5</t>
  </si>
  <si>
    <t>Pol35</t>
  </si>
  <si>
    <t>CYKY-J 7x1,5</t>
  </si>
  <si>
    <t>Pol36</t>
  </si>
  <si>
    <t>CYKY-J 5x16</t>
  </si>
  <si>
    <t>Pol37</t>
  </si>
  <si>
    <t>SYKFY 2x2x0,5</t>
  </si>
  <si>
    <t>Pol38</t>
  </si>
  <si>
    <t>CYKY-J 3x1,5</t>
  </si>
  <si>
    <t>Pol39</t>
  </si>
  <si>
    <t>CYKY-O 3x1,5</t>
  </si>
  <si>
    <t>Pol40</t>
  </si>
  <si>
    <t>CYKY-J 5x1,5</t>
  </si>
  <si>
    <t>Pol41</t>
  </si>
  <si>
    <t>CYKY-J 5x2,5</t>
  </si>
  <si>
    <t>Pol42</t>
  </si>
  <si>
    <t>CYKY-J 5x4</t>
  </si>
  <si>
    <t>Pol43</t>
  </si>
  <si>
    <t>CYKY-J 5x6</t>
  </si>
  <si>
    <t>80</t>
  </si>
  <si>
    <t>Pol44</t>
  </si>
  <si>
    <t>CYKY-J 5x10</t>
  </si>
  <si>
    <t>82</t>
  </si>
  <si>
    <t>84</t>
  </si>
  <si>
    <t>Pol45</t>
  </si>
  <si>
    <t>1-CYKY 4x70</t>
  </si>
  <si>
    <t>86</t>
  </si>
  <si>
    <t>Pol46</t>
  </si>
  <si>
    <t>UTP CAT6</t>
  </si>
  <si>
    <t>88</t>
  </si>
  <si>
    <t>Pol47</t>
  </si>
  <si>
    <t>CY-6 Žlutozelený</t>
  </si>
  <si>
    <t>90</t>
  </si>
  <si>
    <t>92</t>
  </si>
  <si>
    <t>D4</t>
  </si>
  <si>
    <t>RACK</t>
  </si>
  <si>
    <t>Pol48</t>
  </si>
  <si>
    <t>RBA-09-AS4 - 19“ nástěnný jednodílný rozvaděč Triton 9U hl.400mm</t>
  </si>
  <si>
    <t>94</t>
  </si>
  <si>
    <t>Pol49</t>
  </si>
  <si>
    <t>CUDY 16-Port 10/100M PoE+ Switch with 1Gigabit Uplink and 1 Gigabit Combo SFP Port 200W</t>
  </si>
  <si>
    <t>96</t>
  </si>
  <si>
    <t>Pol50</t>
  </si>
  <si>
    <t>Patch Panel 12-portový stíněný - pro 10'' serverové racky - 1U kat. 6 FTP - černý - Lanberg PPF6-9012-B</t>
  </si>
  <si>
    <t>98</t>
  </si>
  <si>
    <t>Pol51</t>
  </si>
  <si>
    <t>AlzaPower Patch CAT6 UTP 0,5m černý</t>
  </si>
  <si>
    <t>100</t>
  </si>
  <si>
    <t>Pol52</t>
  </si>
  <si>
    <t>Napájecí panel ACAR S8 PDU 8x230V 3m přepěťová ochrana 19" 1U vypínač</t>
  </si>
  <si>
    <t>102</t>
  </si>
  <si>
    <t>Pol53</t>
  </si>
  <si>
    <t>Montážní sada do racku; 1U; š.380</t>
  </si>
  <si>
    <t>104</t>
  </si>
  <si>
    <t>Pol54</t>
  </si>
  <si>
    <t>Soubor</t>
  </si>
  <si>
    <t>106</t>
  </si>
  <si>
    <t>D5</t>
  </si>
  <si>
    <t>Zvonek</t>
  </si>
  <si>
    <t>Pol55</t>
  </si>
  <si>
    <t>Domovní zvonek Bittorf 2000 8V</t>
  </si>
  <si>
    <t>108</t>
  </si>
  <si>
    <t>Pol56</t>
  </si>
  <si>
    <t>Tlačítko zvonkové ZAMEL PDJ-213 250V/1A IP44</t>
  </si>
  <si>
    <t>110</t>
  </si>
  <si>
    <t>Pol57</t>
  </si>
  <si>
    <t>112</t>
  </si>
  <si>
    <t>D6</t>
  </si>
  <si>
    <t>SR-Kuch</t>
  </si>
  <si>
    <t>Pol58</t>
  </si>
  <si>
    <t>Rám s dveřmi, zámek Doppelbart (motýlek 3mm), IP54, bílá, montáž POD omítku, ŠxV=635x2060 BPM-U-3S-600/20-W</t>
  </si>
  <si>
    <t>114</t>
  </si>
  <si>
    <t>Pol59</t>
  </si>
  <si>
    <t>Bočnice ProfiPLUS, V=1950, sada 1 pár, včetně západky BPZ-SNAP BPZ-MSW-20/SNAP</t>
  </si>
  <si>
    <t>116</t>
  </si>
  <si>
    <t>Pol60</t>
  </si>
  <si>
    <t>Ochranný kryt, montáž POD omítku, ŠxVxH=635x2060x240 BPZ-WB3S-600/20/2</t>
  </si>
  <si>
    <t>118</t>
  </si>
  <si>
    <t>Pol61</t>
  </si>
  <si>
    <t>Zadní stěna do rozváděče POD omítku, ocel.plech, ŠxV=635x2060 BPZ-RP-600/20</t>
  </si>
  <si>
    <t>120</t>
  </si>
  <si>
    <t>Pol62</t>
  </si>
  <si>
    <t>Schránka na dokumentaci A4 LAB-BAG_A4</t>
  </si>
  <si>
    <t>122</t>
  </si>
  <si>
    <t>Pol63</t>
  </si>
  <si>
    <t>Montážní sada NZM1 vertikální montáž, na bočnici MSW, bílá, Š=600, V=300 BPZ-NZM1/MSW-600-MV-W</t>
  </si>
  <si>
    <t>124</t>
  </si>
  <si>
    <t>Pol64</t>
  </si>
  <si>
    <t>DIN lišta přístrojová hliníková, šířka skříně = 600, šířka lišty = 488 (24 modulů) BPZ-DINR24-600</t>
  </si>
  <si>
    <t>126</t>
  </si>
  <si>
    <t>Pol65</t>
  </si>
  <si>
    <t>Upevňovací úchytka s vodivým propojení (zelená) BEL01</t>
  </si>
  <si>
    <t>128</t>
  </si>
  <si>
    <t>Pol66</t>
  </si>
  <si>
    <t>Upevňovací úchytka celoplastová (bílá) BEL12</t>
  </si>
  <si>
    <t>130</t>
  </si>
  <si>
    <t>Pol67</t>
  </si>
  <si>
    <t>Krycí deska ProfiPLUS, bez výřezu, plechová, bílá, V=200, skříň Š=600 BPZ-FP-600/200-BL-W</t>
  </si>
  <si>
    <t>132</t>
  </si>
  <si>
    <t>Pol68</t>
  </si>
  <si>
    <t>Krycí deska ProfiPLUS, s výřezem 45mm, plechová, bílá, V=150, skříň Š=600 BPZ-FP-600/150-45-W</t>
  </si>
  <si>
    <t>134</t>
  </si>
  <si>
    <t>Pol69</t>
  </si>
  <si>
    <t>Krycí deska ProfiPLUS, bez výřezu, plechová, bílá, V=150, skříň Š=600 BPZ-FP-600/150-BL-W</t>
  </si>
  <si>
    <t>136</t>
  </si>
  <si>
    <t>Pol70</t>
  </si>
  <si>
    <t>Krycí deska ProfiPLUS, bez výřezu, plechová, bílá, V=100, skříň Š=600 BPZ-FP-600/100-BL-W</t>
  </si>
  <si>
    <t>138</t>
  </si>
  <si>
    <t>Pol71</t>
  </si>
  <si>
    <t>Zaslepovací pás max. délka 1m, pro výřezy 45mm, bílý NBP-1000-W</t>
  </si>
  <si>
    <t>140</t>
  </si>
  <si>
    <t>Pol72</t>
  </si>
  <si>
    <t>Výkonový vypínač, 3pól, In=125A LN1-125-I</t>
  </si>
  <si>
    <t>142</t>
  </si>
  <si>
    <t>Pol73</t>
  </si>
  <si>
    <t>Svodič přepětí třídy T1+T2 (B+C), 3-pól sada pro TN-C SPBT12-280/3</t>
  </si>
  <si>
    <t>144</t>
  </si>
  <si>
    <t>Pol74</t>
  </si>
  <si>
    <t>Jistič PL7, char B, 3-pólový, Icn=10kA, In=63A PL7-B63/3</t>
  </si>
  <si>
    <t>146</t>
  </si>
  <si>
    <t>75</t>
  </si>
  <si>
    <t>Pol75</t>
  </si>
  <si>
    <t>Jistič PL7, char B, 3-pólový, Icn=10kA, In=50A PL7-B50/3</t>
  </si>
  <si>
    <t>148</t>
  </si>
  <si>
    <t>Pol76</t>
  </si>
  <si>
    <t>Jistič PL7, char B, 3-pólový, Icn=10kA, In=32A PL7-B32/3</t>
  </si>
  <si>
    <t>150</t>
  </si>
  <si>
    <t>77</t>
  </si>
  <si>
    <t>Pol77</t>
  </si>
  <si>
    <t>Jistič PL7, char B, 3-pólový, Icn=10kA, In=20A PL7-B20/3</t>
  </si>
  <si>
    <t>152</t>
  </si>
  <si>
    <t>Pol78</t>
  </si>
  <si>
    <t>Jistič PL7, char B, 3-pólový, Icn=10kA, In=16A PL7-B16/3</t>
  </si>
  <si>
    <t>154</t>
  </si>
  <si>
    <t>79</t>
  </si>
  <si>
    <t>Pol79</t>
  </si>
  <si>
    <t>Jistič PL7, char C, 1-pólový, Icn=10kA, In=16A PL7-C16/1</t>
  </si>
  <si>
    <t>156</t>
  </si>
  <si>
    <t>Pol80</t>
  </si>
  <si>
    <t>Jistič PL7, char B, 1-pólový, Icn=10kA, In=16A PL7-B16/1</t>
  </si>
  <si>
    <t>158</t>
  </si>
  <si>
    <t>81</t>
  </si>
  <si>
    <t>Pol81</t>
  </si>
  <si>
    <t>Jistič PL7, char B, 1-pólový, Icn=10kA, In=10A PL7-B10/1</t>
  </si>
  <si>
    <t>160</t>
  </si>
  <si>
    <t>Pol82</t>
  </si>
  <si>
    <t>Chránič s nadproudovou ochranou, Ir=250A+puls.SS, A, 1+N, 10kA, char.B, Idn=0.03A, In=16A PFL7-16/1N/B/003-A</t>
  </si>
  <si>
    <t>162</t>
  </si>
  <si>
    <t>83</t>
  </si>
  <si>
    <t>Pol83</t>
  </si>
  <si>
    <t>Chránič s nadproudovou ochranou, Ir=250A+puls.SS, A, 1+N, 10kA, char.C, Idn=0.03A, In=10A PFL7-10/1N/C/003-A</t>
  </si>
  <si>
    <t>164</t>
  </si>
  <si>
    <t>Pol84</t>
  </si>
  <si>
    <t>Chránič Ir=250A, typ A, 4-pól, Idn=0.03A, In=40A PF7-40/4/003-A</t>
  </si>
  <si>
    <t>166</t>
  </si>
  <si>
    <t>85</t>
  </si>
  <si>
    <t>Pol85</t>
  </si>
  <si>
    <t>Jistič PL7, char B, 1-pólový, Icn=10kA, In=6A PL7-B6/1</t>
  </si>
  <si>
    <t>168</t>
  </si>
  <si>
    <t>Pol86</t>
  </si>
  <si>
    <t>Vypínací spoušť NZM1, 208-250V ~/= NZM1-XA208-250AC/DC</t>
  </si>
  <si>
    <t>170</t>
  </si>
  <si>
    <t>87</t>
  </si>
  <si>
    <t>Pol87</t>
  </si>
  <si>
    <t>Jednotka pom. kontaktů průchozí 1p, pro PL,PFL,ZP-A,Z-MS ZP-WHK</t>
  </si>
  <si>
    <t>172</t>
  </si>
  <si>
    <t>Pol88</t>
  </si>
  <si>
    <t>Zvonkový transformátor Un2=8V, 8VA TR-G/8</t>
  </si>
  <si>
    <t>174</t>
  </si>
  <si>
    <t>89</t>
  </si>
  <si>
    <t>Pol89</t>
  </si>
  <si>
    <t>Jistič PL7, char B, 3-pólový, Icn=10kA, In=6A PL7-B6/3</t>
  </si>
  <si>
    <t>176</t>
  </si>
  <si>
    <t>178</t>
  </si>
  <si>
    <t>D7</t>
  </si>
  <si>
    <t>HSR doplnění</t>
  </si>
  <si>
    <t>91</t>
  </si>
  <si>
    <t>Pol90</t>
  </si>
  <si>
    <t>Jistič EATON LZMC1-A125-I 125A 111896 LZMC1-A125-I</t>
  </si>
  <si>
    <t>180</t>
  </si>
  <si>
    <t>Pol91</t>
  </si>
  <si>
    <t>182</t>
  </si>
  <si>
    <t>D8</t>
  </si>
  <si>
    <t>SR-TB doplnění</t>
  </si>
  <si>
    <t>93</t>
  </si>
  <si>
    <t>Pol92</t>
  </si>
  <si>
    <t>184</t>
  </si>
  <si>
    <t>Pol93</t>
  </si>
  <si>
    <t>Jistič AZ, char B, 3-pólový, In=125A, Icu=15kA (ČSN EN 60947-2) AZ-3-B125</t>
  </si>
  <si>
    <t>186</t>
  </si>
  <si>
    <t>95</t>
  </si>
  <si>
    <t>188</t>
  </si>
  <si>
    <t>D9</t>
  </si>
  <si>
    <t>RP-VZT.nový</t>
  </si>
  <si>
    <t>Pol94</t>
  </si>
  <si>
    <t>Montážní rám, ŠxV=600x760 BP-MF-600/7</t>
  </si>
  <si>
    <t>190</t>
  </si>
  <si>
    <t>97</t>
  </si>
  <si>
    <t>Pol95</t>
  </si>
  <si>
    <t>Horní+dolní panel, s výřezy, pár, šedý, Š=600 BP-TBP-600-CE</t>
  </si>
  <si>
    <t>192</t>
  </si>
  <si>
    <t>Pol96</t>
  </si>
  <si>
    <t>Deska pro vstup kabelů, šedá, Š=600 BP-FLP-600-2K</t>
  </si>
  <si>
    <t>194</t>
  </si>
  <si>
    <t>99</t>
  </si>
  <si>
    <t>Pol97</t>
  </si>
  <si>
    <t>Deska pro vstup kabelů, bez výřezů, šedá, Š=600 BP-FLP-600-BL</t>
  </si>
  <si>
    <t>196</t>
  </si>
  <si>
    <t>Pol98</t>
  </si>
  <si>
    <t>Boční panel při užití bočnice MSW, šedá, V=760 BP-SP-7-PSN</t>
  </si>
  <si>
    <t>198</t>
  </si>
  <si>
    <t>101</t>
  </si>
  <si>
    <t>Pol99</t>
  </si>
  <si>
    <t>Držák krycích desek ProfiSNAP, výška 650, sada 1 pár PSN-FPS/7</t>
  </si>
  <si>
    <t>200</t>
  </si>
  <si>
    <t>Pol100</t>
  </si>
  <si>
    <t>Dveře plechové plné, otočný plast.zámek, IP30, šedá, ŠxV=600x760 BP-DS-600/7</t>
  </si>
  <si>
    <t>202</t>
  </si>
  <si>
    <t>103</t>
  </si>
  <si>
    <t>Pol101</t>
  </si>
  <si>
    <t>204</t>
  </si>
  <si>
    <t>Pol102</t>
  </si>
  <si>
    <t>Lišta pro uchycení N/PE svorek, Š=600 BPZ-TSB-600</t>
  </si>
  <si>
    <t>206</t>
  </si>
  <si>
    <t>105</t>
  </si>
  <si>
    <t>Pol103</t>
  </si>
  <si>
    <t>Nosič svorkovnice KL-7…KL-60 na lištu, horizontální KT-3</t>
  </si>
  <si>
    <t>208</t>
  </si>
  <si>
    <t>Pol104</t>
  </si>
  <si>
    <t>Svorkovnice: Rozbočovací můstek N/PE 2x25+27x16mm2 KL-29</t>
  </si>
  <si>
    <t>210</t>
  </si>
  <si>
    <t>107</t>
  </si>
  <si>
    <t>Pol105</t>
  </si>
  <si>
    <t>212</t>
  </si>
  <si>
    <t>Pol106</t>
  </si>
  <si>
    <t>Držák DIN lišty, pevná hloubka (sada 1pár) BPZ-TF/2</t>
  </si>
  <si>
    <t>214</t>
  </si>
  <si>
    <t>109</t>
  </si>
  <si>
    <t>Pol107</t>
  </si>
  <si>
    <t>Krycí deska ProfiSNAP, bez výřezu, plechová, šedá, V=50, skříň Š=600 PSN-FP-600/050-BL</t>
  </si>
  <si>
    <t>216</t>
  </si>
  <si>
    <t>Pol108</t>
  </si>
  <si>
    <t>Krycí deska ProfiSNAP, bez výřezu, plechová, šedá, V=150, skříň Š=600 PSN-FP-600/150-BL</t>
  </si>
  <si>
    <t>218</t>
  </si>
  <si>
    <t>111</t>
  </si>
  <si>
    <t>Pol109</t>
  </si>
  <si>
    <t>Krycí deska ProfiSNAP, s výřezem 45mm, plechová, šedá, V=150, skříň Š=600 PSN-FP-600/150-45</t>
  </si>
  <si>
    <t>220</t>
  </si>
  <si>
    <t>Pol110</t>
  </si>
  <si>
    <t>Zaslepovací pás max. délka 1m, pro výřezy 45mm, šedý NBP-1000</t>
  </si>
  <si>
    <t>222</t>
  </si>
  <si>
    <t>113</t>
  </si>
  <si>
    <t>Pol111</t>
  </si>
  <si>
    <t>Vypínač, 3-pól, In=63A ZP-A63/3</t>
  </si>
  <si>
    <t>224</t>
  </si>
  <si>
    <t>Pol112</t>
  </si>
  <si>
    <t>226</t>
  </si>
  <si>
    <t>115</t>
  </si>
  <si>
    <t>Pol113</t>
  </si>
  <si>
    <t>Jistič PL7, char B, 3-pólový, Icn=10kA, In=25A PL7-B25/3</t>
  </si>
  <si>
    <t>228</t>
  </si>
  <si>
    <t>Pol114</t>
  </si>
  <si>
    <t>Jistič PL7, char C, 3-pólový, Icn=10kA, In=20A PL7-C20/3</t>
  </si>
  <si>
    <t>230</t>
  </si>
  <si>
    <t>117</t>
  </si>
  <si>
    <t>Pol115</t>
  </si>
  <si>
    <t>232</t>
  </si>
  <si>
    <t>Pol116</t>
  </si>
  <si>
    <t>Zdroj spínaný na DIN lištu 12V/15W GETI GPS1215 GETI GPS1215</t>
  </si>
  <si>
    <t>234</t>
  </si>
  <si>
    <t>119</t>
  </si>
  <si>
    <t>236</t>
  </si>
  <si>
    <t>D10</t>
  </si>
  <si>
    <t>Výsekové práce</t>
  </si>
  <si>
    <t>Pol117</t>
  </si>
  <si>
    <t>Výsek rýhy do hl. 30 mm, šířky do 30 mm</t>
  </si>
  <si>
    <t>238</t>
  </si>
  <si>
    <t>121</t>
  </si>
  <si>
    <t>Pol118</t>
  </si>
  <si>
    <t>Výsek rýhy do hl. 50 mm, šířky do 70 mm</t>
  </si>
  <si>
    <t>240</t>
  </si>
  <si>
    <t>Pol119</t>
  </si>
  <si>
    <t>242</t>
  </si>
  <si>
    <t>123</t>
  </si>
  <si>
    <t>Pol120</t>
  </si>
  <si>
    <t>Odvoz suti</t>
  </si>
  <si>
    <t>244</t>
  </si>
  <si>
    <t>D11</t>
  </si>
  <si>
    <t>Ostatní</t>
  </si>
  <si>
    <t>Pol121</t>
  </si>
  <si>
    <t>Revize</t>
  </si>
  <si>
    <t>246</t>
  </si>
  <si>
    <t>125</t>
  </si>
  <si>
    <t>Pol122</t>
  </si>
  <si>
    <t>Kontrola zapojení datových zásuvek</t>
  </si>
  <si>
    <t>248</t>
  </si>
  <si>
    <t>Pol123</t>
  </si>
  <si>
    <t>Měření osvětlení</t>
  </si>
  <si>
    <t>250</t>
  </si>
  <si>
    <t>08 - VZT - Uznatelné</t>
  </si>
  <si>
    <t>D1 - Zařízení č.1                                                            VĚTRÁNÍ KUCHYNĚ</t>
  </si>
  <si>
    <t xml:space="preserve">    D2 - SÁNÍ</t>
  </si>
  <si>
    <t xml:space="preserve">    D3 - PŘÍVOD</t>
  </si>
  <si>
    <t xml:space="preserve">    D4 - ODTAH+VÝFUK</t>
  </si>
  <si>
    <t xml:space="preserve">    D5 - CHLAZENÍ</t>
  </si>
  <si>
    <t xml:space="preserve">    D6 - Tepelná izolace</t>
  </si>
  <si>
    <t>D7 - Zařízení č.2                                                            ODVĚTRÁNÍ ZÁZEMÍ</t>
  </si>
  <si>
    <t>D8 - Elektro a MaR</t>
  </si>
  <si>
    <t>D9 - Vytápění</t>
  </si>
  <si>
    <t>D10 - Ostatní náklady</t>
  </si>
  <si>
    <t>D11 - Spiro a kruhové potrubí-výpis dle průměrů</t>
  </si>
  <si>
    <t>D12 - Hranaté potrubí-výpis dle obvodů průřezu</t>
  </si>
  <si>
    <t>Zařízení č.1                                                            VĚTRÁNÍ KUCHYNĚ</t>
  </si>
  <si>
    <t>Pol227</t>
  </si>
  <si>
    <t>Větrací jednotka 10100 - shodné vlastnosti s referenčním výrobkem; specifikace viz příloha "TECHNIKA_1.1a" 1.1a</t>
  </si>
  <si>
    <t>P</t>
  </si>
  <si>
    <t>Poznámka k položce:_x000D_
DUPLEX 10100 Basic  Atrea</t>
  </si>
  <si>
    <t>Pol228</t>
  </si>
  <si>
    <t>Čidlo kouře do potrubí ---</t>
  </si>
  <si>
    <t>Poznámka k položce:_x000D_
VDK-10 detektor kouře Elektrodesign</t>
  </si>
  <si>
    <t>SÁNÍ</t>
  </si>
  <si>
    <t>Pol229</t>
  </si>
  <si>
    <t>Výfukový kus 710x710 se sítem 10x10 1.3</t>
  </si>
  <si>
    <t>Pol230</t>
  </si>
  <si>
    <t>Požární klapka 710x710; ovládání manuální bez koncových spínačů 1.4</t>
  </si>
  <si>
    <t>Poznámka k položce:_x000D_
FDS-3G-710x710-H0 Systemair</t>
  </si>
  <si>
    <t>Pol231</t>
  </si>
  <si>
    <t>Tlumič hluku čtyřhranný 1000x500-dl.1000; shodné vlastnosti s referenčním výrobkem 1.5</t>
  </si>
  <si>
    <t>Poznámka k položce:_x000D_
SLRS-200-133-1000-500-1000 Lindab</t>
  </si>
  <si>
    <t>PŘÍVOD</t>
  </si>
  <si>
    <t>Pol232</t>
  </si>
  <si>
    <t>Požární klapka 700x500 odolnost min.30min; ovládání manuální bez koncových spínačů 1.6</t>
  </si>
  <si>
    <t>Poznámka k položce:_x000D_
FDS-3G-700x500-H0 Systemair</t>
  </si>
  <si>
    <t>Pol233</t>
  </si>
  <si>
    <t>Uzavírací klapka těsná 700x500 se servopohonem s havarijní funkcí 1.7</t>
  </si>
  <si>
    <t>Poznámka k položce:_x000D_
RKT-700x500-S+servopohon s havar.funkcí Systemair</t>
  </si>
  <si>
    <t>Pol234</t>
  </si>
  <si>
    <t>Tlumič hluku čtyřhranný 1000x500-dl.1000; shodné vlastnosti s referenčním výrobkem 1.8</t>
  </si>
  <si>
    <t>Pol235</t>
  </si>
  <si>
    <t>Uzavírací klapka těsná 630x630 se servopohonem s havarijní funkcí 1.9</t>
  </si>
  <si>
    <t>Poznámka k položce:_x000D_
RKT-630x630-S+servopohon s havar.funkcí Systemair</t>
  </si>
  <si>
    <t>Pol236</t>
  </si>
  <si>
    <t>Požární klapka 630x630 odolnost min.30min; ovládání manuální bez koncových spínačů 1.10</t>
  </si>
  <si>
    <t>Poznámka k položce:_x000D_
FDS-3G-630x630-H0 Systemair</t>
  </si>
  <si>
    <t>Pol237</t>
  </si>
  <si>
    <t>Uzavírací klapka těsná pr.500 - ovládání ruční 1.11</t>
  </si>
  <si>
    <t>Poznámka k položce:_x000D_
Systemair</t>
  </si>
  <si>
    <t>Pol238</t>
  </si>
  <si>
    <t>Perforovaná spiro trouba pr. 500; volná plocha min. 0.72m2 1.12</t>
  </si>
  <si>
    <t>Poznámka k položce:_x000D_
SRPERF 500 Lindab</t>
  </si>
  <si>
    <t>Pol239</t>
  </si>
  <si>
    <t>Uzavírací klapka těsná pr.160 - ovládání ruční 1.13</t>
  </si>
  <si>
    <t>Pol240</t>
  </si>
  <si>
    <t>Tlumič hluku kruhový přímý o shodných akustických vlastnostech jako referenční výrobek - pr.160mm; délka 900mm; tloušťka izolace 50mm 1.13.1</t>
  </si>
  <si>
    <t>Poznámka k položce:_x000D_
SLU 160 900 50  Lindab</t>
  </si>
  <si>
    <t>Pol241</t>
  </si>
  <si>
    <t>Přívodní vyústka 300x100, dvouřadá, s regulací 1.14</t>
  </si>
  <si>
    <t>Poznámka k položce:_x000D_
NOVA-C-2-300x100-R1-H Systemair</t>
  </si>
  <si>
    <t>Pol242</t>
  </si>
  <si>
    <t>Uzavírací klapka těsná pr.125 - ovládání ruční 1.15</t>
  </si>
  <si>
    <t>Pol243</t>
  </si>
  <si>
    <t>Tlumič hluku kruhový přímý o shodných akustických vlastnostech jako referenční výrobek - pr.125mm; délka 900mm; tloušťka izolace 50mm 1.15.1</t>
  </si>
  <si>
    <t>Poznámka k položce:_x000D_
SLU 125 900 50  Lindab</t>
  </si>
  <si>
    <t>Pol244</t>
  </si>
  <si>
    <t>Stěnový difuzor pr. 125 1.16</t>
  </si>
  <si>
    <t>Poznámka k položce:_x000D_
BOR-S pr. 125 Systemair</t>
  </si>
  <si>
    <t>Pol245</t>
  </si>
  <si>
    <t>Uzavírací klapka těsná pr.400- ovládání ruční 1.17</t>
  </si>
  <si>
    <t>Pol246</t>
  </si>
  <si>
    <t>Perforovaná spiro trouba pr. 400; volná plocha min. 0.50m2 1.18</t>
  </si>
  <si>
    <t>Poznámka k položce:_x000D_
SRPERF 400 Lindab</t>
  </si>
  <si>
    <t>Pol247</t>
  </si>
  <si>
    <t>Přepouštěcí mřížka 225x225 bez regulace 1.18.1</t>
  </si>
  <si>
    <t>Poznámka k položce:_x000D_
NOVA-E 225x225 Systemair</t>
  </si>
  <si>
    <t>ODTAH+VÝFUK</t>
  </si>
  <si>
    <t>Pol248</t>
  </si>
  <si>
    <t>Odtahový ventil pr.125 1.19</t>
  </si>
  <si>
    <t>Pol249</t>
  </si>
  <si>
    <t>Odtahová vyústka 225x75, jednořadá, s regulací 1.20</t>
  </si>
  <si>
    <t>Poznámka k položce:_x000D_
NOVA-C-1-225x75-R1 Systemair</t>
  </si>
  <si>
    <t>Pol250</t>
  </si>
  <si>
    <t>Odtahová vyústka 425x125, jednořadá, s regulací 1.22</t>
  </si>
  <si>
    <t>Poznámka k položce:_x000D_
NOVA-C-1-425x125-R1 Systemair</t>
  </si>
  <si>
    <t>Pol251</t>
  </si>
  <si>
    <t>Digestoř nástěnná 1750(š)x900(h)x500(v) s tukovými filtry a osvětlením, bez připraveného otvoru 1.23</t>
  </si>
  <si>
    <t>Pol252</t>
  </si>
  <si>
    <t>Uzavírací klapka těsná pr.250 - ovládání ruční 1.24</t>
  </si>
  <si>
    <t>Pol253</t>
  </si>
  <si>
    <t>Digestoř nástěnná 2800(š)x1000(h)x500(v) s tukovými filtry a osvětlením, bez připraveného otvoru 1.25</t>
  </si>
  <si>
    <t>Pol254</t>
  </si>
  <si>
    <t>Digestoř nástěnná 1200(š)x1700(h)x500(v) s tukovými filtry a osvětlením, bez připraveného otvoru 1.26</t>
  </si>
  <si>
    <t>Pol255</t>
  </si>
  <si>
    <t>Digestoř nástěnná 1150(š)x1350(h)x500(v) s tukovými filtry a osvětlením, bez připraveného otvoru 1.27</t>
  </si>
  <si>
    <t>Pol256</t>
  </si>
  <si>
    <t>Digestoř nástěnná 1150(š)x1350(h)x500(v) s tukovými filtry a osvětlením, bez připraveného otvoru 1.29</t>
  </si>
  <si>
    <t>Pol257</t>
  </si>
  <si>
    <t>Digestoř nástěnná 3200(š)x1050(h)x500(v) s tukovými filtry a osvětlením, bez připraveného otvoru 1.31</t>
  </si>
  <si>
    <t>Pol258</t>
  </si>
  <si>
    <t>Uzavírací klapka těsná pr.200 - ovládání ruční 1.32</t>
  </si>
  <si>
    <t>Pol259</t>
  </si>
  <si>
    <t>Požární klapka 630x630 odolnost min.30min; ovládání manuální bez koncových spínačů 1.33</t>
  </si>
  <si>
    <t>Pol260</t>
  </si>
  <si>
    <t>Uzavírací klapka těsná 630x630 se servopohonem s havarijní funkcí 1.34</t>
  </si>
  <si>
    <t>Pol261</t>
  </si>
  <si>
    <t>Tlumič hluku čtyřhranný 1000x500-dl.1000; shodné vlastnosti s referenčním výrobkem 1.35</t>
  </si>
  <si>
    <t>Pol262</t>
  </si>
  <si>
    <t>Uzavírací klapka těsná 700x500 se servopohonem s havarijní funkcí 1.36</t>
  </si>
  <si>
    <t>Pol263</t>
  </si>
  <si>
    <t>Požární klapka 700x500 odolnost min.30min; ovládání manuální bez koncových spínačů 1.37</t>
  </si>
  <si>
    <t>Pol265</t>
  </si>
  <si>
    <t>Tlumič hluku čtyřhranný 1000x500-dl.1000; shodné vlastnosti s referenčním výrobkem 1.38</t>
  </si>
  <si>
    <t>Pol266</t>
  </si>
  <si>
    <t>Tlumič hluku čtyřhranný 1000x500-dl.500; shodné vlastnosti s referenčním výrobkem 1.39</t>
  </si>
  <si>
    <t>Poznámka k položce:_x000D_
SLRS-200-133-1000-500-500 Lindab</t>
  </si>
  <si>
    <t>Pol267</t>
  </si>
  <si>
    <t>Výfuková hlavice pr. 800 1.40</t>
  </si>
  <si>
    <t>Poznámka k položce:_x000D_
HF 800 Lindab</t>
  </si>
  <si>
    <t>CHLAZENÍ</t>
  </si>
  <si>
    <t>Pol268</t>
  </si>
  <si>
    <t>Venkovní jednotka 20kW - shodné vlastnosti s referenčním výrobkem; chladivo R410A; specifikace viz příloha "TECHNIKA_1.1b" 1.1b</t>
  </si>
  <si>
    <t>Poznámka k položce:_x000D_
SDV5-200EAS Sinclair</t>
  </si>
  <si>
    <t>Pol269</t>
  </si>
  <si>
    <t>AHU KIT pro venkovní jednotku pro chladivo R410, ovladač 0-10V dle teploty nebo dle výkonu - shodné vlastnosti s referenčním výrobkem</t>
  </si>
  <si>
    <t>Poznámka k položce:_x000D_
SAHK-01 Sinclair</t>
  </si>
  <si>
    <t>Pol270</t>
  </si>
  <si>
    <t>Cu potrubí parotěsné izolované Ø9.52 (AHUKIT - VZT)</t>
  </si>
  <si>
    <t>Pol271</t>
  </si>
  <si>
    <t>Cu potrubí parotěsné izolované Ø12.7 (KJ-AHUKIT)</t>
  </si>
  <si>
    <t>Pol272</t>
  </si>
  <si>
    <t>Cu potrubí parotěsné izolované Ø22.2 (KJ-VZT)</t>
  </si>
  <si>
    <t>Pol273</t>
  </si>
  <si>
    <t>Ochrana rozvodů proti degradaci ve venkovním prostoru ( UV záření, povětrnostní podmínky, zvěř apod.)</t>
  </si>
  <si>
    <t>kpl</t>
  </si>
  <si>
    <t>Pol274</t>
  </si>
  <si>
    <t>Propojovací komunikační kabeláž</t>
  </si>
  <si>
    <t>Pol275</t>
  </si>
  <si>
    <t>Atyp konzole pro uchycení kondenzačních jednotek na fasádu</t>
  </si>
  <si>
    <t>Tepelná izolace</t>
  </si>
  <si>
    <t>Pol276</t>
  </si>
  <si>
    <t>Syntetický kaučuk a Al polepem 40mm TI_sání</t>
  </si>
  <si>
    <t>Poznámka k položce:_x000D_
Kaiflex Duct</t>
  </si>
  <si>
    <t>Pol277</t>
  </si>
  <si>
    <t>Tepelná izolace min.40mm alespoň z nesnadno hořlavých hmot TI_sání_PDK</t>
  </si>
  <si>
    <t>Poznámka k položce:_x000D_
Orstech 45H</t>
  </si>
  <si>
    <t>Pol278</t>
  </si>
  <si>
    <t>Syntetický kaučuk a Al polepem 40mm TI_výfuk</t>
  </si>
  <si>
    <t>Pol279</t>
  </si>
  <si>
    <t>Tepelná izolace min.40mm alespoň z nesnadno hořlavých hmot TI_výfuk_PDK</t>
  </si>
  <si>
    <t>Pol280</t>
  </si>
  <si>
    <t>Syntetický kaučuk a Al polepem 60mm TI_přívod</t>
  </si>
  <si>
    <t>Pol281</t>
  </si>
  <si>
    <t>Tepelná izolace min.60mm alespoň z nesnadno hořlavých hmot TI_přívod_PDK</t>
  </si>
  <si>
    <t>Pol282</t>
  </si>
  <si>
    <t>Syntetický kaučuk a Al polepem 60mm TI_odtah</t>
  </si>
  <si>
    <t>Pol283</t>
  </si>
  <si>
    <t>Tepelná izolace min.60mm alespoň z nesnadno hořlavých hmot TI_odtah_PDK</t>
  </si>
  <si>
    <t>Zařízení č.2                                                            ODVĚTRÁNÍ ZÁZEMÍ</t>
  </si>
  <si>
    <t>Pol284</t>
  </si>
  <si>
    <t>Potrubní ventilátor pr. 160; montážní konzole; Vlastnosti shodné s referenčním výrobkem. 2.1</t>
  </si>
  <si>
    <t>Poznámka k položce:_x000D_
ICM-150-160/530M Rekuvent</t>
  </si>
  <si>
    <t>Pol285</t>
  </si>
  <si>
    <t>Odtahový ventil plastový pr. 125 2.2</t>
  </si>
  <si>
    <t>Pol286</t>
  </si>
  <si>
    <t>Odtahový ventil plastový pr. 160 2.3</t>
  </si>
  <si>
    <t>Pol287</t>
  </si>
  <si>
    <t>Tlumič hluku kruhový přímý o shodných akustických vlastnostech jako referenční výrobek - pr.125mm; délka 600mm; tloušťka izolace 50mm 2.4</t>
  </si>
  <si>
    <t>Poznámka k položce:_x000D_
SLU 125 600 50  Lindab</t>
  </si>
  <si>
    <t>Pol288</t>
  </si>
  <si>
    <t>Tlumič hluku kruhový přímý o shodných akustických vlastnostech jako referenční výrobek - pr.160mm; délka 900mm; tloušťka izolace 50mm 2.5</t>
  </si>
  <si>
    <t>Pol289</t>
  </si>
  <si>
    <t>Žaluziová klapka samotížná pr.160 2.6</t>
  </si>
  <si>
    <t>Elektro a MaR</t>
  </si>
  <si>
    <t>Pol290</t>
  </si>
  <si>
    <t>Vytápění</t>
  </si>
  <si>
    <t>Pol291</t>
  </si>
  <si>
    <t>Dopojení stávajících rozvodů vytápění na regulační uzel VZT jednotky</t>
  </si>
  <si>
    <t>Ostatní náklady</t>
  </si>
  <si>
    <t>Pol292</t>
  </si>
  <si>
    <t>Montáž</t>
  </si>
  <si>
    <t>Pol293</t>
  </si>
  <si>
    <t>Dopravné, přesuny hmot</t>
  </si>
  <si>
    <t>Pol294</t>
  </si>
  <si>
    <t>Spotřební materiál</t>
  </si>
  <si>
    <t>Pol295</t>
  </si>
  <si>
    <t>Úprava prostupů tras VZT v prostoru podkroví</t>
  </si>
  <si>
    <t>Pol296</t>
  </si>
  <si>
    <t>Rezerva na případné kolize a úpravy</t>
  </si>
  <si>
    <t>Pol297</t>
  </si>
  <si>
    <t>Závěsový materiál</t>
  </si>
  <si>
    <t>Pol298</t>
  </si>
  <si>
    <t>Oživení a zprovoznění systému</t>
  </si>
  <si>
    <t>Pol299</t>
  </si>
  <si>
    <t>Zaškolení obsluhy</t>
  </si>
  <si>
    <t>Pol300</t>
  </si>
  <si>
    <t>Jeřáb/ nůžková plošina</t>
  </si>
  <si>
    <t>Spiro a kruhové potrubí-výpis dle průměrů</t>
  </si>
  <si>
    <t>Pol301</t>
  </si>
  <si>
    <t>Kruhové potrubí 125 mm vč. tvarovek; těsnost systému dle referenčního výrobku 125</t>
  </si>
  <si>
    <t>Poznámka k položce:_x000D_
Lindab safe</t>
  </si>
  <si>
    <t>Pol302</t>
  </si>
  <si>
    <t>Kruhové potrubí 160 mm vč. tvarovek; těsnost systému dle referenčního výrobku 160</t>
  </si>
  <si>
    <t>Pol303</t>
  </si>
  <si>
    <t>Kruhové potrubí 200 mm vč. tvarovek; těsnost systému dle referenčního výrobku 200</t>
  </si>
  <si>
    <t>Pol304</t>
  </si>
  <si>
    <t>Kruhové potrubí 250 mm vč. tvarovek; těsnost systému dle referenčního výrobku 250</t>
  </si>
  <si>
    <t>Pol305</t>
  </si>
  <si>
    <t>Kruhové potrubí 315 mm vč. tvarovek; těsnost systému dle referenčního výrobku 315</t>
  </si>
  <si>
    <t>Pol306</t>
  </si>
  <si>
    <t>Kruhové potrubí 400 mm vč. tvarovek; těsnost systému dle referenčního výrobku 400</t>
  </si>
  <si>
    <t>Pol307</t>
  </si>
  <si>
    <t>Kruhové potrubí 450 mm vč. tvarovek; těsnost systému dle referenčního výrobku 450</t>
  </si>
  <si>
    <t>Pol308</t>
  </si>
  <si>
    <t>Kruhové potrubí 500 mm vč. tvarovek; těsnost systému dle referenčního výrobku 500</t>
  </si>
  <si>
    <t>D12</t>
  </si>
  <si>
    <t>Hranaté potrubí-výpis dle obvodů průřezu</t>
  </si>
  <si>
    <t>Pol309</t>
  </si>
  <si>
    <t>Hranaté potrubí 2630 mm vč. tvarovek; těsnost systému dle referenčního výrobku 2630</t>
  </si>
  <si>
    <t>Poznámka k položce:_x000D_
Lindab Rect</t>
  </si>
  <si>
    <t>Pol310</t>
  </si>
  <si>
    <t>Hranaté potrubí 3500 mm vč. tvarovek; těsnost systému dle referenčního výrobku 3500</t>
  </si>
  <si>
    <t>09 - Vybavení - Uznatelné</t>
  </si>
  <si>
    <t xml:space="preserve">    D1 - Vybavení</t>
  </si>
  <si>
    <t>Vybavení</t>
  </si>
  <si>
    <t>Vybavení je součástí zvláštního listu který je součástí tohoto rozpočtu - Nevyplňovat - Uznatelná řást</t>
  </si>
  <si>
    <t>-671748928</t>
  </si>
  <si>
    <t>10 - Vybavení - Neuznatelné</t>
  </si>
  <si>
    <t>Vybavení je součástí zvláštního listu který je součástí tohoto rozpočtu - Nevyplňovat - Neuznatelná část</t>
  </si>
  <si>
    <t>11 - Plyn - Uznatelné</t>
  </si>
  <si>
    <t>100 - NTL AREÁLOVÝ ROZVOD PLYNU</t>
  </si>
  <si>
    <t xml:space="preserve">    101 - NTL plynovod</t>
  </si>
  <si>
    <t xml:space="preserve">      9 - Zemní práce</t>
  </si>
  <si>
    <t xml:space="preserve">      20 - Zemní práce</t>
  </si>
  <si>
    <t xml:space="preserve">    202 - Zakončení NTL areálového rozvodu plynu</t>
  </si>
  <si>
    <t xml:space="preserve">    203 - Komunikace</t>
  </si>
  <si>
    <t>300 - NTL vnitřní rozvod plynu</t>
  </si>
  <si>
    <t xml:space="preserve">    1 - Rozvodné potrubí</t>
  </si>
  <si>
    <t xml:space="preserve">    2 - Ochranná trubka - prostup stěnou</t>
  </si>
  <si>
    <t xml:space="preserve">    3 - Armatury</t>
  </si>
  <si>
    <t xml:space="preserve">    4 - Ostatní práce a přípomoce</t>
  </si>
  <si>
    <t>NTL AREÁLOVÝ ROZVOD PLYNU</t>
  </si>
  <si>
    <t>NTL plynovod</t>
  </si>
  <si>
    <t>Trubka PE d50 (SDR 11 MRS100) dle ČSN 64 3041 a TP 01-89/A, mat LITIEN GL 10 - plynovod</t>
  </si>
  <si>
    <t>bm</t>
  </si>
  <si>
    <t>Ochranna trubka - Trubka PE d90 (SDR 17.6 MRS100) dle ČSN 64 3041 a TP 01-89/A, mat LITIEN GL 10 - chránička</t>
  </si>
  <si>
    <t>Elektrospojka d50</t>
  </si>
  <si>
    <t>Elektrokoleno d50</t>
  </si>
  <si>
    <t>Pomocný a spojovací materiál</t>
  </si>
  <si>
    <t>Tlaková zkouška</t>
  </si>
  <si>
    <t>Revize plynovodu</t>
  </si>
  <si>
    <t>Zemní práce</t>
  </si>
  <si>
    <t>Sejmutí ornice s přemístěním na vzdálenost do 50m</t>
  </si>
  <si>
    <t>Hloubení nepažených rýh š. do 1500 mm</t>
  </si>
  <si>
    <t>Ruční výkop jam, rýh a šachet, v hornině tř.2</t>
  </si>
  <si>
    <t>Zřízení příložného pažení a rozpěrných rýh hl. do 2m + osdtrnění</t>
  </si>
  <si>
    <t>Nakládání výkopu na skládku (vytl. Kubatura) tř.3</t>
  </si>
  <si>
    <t>Vodorovné přemístění výkopu do 5000 m</t>
  </si>
  <si>
    <t>Uložení výkopu na skládku + poplatek</t>
  </si>
  <si>
    <t>Zásyp jam se zhutnění</t>
  </si>
  <si>
    <t>Úprava pláně se zhutněním</t>
  </si>
  <si>
    <t>Konečná povrchová úprva vč. ozelenění</t>
  </si>
  <si>
    <t>Ložení a obsyp potrubí pískem</t>
  </si>
  <si>
    <t>Položení výstražné folie PE</t>
  </si>
  <si>
    <t>Signalizační vodič CYY 2.5mm, vč. montáže</t>
  </si>
  <si>
    <t>Geodetické zaměření (el. DWG + 3. paré dokumentace)</t>
  </si>
  <si>
    <t>Vytýčení veškerých podzemních inž. Sítí</t>
  </si>
  <si>
    <t>Čerpání vodyna dopravní výšku do 10m, průměrný přítok do 1000 l/min.</t>
  </si>
  <si>
    <t>hod.</t>
  </si>
  <si>
    <t>Dočasné zajístění potrubí PE, ocelového nebo litinového DN do 200</t>
  </si>
  <si>
    <t>Dočasné zajístění kabelů a kabelových tratí</t>
  </si>
  <si>
    <t>Zakončení NTL areálového rozvodu plynu</t>
  </si>
  <si>
    <t>1.1</t>
  </si>
  <si>
    <t>Potrubí opláštěné IPE-ROBUSTPIPE d40</t>
  </si>
  <si>
    <t>2.1</t>
  </si>
  <si>
    <t>Ukončovací přechod - GASCO</t>
  </si>
  <si>
    <t>3.1</t>
  </si>
  <si>
    <t>Kulový kohout KK-DN40</t>
  </si>
  <si>
    <t>4.1</t>
  </si>
  <si>
    <t>Zásleka DN40</t>
  </si>
  <si>
    <t>Plynová skříň 500x500x350</t>
  </si>
  <si>
    <t>203</t>
  </si>
  <si>
    <t>Komunikace</t>
  </si>
  <si>
    <t>1.2</t>
  </si>
  <si>
    <t>Odstranění stávajích povrchů</t>
  </si>
  <si>
    <t>2.2</t>
  </si>
  <si>
    <t>Řezání komunikace</t>
  </si>
  <si>
    <t>3.2</t>
  </si>
  <si>
    <t>Odstranění asfaltového povrchu, vč. stávajicí konstrukční vrstvy</t>
  </si>
  <si>
    <t>4.2</t>
  </si>
  <si>
    <t>Uložení ASF na skládku + odvoz na skládku + reciklační polatek</t>
  </si>
  <si>
    <t>5.1</t>
  </si>
  <si>
    <t>Uložení a odvoz vytěženého materiálu na skládku + reciklační poplatek</t>
  </si>
  <si>
    <t>6.1</t>
  </si>
  <si>
    <t>Uvedení do původního stavu - komunikace</t>
  </si>
  <si>
    <t>7.1</t>
  </si>
  <si>
    <t>Štěrkodrť ŠD</t>
  </si>
  <si>
    <t>8.1</t>
  </si>
  <si>
    <t>Vrstva směsi stmelené cementem</t>
  </si>
  <si>
    <t>Infiltrační postřik emulzí</t>
  </si>
  <si>
    <t>10.1</t>
  </si>
  <si>
    <t>Obalované kamenivo APS</t>
  </si>
  <si>
    <t>11.1</t>
  </si>
  <si>
    <t>Spojovací postřík asf. emulzí</t>
  </si>
  <si>
    <t>12.1</t>
  </si>
  <si>
    <t>Asfaltový beton ACO</t>
  </si>
  <si>
    <t>13.1</t>
  </si>
  <si>
    <t>Betonový obrubník silniční 1000/150/200mm</t>
  </si>
  <si>
    <t>300</t>
  </si>
  <si>
    <t>NTL vnitřní rozvod plynu</t>
  </si>
  <si>
    <t>Rozvodné potrubí</t>
  </si>
  <si>
    <t>Pol208</t>
  </si>
  <si>
    <t>Potrubí ocelové ČSN 425715 - DN40</t>
  </si>
  <si>
    <t>Pol209</t>
  </si>
  <si>
    <t>Potrubí ocelové ČSN 425715 - DN32</t>
  </si>
  <si>
    <t>Pol210</t>
  </si>
  <si>
    <t>Potrubí ocelové ČSN 425715 - DN25</t>
  </si>
  <si>
    <t>Pol211</t>
  </si>
  <si>
    <t>Potrubí ocelové ČSN 425715 - DN20</t>
  </si>
  <si>
    <t>Ochranná trubka - prostup stěnou</t>
  </si>
  <si>
    <t>Pol212</t>
  </si>
  <si>
    <t>Potrubí ocelové ČSN 425715 - DN65</t>
  </si>
  <si>
    <t>Pol213</t>
  </si>
  <si>
    <t>Potrubí ocelové ČSN 425715 - DN50</t>
  </si>
  <si>
    <t>Armatury</t>
  </si>
  <si>
    <t>Pol214</t>
  </si>
  <si>
    <t>Kulový kohout KK-DN20</t>
  </si>
  <si>
    <t>Pol215</t>
  </si>
  <si>
    <t>Kulový kohout KK-DN25</t>
  </si>
  <si>
    <t>Pol216</t>
  </si>
  <si>
    <t>Pol217</t>
  </si>
  <si>
    <t>Nástavec - DN20</t>
  </si>
  <si>
    <t>Pol218</t>
  </si>
  <si>
    <t>Zátka - DN20</t>
  </si>
  <si>
    <t>Pol219</t>
  </si>
  <si>
    <t>Manometr 160, TČ 0.0 - 6 kPa + připojovací sada</t>
  </si>
  <si>
    <t>Pol220</t>
  </si>
  <si>
    <t>Odvzdušnění plynového potrubí</t>
  </si>
  <si>
    <t>Ostatní práce a přípomoce</t>
  </si>
  <si>
    <t>Pol221</t>
  </si>
  <si>
    <t>Nátěr potrubí do DN50, barva syntetická základní antikorozní</t>
  </si>
  <si>
    <t>Pol222</t>
  </si>
  <si>
    <t>Nátěr potrubí do DN50, barva syntetická konečná antikorozní - odstín žlutá</t>
  </si>
  <si>
    <t>Pol223</t>
  </si>
  <si>
    <t>Kotvení</t>
  </si>
  <si>
    <t>Pol224</t>
  </si>
  <si>
    <t>Kolena, příruby, těsnění, pomocný a spojovací materiá</t>
  </si>
  <si>
    <t>Pol225</t>
  </si>
  <si>
    <t>Stavební přípomoc (prostupy, drážky, výklenky)</t>
  </si>
  <si>
    <t>Pol226</t>
  </si>
  <si>
    <t>Tlaková zkouška a revize plynového potrubí</t>
  </si>
  <si>
    <t>12 - VRN</t>
  </si>
  <si>
    <t>VRN - Vedlejší rozpočtové náklady</t>
  </si>
  <si>
    <t xml:space="preserve">    VRN2 - Příprava staveniště</t>
  </si>
  <si>
    <t xml:space="preserve">    VRN3 - Zařízení staveniště</t>
  </si>
  <si>
    <t xml:space="preserve">    VRN4 - Inženýrská činnost</t>
  </si>
  <si>
    <t xml:space="preserve">    VRN7 - Provozní vlivy</t>
  </si>
  <si>
    <t>Vedlejší rozpočtové náklady</t>
  </si>
  <si>
    <t>VRN2</t>
  </si>
  <si>
    <t>Příprava staveniště</t>
  </si>
  <si>
    <t>020001000</t>
  </si>
  <si>
    <t>1024</t>
  </si>
  <si>
    <t>1806061615</t>
  </si>
  <si>
    <t>https://podminky.urs.cz/item/CS_URS_2025_01/020001000</t>
  </si>
  <si>
    <t>VRN3</t>
  </si>
  <si>
    <t>Zařízení staveniště</t>
  </si>
  <si>
    <t>030001000</t>
  </si>
  <si>
    <t>-1857121836</t>
  </si>
  <si>
    <t>https://podminky.urs.cz/item/CS_URS_2025_01/030001000</t>
  </si>
  <si>
    <t>VRN4</t>
  </si>
  <si>
    <t>Inženýrská činnost</t>
  </si>
  <si>
    <t>045002000</t>
  </si>
  <si>
    <t>Kompletační a koordinační činnost</t>
  </si>
  <si>
    <t>-1006465093</t>
  </si>
  <si>
    <t>https://podminky.urs.cz/item/CS_URS_2025_01/045002000</t>
  </si>
  <si>
    <t>VRN7</t>
  </si>
  <si>
    <t>Provozní vlivy</t>
  </si>
  <si>
    <t>070001000</t>
  </si>
  <si>
    <t>-1854746447</t>
  </si>
  <si>
    <t>https://podminky.urs.cz/item/CS_URS_2025_01/070001000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</si>
  <si>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</si>
  <si>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</si>
  <si>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</si>
  <si>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</si>
  <si>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</si>
  <si>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</si>
  <si>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</si>
  <si>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</si>
  <si>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</si>
  <si>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</si>
  <si>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</si>
  <si>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</si>
  <si>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</si>
  <si>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</si>
  <si>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</si>
  <si>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</si>
  <si>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</si>
  <si>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</si>
  <si>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</si>
  <si>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</si>
  <si>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</si>
  <si>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</si>
  <si>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</si>
  <si>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</si>
  <si>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</si>
  <si>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</si>
  <si>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</si>
  <si>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</si>
  <si>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</si>
  <si>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</si>
  <si>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</si>
  <si>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</si>
  <si>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</si>
  <si>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</si>
  <si>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</si>
  <si>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</si>
  <si>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</si>
  <si>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</si>
  <si>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</si>
  <si>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</si>
  <si>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</si>
  <si>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</si>
  <si>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</si>
  <si>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</si>
  <si>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</si>
  <si>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</si>
  <si>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</si>
  <si>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</si>
  <si>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</si>
  <si>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</si>
  <si>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</si>
  <si>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</si>
  <si>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</si>
  <si>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</si>
  <si>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</si>
  <si>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</si>
  <si>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</si>
  <si>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</si>
  <si>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</si>
  <si>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</si>
  <si>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</si>
  <si>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</si>
  <si>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</si>
  <si>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</si>
  <si>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</si>
  <si>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</si>
  <si>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</si>
  <si>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</si>
  <si>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</si>
  <si>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</si>
  <si>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</si>
  <si>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</si>
  <si>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</si>
  <si>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</si>
  <si>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</si>
  <si>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</si>
  <si>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</si>
  <si>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</si>
  <si>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</si>
  <si>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</si>
  <si>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</si>
  <si>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</si>
  <si>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</si>
  <si>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</si>
  <si>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</si>
  <si>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</si>
  <si>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</si>
  <si>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</si>
  <si>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</si>
  <si>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</si>
  <si>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</si>
  <si>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</si>
  <si>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</si>
  <si>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</si>
  <si>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</si>
  <si>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</si>
  <si>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</si>
  <si>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</si>
  <si>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</si>
  <si>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</si>
  <si>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</si>
  <si>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</si>
  <si>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</si>
  <si>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</si>
  <si>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</si>
  <si>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</si>
  <si>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</si>
  <si>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</si>
  <si>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</si>
  <si>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</si>
  <si>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</si>
  <si>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</si>
  <si>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</si>
  <si>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</si>
  <si>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</si>
  <si>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</si>
  <si>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</si>
  <si>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</si>
  <si>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</si>
  <si>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</si>
  <si>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</si>
  <si>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</si>
  <si>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</si>
  <si>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</si>
  <si>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</si>
  <si>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</si>
  <si>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</si>
  <si>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</si>
  <si>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</si>
  <si>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</si>
  <si>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</si>
  <si>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</si>
  <si>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</si>
  <si>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</si>
  <si>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</si>
  <si>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</si>
  <si>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</si>
  <si>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</si>
  <si>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</si>
  <si>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</si>
  <si>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</si>
  <si>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</si>
  <si>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</si>
  <si>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</si>
  <si>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</si>
  <si>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</si>
  <si>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</si>
  <si>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</si>
  <si>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</si>
  <si>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</si>
  <si>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</si>
  <si>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</si>
  <si>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</si>
  <si>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</si>
  <si>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</si>
  <si>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</si>
  <si>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</si>
  <si>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</si>
  <si>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</si>
  <si>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</si>
  <si>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</si>
  <si>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</si>
  <si>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</si>
  <si>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</si>
  <si>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</si>
  <si>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</si>
  <si>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</si>
  <si>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</si>
  <si>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</si>
  <si>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</si>
  <si>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</si>
  <si>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</si>
  <si>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</si>
  <si>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</si>
  <si>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</si>
  <si>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</si>
  <si>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</si>
  <si>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</si>
  <si>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</si>
  <si>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</si>
  <si>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</si>
  <si>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</si>
  <si>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</si>
  <si>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</si>
  <si>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</si>
  <si>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</si>
  <si>
    <t>Číslo poz.</t>
  </si>
  <si>
    <t>Název místnosti/Popis</t>
  </si>
  <si>
    <t>Poznámka k popisu</t>
  </si>
  <si>
    <t>Výrobce</t>
  </si>
  <si>
    <t>Model</t>
  </si>
  <si>
    <t>Povolená tolerance k délce</t>
  </si>
  <si>
    <t>Délka (mm)</t>
  </si>
  <si>
    <t>Nabízená Délka (mm)</t>
  </si>
  <si>
    <t>Povolená tolerance k hloubce</t>
  </si>
  <si>
    <t>Hloubka (mm)</t>
  </si>
  <si>
    <t>Nabízená Hloubka (mm)</t>
  </si>
  <si>
    <t>Povolená tolerance k výšce</t>
  </si>
  <si>
    <t>Výška (mm)</t>
  </si>
  <si>
    <t>Nabízená Výška (mm)</t>
  </si>
  <si>
    <t>Povolená tolerance k příkonu el. 230V</t>
  </si>
  <si>
    <t>Příkon el. 230V/(kW)</t>
  </si>
  <si>
    <t>Nabízený Příkon el. 230V/(kW)</t>
  </si>
  <si>
    <t>Povolená tolerance k příkonu el. 400V</t>
  </si>
  <si>
    <t>Příkon el. 400V/ (kW)</t>
  </si>
  <si>
    <t>Nabízený Příkon el. 400V/ (kW)</t>
  </si>
  <si>
    <t>Povolená tolerance k příkonu plynu</t>
  </si>
  <si>
    <t>Příkon plyn (kW)</t>
  </si>
  <si>
    <t>Nabízený Příkon plyn (kW)</t>
  </si>
  <si>
    <t>Cena/ks bez DPH</t>
  </si>
  <si>
    <t>Ks.</t>
  </si>
  <si>
    <t>Cena celkem bez DPH</t>
  </si>
  <si>
    <t>Denní místnost - dodávka stavební část</t>
  </si>
  <si>
    <t>Chodba + chlazený sklad</t>
  </si>
  <si>
    <t>1.2.01</t>
  </si>
  <si>
    <t xml:space="preserve">Chladící skříň pro GN2/1, netto objem vnitřního prostoru min. 460 litrů, teplotní rozsah max. -2°C až min. +8°C, energetická třída min. A, klimatická třída min. 5. Vnitřní a vnější konstrukce z nerezové oceli 304 AISI, digitální ovládací panel s teplotním displejem a tlačítky pro nastavení. Optimalizovaná nucená cirkulace vzduchu, na místě zaměnitelné panty dveří, zámek dveří, mikrospínač pro vypnutí ventilátoru při otevření dveří, vestavěná chladicí jednotka, automatické odmrazování s následným odpařením kondenzátu,  samouzavírací dvířka s fixační polohou, magnetické těsnění. </t>
  </si>
  <si>
    <t>Povolená tolerance parametrů +/-10%, pokud není uvedeno maximum či minimum.</t>
  </si>
  <si>
    <t>1.2.02</t>
  </si>
  <si>
    <t xml:space="preserve">Mrazící skříň pro GN2/1, netto objem vnitřního prostoru min. 460 litrů, teplotní rozsah max. -18°C až min. -22°C, energetická třída min. B, klimatická třída min. 5. Vnitřní a vnější konstrukce z nerezové oceli 304 AISI, digitální ovládací panel s teplotním displejem a tlačítky pro nastavení. Optimalizovaná nucená cirkulace vzduchu, na místě zaměnitelné panty dveří, zámek dveří, mikrospínač pro vypnutí ventilátoru při otevření dveří, vestavěná chladicí jednotka, automatické odmrazování s následným odpařením kondenzátu,  samouzavírací dvířka s fixační polohou, magnetické těsnění. </t>
  </si>
  <si>
    <t>1.2.03</t>
  </si>
  <si>
    <t>Banketový vozík vyhřívaný, vyroben z  nerezového materiálu AISI 304. Dvouplášťové provedení vč. tepelné izolace. Křídlové otevírání dneří  v úhlu 270° s aretací. Rozsah teploty od max.30 - min. 90°C. Konvekční vytápění, včetně zvlhčovací nádobky. Regulace teploty a vlhkosti digitálně. Čtyři otočná kolečka (Ø125, 2x brzděná). Kapacita 15GN 1/1. Lisované podélné vsuny s roztečí 75mm, pryžové nárazníky v rozích. Elektrické připojení 230V zásuvkou.</t>
  </si>
  <si>
    <t>Povolená tolerance parametrů +/-10% pokud není uvedeno maximum či minimum.</t>
  </si>
  <si>
    <t>Varna</t>
  </si>
  <si>
    <t>1.3.01</t>
  </si>
  <si>
    <t>Plynový konvektomat min. 20GN 1/1. Výroba páry bojlerem s automatickým plněním vodou. Zavážecí vozík s integrovanou klecí pro min. 20GN1/1. Rozteč zásuvů pro GN min. 67mm. Referenční  spotřeba energie při kombinovaném modu dle DIN 18873-1:2012-1: max. 7,3kWh. Referenční  spotřeba energie při parním modu dle DIN 18873-1:2012-1: max. 6,5kWh,  nebo certifikace dle Energystar. Referenční  spotřeba vody při parním modu dle DIN 18873-1:2012-1: max. 8,2l. Referenční  spotřeba vody při kombinovaném modu dle DIN 18873-1:2012-1: max. 3,6l. Referenční rovnoměrná tepelná úprava v každém  plně obsazeném zásuvu z dvaceti - referenční produkt smažení kuřecích prsních řízků. Automatické rozlišení vloženého množství připravované potraviny s průběžnou automatickou korekcí varného procesu v průběhu nastavené teplené úpravy pokrmu.  Automatická korekce programu vzhledem ke vloženému množství potraviny. Režim konvektomatu s min. třemi provozními režimy: pára max.30°C – min.130°C; horký vzduch max.30°C – min.300°C; kombinace páry a horkého vzduchu max.30°C – min.300°C. Měření, nastavování a regulace vlhkosti s přesností na 1 procento s rozsahem od max. 1% do min. 100%. Režim Delta-T. Funkce min.: vaření, smažení, fritování, vaření v páře, pečení, nízkoteplotní úpravy přes noc. Ovládání - Barevný dotykový display/obrazovka (kapacitní nebo rezistivní). Systém automatického čištění - mytí varné komory za pomocí tablet bez fosfátů - suchý detergent v blocích. Tukový filtr ve varné komoře. Integrovaná ruční sprcha s automatickým navíjením. Funkce zajišťující  zchlazení varného prostoru. Sonda teploty jádra s vícebodovým měřením. Min. 350 libovolně nastavitelných programů min. s 12 kroky. Min. 5 rychlosti proudění vzduchu, nastavitelné. Automatická předvolba okamžiku spuštění. Zobrazení skutečných a požadovaných hodnot na displeji. Detekce vodního kamene a zavápnění. Zásuvy  vhodné pro gastronádoby GN 1/1,1/2,1/3. Rozhraní USB pro export dat HACCP na paměťový modul USB nebo pro snadnou aktualizaci softwaru. Připojení WIFI vzdálený přístup s aktivním prvkem ovládání zařízení. Odvápnění bojleru a všech vodovodních cest automaticky bez nutnosti servisního zásahu. Min. IPX5. Bezobslužný provoz dle EN. Připravenost k napojení inteligentního energetického optimalizačního zařízení pro redukci výkonových špiček dle DIN 18875.</t>
  </si>
  <si>
    <t xml:space="preserve"> Zařízení musí respektovat stavební dispozici a veškerou projektovou připravenost pro napojení veškerých médií elektro, ZTI a VZT. Povolená tolerance parametrů +/-10% pokud není uvedeno maximum či minimum.</t>
  </si>
  <si>
    <t>Max.</t>
  </si>
  <si>
    <t>1.3.02</t>
  </si>
  <si>
    <t>Elektrický konvektomat min. 10GN 1/1. Výroba páry bojlerem s automatickým plněním vodou. Rozteč zásuvů pro GN min. 67mm. Referenční spotřeba elektrické energie při kombinovaném módu dle DIN 18873-1:2012-1: max. 2,95 kWh. Referenční spotřeba elektrické energie při parním módu dle DIN 18873-1:2012-1: max. 2,85 kWh. Referenční spotřeba vody při parním módu dle DIN 18873-1:2012-1: max. 4l. Referenční spotřeba vody při kombinovaném módu dle DIN 18873-1:2012-1: max. 1,65l, nebo certifikace dle Energystar. Referenční rovnoměrná tepelná úprava v každém plně obsazeném zásuvu z deseti - referenční produkt smažení kuřecích prsních řízků. Automatické rozlišení vloženého množství připravované potraviny s průběžnou automatickou korekcí varného procesu během nastavené tepelné úpravy pokrmu. Automatická korekce programu vzhledem k vloženému množství potraviny. Režim konvektomatu o min. třemi provozními režimy: pára max.30°C – min.130°C; horký vzduch max.30°C – min.300°C; kombinace páry a horkého vzduchu max.30 °C - min.300 °C. Měření, nastavování a regulace vlhkosti s přesností na 1 procento s rozsahem od max. 1% do min. 100%. Režim Delta-T. Funkce min.: vaření, smažení, fritování, vaření v páře, pečení, nízkoteplotní úpravy přes noc. Ovládání - Barevný dotykový display/obrazovka (kapacitní nebo rezistivní). Systém automatického čištění - mytí varné komory pomocí tablet bez fosfátů - suchý detergent. Tukový filtr ve varné komoře. Integrovaná ruční sprcha s automatickým navíjením. Funkce zajišťující zchlazení varného prostoru. Sonda teploty jádra o min. tříbodovým měřením. Min. 350 libovolně nastavitelných programů min. s 12 kroky. Min. 5 rychlosti proudění vzduchu, nastavitelné. Automatická předvolba okamžiku spuštění. Zobrazení skutečných a požadovaných hodnot na displeji. Detekce vodního kamene a zavápnění. Zásuvy vhodné pro gastronádoby GN 1/1,1/2,1/3. Rozhraní USB pro export dat HACCP na paměťový modul USB nebo pro snadnou aktualizaci softwaru. Připojení WIFI vzdálený přístup. Odvápnění bojleru a všech vodovodních cest automaticky bez nutnosti servisního zásahu. Elektrická energie 400V. Min. IPX5. Bezobslužný provoz dle EN. Připravenost k napojení inteligentního energetického optimalizačního zařízení pro redukci výkonových špiček dle DIN 18875.</t>
  </si>
  <si>
    <t>1.3.06+1.3.07+1.3.08+1.3.09+1.3.11</t>
  </si>
  <si>
    <t>Varný systém 1
Instalace: na stavební sokl o výšce 150mm, jednostranná k stavební příčce, se zadním lemem při kontaktu se stavební příčkou
Rozměry: Maximální půdorysný rozměr varného systému, dxh: 4360x1070mm
Výška pracovních ploch: 720-920mm
Výška hrany varné nádoby: 720-920mm
Skladba varného systému:
Min. 2x varná nádoba
Min. 1x plynový sporák
Varné nádoby:
Minimálně (1x varná nádoba min.150l + 1x varná nádoba min.150l (využitelné objemy pro vaření)
Funkce min. 2 varných nádob:
- Teplotní rozsah od max: 50°C do  min:250°C po max. 1°C
- Vaření pomocí  vpichové pokrmové teplotní sondy
- Plocha dna nádob min. 86 dm2. Vaření min. v 7 GN1/1 200 
- 1x integrovaná zásuvka 230V ke každé vaně
- USB port pro aktializaci software pro ovládání každé vany
- Smažení, vaření, restovaní, fritovaní, udržovaní na nastavené teplotě, delta T vaření, vaření v páře, vaření při zcela uzavřené varné nádobě víkem s těsněním, nízkoteplotní dlouhodobé vaření například přes noc, proces na mléčné produkty jako je puding, krupice a podobně
- Ovládací dotykový displej v českém jazyce  ve výšce min. 850 mm pro každou varnou vanu samostatně
- Možnost ukládaní receptu v českém jazyce
- Ukládaní HACCP dat .Historie  min. 50 zápisu
- Automatické napouštění vody s přesností na litr
- Vzdálený přístup přes LAN , nebo Wi-Fi pro kontrolu  pokrmu a  korekci varných procesů
- Varné nádoby s vařením ve varných koších
Konstrukce varného systému:
- Celonerezové provedení min. AISI 304 s rámovou konstrukci,  vana v provedení nerezová ocel min. AISI 316.
- Jednotlivé části (viz. skladba varného systému) jsou modulární zařízení spojené do celkového bloku  systémovými spoji pro zabezpečení  provedení varného bloku proti zatékání tekutin mezi spotřebiče a do stavebního soklu. 
- Minimálně dvě zařízení s výpustný ventilem 2" (umístěný vlevo nebo vpravo varné nádoby) z nerezové oceli AISI 316 s pojistkou proti otevření, včetně EPDM těsnění, s plynulou regulací proudu vypouštěného obsahu zabraňující rozstřik vypouštěné tekutiny
- Izolované víko pro úplné uzavření varné nádoby s obvodovým těsněním u každé varné nádoby
- všechny varné vany vybaveny měrkou v litrech
Plynový sporák min. 3 dvouokruhové hořáky vedle sebe o příkonu min. 5kW na uzavřené podestavbě bez větracích otvorů z boků, vrchní desky, zad, včetně skříňového prostoru. Min. 1x zásuvka 230V/0,5kW. Spojení se sousedícími položkami systémovým hygienickým spojem zabraňující zatékání do stavebního soklu mezi položkami. Celonerezová konstrukce AISI304, pracovní deska z materiálu min. 2mm, zadní lem. V pracovní desce je instalovaná napouštěcí baterie pro studenou vodu. Jednotlivé části (viz. skladba varného systému) jsou modulární zařízení spojené do celkového bloku  systémovými spoji pro zabezpečení  provedení varného bloku proti zatékání tekutin mezi spotřebiče a do stavebního soklu. 
Energie :
- Celkový instalovaný příkon elektrické energie celého varného systému max.: 400V/67kW (pro každou varnou nádobu je přiveden samostatný kabel 400V)
- Spotřeba elektrické energie (varné vany) při uvedení vody do varu dle DIN 18873-5:2016-02:max.0,09kWh/kg
- Uvedení min.300l (varné vany) vody do varu dle DIN 18873-5:2016-02:  max .40min.
- Celkový instalovaný příkon plynu max.: 17kW
Certifikace: každá varná vana CE, sporák CE.
Krytí: min IPX5 - všechna zařízení.
Všechna elektrická zařízení uzpůsobena pro bezobslužný provoz dle EN. Všechna elektrická zařízení musí být připraveny výrobcem  pro napojení inteligentního energetického optimalizačního zařízení na redukci výkonových špiček dle DIN 18875.</t>
  </si>
  <si>
    <t>1.3.14</t>
  </si>
  <si>
    <t xml:space="preserve">Krouhač zeleniny stolní provedení. Asynchronní motor, nerezová hřídel, celokovový kryt motoru, 1 rychlost: min.750 ot./min., výkon stroje: min.250 kg/hod. </t>
  </si>
  <si>
    <t>1.3.15</t>
  </si>
  <si>
    <t>Kutr stolní, nerezová nádoba min.5l. Kapacita plnění dle zpracováváne suroviny v rozsahu 1-3,2kg; Výkonný indukční asynchronní motor; Magnetický bezpečnostní systém; Automatický restart;  Nerezová odnímatelná nádoba s držadly a víkem; Počet ot./min.: min.1500</t>
  </si>
  <si>
    <t>1.3.16</t>
  </si>
  <si>
    <t xml:space="preserve">Ruční ponorný mixer s délkou nohy min.450mm s kapacitou z pracování min.100l, 2 regulace otáček max.1600ot./min. - min.8500 ot./min. </t>
  </si>
  <si>
    <t>1.3.17</t>
  </si>
  <si>
    <t>Nářezový stroj s nožem o průměru min. 275 mm s uložením posuvného stolu našikmo. Vyroben z potravinářské hliníkové slitiny a nerezu. Regulace tloušťky plátku. Řemínkový pohon. Ventilovaný motor. Zabudované brusné zařízení. Řezná plocha min. 240 x 230 mm. Stroj musí být provozuschopný při umístění na pracovním stole o výšce 900mm dle dispozice. Elektrické připojení zásuvkou 230V.</t>
  </si>
  <si>
    <t>1.3.18</t>
  </si>
  <si>
    <t xml:space="preserve">Kompaktní digitální váha, obchodní. Váživosti 3/6kg, dílek 1/2g. Rozměr nerezové vážní plochy min.: 300 x 220mm. Certifikace: pro obchodní vážení - ES ověření. Displej LCD podsvícený i ze strany zákazníka. Elektrické připojení zásuvkou 230V přes adaptér, alternativní napájení: vestavěný dobíjecí akumulátor. Komunikace: sériové rozhraní RS-232. </t>
  </si>
  <si>
    <t>1.3.19</t>
  </si>
  <si>
    <t xml:space="preserve">Vyhřívaný výdejní vozík pro 3x GN1/1-200. Ovládání na delší straně. Vany umožňují i ohřev bez vody (pro suchý i vlhký provoz – dle typu jídel). Konstrukce z nerez oceli, dvouplášťová izolace stěn. 4 otočná kolečka (z toho 2 s brzdou) o prům.min. 125 mm. Spodní police je pevně přivařena. Vany bezespárově vevařené, v horní části s profilem pro odtékání kondenzované vody zpět do vany. Min. IPX 4. Pracovní teplota max.30°C – min.95°C ovládané přes termostat. Elektrické připojení elektrickou zásuvkou 230V. </t>
  </si>
  <si>
    <t>1.3.20</t>
  </si>
  <si>
    <t xml:space="preserve">Vyhřívaný zásobník na nádobí univerzální 1-tubusový, možnost vložení všech tvarů nádobí: kulaté až do průměru 32 cm(půdorysně do plochy  šachty), 4 kulaté do průměru 120mm (půdorysně do plochy šachty), čtercové, obdelníkové, oválné, IPX 5, kapacita min.80 talířů až do průměru min. 320mm, regulace teploty v rozsahu max.30 - min.110°C. Zásobník umožňuje úplné vyjmutí šachty pro lepší čištění,pro nastavení pružin a pro servísní přistup. Polykarbonátový kryt při výdeji lze zavěsit na madlo vozíku. Elektrické připojení elektrickou zásuvkou 230V. </t>
  </si>
  <si>
    <t>1.3.21</t>
  </si>
  <si>
    <t xml:space="preserve">Překapávač vody a čaje. 1 průtoková jednotka, vč. 2x termosu 10 l s vodomírou na horké a studené nápoje (dvouplášťové plně izolované provedení, s víkem, nekapajícím kohoutkem). Pevné připojení na vodu. Udržovací kapacita: 10 l. Výkonová kapacita: 60 l/hod. Doba překapávání: 10 min / 10 l. Překapává se do odnímatelných zásobníků. Digitální řízení. Signalizace zavápnění. Celkové a denní počítadlo vydaného množství. Akustický signál dokončení překapávání. Spínací hodiny. Filtrační jednotka. </t>
  </si>
  <si>
    <t>1.3.22</t>
  </si>
  <si>
    <t>Přístěnná chladící vitrína s noční roletou, mobilní provedení. Netto objem vnitřního prostoru min. 350 litrů, teplotní rozsah max. -1°C až min. +5°C. Vnitřní a vnější konstrukce z nerezové oceli, digitální ovládací panel s teplotním displejem a tlačítky pro nastavení. 4x nerezová vnitřní police, přestavitelná. Optimalizovaná nucená cirkulace vzduchu, automatické odtávání s následným odpařením kondenzátu. Vnitřní LED osvětlení.</t>
  </si>
  <si>
    <t>1.3.23</t>
  </si>
  <si>
    <t>1.3.25</t>
  </si>
  <si>
    <t>Chladicí stůl pro GN 1/1, 1x dveře, 2x zásuvka pro GN 1/1, vnitřní prostor bez výparníku s nuceným oběhem vzduchu, automatické odtávání a odpařování za použití horkého plynu. Netto objem vnitřního prosotu min. 170l. Rozsah teplot max.-2°C/min.+8°C. Digitální temostat. Energetická třída min.A, klimatická třída min. 5.</t>
  </si>
  <si>
    <t>Přípravna masa a těsta</t>
  </si>
  <si>
    <t>1.4.05</t>
  </si>
  <si>
    <t>1.4.06</t>
  </si>
  <si>
    <t>Univerzální kuchyňský robot vč. příslušenství: 1x kotlík 60l včetně vozíku pro kotlík; 1x metla pro koltík 60l (šlehání smetany, bílků, majonézy apod); 1x hák pro kotlík 60l (hnětení lehkých i těžkých těst); 1x míchač pro kotlík 60l (míchání bramborové kaše a různých krémů). Elektrické ovládání stroje pomocí tlačítek rychlostí, nouzové STOP tlačítko. 3 rychlostní stupně. Spouštění a zvedání kotlíku s motorickým zdvihem. Elektrické připojení 400V.</t>
  </si>
  <si>
    <t>1.4.07</t>
  </si>
  <si>
    <t>Příruční sklad</t>
  </si>
  <si>
    <t>1.5.01</t>
  </si>
  <si>
    <t>1.5.02</t>
  </si>
  <si>
    <t>1.5.03</t>
  </si>
  <si>
    <t>Nerezový regál, 4 police</t>
  </si>
  <si>
    <t>1.5.04</t>
  </si>
  <si>
    <t xml:space="preserve">Duplexní automatický změkčovač studené vody. Sestává ze dvou media tanků se společným objemovým řídícím ventilem, který automaticky kontroluje “změkčovací” proces, regeneraci ionexu, proplach náplně a přepínání z jednoho tanku na druhý. Změkčovač pracuje plně automaticky, obsluha pouze doplňuje regenerační sůl. Průtok doporučený min. 30 l/min. Uspořádání systému duplex –střídavý. Regenerace katexového lože protiproudová. Provozní teplota 2 – 48 °C. Tvrdost celková max. 43 °dH. Množství ionexu 13,3 l / tank. Provoz změkčovače bez připojení k el. síti. </t>
  </si>
  <si>
    <t>Mytí nádobí</t>
  </si>
  <si>
    <t>1.6.01</t>
  </si>
  <si>
    <t xml:space="preserve">Myčka černého nádobí průchozí s kondenzací a redukcí páry po mycím cyklu (požadavek na ventilaci max. 150m3/h). S automatickým zdvihem korby, umožňující mytí silně znečištěného (z pečení například v konvektomatu) nádobí bez ručního předmytí a namáčení, výsledkem mytí je vizuálně a hygienicky čisté provozní nádobí pro bezpečné použití v kuchyni. S referenční kapacitou minimálně  6GN1/1-65, nebo 3GN1/1-200 a 3GN1/1 - 65 na jeden mycí cyklus. Hodinový mycí referenční výkon minimálně 140GN1/1-65/hodina; včetně příslušenství k mytí hrnců, pánví,naběraček, metel, táců, vík gastronádob, gastronádob velikostí GN 1/1 - GN 1/9. Atmosferický izolovaný boiler v kombinaci s oplachovým čerpadlem, spuštění oplachu vázáno na dosažení správné oplachové teploty v boileru. Elektronický ovládací panel, minimálně 6 mycích programů. Veškeré hlavní vnitřní komponenty jakož i venkovní panely vyrobeny z ušlechtilé nerez oceli aisi 304, mycí nádrž vyrobena z ušlechtilé nerez oceli aisi 304. Elektronický ovládací panel s textovým a grafickým displejem ve výšce, tak že lze obsluhovat zařízení ve vzpřímené poloze obsluhy. Ochrana proti vodě IPX5. Připojení na teplou vodu, libovolně přestavitelné. Včetně dávkovačů mycího a oplachového prostředku. Spotřeba vody na 1 mycí cyklus maximálně 8l (včetně spotřeby položky 1.6.03). Spotřeba elektrické energie na 1 mycí cyklus max. 1kWh. Připravenost k napojení inteligentního energetického optimalizačního zařízení pro redukci výkonových špiček dle DIN 18875. </t>
  </si>
  <si>
    <t>1.6.02</t>
  </si>
  <si>
    <t xml:space="preserve">Změkčovač na teplou vodu: Sestává ze dvou media tanků se společným objemovým řídícím ventilem, který automaticky kontroluje “změkčovací” proces, regeneraci ionexu, proplach náplně a přepínání z jednoho tanku na druhý. Změkčovač pracuje plně automaticky, obsluha pouze doplňuje regenerační sůl. Průtok doporučený min. 30 l/min. Uspořádání systému duplex –střídavý. Regenerace katexového lože protiproudová. Provozní teplota 2 – 65 °C. Množství ionexu min.4 l / tank. Provoz změkčovače bez připojení k el. síti. </t>
  </si>
  <si>
    <t>1.6.06</t>
  </si>
  <si>
    <t>1.6.07</t>
  </si>
  <si>
    <t>Nerezová kombinovaná výlevka s umyvadlem. V horní části umývátko GN 1/2-150</t>
  </si>
  <si>
    <t>1.6.09</t>
  </si>
  <si>
    <t xml:space="preserve">Mycí automat na nádobí univerzální se sytémem úspory energie s eliminací úniku páry mimo mycí stroj, pro 2 mycí koše 500x500mm najednou. Spotřeba vody na 1 cyklus maximálně 3l. Permanentní filtrace a průběžné odstraňování hrubých nečistot z mycí lázně do odpadní nádoby umístěné mimo mycí komoru (včetně odvoddnění nečistot) umožňující mytí znečištěného a zaschlého stolního nádobí (min. 0,5h po odevzdání strávníkem) bez manuálního předmytí. Hygienické provedení mycí komory bez trubek a hadic. Zabudovaný atmosférický bojler s oplachovým čerpadlem; spouštění oplachu až při dosažení správné oplachové teploty. Automatické spuštění mytí při uzavření poklopu. Pozvolný náběh mycího čerpadla. Zpětný vzduchový ventil (třídy A). Elektronický ovládací panel s textovým ukazatelem ve výšce, tak že lze obsluhovat zařízení ve vzpřímené poloze obsluhy. Autodiagnostický systém detekce závad. Samočistící cyklus. Hygienické samovypouštěcí mycí čerpadla. Dávkovač mycího a oplachového prostředku a odpadní čerpadlo. Příprava pro napojení na HACCP. v souladu s DIN 10512 normou. Připojení na teplou vodu, libovolně přestavitelné. Nakládací výška min. 440mm. Program pro intenzivně znečištěné a zaschlé nádobí, 2 úrovně nastavitelné tlaky mytí a dodatečný mycí systém pro odstranění zaschlých nečistot. Standartní přednastavitelné mycí časy minimálně: 3. Kapacita minimálně: 90košů/h. Spotřeba elektrické energie na 1 mycí cyklus max. 0,18kWh. Integrovaný wifi modul. Připravenost k napojení inteligentního energetického optimalizačního zařízení pro redukci výkonových špiček dle DIN 18875. </t>
  </si>
  <si>
    <t>Jídelna</t>
  </si>
  <si>
    <t>1.7.04</t>
  </si>
  <si>
    <t>Termos 10 l s vodomírou na horké a studené nápoje, dvouplášťové plně izolované provedení, s víkem, nekapajícím kohoutkem.</t>
  </si>
  <si>
    <t>Monitoring fyzikálních veličin</t>
  </si>
  <si>
    <t>Popis systému
Celý systém se skládá z jednotlivých komponentů - teplotní čidlo, čidlo teploty a vlhkosti, zesilovači signálu, software. Nezávislý, plně autonomní bezdrátový systém kontroly HACCP, který zobrazuje teploty sledovaných teplotních zařízení v reálném čase, je tvořen skupinou bezdrátových čidel teploty v chladicím nebo mrazicím zařízení, senzory teploty a vlhkosti v prostoru místnosti a gateway, který v dvouminutových intervalech automaticky přenáší bezdrátově data pomocí SIM a LTE modulu přes GSM síť na server. Řešení je zcela autonomní = nezávislé na IT infrastruktuře (WiFi síti) provozu. Aplikace systému poskytuje uživatelům okamžitou a úplnou vizualizaci a přehled o průběhu teplot, alarmů a alertů u jednotlivých zařízení na provozovně v přehledné a uživatelsky přívětivé podobě. Umožňuje individuální nastavení důležitých parametrů tak, aby dokonale vyhovovala jak legislativním, tak interním předpisům a potřebám každého uživatele. Reporty jsou ve formě pdf souborů, uložené na serveru po dobu minimálně jeden rok v souladu s platnou legislativou. Systém je v souladu s EN12830:2018. Bez omezení limitu počtu uživatelů aplikace. Možnost nastavení časových režimů (údržba, defrosty).</t>
  </si>
  <si>
    <t>Řízení chodu varných technologií</t>
  </si>
  <si>
    <t>Zařízení pro optimalizaci elektrické energie na redukci výkonových špiček u tepelných spotřebičů (1x 1.3.02; 1x 1.3.06; 1.3.07); a mycích spotřebičů (1x 1.6.01; 1x1.6.04) bez omezení provozu. Decentralizovaná struktura skládající se z centrální jednotky a vstupních/výstupních modulů. Automatické dodržování naprogramovaných minimálních a maximálních spínacích časů. Strategie řízení zapojují do optimalizace všechny spotřebiče a ty fungují zcela bez priority. Systém je schopen vyhodnotit, které spotřebiče jsou momentálně v provozu a dále umí vyhodnotit nutnost daného spotřebiče odebírat elektrickou energii. Fungování je u každého jednotlivého spotřebiče zajištěno pomocí měřící techniky a zahrnuto do celkové strategie optimalizace. Systém umožňuje měřit el.spotřebuv kWh u každého  spotřebiče samostatně přímou metodou tj.aktivním měřením spotřeby, ne přepočtem algoritmu. Redukuje odběrové špičky minimálně o 60% bez omezení provozu. Fungování bez zbytečného spínání zátěžové ochrany naslepo. Vyloučení překročení mezní hodnoty odběru elektrické energie. Každému spotřebiči je přiřazen ruční/automatický spínač, pomocí kterého může být tento spotřebič v případě poruchy nebo nutnosti servisního zásahu cíleně vyřazen ze systému řízení. Při výpadku některé komponenty přejdou spotřebiče do definovaného stavu (většinou nouzového vypnutí) a mohou být až do odstranění poruchy dále ovládány pomocí ručního/atomatického spínače - zabránění překročení odběrového maxima. Součástí dodávky: dotyková obrazovka s min. uhlopříčkou 12 ", vzdalený přístup přes síť LAN. Ovladací software v českém jazyce. Vstupní výstupní (EAM) moduly pro napojení 8ks zařízení. Vstupní výstupní moduly jsou propojeny s centrální jednotkou datovým kabelem BUS po sběrnici. Spotřebiče (1x 1.3.02; 1x 1.3.06; 1.3.07; 1x 1.6.01; 1x1.6.04) musí být připraveny výrobcem  pro napojení inteligentního energetického optimalizačního zařízení na redukci výkonových špiček dle DIN 18875. Propojení mezi spotřebičem a regulačním členem viz projekt elektro.</t>
  </si>
  <si>
    <t>Dodávka</t>
  </si>
  <si>
    <t>Montáž, zaškolení</t>
  </si>
  <si>
    <t>Doprava</t>
  </si>
  <si>
    <t>Demontáž stávajícího vybavení kuchyně vč. odvozu, zajištění ekologické likvidace a dodání dokladu o jejich ekologické likvidaci</t>
  </si>
  <si>
    <t>Celkem</t>
  </si>
  <si>
    <t>DPH 21%</t>
  </si>
  <si>
    <t>Celkem vč. DPH</t>
  </si>
  <si>
    <t>Žlutě označená pole jsou určená pro vyplnění.</t>
  </si>
  <si>
    <t>Veškerá výše uvedené položky musí být nabídnuty v souladu se stavební a technologickou dispozicí respektující veškeré podklady, které jsou součástí projektové dokumentace ve všech jeho částech (zejména elektro, VZT, stavební včetně stavebních soklů pro umístění nerezového nábytku a technologie). Veškeré tolerance jsou přípustné za podmínky souladu s kompletní projektovou dokumentací a nebudou vyvolávat žádné dodatečné náklady a změny projektu. Nabízená a dodávaná technologie musí respektovat stavební dispozici, stavební sokly, umístění odsávacích částí VZT stropu, jističe v rozvaděčích, kabelové vedení, podlahové vpustě, vývody veškerých médií pro instalaci.</t>
  </si>
  <si>
    <t>Obecné minimální požadavky na nerezový nábytek</t>
  </si>
  <si>
    <t>Materiál u veškerého nerezového nábytku AISI 304</t>
  </si>
  <si>
    <t>Nerezový nábytek je vyroben bez použítí nýtování v hlavní konstrukci nábytku, pouze za použití svařování, sváry řádně očištěny, z pohledové strany zabroušeny do pohledové kvality</t>
  </si>
  <si>
    <t>Veškerý materiál musí být schválen pro styk s potravinami</t>
  </si>
  <si>
    <t>Minimální tloušťky u jednotlivých druhů nábytku:</t>
  </si>
  <si>
    <t>Dřezy 1,5 mm</t>
  </si>
  <si>
    <t>Pracovní desky stolů 2mm</t>
  </si>
  <si>
    <t>Police 1,0mm</t>
  </si>
  <si>
    <t>Korpusy skříněk 1,0mm</t>
  </si>
  <si>
    <t>Konstrukce stolů s jaklu 35x35mm o síle 1,5mm</t>
  </si>
  <si>
    <t>Vodící lišty 1,5mm</t>
  </si>
  <si>
    <t>Základny skříněk 1,0mm</t>
  </si>
  <si>
    <t>Policové regály 1,25mm</t>
  </si>
  <si>
    <t>Dvířka 1,0mm</t>
  </si>
  <si>
    <t>Pracovní desky stolů:</t>
  </si>
  <si>
    <t>Materiál - nerezová ocel AISI304</t>
  </si>
  <si>
    <t>Síla použitého plechu 2mm</t>
  </si>
  <si>
    <t>Výztuhy s nerezových profilů</t>
  </si>
  <si>
    <t>Pracovní desky bez požitití dřevěných nebo dřevoobsahujících materiálů</t>
  </si>
  <si>
    <t>Deska celistvá plně zavařena bezespár</t>
  </si>
  <si>
    <t>Pracovní plochy u stěn bude s bočními a zadními lemy minimálně 50mm</t>
  </si>
  <si>
    <t>U mycích stolů se sprchou budou lemy vždy provedeny 200mm</t>
  </si>
  <si>
    <t>Desky provedeny s okapničkou nad samotným tělesem podstavce s přesahem</t>
  </si>
  <si>
    <t>Pracovní desky s dřezy - navíc oproti pracovním deskám stolů:</t>
  </si>
  <si>
    <t>Dřezy provedyny radiusově beze spár o síle materiálu 1,5mm</t>
  </si>
  <si>
    <t>Vevaření dřezu provedeno v bezesparém a neviditelném provedení</t>
  </si>
  <si>
    <t>Kolem dřezů bude proveden vždy prolis</t>
  </si>
  <si>
    <t>Zásuvky v nábytku:</t>
  </si>
  <si>
    <t>Zásuvky jsou vyrobeny pro rozměr GN1/1.</t>
  </si>
  <si>
    <t>Nosnost zásuvky je 50kg</t>
  </si>
  <si>
    <t>Zásuvky jsou uchyceny na celonerezových teleskopických držácích umožňující plné vysunutí zásuvky</t>
  </si>
  <si>
    <t>Čela zásuvek jsou vyrobena z jednoho kusu bezespár včetně madla</t>
  </si>
  <si>
    <t>Zásuvky mají celonerezové ohýbané madlo</t>
  </si>
  <si>
    <t>Pokud jsou zásuvky umístěny pod sebou v bloku, je blok z pravé, levé a zadní strany uzavřen nerezovým plechem</t>
  </si>
  <si>
    <t>Dveře nábytku:</t>
  </si>
  <si>
    <t>Dveře jsou instalovány na nerezových pantech nebo jsou posuvné</t>
  </si>
  <si>
    <t>Čela dveří jsou vyrobena z jednoho kusu bezespár včetně madla</t>
  </si>
  <si>
    <t>Dveře mají celonerezové ohýbané madlo</t>
  </si>
  <si>
    <t>Podnoží pracovních stolů:</t>
  </si>
  <si>
    <t>Podnoží pracovních stolů je vyrobeno s uzavřených nerezových profilů 35x35mm o síle 1,5mm</t>
  </si>
  <si>
    <t>Materiál nerezová ocel AISI 304</t>
  </si>
  <si>
    <t>Pro oplechování nerezových stolů bude použit nerezový plech AISI 304 o síle 1,0mm</t>
  </si>
  <si>
    <t>Podnoží je opatřeno stavitelnými nožičkami s možností regulace v rozsahu 30mm, pokud není podnoží instalováno na stavební sokl</t>
  </si>
  <si>
    <t>Pokud je instalován v pracovní desce dřez, ten bude zakryt z čela stolu nerezovým plechem AISI 304 o výšce dle hloubky dřezu a to v celé délce stolu.</t>
  </si>
  <si>
    <t>Pokud je podnoží pracovních stolů instalováno na zděný či nerezový sokl, je stůl proveden minimálně s plnou odkládací policí se zadním lemem o výšce 50mm zakrývající sokl</t>
  </si>
  <si>
    <t>Pokud je podnoží pracovních stolů instalováno na zděný či nerezový sokl, je stůl proveden minimálně s plnou odkládací policí zakrývající sokl</t>
  </si>
  <si>
    <t>Regály:</t>
  </si>
  <si>
    <t>Nohy regálů jsou vyrobeny z nerezové oceli AISI 304, jakl 40x40mm o síle 1,5mm</t>
  </si>
  <si>
    <t>Nosnost police 100kg</t>
  </si>
  <si>
    <t>Regály budou opatřeny stavitelnými nažičkami s možností regulace o rozsahu 25mm</t>
  </si>
  <si>
    <t xml:space="preserve">Suchý sklad </t>
  </si>
  <si>
    <t>1.1.01</t>
  </si>
  <si>
    <t>Regál pozink, 4 police</t>
  </si>
  <si>
    <t>1.1.02</t>
  </si>
  <si>
    <t>1.1.03</t>
  </si>
  <si>
    <t xml:space="preserve">Servírovací nerezový vozík se zpevněnou konstrukcí, 2 police, materiály AISI304, svařovaný, 4 otočná kola o průměru min.125mm, 2 z toho s brzdou, nosnost 120kg, nárazníky v rozích, 2x madlo. </t>
  </si>
  <si>
    <t>1.2.04</t>
  </si>
  <si>
    <t>Plošinový vozík nerez, 4 otočná kolečka pr.125mm (2 brzděné)</t>
  </si>
  <si>
    <t>Nerezová GN1/1 60</t>
  </si>
  <si>
    <t>Nerezová GN1/1 100</t>
  </si>
  <si>
    <t>Nerezová GN1/1 150 děrovaná</t>
  </si>
  <si>
    <t>Koš drátěný na smažené produkty GN1/1</t>
  </si>
  <si>
    <t>Smaltované GN1/1 40</t>
  </si>
  <si>
    <t>Plech na smažení a pečení GN1/1, nepřilnavý povrch do 300°C</t>
  </si>
  <si>
    <t>1.3.03</t>
  </si>
  <si>
    <t>Nerezový podstavec pod konvektomat se spodní policí a dvěmi řadami zásuvů pro GN 1/1</t>
  </si>
  <si>
    <t>1.3.04</t>
  </si>
  <si>
    <t xml:space="preserve">Odvodňovací žlab s protiskluzný roštem. Standardní materiál tloušťky min. 1,5mm třídy AISI304 (lze nahradit za ocel AISI316). Všechny hrany žlabu mají rádius 1,5mm. Mřížkový rošt je vyroben z nerezové oceli třídy AISI 304 (lze nahradit za ocel AISI316), tloušťky materiálu min. 2mm a je opatřen protiskluznou ochranou. </t>
  </si>
  <si>
    <t>1.3.05</t>
  </si>
  <si>
    <t>Nerezový stůl, 1x police, pojízdné provedení, 4 otočná kola o průměru min.125mmo s brzdou</t>
  </si>
  <si>
    <t>Příslušenství pro varný systém: 1x vozík pro každou varnou vanu pro vyprazdňování každé varné vany včetně GN1/1; 7 varných vložek (košů); rošty na dno varných van zakrývající celou varnou plochu všech van; 2x plná lopatka pro vyprazdňování varných van; 2x perforovaná lopatka pro vyprazdňování varných van; scezovací síta  minimálně 1ks pro každou vanu; 2x čistící houba; 2x nerezové kopisto; 2x nerezová špachtle; 2x kartáč na šištění vypouštěcích ventilů; 3x fritovací koš o rozměrech min. 500x300x150mm; 1x síto na noky; 1x síto na játrovou rýži</t>
  </si>
  <si>
    <t>1.3.10</t>
  </si>
  <si>
    <t>1.3.12</t>
  </si>
  <si>
    <t>Celonerezový vozík AISI 304, 4 otočná kola 2 z toho s brzdou o průměru min.125mm, konstrukce s uzavřených profilů, zásuvy nad sebou pro min. 18 GN 1/1-100 nebo 36 GN 1/2-100, s roztečí zásuvů min.70mm, nárazníky v rozích. Konstrukce vozíku je celosvařovaná.</t>
  </si>
  <si>
    <t>Max.:</t>
  </si>
  <si>
    <t>1.3.13</t>
  </si>
  <si>
    <t>Nerezový stůl, 1x police, 1x vevařený dřez 600x500x300, 1x vevařené umyvadlo 290x400x200 s prolisem kolem umyvadla, výklopný odpadkový koš pod umyvadlem, blok 3 zásuvek pro GN 1/1, jednolitá pracovní deska v bezesparém provedení, provedení na stavební sokl 150mm</t>
  </si>
  <si>
    <t>Baterie s tlakovou sprchou a napouštěcím raménkem, stojánková</t>
  </si>
  <si>
    <t>Stojánková bezdotyková umyvadlová baterie s integrovanou elektronikou ve výtoku, elmag. ventilem, směšovačem, připojovacími hadicemi a filtry nečistot, na teplou a studenou vodu. Napájení z exter. zdroje 12 V~.</t>
  </si>
  <si>
    <t>Dávkovač tekutého mýdla, objem nádržky min. 400ml, okénko na kontrolu hladiny mýdla, uzamykatelný na klíč, hrany jsou svařované a zabroušené, zámek je zapuštěný do stěny výrobku, schované závěsy krytu. Provedení: nerez mat.</t>
  </si>
  <si>
    <t>Zásobník na jednotlivé papírové ručníky, objem do 250 ks ručníků, okénko na kontrolu množství ručníků v zásobníku, uzamykatelný na klíček. Provedení: nerez mat.</t>
  </si>
  <si>
    <t>Nudličkovač 1x26mm (zpracování cibule, zelí)</t>
  </si>
  <si>
    <t>Nudličkovač 2x2mm (zpracování ředkev, kořenová zelenina)</t>
  </si>
  <si>
    <t>Nudličkovač 2,5x2,5mm  (zpracování ředkev, kořenová zelenina)</t>
  </si>
  <si>
    <t>Nudličkovač 2x8mm (zpracování kořenová zelenina)</t>
  </si>
  <si>
    <t>Nudličkovač 6x6mm (zpracování kořenová zelenina, cuketa, okurky)</t>
  </si>
  <si>
    <t>Plátkovač 3mm, vroubkovaný (zpracování jablka, okurky, mrkev)</t>
  </si>
  <si>
    <t>Plátkovač 1mm (zpracování brambory, cibule, zelí)</t>
  </si>
  <si>
    <t>Plátkovač 3mm (zpracování papriky, okurky,pórek, žampióny)</t>
  </si>
  <si>
    <t>Plátkovač 14mm (zpracování papriky, okurky,pórek, žampióny)</t>
  </si>
  <si>
    <t>Plátkovač 6mm (zpracování vařené brambory)</t>
  </si>
  <si>
    <t>Kostičkovač 10x10x10mm (zpracování brambory, kořenová zelenina, vařené brambory)</t>
  </si>
  <si>
    <t>Kostičkovač 12x12x12mm (zpracování rajčata, papriky, okurek)</t>
  </si>
  <si>
    <t>Strouhač 1,5mm (zpracování mrkev, tvrdý sýr, parmazán)</t>
  </si>
  <si>
    <t>Strouhač 3mm (zpracování okurky, mrkev, celer, petžel)</t>
  </si>
  <si>
    <t>Gastronádoba GN 1/1-150 se sklopnými držadly</t>
  </si>
  <si>
    <t>Gastronádoba GN 1/2-150 se sklopnými držadly</t>
  </si>
  <si>
    <t>Gastronádoba GN 1/3-150 se sklopnými držadly</t>
  </si>
  <si>
    <t>Gastronádoba GN 1/1-150 děrovaná se sklopnými držadly</t>
  </si>
  <si>
    <t>Víko pro GN 1/1 s výřezy pro držadla a naběračku</t>
  </si>
  <si>
    <t>Víko pro GN 1/2 s výřezy pro držadla a naběračku</t>
  </si>
  <si>
    <t>Víko pro GN 1/3 s výřezy pro držadla a naběračku</t>
  </si>
  <si>
    <t>1.3.24</t>
  </si>
  <si>
    <t>Celonerezový vozík na termos s čajem, odkapní miskou. 4 otočná kola 2 z toho s brzdou o průměru min.125mm, konstrukce s uzavřených profilů, nárazníky v rozích</t>
  </si>
  <si>
    <t>1.4.01</t>
  </si>
  <si>
    <t>Nerezový stůl, 1x police, 1x vevařený dřez 600x500x300, 1x zásuvka pro GN 1/1, jednolitá pracovní deska v bezesparém provedení, provedení na stavební sokl 150mm</t>
  </si>
  <si>
    <t>1.4.02</t>
  </si>
  <si>
    <t>Nerezový stůl, 1x police, 1x vevařený dřez 600x500x300,  1x zásuvka pro GN 1/1, jednolitá pracovní deska v bezesparém provedení, provedení na stavební sokl 150mm</t>
  </si>
  <si>
    <t>1.4.03</t>
  </si>
  <si>
    <t>Nerezový stůl, 1x police, 1x vevařené umyvadlo 290x400x200 s prolisem kolem umyvadla, výklopný odpadkový koš pod umyvadlem, jednolitá pracovní deska v bezesparém provedení, provedení na stavební sokl 150mm</t>
  </si>
  <si>
    <t>1.4.04</t>
  </si>
  <si>
    <t>1.4.08</t>
  </si>
  <si>
    <t>Nerezová nástěnná police, jednopatrová</t>
  </si>
  <si>
    <t>1.4.09</t>
  </si>
  <si>
    <t>1.4.10</t>
  </si>
  <si>
    <t>1.6.03</t>
  </si>
  <si>
    <t>Nerezový stůl, 1x roštová police, 1x vevařený dřez 600x500x300, jednolitá pracovní deska v bezesparém provedení</t>
  </si>
  <si>
    <t>1.6.04</t>
  </si>
  <si>
    <t>1.6.05</t>
  </si>
  <si>
    <t>Vozíky na sběr táců, celonerezový, kapacita min. 10 EN táců (530x370mm), rozestup zásuvů nad sebou min.120 mm. 4 otočná kola 2 z toho s brzdou o průměru min.125mm, konstrukce s uzavřených profilů, nárazníky v rozích. Konstrukce vozíku je celosvařovaná.</t>
  </si>
  <si>
    <t>Stojánková páková baterie</t>
  </si>
  <si>
    <t>1.6.08</t>
  </si>
  <si>
    <t>Vstupní nerezový stůl k mycímu automatu s vevařeným dřezem 400x400x250 a válečkovým dopravníkem pro min. 4 koše 500x500mm, spodní police, vč. gumové stěrky na shoz zbytků jídel</t>
  </si>
  <si>
    <t>Koš na talíře pro 18 ks do pr. 254mm, vnitřní výška min.83mm, barva světle šedá</t>
  </si>
  <si>
    <t>Univerzální koš na polévkové misky, vnitřní výška min.67mm, barva modrá</t>
  </si>
  <si>
    <t>Univerzální koš na salátové misky, vnitřní výška min.67mm, barva modrá</t>
  </si>
  <si>
    <t>Univerzální koš na sklenice, vnitřní výška min.67mm, barva modrá</t>
  </si>
  <si>
    <t>Univerzální koš na příbory, vnitřní výška min.67mm, barva hnědá</t>
  </si>
  <si>
    <t>1.6.10</t>
  </si>
  <si>
    <t>Výstupní nerezový stůl k mycímu automatu válečkový, pro min. 3 koše 500x500mm</t>
  </si>
  <si>
    <t>1.6.11</t>
  </si>
  <si>
    <t>Nerezový výstupní stůl pro mycí automat</t>
  </si>
  <si>
    <t>1.6.12</t>
  </si>
  <si>
    <t xml:space="preserve">Nerezová nástěnná police pro min.6 mycích košů </t>
  </si>
  <si>
    <t>1.6.13</t>
  </si>
  <si>
    <t>Nerezový koš s poklopem, mobilní, objem min.50l</t>
  </si>
  <si>
    <t>1.6.14</t>
  </si>
  <si>
    <t>Pojizdná namáčecí vana na příbory s výpustí, vnitřní prostor pro koš 500x500, 4 otočná kolečka pr.min.125mm (2 brzděné)</t>
  </si>
  <si>
    <t>1.7.01</t>
  </si>
  <si>
    <t>1.7.02</t>
  </si>
  <si>
    <t>Vozík na tácy a příbory se spodní policí na min. 240 táců, vč. 4x GN 1/3-150</t>
  </si>
  <si>
    <t>1.7.03</t>
  </si>
  <si>
    <t>1.7.05</t>
  </si>
  <si>
    <t xml:space="preserve">Zásobník na koše, samozdvihací. Konstrukce z nerezové oceli. 4 otočná kolečka (z toho 2 s brzdou) o prům.min. 125 mm . Rohy s gumovými nárazníky. Ergonomické madlo. Automatický pružinový zvedací mechanismus s možností nastavení dle váhy. Police na koše 500x500xmm. Kapacita min. 5 košů 115 mm nebo 7 košů 75 mm. Maximální zatížení do 200kg. </t>
  </si>
  <si>
    <t>Plně bezdrátový teplotní snímač ve tvaru oblé čočky, s přesností měření teploty 0,3°C, použitelný teplotní rozsah je -30°C až +50°C, integrovaná baterie s minimální životností 10 let, četnost měření je každé 2 minuty, atest pro styk s potravinami, použitá frekvence 868,3 MHz, dosah na otevřeném prostranství 800m, rozměry ∅80x20 mm, bez nutnosti kalibrace, krytí IP65, systém je v souladu s EN 12830:2018, testováno ČMI. Pro položky: 1.2.01; 1.2.02; 1.4.05; 1.5.01; 1.5.02</t>
  </si>
  <si>
    <t>Plně bezdrátový snímač teploty a vlhkosti, přesnost měření teploty 0,5°C, použitelný teplotní rozsah je -30°C až +50°C, měření vlhkosti 0-100%, integrovaná baterie s minimální životností 10 let, výměnná, četnost měření je každé 2 minuty, použitá frekvence 868,3 MHz, dosah na otevřeném prostranství 800 m, rozměry 80x80x12 mm, bez nutnosti kalibrace, krytí IP20, systém je v souladu s EN 12830:2018, testováno ČMI. Pro místnost: Suchý sklad</t>
  </si>
  <si>
    <t>LTE gateway pro bezdrátové měřiče teplot a otevřených dveří, 5V externí USB adaptér, provozní teplota -10˚C až 50˚C, skladovací teplota -40˚C až 55˚C, GSM LTE, integrovaná SIM a GSM anténa, vnitřní paměť 2GB min. 100.000 vzorků, záložní baterie pro min. 24 hod. provozu, rozměry 210x210x80 mm, krytí IP20, systém je v souladu s EN 12830:2018, testováno ČMI. Nevyžaduje připojení do wifi sítě, má vlastní SIMkartu s nezávislým připojením. Možnost připojit neomezený počet čidel, možnost připojit neomezený počet repeaterů.</t>
  </si>
  <si>
    <t>Software/aplikace, roční licenční poplatek, zahrnuje upgrady, poplatek za datové přenosy, pro 5 až 30 připojených senzorů. Nevyžaduje připojení do wifi sítě, má vlastní SIMkartu a její provoz je zahrnut do ceny SW. Přístup do webové aplikace je možný přes jakékoliv rozhraní (Windows, MacOs, Android, iOS,…) a nevyžaduje instalaci do interní IT sítě.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</si>
</sst>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0.00%"/>
    <numFmt numFmtId="165" formatCode="dd\.mm\.yyyy"/>
    <numFmt numFmtId="166" formatCode="#,##0.00000"/>
    <numFmt numFmtId="167" formatCode="#,##0.000"/>
    <numFmt numFmtId="168" formatCode="_-* #,##0.00&quot; Kč&quot;_-;\-* #,##0.00&quot; Kč&quot;_-;_-* \-??&quot; Kč&quot;_-;_-@_-"/>
  </numFmts>
  <fonts count="6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charset val="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family val="2"/>
      <scheme val="minor"/>
    </font>
    <font>
      <sz val="7"/>
      <color rgb="FF969696"/>
      <name val="Arial CE"/>
    </font>
    <font>
      <i/>
      <sz val="9"/>
      <color rgb="FF0000FF"/>
      <name val="Arial CE"/>
    </font>
    <font>
      <i/>
      <sz val="8"/>
      <color rgb="FF0000FF"/>
      <name val="Arial CE"/>
    </font>
    <font>
      <i/>
      <sz val="7"/>
      <color rgb="FF969696"/>
      <name val="Arial CE"/>
    </font>
    <font>
      <sz val="8"/>
      <name val="Trebuchet MS"/>
      <family val="2"/>
    </font>
    <font>
      <b/>
      <sz val="16"/>
      <name val="Trebuchet MS"/>
      <family val="2"/>
    </font>
    <font>
      <b/>
      <sz val="11"/>
      <name val="Trebuchet MS"/>
      <family val="2"/>
    </font>
    <font>
      <sz val="8"/>
      <name val="Arial CE"/>
      <charset val="238"/>
    </font>
    <font>
      <sz val="9"/>
      <name val="Trebuchet MS"/>
      <family val="2"/>
    </font>
    <font>
      <sz val="10"/>
      <name val="Trebuchet MS"/>
      <family val="2"/>
    </font>
    <font>
      <sz val="11"/>
      <name val="Trebuchet MS"/>
      <family val="2"/>
    </font>
    <font>
      <b/>
      <sz val="9"/>
      <name val="Trebuchet MS"/>
      <family val="2"/>
    </font>
    <font>
      <b/>
      <sz val="8"/>
      <name val="Arial CE"/>
      <charset val="238"/>
    </font>
    <font>
      <sz val="9"/>
      <name val="Trebuchet MS"/>
      <family val="2"/>
    </font>
    <font>
      <sz val="8"/>
      <name val="Arial CE"/>
      <charset val="238"/>
    </font>
    <font>
      <u/>
      <sz val="11"/>
      <color theme="10"/>
      <name val="Calibri"/>
      <family val="2"/>
      <scheme val="minor"/>
    </font>
    <font>
      <i/>
      <sz val="8"/>
      <name val="Arial CE"/>
      <charset val="238"/>
    </font>
    <font>
      <sz val="11"/>
      <color theme="1"/>
      <name val="Calibri"/>
      <family val="2"/>
      <charset val="238"/>
      <scheme val="minor"/>
    </font>
    <font>
      <b/>
      <sz val="11"/>
      <name val="Calibri"/>
      <family val="2"/>
      <charset val="238"/>
    </font>
    <font>
      <b/>
      <sz val="11"/>
      <color indexed="8"/>
      <name val="Calibri"/>
      <family val="2"/>
      <charset val="238"/>
    </font>
    <font>
      <b/>
      <sz val="11"/>
      <color theme="1"/>
      <name val="Calibri"/>
      <family val="2"/>
      <charset val="238"/>
    </font>
    <font>
      <sz val="11"/>
      <color theme="1"/>
      <name val="Calibri"/>
      <family val="2"/>
      <charset val="238"/>
    </font>
    <font>
      <sz val="11"/>
      <name val="Calibri"/>
      <family val="2"/>
      <charset val="238"/>
    </font>
    <font>
      <sz val="11"/>
      <color rgb="FF000000"/>
      <name val="Calibri"/>
      <family val="2"/>
      <charset val="238"/>
    </font>
    <font>
      <b/>
      <u/>
      <sz val="11"/>
      <name val="Calibri"/>
      <family val="2"/>
      <charset val="238"/>
    </font>
  </fonts>
  <fills count="7">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rgb="FFFFFF00"/>
        <bgColor indexed="64"/>
      </patternFill>
    </fill>
    <fill>
      <patternFill patternType="solid">
        <fgColor rgb="FFFFFF00"/>
        <bgColor rgb="FFFFFF00"/>
      </patternFill>
    </fill>
  </fills>
  <borders count="48">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50" fillId="0" borderId="0" applyNumberFormat="0" applyFill="0" applyBorder="0" applyAlignment="0" applyProtection="0"/>
    <xf numFmtId="0" fontId="52" fillId="0" borderId="1"/>
    <xf numFmtId="44" fontId="52" fillId="0" borderId="1" applyFont="0" applyFill="0" applyBorder="0" applyAlignment="0" applyProtection="0"/>
  </cellStyleXfs>
  <cellXfs count="424">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7"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0"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1" fillId="4" borderId="9" xfId="0" applyFont="1" applyFill="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5" xfId="0" applyNumberFormat="1" applyFont="1" applyBorder="1" applyAlignment="1">
      <alignment vertical="center"/>
    </xf>
    <xf numFmtId="4" fontId="19" fillId="0" borderId="0" xfId="0" applyNumberFormat="1" applyFont="1" applyAlignment="1">
      <alignment vertical="center"/>
    </xf>
    <xf numFmtId="166" fontId="19" fillId="0" borderId="0" xfId="0" applyNumberFormat="1" applyFont="1" applyAlignment="1">
      <alignment vertical="center"/>
    </xf>
    <xf numFmtId="4" fontId="19" fillId="0" borderId="16"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5"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6" xfId="0" applyNumberFormat="1" applyFont="1" applyBorder="1" applyAlignment="1">
      <alignment vertical="center"/>
    </xf>
    <xf numFmtId="0" fontId="5" fillId="0" borderId="0" xfId="0" applyFont="1" applyAlignment="1">
      <alignment horizontal="left" vertical="center"/>
    </xf>
    <xf numFmtId="4" fontId="28" fillId="0" borderId="20" xfId="0" applyNumberFormat="1" applyFont="1" applyBorder="1" applyAlignment="1">
      <alignment vertical="center"/>
    </xf>
    <xf numFmtId="4" fontId="28" fillId="0" borderId="21" xfId="0" applyNumberFormat="1" applyFont="1" applyBorder="1" applyAlignment="1">
      <alignment vertical="center"/>
    </xf>
    <xf numFmtId="166" fontId="28" fillId="0" borderId="21" xfId="0" applyNumberFormat="1" applyFont="1" applyBorder="1" applyAlignment="1">
      <alignment vertical="center"/>
    </xf>
    <xf numFmtId="4" fontId="28" fillId="0" borderId="22" xfId="0" applyNumberFormat="1" applyFont="1" applyBorder="1" applyAlignment="1">
      <alignment vertical="center"/>
    </xf>
    <xf numFmtId="0" fontId="29" fillId="0" borderId="0" xfId="0" applyFont="1" applyAlignment="1">
      <alignment horizontal="left" vertical="center"/>
    </xf>
    <xf numFmtId="0" fontId="0" fillId="0" borderId="4"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1" fillId="4" borderId="0" xfId="0" applyFont="1" applyFill="1" applyAlignment="1">
      <alignment horizontal="left" vertical="center"/>
    </xf>
    <xf numFmtId="0" fontId="21" fillId="4" borderId="0" xfId="0" applyFont="1" applyFill="1" applyAlignment="1">
      <alignment horizontal="right" vertical="center"/>
    </xf>
    <xf numFmtId="0" fontId="30"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19" xfId="0" applyFont="1" applyFill="1" applyBorder="1" applyAlignment="1">
      <alignment horizontal="center" vertical="center" wrapText="1"/>
    </xf>
    <xf numFmtId="4" fontId="23" fillId="0" borderId="0" xfId="0" applyNumberFormat="1" applyFont="1"/>
    <xf numFmtId="166" fontId="31" fillId="0" borderId="13" xfId="0" applyNumberFormat="1" applyFont="1" applyBorder="1"/>
    <xf numFmtId="166" fontId="31" fillId="0" borderId="14" xfId="0" applyNumberFormat="1" applyFont="1" applyBorder="1"/>
    <xf numFmtId="4" fontId="32"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1" fillId="0" borderId="23" xfId="0" applyFont="1" applyBorder="1" applyAlignment="1">
      <alignment horizontal="center" vertical="center"/>
    </xf>
    <xf numFmtId="49" fontId="21" fillId="0" borderId="23" xfId="0" applyNumberFormat="1"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center" vertical="center" wrapText="1"/>
    </xf>
    <xf numFmtId="167" fontId="21" fillId="0" borderId="23" xfId="0" applyNumberFormat="1" applyFont="1" applyBorder="1" applyAlignment="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lignment vertical="center"/>
    </xf>
    <xf numFmtId="0" fontId="22" fillId="2" borderId="15" xfId="0" applyFont="1" applyFill="1" applyBorder="1" applyAlignment="1" applyProtection="1">
      <alignment horizontal="left" vertical="center"/>
      <protection locked="0"/>
    </xf>
    <xf numFmtId="0" fontId="22" fillId="0" borderId="0" xfId="0" applyFont="1" applyAlignment="1">
      <alignment horizontal="center" vertical="center"/>
    </xf>
    <xf numFmtId="166" fontId="22" fillId="0" borderId="0" xfId="0" applyNumberFormat="1" applyFont="1" applyAlignment="1">
      <alignment vertical="center"/>
    </xf>
    <xf numFmtId="166" fontId="22" fillId="0" borderId="16" xfId="0" applyNumberFormat="1" applyFont="1" applyBorder="1" applyAlignment="1">
      <alignment vertical="center"/>
    </xf>
    <xf numFmtId="0" fontId="21" fillId="0" borderId="0" xfId="0" applyFont="1" applyAlignment="1">
      <alignment horizontal="left" vertical="center"/>
    </xf>
    <xf numFmtId="4" fontId="0" fillId="0" borderId="0" xfId="0" applyNumberFormat="1" applyAlignment="1">
      <alignment vertical="center"/>
    </xf>
    <xf numFmtId="0" fontId="33" fillId="0" borderId="0" xfId="0" applyFont="1" applyAlignment="1">
      <alignment horizontal="left" vertical="center"/>
    </xf>
    <xf numFmtId="0" fontId="34" fillId="0" borderId="0" xfId="1" applyFont="1" applyAlignment="1" applyProtection="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9" fillId="0" borderId="4" xfId="0" applyFont="1" applyBorder="1" applyAlignment="1">
      <alignment vertical="center"/>
    </xf>
    <xf numFmtId="0" fontId="35"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36" fillId="0" borderId="23" xfId="0" applyFont="1" applyBorder="1" applyAlignment="1">
      <alignment horizontal="center" vertical="center"/>
    </xf>
    <xf numFmtId="49" fontId="36" fillId="0" borderId="23" xfId="0" applyNumberFormat="1" applyFont="1" applyBorder="1" applyAlignment="1">
      <alignment horizontal="left" vertical="center" wrapText="1"/>
    </xf>
    <xf numFmtId="0" fontId="36" fillId="0" borderId="23" xfId="0" applyFont="1" applyBorder="1" applyAlignment="1">
      <alignment horizontal="left" vertical="center" wrapText="1"/>
    </xf>
    <xf numFmtId="0" fontId="36" fillId="0" borderId="23" xfId="0" applyFont="1" applyBorder="1" applyAlignment="1">
      <alignment horizontal="center" vertical="center" wrapText="1"/>
    </xf>
    <xf numFmtId="167" fontId="36" fillId="0" borderId="23" xfId="0" applyNumberFormat="1" applyFont="1" applyBorder="1" applyAlignment="1">
      <alignment vertical="center"/>
    </xf>
    <xf numFmtId="4" fontId="36" fillId="2" borderId="23" xfId="0" applyNumberFormat="1" applyFont="1" applyFill="1" applyBorder="1" applyAlignment="1" applyProtection="1">
      <alignment vertical="center"/>
      <protection locked="0"/>
    </xf>
    <xf numFmtId="4" fontId="36" fillId="0" borderId="23" xfId="0" applyNumberFormat="1" applyFont="1" applyBorder="1" applyAlignment="1">
      <alignment vertical="center"/>
    </xf>
    <xf numFmtId="0" fontId="37" fillId="0" borderId="4" xfId="0" applyFont="1" applyBorder="1" applyAlignment="1">
      <alignment vertical="center"/>
    </xf>
    <xf numFmtId="0" fontId="36" fillId="2" borderId="15" xfId="0" applyFont="1" applyFill="1" applyBorder="1" applyAlignment="1" applyProtection="1">
      <alignment horizontal="left" vertical="center"/>
      <protection locked="0"/>
    </xf>
    <xf numFmtId="0" fontId="36" fillId="0" borderId="0" xfId="0" applyFont="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167" fontId="21" fillId="2" borderId="23" xfId="0" applyNumberFormat="1" applyFont="1" applyFill="1" applyBorder="1" applyAlignment="1" applyProtection="1">
      <alignment vertical="center"/>
      <protection locked="0"/>
    </xf>
    <xf numFmtId="0" fontId="22" fillId="2" borderId="20" xfId="0" applyFont="1" applyFill="1" applyBorder="1" applyAlignment="1" applyProtection="1">
      <alignment horizontal="left" vertical="center"/>
      <protection locked="0"/>
    </xf>
    <xf numFmtId="0" fontId="22" fillId="0" borderId="21" xfId="0" applyFont="1" applyBorder="1" applyAlignment="1">
      <alignment horizontal="center" vertical="center"/>
    </xf>
    <xf numFmtId="166" fontId="22" fillId="0" borderId="21" xfId="0" applyNumberFormat="1" applyFont="1" applyBorder="1" applyAlignment="1">
      <alignment vertical="center"/>
    </xf>
    <xf numFmtId="166" fontId="22" fillId="0" borderId="22" xfId="0" applyNumberFormat="1" applyFont="1" applyBorder="1" applyAlignment="1">
      <alignment vertical="center"/>
    </xf>
    <xf numFmtId="0" fontId="36" fillId="2" borderId="20" xfId="0" applyFont="1" applyFill="1" applyBorder="1" applyAlignment="1" applyProtection="1">
      <alignment horizontal="left" vertical="center"/>
      <protection locked="0"/>
    </xf>
    <xf numFmtId="0" fontId="36" fillId="0" borderId="21" xfId="0" applyFont="1" applyBorder="1" applyAlignment="1">
      <alignment horizontal="center" vertical="center"/>
    </xf>
    <xf numFmtId="0" fontId="38" fillId="0" borderId="0" xfId="0" applyFont="1" applyAlignment="1">
      <alignment vertical="center" wrapText="1"/>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4"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5"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5" fillId="0" borderId="29" xfId="0" applyFont="1" applyBorder="1" applyAlignment="1">
      <alignment horizontal="left" vertical="center"/>
    </xf>
    <xf numFmtId="0" fontId="46" fillId="0" borderId="1" xfId="0" applyFont="1" applyBorder="1" applyAlignment="1">
      <alignment horizontal="left" vertical="center"/>
    </xf>
    <xf numFmtId="0" fontId="43" fillId="0" borderId="0" xfId="0" applyFont="1" applyAlignment="1">
      <alignment horizontal="left" vertical="center"/>
    </xf>
    <xf numFmtId="0" fontId="47" fillId="0" borderId="1" xfId="0" applyFont="1" applyBorder="1" applyAlignment="1">
      <alignment horizontal="left" vertical="center"/>
    </xf>
    <xf numFmtId="0" fontId="42" fillId="0" borderId="1" xfId="0" applyFont="1" applyBorder="1" applyAlignment="1">
      <alignment horizontal="center" vertical="center"/>
    </xf>
    <xf numFmtId="0" fontId="42" fillId="0" borderId="0" xfId="0" applyFont="1" applyAlignment="1">
      <alignment horizontal="left" vertical="center"/>
    </xf>
    <xf numFmtId="0" fontId="43" fillId="0" borderId="27" xfId="0" applyFont="1" applyBorder="1" applyAlignment="1">
      <alignment horizontal="left" vertical="center"/>
    </xf>
    <xf numFmtId="0" fontId="39" fillId="0" borderId="30" xfId="0" applyFont="1" applyBorder="1" applyAlignment="1">
      <alignment horizontal="left" vertical="center"/>
    </xf>
    <xf numFmtId="0" fontId="44"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4" fillId="0" borderId="1" xfId="0" applyFont="1" applyBorder="1" applyAlignment="1">
      <alignment horizontal="left" vertical="center"/>
    </xf>
    <xf numFmtId="0" fontId="45" fillId="0" borderId="1" xfId="0" applyFont="1" applyBorder="1" applyAlignment="1">
      <alignment horizontal="left" vertical="center"/>
    </xf>
    <xf numFmtId="0" fontId="43" fillId="0" borderId="29" xfId="0" applyFont="1" applyBorder="1" applyAlignment="1">
      <alignment horizontal="left" vertical="center"/>
    </xf>
    <xf numFmtId="0" fontId="39"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1" xfId="0" applyFont="1" applyBorder="1" applyAlignment="1">
      <alignment horizontal="left" vertical="center"/>
    </xf>
    <xf numFmtId="0" fontId="43" fillId="0" borderId="28" xfId="0" applyFont="1" applyBorder="1" applyAlignment="1">
      <alignment horizontal="left" vertical="center" wrapText="1"/>
    </xf>
    <xf numFmtId="0" fontId="43" fillId="0" borderId="28" xfId="0" applyFont="1" applyBorder="1" applyAlignment="1">
      <alignment horizontal="left" vertical="center"/>
    </xf>
    <xf numFmtId="0" fontId="43" fillId="0" borderId="30"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center" vertical="center"/>
    </xf>
    <xf numFmtId="0" fontId="45" fillId="0" borderId="0" xfId="0" applyFont="1" applyAlignment="1">
      <alignment vertical="center"/>
    </xf>
    <xf numFmtId="0" fontId="41" fillId="0" borderId="1" xfId="0" applyFont="1" applyBorder="1" applyAlignment="1">
      <alignment vertical="center"/>
    </xf>
    <xf numFmtId="0" fontId="45" fillId="0" borderId="29" xfId="0" applyFont="1" applyBorder="1" applyAlignment="1">
      <alignment vertical="center"/>
    </xf>
    <xf numFmtId="0" fontId="41" fillId="0" borderId="29" xfId="0" applyFont="1" applyBorder="1" applyAlignment="1">
      <alignment vertical="center"/>
    </xf>
    <xf numFmtId="0" fontId="42" fillId="0" borderId="1" xfId="0" applyFont="1" applyBorder="1" applyAlignment="1">
      <alignment vertical="top"/>
    </xf>
    <xf numFmtId="49" fontId="42" fillId="0" borderId="1" xfId="0" applyNumberFormat="1" applyFont="1" applyBorder="1" applyAlignment="1">
      <alignment horizontal="left" vertical="center"/>
    </xf>
    <xf numFmtId="0" fontId="48" fillId="0" borderId="27" xfId="0" applyFont="1" applyBorder="1" applyAlignment="1">
      <alignment horizontal="left" vertical="center"/>
    </xf>
    <xf numFmtId="0" fontId="49" fillId="0" borderId="1" xfId="0" applyFont="1" applyBorder="1" applyAlignment="1">
      <alignment vertical="top"/>
    </xf>
    <xf numFmtId="0" fontId="49" fillId="0" borderId="1" xfId="0" applyFont="1" applyBorder="1" applyAlignment="1">
      <alignment horizontal="left" vertical="center"/>
    </xf>
    <xf numFmtId="0" fontId="49" fillId="0" borderId="1" xfId="0" applyFont="1" applyBorder="1" applyAlignment="1">
      <alignment horizontal="center" vertical="center"/>
    </xf>
    <xf numFmtId="49" fontId="49" fillId="0" borderId="1" xfId="0" applyNumberFormat="1" applyFont="1" applyBorder="1" applyAlignment="1">
      <alignment horizontal="left" vertical="center"/>
    </xf>
    <xf numFmtId="0" fontId="48" fillId="0" borderId="28" xfId="0" applyFont="1" applyBorder="1" applyAlignment="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5" fillId="0" borderId="29" xfId="0" applyFont="1" applyBorder="1"/>
    <xf numFmtId="0" fontId="39" fillId="0" borderId="27" xfId="0" applyFont="1" applyBorder="1" applyAlignment="1">
      <alignment vertical="top"/>
    </xf>
    <xf numFmtId="0" fontId="39" fillId="0" borderId="28" xfId="0" applyFont="1" applyBorder="1" applyAlignment="1">
      <alignmen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xf numFmtId="0" fontId="21" fillId="4" borderId="7" xfId="0" applyFont="1" applyFill="1" applyBorder="1" applyAlignment="1">
      <alignment horizontal="center" vertical="center"/>
    </xf>
    <xf numFmtId="0" fontId="21" fillId="4" borderId="8" xfId="0" applyFont="1" applyFill="1" applyBorder="1" applyAlignment="1">
      <alignment horizontal="left" vertical="center"/>
    </xf>
    <xf numFmtId="0" fontId="26" fillId="0" borderId="0" xfId="0" applyFont="1" applyAlignment="1">
      <alignment horizontal="left" vertical="center" wrapText="1"/>
    </xf>
    <xf numFmtId="0" fontId="21" fillId="4" borderId="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4" fontId="23" fillId="0" borderId="0" xfId="0" applyNumberFormat="1" applyFont="1" applyAlignment="1">
      <alignment horizontal="righ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4" fontId="27" fillId="0" borderId="0" xfId="0" applyNumberFormat="1" applyFont="1" applyAlignment="1">
      <alignment vertical="center"/>
    </xf>
    <xf numFmtId="0" fontId="27" fillId="0" borderId="0" xfId="0" applyFont="1" applyAlignment="1">
      <alignment vertical="center"/>
    </xf>
    <xf numFmtId="0" fontId="21" fillId="4" borderId="8" xfId="0" applyFont="1" applyFill="1" applyBorder="1" applyAlignment="1">
      <alignment horizontal="righ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2" fillId="0" borderId="1" xfId="0" applyFont="1" applyBorder="1" applyAlignment="1">
      <alignment horizontal="left" vertical="center" wrapText="1"/>
    </xf>
    <xf numFmtId="0" fontId="41" fillId="0" borderId="29" xfId="0" applyFont="1" applyBorder="1" applyAlignment="1">
      <alignment horizontal="left" wrapText="1"/>
    </xf>
    <xf numFmtId="0" fontId="40" fillId="0" borderId="1" xfId="0" applyFont="1" applyBorder="1" applyAlignment="1">
      <alignment horizontal="center" vertical="center" wrapText="1"/>
    </xf>
    <xf numFmtId="49" fontId="42" fillId="0" borderId="1" xfId="0" applyNumberFormat="1" applyFont="1" applyBorder="1" applyAlignment="1">
      <alignment horizontal="left" vertical="center" wrapText="1"/>
    </xf>
    <xf numFmtId="0" fontId="40" fillId="0" borderId="1" xfId="0" applyFont="1" applyBorder="1" applyAlignment="1">
      <alignment horizontal="center" vertical="center"/>
    </xf>
    <xf numFmtId="0" fontId="41" fillId="0" borderId="29" xfId="0" applyFont="1" applyBorder="1" applyAlignment="1">
      <alignment horizontal="left"/>
    </xf>
    <xf numFmtId="0" fontId="42" fillId="0" borderId="1" xfId="0" applyFont="1" applyBorder="1" applyAlignment="1">
      <alignment horizontal="left" vertical="center"/>
    </xf>
    <xf numFmtId="0" fontId="42" fillId="0" borderId="1" xfId="0" applyFont="1" applyBorder="1" applyAlignment="1">
      <alignment horizontal="left" vertical="top"/>
    </xf>
    <xf numFmtId="0" fontId="53" fillId="0" borderId="32" xfId="2" applyFont="1" applyBorder="1" applyAlignment="1">
      <alignment horizontal="center" wrapText="1"/>
    </xf>
    <xf numFmtId="0" fontId="53" fillId="0" borderId="33" xfId="2" applyFont="1" applyBorder="1" applyAlignment="1">
      <alignment horizontal="left" wrapText="1"/>
    </xf>
    <xf numFmtId="0" fontId="54" fillId="0" borderId="33" xfId="2" applyFont="1" applyBorder="1" applyAlignment="1">
      <alignment horizontal="center" wrapText="1"/>
    </xf>
    <xf numFmtId="0" fontId="55" fillId="0" borderId="33" xfId="2" applyFont="1" applyBorder="1" applyAlignment="1">
      <alignment horizontal="center"/>
    </xf>
    <xf numFmtId="0" fontId="55" fillId="0" borderId="33" xfId="2" applyFont="1" applyBorder="1" applyAlignment="1">
      <alignment horizontal="center" wrapText="1"/>
    </xf>
    <xf numFmtId="49" fontId="53" fillId="0" borderId="33" xfId="2" applyNumberFormat="1" applyFont="1" applyBorder="1" applyAlignment="1">
      <alignment horizontal="center" wrapText="1"/>
    </xf>
    <xf numFmtId="44" fontId="55" fillId="0" borderId="33" xfId="3" applyFont="1" applyFill="1" applyBorder="1" applyAlignment="1">
      <alignment horizontal="center" wrapText="1"/>
    </xf>
    <xf numFmtId="0" fontId="53" fillId="0" borderId="33" xfId="2" applyFont="1" applyBorder="1" applyAlignment="1">
      <alignment horizontal="center" wrapText="1"/>
    </xf>
    <xf numFmtId="44" fontId="55" fillId="0" borderId="34" xfId="3" applyFont="1" applyFill="1" applyBorder="1" applyAlignment="1">
      <alignment horizontal="center" wrapText="1"/>
    </xf>
    <xf numFmtId="49" fontId="53" fillId="0" borderId="1" xfId="2" applyNumberFormat="1" applyFont="1" applyAlignment="1">
      <alignment horizontal="center" wrapText="1"/>
    </xf>
    <xf numFmtId="0" fontId="56" fillId="0" borderId="1" xfId="2" applyFont="1"/>
    <xf numFmtId="0" fontId="53" fillId="0" borderId="35" xfId="2" applyFont="1" applyBorder="1" applyAlignment="1">
      <alignment horizontal="center" wrapText="1"/>
    </xf>
    <xf numFmtId="0" fontId="53" fillId="0" borderId="36" xfId="2" applyFont="1" applyBorder="1" applyAlignment="1">
      <alignment horizontal="left" wrapText="1"/>
    </xf>
    <xf numFmtId="0" fontId="53" fillId="0" borderId="36" xfId="2" applyFont="1" applyBorder="1" applyAlignment="1">
      <alignment horizontal="center" wrapText="1"/>
    </xf>
    <xf numFmtId="44" fontId="56" fillId="0" borderId="36" xfId="3" applyFont="1" applyFill="1" applyBorder="1" applyAlignment="1">
      <alignment horizontal="center" wrapText="1"/>
    </xf>
    <xf numFmtId="44" fontId="57" fillId="0" borderId="37" xfId="3" applyFont="1" applyFill="1" applyBorder="1" applyAlignment="1"/>
    <xf numFmtId="0" fontId="53" fillId="0" borderId="1" xfId="2" applyFont="1" applyAlignment="1">
      <alignment horizontal="left" wrapText="1"/>
    </xf>
    <xf numFmtId="49" fontId="56" fillId="0" borderId="35" xfId="2" applyNumberFormat="1" applyFont="1" applyBorder="1" applyAlignment="1">
      <alignment horizontal="center"/>
    </xf>
    <xf numFmtId="0" fontId="56" fillId="0" borderId="36" xfId="2" applyFont="1" applyBorder="1" applyAlignment="1">
      <alignment wrapText="1"/>
    </xf>
    <xf numFmtId="0" fontId="56" fillId="0" borderId="36" xfId="2" applyFont="1" applyBorder="1" applyAlignment="1">
      <alignment horizontal="center" wrapText="1"/>
    </xf>
    <xf numFmtId="0" fontId="56" fillId="5" borderId="36" xfId="2" applyFont="1" applyFill="1" applyBorder="1" applyAlignment="1">
      <alignment horizontal="center"/>
    </xf>
    <xf numFmtId="0" fontId="56" fillId="0" borderId="36" xfId="2" applyFont="1" applyBorder="1" applyAlignment="1">
      <alignment horizontal="center"/>
    </xf>
    <xf numFmtId="44" fontId="56" fillId="5" borderId="36" xfId="3" applyFont="1" applyFill="1" applyBorder="1" applyAlignment="1">
      <alignment horizontal="center"/>
    </xf>
    <xf numFmtId="44" fontId="57" fillId="5" borderId="37" xfId="3" applyFont="1" applyFill="1" applyBorder="1" applyAlignment="1"/>
    <xf numFmtId="0" fontId="56" fillId="0" borderId="1" xfId="2" applyFont="1" applyAlignment="1">
      <alignment horizontal="center"/>
    </xf>
    <xf numFmtId="0" fontId="56" fillId="0" borderId="38" xfId="2" applyFont="1" applyBorder="1" applyAlignment="1">
      <alignment wrapText="1"/>
    </xf>
    <xf numFmtId="0" fontId="56" fillId="0" borderId="38" xfId="2" applyFont="1" applyBorder="1" applyAlignment="1">
      <alignment horizontal="center" wrapText="1"/>
    </xf>
    <xf numFmtId="0" fontId="57" fillId="0" borderId="36" xfId="2" applyFont="1" applyBorder="1" applyAlignment="1">
      <alignment wrapText="1"/>
    </xf>
    <xf numFmtId="0" fontId="57" fillId="0" borderId="36" xfId="2" applyFont="1" applyBorder="1" applyAlignment="1">
      <alignment horizontal="center" wrapText="1"/>
    </xf>
    <xf numFmtId="0" fontId="57" fillId="5" borderId="36" xfId="2" applyFont="1" applyFill="1" applyBorder="1" applyAlignment="1">
      <alignment horizontal="center"/>
    </xf>
    <xf numFmtId="0" fontId="56" fillId="5" borderId="36" xfId="2" applyFont="1" applyFill="1" applyBorder="1" applyAlignment="1">
      <alignment horizontal="center" textRotation="90"/>
    </xf>
    <xf numFmtId="44" fontId="56" fillId="5" borderId="36" xfId="3" applyFont="1" applyFill="1" applyBorder="1" applyAlignment="1">
      <alignment horizontal="center" wrapText="1"/>
    </xf>
    <xf numFmtId="0" fontId="56" fillId="0" borderId="1" xfId="2" applyFont="1" applyAlignment="1">
      <alignment horizontal="center" wrapText="1"/>
    </xf>
    <xf numFmtId="0" fontId="58" fillId="5" borderId="36" xfId="2" applyFont="1" applyFill="1" applyBorder="1" applyAlignment="1">
      <alignment horizontal="center"/>
    </xf>
    <xf numFmtId="0" fontId="57" fillId="5" borderId="36" xfId="2" applyFont="1" applyFill="1" applyBorder="1" applyAlignment="1">
      <alignment horizontal="center" wrapText="1"/>
    </xf>
    <xf numFmtId="2" fontId="58" fillId="0" borderId="36" xfId="2" applyNumberFormat="1" applyFont="1" applyBorder="1" applyAlignment="1">
      <alignment horizontal="center" shrinkToFit="1"/>
    </xf>
    <xf numFmtId="0" fontId="58" fillId="0" borderId="36" xfId="2" applyFont="1" applyBorder="1" applyAlignment="1">
      <alignment horizontal="center" wrapText="1"/>
    </xf>
    <xf numFmtId="1" fontId="58" fillId="0" borderId="36" xfId="2" applyNumberFormat="1" applyFont="1" applyBorder="1" applyAlignment="1">
      <alignment horizontal="center" shrinkToFit="1"/>
    </xf>
    <xf numFmtId="1" fontId="58" fillId="5" borderId="36" xfId="2" applyNumberFormat="1" applyFont="1" applyFill="1" applyBorder="1" applyAlignment="1">
      <alignment horizontal="center" shrinkToFit="1"/>
    </xf>
    <xf numFmtId="44" fontId="57" fillId="5" borderId="36" xfId="3" applyFont="1" applyFill="1" applyBorder="1" applyAlignment="1">
      <alignment horizontal="center"/>
    </xf>
    <xf numFmtId="0" fontId="56" fillId="0" borderId="36" xfId="2" applyFont="1" applyBorder="1" applyAlignment="1">
      <alignment horizontal="left" wrapText="1"/>
    </xf>
    <xf numFmtId="0" fontId="56" fillId="5" borderId="36" xfId="2" applyFont="1" applyFill="1" applyBorder="1" applyAlignment="1">
      <alignment horizontal="center" wrapText="1"/>
    </xf>
    <xf numFmtId="49" fontId="56" fillId="0" borderId="39" xfId="2" applyNumberFormat="1" applyFont="1" applyBorder="1" applyAlignment="1">
      <alignment horizontal="center" wrapText="1"/>
    </xf>
    <xf numFmtId="0" fontId="57" fillId="0" borderId="40" xfId="2" applyFont="1" applyBorder="1" applyAlignment="1">
      <alignment horizontal="left" wrapText="1"/>
    </xf>
    <xf numFmtId="0" fontId="56" fillId="0" borderId="40" xfId="2" applyFont="1" applyBorder="1" applyAlignment="1">
      <alignment horizontal="center" wrapText="1"/>
    </xf>
    <xf numFmtId="0" fontId="56" fillId="5" borderId="40" xfId="2" applyFont="1" applyFill="1" applyBorder="1" applyAlignment="1">
      <alignment horizontal="center" wrapText="1"/>
    </xf>
    <xf numFmtId="44" fontId="56" fillId="5" borderId="40" xfId="3" applyFont="1" applyFill="1" applyBorder="1" applyAlignment="1">
      <alignment horizontal="center" wrapText="1"/>
    </xf>
    <xf numFmtId="44" fontId="57" fillId="5" borderId="41" xfId="3" applyFont="1" applyFill="1" applyBorder="1" applyAlignment="1"/>
    <xf numFmtId="0" fontId="56" fillId="0" borderId="42" xfId="2" applyFont="1" applyBorder="1" applyAlignment="1">
      <alignment wrapText="1"/>
    </xf>
    <xf numFmtId="0" fontId="57" fillId="0" borderId="43" xfId="2" applyFont="1" applyBorder="1" applyAlignment="1">
      <alignment wrapText="1"/>
    </xf>
    <xf numFmtId="0" fontId="56" fillId="0" borderId="43" xfId="2" applyFont="1" applyBorder="1" applyAlignment="1">
      <alignment horizontal="center" wrapText="1"/>
    </xf>
    <xf numFmtId="0" fontId="56" fillId="5" borderId="43" xfId="2" applyFont="1" applyFill="1" applyBorder="1" applyAlignment="1">
      <alignment wrapText="1"/>
    </xf>
    <xf numFmtId="0" fontId="56" fillId="0" borderId="43" xfId="2" applyFont="1" applyBorder="1" applyAlignment="1">
      <alignment wrapText="1"/>
    </xf>
    <xf numFmtId="0" fontId="56" fillId="5" borderId="43" xfId="2" applyFont="1" applyFill="1" applyBorder="1" applyAlignment="1">
      <alignment horizontal="center" wrapText="1"/>
    </xf>
    <xf numFmtId="0" fontId="56" fillId="5" borderId="43" xfId="2" applyFont="1" applyFill="1" applyBorder="1"/>
    <xf numFmtId="0" fontId="56" fillId="0" borderId="43" xfId="2" applyFont="1" applyBorder="1"/>
    <xf numFmtId="0" fontId="56" fillId="5" borderId="44" xfId="2" applyFont="1" applyFill="1" applyBorder="1"/>
    <xf numFmtId="49" fontId="57" fillId="0" borderId="36" xfId="2" applyNumberFormat="1" applyFont="1" applyBorder="1" applyAlignment="1">
      <alignment horizontal="center" wrapText="1"/>
    </xf>
    <xf numFmtId="0" fontId="57" fillId="0" borderId="36" xfId="2" applyFont="1" applyBorder="1" applyAlignment="1">
      <alignment horizontal="left" wrapText="1"/>
    </xf>
    <xf numFmtId="0" fontId="56" fillId="6" borderId="38" xfId="2" applyFont="1" applyFill="1" applyBorder="1" applyAlignment="1">
      <alignment horizontal="center"/>
    </xf>
    <xf numFmtId="0" fontId="57" fillId="0" borderId="36" xfId="2" applyFont="1" applyBorder="1" applyAlignment="1">
      <alignment horizontal="center"/>
    </xf>
    <xf numFmtId="0" fontId="58" fillId="0" borderId="36" xfId="2" applyFont="1" applyBorder="1" applyAlignment="1">
      <alignment wrapText="1"/>
    </xf>
    <xf numFmtId="49" fontId="57" fillId="5" borderId="36" xfId="2" applyNumberFormat="1" applyFont="1" applyFill="1" applyBorder="1" applyAlignment="1">
      <alignment horizontal="center" wrapText="1"/>
    </xf>
    <xf numFmtId="0" fontId="58" fillId="0" borderId="36" xfId="2" applyFont="1" applyBorder="1" applyAlignment="1">
      <alignment horizontal="center"/>
    </xf>
    <xf numFmtId="0" fontId="58" fillId="5" borderId="36" xfId="2" applyFont="1" applyFill="1" applyBorder="1" applyAlignment="1">
      <alignment horizontal="center" textRotation="90"/>
    </xf>
    <xf numFmtId="44" fontId="58" fillId="5" borderId="36" xfId="3" applyFont="1" applyFill="1" applyBorder="1"/>
    <xf numFmtId="2" fontId="58" fillId="0" borderId="36" xfId="2" applyNumberFormat="1" applyFont="1" applyBorder="1" applyAlignment="1">
      <alignment horizontal="center" wrapText="1"/>
    </xf>
    <xf numFmtId="0" fontId="56" fillId="0" borderId="36" xfId="2" applyFont="1" applyBorder="1"/>
    <xf numFmtId="0" fontId="57" fillId="5" borderId="36" xfId="2" applyFont="1" applyFill="1" applyBorder="1" applyAlignment="1">
      <alignment horizontal="center" textRotation="90"/>
    </xf>
    <xf numFmtId="0" fontId="56" fillId="0" borderId="1" xfId="2" applyFont="1" applyAlignment="1">
      <alignment horizontal="center" vertical="center"/>
    </xf>
    <xf numFmtId="0" fontId="58" fillId="5" borderId="36" xfId="2" applyFont="1" applyFill="1" applyBorder="1" applyAlignment="1">
      <alignment horizontal="center" wrapText="1"/>
    </xf>
    <xf numFmtId="0" fontId="58" fillId="5" borderId="36" xfId="2" applyFont="1" applyFill="1" applyBorder="1" applyAlignment="1" applyProtection="1">
      <alignment horizontal="center" wrapText="1"/>
      <protection locked="0"/>
    </xf>
    <xf numFmtId="0" fontId="57" fillId="5" borderId="36" xfId="2" applyFont="1" applyFill="1" applyBorder="1" applyAlignment="1" applyProtection="1">
      <alignment horizontal="center" wrapText="1"/>
      <protection locked="0"/>
    </xf>
    <xf numFmtId="44" fontId="57" fillId="5" borderId="37" xfId="3" applyFont="1" applyFill="1" applyBorder="1" applyAlignment="1">
      <alignment horizontal="center"/>
    </xf>
    <xf numFmtId="49" fontId="56" fillId="0" borderId="45" xfId="2" applyNumberFormat="1" applyFont="1" applyBorder="1" applyAlignment="1">
      <alignment horizontal="center"/>
    </xf>
    <xf numFmtId="0" fontId="56" fillId="0" borderId="46" xfId="2" applyFont="1" applyBorder="1" applyAlignment="1">
      <alignment horizontal="left"/>
    </xf>
    <xf numFmtId="0" fontId="56" fillId="0" borderId="46" xfId="2" applyFont="1" applyBorder="1" applyAlignment="1">
      <alignment horizontal="center"/>
    </xf>
    <xf numFmtId="44" fontId="56" fillId="0" borderId="46" xfId="3" applyFont="1" applyFill="1" applyBorder="1" applyAlignment="1">
      <alignment horizontal="center" wrapText="1"/>
    </xf>
    <xf numFmtId="44" fontId="57" fillId="0" borderId="47" xfId="3" applyFont="1" applyFill="1" applyBorder="1" applyAlignment="1"/>
    <xf numFmtId="49" fontId="56" fillId="0" borderId="1" xfId="2" applyNumberFormat="1" applyFont="1" applyAlignment="1">
      <alignment horizontal="center"/>
    </xf>
    <xf numFmtId="0" fontId="54" fillId="0" borderId="1" xfId="2" applyFont="1" applyAlignment="1">
      <alignment wrapText="1"/>
    </xf>
    <xf numFmtId="168" fontId="54" fillId="5" borderId="1" xfId="2" applyNumberFormat="1" applyFont="1" applyFill="1" applyAlignment="1">
      <alignment horizontal="center"/>
    </xf>
    <xf numFmtId="0" fontId="57" fillId="0" borderId="1" xfId="2" applyFont="1" applyAlignment="1">
      <alignment wrapText="1"/>
    </xf>
    <xf numFmtId="168" fontId="56" fillId="5" borderId="1" xfId="3" applyNumberFormat="1" applyFont="1" applyFill="1" applyBorder="1" applyAlignment="1" applyProtection="1"/>
    <xf numFmtId="168" fontId="54" fillId="5" borderId="1" xfId="3" applyNumberFormat="1" applyFont="1" applyFill="1" applyBorder="1" applyAlignment="1" applyProtection="1"/>
    <xf numFmtId="0" fontId="56" fillId="0" borderId="1" xfId="2" applyFont="1" applyAlignment="1">
      <alignment wrapText="1"/>
    </xf>
    <xf numFmtId="0" fontId="55" fillId="5" borderId="1" xfId="2" applyFont="1" applyFill="1" applyAlignment="1">
      <alignment vertical="center" wrapText="1"/>
    </xf>
    <xf numFmtId="0" fontId="59" fillId="0" borderId="1" xfId="2" applyFont="1" applyAlignment="1">
      <alignment wrapText="1"/>
    </xf>
    <xf numFmtId="0" fontId="53" fillId="0" borderId="37" xfId="2" applyFont="1" applyBorder="1" applyAlignment="1">
      <alignment horizontal="left" wrapText="1"/>
    </xf>
    <xf numFmtId="0" fontId="58" fillId="0" borderId="36" xfId="2" applyFont="1" applyBorder="1"/>
    <xf numFmtId="0" fontId="56" fillId="0" borderId="42" xfId="2" applyFont="1" applyBorder="1" applyAlignment="1">
      <alignment wrapText="1"/>
    </xf>
    <xf numFmtId="0" fontId="56" fillId="0" borderId="43" xfId="2" applyFont="1" applyBorder="1" applyAlignment="1">
      <alignment wrapText="1"/>
    </xf>
    <xf numFmtId="0" fontId="56" fillId="5" borderId="43" xfId="2" applyFont="1" applyFill="1" applyBorder="1" applyAlignment="1">
      <alignment wrapText="1"/>
    </xf>
    <xf numFmtId="0" fontId="56" fillId="0" borderId="43" xfId="2" applyFont="1" applyBorder="1" applyAlignment="1">
      <alignment horizontal="center" wrapText="1"/>
    </xf>
    <xf numFmtId="44" fontId="56" fillId="5" borderId="43" xfId="3" applyFont="1" applyFill="1" applyBorder="1" applyAlignment="1"/>
    <xf numFmtId="0" fontId="58" fillId="5" borderId="36" xfId="2" applyFont="1" applyFill="1" applyBorder="1" applyAlignment="1" applyProtection="1">
      <alignment horizontal="center"/>
      <protection locked="0"/>
    </xf>
    <xf numFmtId="44" fontId="57" fillId="5" borderId="36" xfId="3" applyFont="1" applyFill="1" applyBorder="1" applyAlignment="1" applyProtection="1">
      <alignment horizontal="center"/>
      <protection locked="0"/>
    </xf>
    <xf numFmtId="44" fontId="56" fillId="5" borderId="36" xfId="3" applyFont="1" applyFill="1" applyBorder="1"/>
    <xf numFmtId="49" fontId="57" fillId="0" borderId="36" xfId="2" applyNumberFormat="1" applyFont="1" applyBorder="1" applyAlignment="1">
      <alignment horizontal="center"/>
    </xf>
    <xf numFmtId="0" fontId="58" fillId="0" borderId="36" xfId="2" applyFont="1" applyBorder="1" applyAlignment="1">
      <alignment horizontal="right" vertical="center" wrapText="1"/>
    </xf>
    <xf numFmtId="0" fontId="57" fillId="0" borderId="36" xfId="2" applyFont="1" applyBorder="1" applyAlignment="1">
      <alignment horizontal="center" vertical="center" wrapText="1"/>
    </xf>
  </cellXfs>
  <cellStyles count="4">
    <cellStyle name="Hypertextový odkaz" xfId="1" builtinId="8"/>
    <cellStyle name="Měna 2" xfId="3" xr:uid="{5F067ABC-E3DE-B041-B788-CA7E2B1D938B}"/>
    <cellStyle name="Normální" xfId="0" builtinId="0" customBuiltin="1"/>
    <cellStyle name="Normální 2" xfId="2" xr:uid="{3977F3CE-0617-9F4C-AC57-DD9013DA84F1}"/>
  </cellStyles>
  <dxfs count="1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hyperlink" Target="https://podminky.urs.cz/item/CS_URS_2025_01/045002000" TargetMode="External"/><Relationship Id="rId2" Type="http://schemas.openxmlformats.org/officeDocument/2006/relationships/hyperlink" Target="https://podminky.urs.cz/item/CS_URS_2025_01/030001000" TargetMode="External"/><Relationship Id="rId1" Type="http://schemas.openxmlformats.org/officeDocument/2006/relationships/hyperlink" Target="https://podminky.urs.cz/item/CS_URS_2025_01/020001000" TargetMode="External"/><Relationship Id="rId5" Type="http://schemas.openxmlformats.org/officeDocument/2006/relationships/drawing" Target="../drawings/drawing13.xml"/><Relationship Id="rId4" Type="http://schemas.openxmlformats.org/officeDocument/2006/relationships/hyperlink" Target="https://podminky.urs.cz/item/CS_URS_2025_01/070001000"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5_01/971033431" TargetMode="External"/><Relationship Id="rId13" Type="http://schemas.openxmlformats.org/officeDocument/2006/relationships/hyperlink" Target="https://podminky.urs.cz/item/CS_URS_2025_01/997013111" TargetMode="External"/><Relationship Id="rId18" Type="http://schemas.openxmlformats.org/officeDocument/2006/relationships/hyperlink" Target="https://podminky.urs.cz/item/CS_URS_2025_01/711141811" TargetMode="External"/><Relationship Id="rId3" Type="http://schemas.openxmlformats.org/officeDocument/2006/relationships/hyperlink" Target="https://podminky.urs.cz/item/CS_URS_2025_01/965046111" TargetMode="External"/><Relationship Id="rId21" Type="http://schemas.openxmlformats.org/officeDocument/2006/relationships/hyperlink" Target="https://podminky.urs.cz/item/CS_URS_2025_01/781473810" TargetMode="External"/><Relationship Id="rId7" Type="http://schemas.openxmlformats.org/officeDocument/2006/relationships/hyperlink" Target="https://podminky.urs.cz/item/CS_URS_2025_01/971033341" TargetMode="External"/><Relationship Id="rId12" Type="http://schemas.openxmlformats.org/officeDocument/2006/relationships/hyperlink" Target="https://podminky.urs.cz/item/CS_URS_2025_01/977332122" TargetMode="External"/><Relationship Id="rId17" Type="http://schemas.openxmlformats.org/officeDocument/2006/relationships/hyperlink" Target="https://podminky.urs.cz/item/CS_URS_2025_01/997013609" TargetMode="External"/><Relationship Id="rId2" Type="http://schemas.openxmlformats.org/officeDocument/2006/relationships/hyperlink" Target="https://podminky.urs.cz/item/CS_URS_2025_01/965042141" TargetMode="External"/><Relationship Id="rId16" Type="http://schemas.openxmlformats.org/officeDocument/2006/relationships/hyperlink" Target="https://podminky.urs.cz/item/CS_URS_2025_01/997013509" TargetMode="External"/><Relationship Id="rId20" Type="http://schemas.openxmlformats.org/officeDocument/2006/relationships/hyperlink" Target="https://podminky.urs.cz/item/CS_URS_2025_01/771573810" TargetMode="External"/><Relationship Id="rId1" Type="http://schemas.openxmlformats.org/officeDocument/2006/relationships/hyperlink" Target="https://podminky.urs.cz/item/CS_URS_2025_01/962031013" TargetMode="External"/><Relationship Id="rId6" Type="http://schemas.openxmlformats.org/officeDocument/2006/relationships/hyperlink" Target="https://podminky.urs.cz/item/CS_URS_2025_01/971033331" TargetMode="External"/><Relationship Id="rId11" Type="http://schemas.openxmlformats.org/officeDocument/2006/relationships/hyperlink" Target="https://podminky.urs.cz/item/CS_URS_2025_01/977151124" TargetMode="External"/><Relationship Id="rId24" Type="http://schemas.openxmlformats.org/officeDocument/2006/relationships/drawing" Target="../drawings/drawing2.xml"/><Relationship Id="rId5" Type="http://schemas.openxmlformats.org/officeDocument/2006/relationships/hyperlink" Target="https://podminky.urs.cz/item/CS_URS_2025_01/968072865" TargetMode="External"/><Relationship Id="rId15" Type="http://schemas.openxmlformats.org/officeDocument/2006/relationships/hyperlink" Target="https://podminky.urs.cz/item/CS_URS_2025_01/997013501" TargetMode="External"/><Relationship Id="rId23" Type="http://schemas.openxmlformats.org/officeDocument/2006/relationships/hyperlink" Target="https://podminky.urs.cz/item/CS_URS_2025_01/784121001" TargetMode="External"/><Relationship Id="rId10" Type="http://schemas.openxmlformats.org/officeDocument/2006/relationships/hyperlink" Target="https://podminky.urs.cz/item/CS_URS_2025_01/971033521" TargetMode="External"/><Relationship Id="rId19" Type="http://schemas.openxmlformats.org/officeDocument/2006/relationships/hyperlink" Target="https://podminky.urs.cz/item/CS_URS_2025_01/766691914" TargetMode="External"/><Relationship Id="rId4" Type="http://schemas.openxmlformats.org/officeDocument/2006/relationships/hyperlink" Target="https://podminky.urs.cz/item/CS_URS_2025_01/968072455" TargetMode="External"/><Relationship Id="rId9" Type="http://schemas.openxmlformats.org/officeDocument/2006/relationships/hyperlink" Target="https://podminky.urs.cz/item/CS_URS_2025_01/971033441" TargetMode="External"/><Relationship Id="rId14" Type="http://schemas.openxmlformats.org/officeDocument/2006/relationships/hyperlink" Target="https://podminky.urs.cz/item/CS_URS_2025_01/997013219" TargetMode="External"/><Relationship Id="rId22" Type="http://schemas.openxmlformats.org/officeDocument/2006/relationships/hyperlink" Target="https://podminky.urs.cz/item/CS_URS_2025_01/78330680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5_01/997013609" TargetMode="External"/><Relationship Id="rId3" Type="http://schemas.openxmlformats.org/officeDocument/2006/relationships/hyperlink" Target="https://podminky.urs.cz/item/CS_URS_2025_01/977332122" TargetMode="External"/><Relationship Id="rId7" Type="http://schemas.openxmlformats.org/officeDocument/2006/relationships/hyperlink" Target="https://podminky.urs.cz/item/CS_URS_2025_01/997013509" TargetMode="External"/><Relationship Id="rId12" Type="http://schemas.openxmlformats.org/officeDocument/2006/relationships/drawing" Target="../drawings/drawing3.xml"/><Relationship Id="rId2" Type="http://schemas.openxmlformats.org/officeDocument/2006/relationships/hyperlink" Target="https://podminky.urs.cz/item/CS_URS_2025_01/971033331" TargetMode="External"/><Relationship Id="rId1" Type="http://schemas.openxmlformats.org/officeDocument/2006/relationships/hyperlink" Target="https://podminky.urs.cz/item/CS_URS_2025_01/965046111" TargetMode="External"/><Relationship Id="rId6" Type="http://schemas.openxmlformats.org/officeDocument/2006/relationships/hyperlink" Target="https://podminky.urs.cz/item/CS_URS_2025_01/997013501" TargetMode="External"/><Relationship Id="rId11" Type="http://schemas.openxmlformats.org/officeDocument/2006/relationships/hyperlink" Target="https://podminky.urs.cz/item/CS_URS_2025_01/784121001" TargetMode="External"/><Relationship Id="rId5" Type="http://schemas.openxmlformats.org/officeDocument/2006/relationships/hyperlink" Target="https://podminky.urs.cz/item/CS_URS_2025_01/997013219" TargetMode="External"/><Relationship Id="rId10" Type="http://schemas.openxmlformats.org/officeDocument/2006/relationships/hyperlink" Target="https://podminky.urs.cz/item/CS_URS_2025_01/781473810" TargetMode="External"/><Relationship Id="rId4" Type="http://schemas.openxmlformats.org/officeDocument/2006/relationships/hyperlink" Target="https://podminky.urs.cz/item/CS_URS_2025_01/997013111" TargetMode="External"/><Relationship Id="rId9" Type="http://schemas.openxmlformats.org/officeDocument/2006/relationships/hyperlink" Target="https://podminky.urs.cz/item/CS_URS_2025_01/771573810"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podminky.urs.cz/item/CS_URS_2025_01/642942221" TargetMode="External"/><Relationship Id="rId18" Type="http://schemas.openxmlformats.org/officeDocument/2006/relationships/hyperlink" Target="https://podminky.urs.cz/item/CS_URS_2025_01/711111011" TargetMode="External"/><Relationship Id="rId26" Type="http://schemas.openxmlformats.org/officeDocument/2006/relationships/hyperlink" Target="https://podminky.urs.cz/item/CS_URS_2025_01/766660729" TargetMode="External"/><Relationship Id="rId39" Type="http://schemas.openxmlformats.org/officeDocument/2006/relationships/hyperlink" Target="https://podminky.urs.cz/item/CS_URS_2025_01/781472215" TargetMode="External"/><Relationship Id="rId21" Type="http://schemas.openxmlformats.org/officeDocument/2006/relationships/hyperlink" Target="https://podminky.urs.cz/item/CS_URS_2025_01/766660002" TargetMode="External"/><Relationship Id="rId34" Type="http://schemas.openxmlformats.org/officeDocument/2006/relationships/hyperlink" Target="https://podminky.urs.cz/item/CS_URS_2025_01/771591264" TargetMode="External"/><Relationship Id="rId42" Type="http://schemas.openxmlformats.org/officeDocument/2006/relationships/hyperlink" Target="https://podminky.urs.cz/item/CS_URS_2025_01/783301401" TargetMode="External"/><Relationship Id="rId47" Type="http://schemas.openxmlformats.org/officeDocument/2006/relationships/hyperlink" Target="https://podminky.urs.cz/item/CS_URS_2025_01/784111001" TargetMode="External"/><Relationship Id="rId50" Type="http://schemas.openxmlformats.org/officeDocument/2006/relationships/hyperlink" Target="https://podminky.urs.cz/item/CS_URS_2025_01/HZS2491" TargetMode="External"/><Relationship Id="rId7" Type="http://schemas.openxmlformats.org/officeDocument/2006/relationships/hyperlink" Target="https://podminky.urs.cz/item/CS_URS_2025_01/612321131" TargetMode="External"/><Relationship Id="rId2" Type="http://schemas.openxmlformats.org/officeDocument/2006/relationships/hyperlink" Target="https://podminky.urs.cz/item/CS_URS_2025_01/317168017" TargetMode="External"/><Relationship Id="rId16" Type="http://schemas.openxmlformats.org/officeDocument/2006/relationships/hyperlink" Target="https://podminky.urs.cz/item/CS_URS_2025_01/952901111" TargetMode="External"/><Relationship Id="rId29" Type="http://schemas.openxmlformats.org/officeDocument/2006/relationships/hyperlink" Target="https://podminky.urs.cz/item/CS_URS_2025_01/771121011" TargetMode="External"/><Relationship Id="rId11" Type="http://schemas.openxmlformats.org/officeDocument/2006/relationships/hyperlink" Target="https://podminky.urs.cz/item/CS_URS_2025_01/631319203" TargetMode="External"/><Relationship Id="rId24" Type="http://schemas.openxmlformats.org/officeDocument/2006/relationships/hyperlink" Target="https://podminky.urs.cz/item/CS_URS_2025_01/766660312" TargetMode="External"/><Relationship Id="rId32" Type="http://schemas.openxmlformats.org/officeDocument/2006/relationships/hyperlink" Target="https://podminky.urs.cz/item/CS_URS_2025_01/771591112" TargetMode="External"/><Relationship Id="rId37" Type="http://schemas.openxmlformats.org/officeDocument/2006/relationships/hyperlink" Target="https://podminky.urs.cz/item/CS_URS_2025_01/781121011" TargetMode="External"/><Relationship Id="rId40" Type="http://schemas.openxmlformats.org/officeDocument/2006/relationships/hyperlink" Target="https://podminky.urs.cz/item/CS_URS_2025_01/781492251" TargetMode="External"/><Relationship Id="rId45" Type="http://schemas.openxmlformats.org/officeDocument/2006/relationships/hyperlink" Target="https://podminky.urs.cz/item/CS_URS_2025_01/783823133" TargetMode="External"/><Relationship Id="rId5" Type="http://schemas.openxmlformats.org/officeDocument/2006/relationships/hyperlink" Target="https://podminky.urs.cz/item/CS_URS_2025_01/346272236" TargetMode="External"/><Relationship Id="rId15" Type="http://schemas.openxmlformats.org/officeDocument/2006/relationships/hyperlink" Target="https://podminky.urs.cz/item/CS_URS_2025_01/949101111" TargetMode="External"/><Relationship Id="rId23" Type="http://schemas.openxmlformats.org/officeDocument/2006/relationships/hyperlink" Target="https://podminky.urs.cz/item/CS_URS_2025_01/766660012" TargetMode="External"/><Relationship Id="rId28" Type="http://schemas.openxmlformats.org/officeDocument/2006/relationships/hyperlink" Target="https://podminky.urs.cz/item/CS_URS_2025_01/771111011" TargetMode="External"/><Relationship Id="rId36" Type="http://schemas.openxmlformats.org/officeDocument/2006/relationships/hyperlink" Target="https://podminky.urs.cz/item/CS_URS_2025_01/781111011" TargetMode="External"/><Relationship Id="rId49" Type="http://schemas.openxmlformats.org/officeDocument/2006/relationships/hyperlink" Target="https://podminky.urs.cz/item/CS_URS_2025_01/784211101" TargetMode="External"/><Relationship Id="rId10" Type="http://schemas.openxmlformats.org/officeDocument/2006/relationships/hyperlink" Target="https://podminky.urs.cz/item/CS_URS_2025_01/631311115" TargetMode="External"/><Relationship Id="rId19" Type="http://schemas.openxmlformats.org/officeDocument/2006/relationships/hyperlink" Target="https://podminky.urs.cz/item/CS_URS_2025_01/711141559" TargetMode="External"/><Relationship Id="rId31" Type="http://schemas.openxmlformats.org/officeDocument/2006/relationships/hyperlink" Target="https://podminky.urs.cz/item/CS_URS_2025_01/771574415" TargetMode="External"/><Relationship Id="rId44" Type="http://schemas.openxmlformats.org/officeDocument/2006/relationships/hyperlink" Target="https://podminky.urs.cz/item/CS_URS_2025_01/783317101" TargetMode="External"/><Relationship Id="rId4" Type="http://schemas.openxmlformats.org/officeDocument/2006/relationships/hyperlink" Target="https://podminky.urs.cz/item/CS_URS_2025_01/342291121" TargetMode="External"/><Relationship Id="rId9" Type="http://schemas.openxmlformats.org/officeDocument/2006/relationships/hyperlink" Target="https://podminky.urs.cz/item/CS_URS_2025_01/612325416" TargetMode="External"/><Relationship Id="rId14" Type="http://schemas.openxmlformats.org/officeDocument/2006/relationships/hyperlink" Target="https://podminky.urs.cz/item/CS_URS_2025_01/642946112" TargetMode="External"/><Relationship Id="rId22" Type="http://schemas.openxmlformats.org/officeDocument/2006/relationships/hyperlink" Target="https://podminky.urs.cz/item/CS_URS_2025_01/766660011" TargetMode="External"/><Relationship Id="rId27" Type="http://schemas.openxmlformats.org/officeDocument/2006/relationships/hyperlink" Target="https://podminky.urs.cz/item/CS_URS_2025_01/998766111" TargetMode="External"/><Relationship Id="rId30" Type="http://schemas.openxmlformats.org/officeDocument/2006/relationships/hyperlink" Target="https://podminky.urs.cz/item/CS_URS_2025_01/771151023" TargetMode="External"/><Relationship Id="rId35" Type="http://schemas.openxmlformats.org/officeDocument/2006/relationships/hyperlink" Target="https://podminky.urs.cz/item/CS_URS_2025_01/998771111" TargetMode="External"/><Relationship Id="rId43" Type="http://schemas.openxmlformats.org/officeDocument/2006/relationships/hyperlink" Target="https://podminky.urs.cz/item/CS_URS_2025_01/783315101" TargetMode="External"/><Relationship Id="rId48" Type="http://schemas.openxmlformats.org/officeDocument/2006/relationships/hyperlink" Target="https://podminky.urs.cz/item/CS_URS_2025_01/784181101" TargetMode="External"/><Relationship Id="rId8" Type="http://schemas.openxmlformats.org/officeDocument/2006/relationships/hyperlink" Target="https://podminky.urs.cz/item/CS_URS_2025_01/612321321" TargetMode="External"/><Relationship Id="rId51" Type="http://schemas.openxmlformats.org/officeDocument/2006/relationships/drawing" Target="../drawings/drawing4.xml"/><Relationship Id="rId3" Type="http://schemas.openxmlformats.org/officeDocument/2006/relationships/hyperlink" Target="https://podminky.urs.cz/item/CS_URS_2025_01/342244111" TargetMode="External"/><Relationship Id="rId12" Type="http://schemas.openxmlformats.org/officeDocument/2006/relationships/hyperlink" Target="https://podminky.urs.cz/item/CS_URS_2025_01/642942111" TargetMode="External"/><Relationship Id="rId17" Type="http://schemas.openxmlformats.org/officeDocument/2006/relationships/hyperlink" Target="https://podminky.urs.cz/item/CS_URS_2025_01/998011008" TargetMode="External"/><Relationship Id="rId25" Type="http://schemas.openxmlformats.org/officeDocument/2006/relationships/hyperlink" Target="https://podminky.urs.cz/item/CS_URS_2025_01/766660713" TargetMode="External"/><Relationship Id="rId33" Type="http://schemas.openxmlformats.org/officeDocument/2006/relationships/hyperlink" Target="https://podminky.urs.cz/item/CS_URS_2025_01/771591115" TargetMode="External"/><Relationship Id="rId38" Type="http://schemas.openxmlformats.org/officeDocument/2006/relationships/hyperlink" Target="https://podminky.urs.cz/item/CS_URS_2025_01/781131112" TargetMode="External"/><Relationship Id="rId46" Type="http://schemas.openxmlformats.org/officeDocument/2006/relationships/hyperlink" Target="https://podminky.urs.cz/item/CS_URS_2025_01/783827123" TargetMode="External"/><Relationship Id="rId20" Type="http://schemas.openxmlformats.org/officeDocument/2006/relationships/hyperlink" Target="https://podminky.urs.cz/item/CS_URS_2025_01/998711111" TargetMode="External"/><Relationship Id="rId41" Type="http://schemas.openxmlformats.org/officeDocument/2006/relationships/hyperlink" Target="https://podminky.urs.cz/item/CS_URS_2025_01/998781111" TargetMode="External"/><Relationship Id="rId1" Type="http://schemas.openxmlformats.org/officeDocument/2006/relationships/hyperlink" Target="https://podminky.urs.cz/item/CS_URS_2025_01/317168013" TargetMode="External"/><Relationship Id="rId6" Type="http://schemas.openxmlformats.org/officeDocument/2006/relationships/hyperlink" Target="https://podminky.urs.cz/item/CS_URS_2025_01/611325416"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odminky.urs.cz/item/CS_URS_2025_01/771151023" TargetMode="External"/><Relationship Id="rId13" Type="http://schemas.openxmlformats.org/officeDocument/2006/relationships/hyperlink" Target="https://podminky.urs.cz/item/CS_URS_2025_01/998771111" TargetMode="External"/><Relationship Id="rId18" Type="http://schemas.openxmlformats.org/officeDocument/2006/relationships/hyperlink" Target="https://podminky.urs.cz/item/CS_URS_2025_01/781492251" TargetMode="External"/><Relationship Id="rId3" Type="http://schemas.openxmlformats.org/officeDocument/2006/relationships/hyperlink" Target="https://podminky.urs.cz/item/CS_URS_2025_01/949101111" TargetMode="External"/><Relationship Id="rId21" Type="http://schemas.openxmlformats.org/officeDocument/2006/relationships/hyperlink" Target="https://podminky.urs.cz/item/CS_URS_2025_01/784181101" TargetMode="External"/><Relationship Id="rId7" Type="http://schemas.openxmlformats.org/officeDocument/2006/relationships/hyperlink" Target="https://podminky.urs.cz/item/CS_URS_2025_01/771121011" TargetMode="External"/><Relationship Id="rId12" Type="http://schemas.openxmlformats.org/officeDocument/2006/relationships/hyperlink" Target="https://podminky.urs.cz/item/CS_URS_2025_01/771591264" TargetMode="External"/><Relationship Id="rId17" Type="http://schemas.openxmlformats.org/officeDocument/2006/relationships/hyperlink" Target="https://podminky.urs.cz/item/CS_URS_2025_01/781472215" TargetMode="External"/><Relationship Id="rId2" Type="http://schemas.openxmlformats.org/officeDocument/2006/relationships/hyperlink" Target="https://podminky.urs.cz/item/CS_URS_2025_01/612325416" TargetMode="External"/><Relationship Id="rId16" Type="http://schemas.openxmlformats.org/officeDocument/2006/relationships/hyperlink" Target="https://podminky.urs.cz/item/CS_URS_2025_01/781131112" TargetMode="External"/><Relationship Id="rId20" Type="http://schemas.openxmlformats.org/officeDocument/2006/relationships/hyperlink" Target="https://podminky.urs.cz/item/CS_URS_2025_01/784111001" TargetMode="External"/><Relationship Id="rId1" Type="http://schemas.openxmlformats.org/officeDocument/2006/relationships/hyperlink" Target="https://podminky.urs.cz/item/CS_URS_2025_01/611325416" TargetMode="External"/><Relationship Id="rId6" Type="http://schemas.openxmlformats.org/officeDocument/2006/relationships/hyperlink" Target="https://podminky.urs.cz/item/CS_URS_2025_01/771111011" TargetMode="External"/><Relationship Id="rId11" Type="http://schemas.openxmlformats.org/officeDocument/2006/relationships/hyperlink" Target="https://podminky.urs.cz/item/CS_URS_2025_01/771591115" TargetMode="External"/><Relationship Id="rId24" Type="http://schemas.openxmlformats.org/officeDocument/2006/relationships/drawing" Target="../drawings/drawing5.xml"/><Relationship Id="rId5" Type="http://schemas.openxmlformats.org/officeDocument/2006/relationships/hyperlink" Target="https://podminky.urs.cz/item/CS_URS_2025_01/998011008" TargetMode="External"/><Relationship Id="rId15" Type="http://schemas.openxmlformats.org/officeDocument/2006/relationships/hyperlink" Target="https://podminky.urs.cz/item/CS_URS_2025_01/781121011" TargetMode="External"/><Relationship Id="rId23" Type="http://schemas.openxmlformats.org/officeDocument/2006/relationships/hyperlink" Target="https://podminky.urs.cz/item/CS_URS_2025_01/HZS2491" TargetMode="External"/><Relationship Id="rId10" Type="http://schemas.openxmlformats.org/officeDocument/2006/relationships/hyperlink" Target="https://podminky.urs.cz/item/CS_URS_2025_01/771591112" TargetMode="External"/><Relationship Id="rId19" Type="http://schemas.openxmlformats.org/officeDocument/2006/relationships/hyperlink" Target="https://podminky.urs.cz/item/CS_URS_2025_01/998781111" TargetMode="External"/><Relationship Id="rId4" Type="http://schemas.openxmlformats.org/officeDocument/2006/relationships/hyperlink" Target="https://podminky.urs.cz/item/CS_URS_2025_01/952901111" TargetMode="External"/><Relationship Id="rId9" Type="http://schemas.openxmlformats.org/officeDocument/2006/relationships/hyperlink" Target="https://podminky.urs.cz/item/CS_URS_2025_01/771574415" TargetMode="External"/><Relationship Id="rId14" Type="http://schemas.openxmlformats.org/officeDocument/2006/relationships/hyperlink" Target="https://podminky.urs.cz/item/CS_URS_2025_01/781111011" TargetMode="External"/><Relationship Id="rId22" Type="http://schemas.openxmlformats.org/officeDocument/2006/relationships/hyperlink" Target="https://podminky.urs.cz/item/CS_URS_2025_01/784211101"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8"/>
  <sheetViews>
    <sheetView showGridLines="0" workbookViewId="0"/>
  </sheetViews>
  <sheetFormatPr baseColWidth="10" defaultRowHeight="16"/>
  <cols>
    <col min="1" max="1" width="8.25" customWidth="1"/>
    <col min="2" max="2" width="1.75" customWidth="1"/>
    <col min="3" max="3" width="4.25" customWidth="1"/>
    <col min="4" max="33" width="2.75" customWidth="1"/>
    <col min="34" max="34" width="3.25" customWidth="1"/>
    <col min="35" max="35" width="31.75" customWidth="1"/>
    <col min="36" max="37" width="2.5" customWidth="1"/>
    <col min="38" max="38" width="8.25" customWidth="1"/>
    <col min="39" max="39" width="3.25" customWidth="1"/>
    <col min="40" max="40" width="13.25" customWidth="1"/>
    <col min="41" max="41" width="7.5" customWidth="1"/>
    <col min="42" max="42" width="4.25" customWidth="1"/>
    <col min="43" max="43" width="15.75" customWidth="1"/>
    <col min="44" max="44" width="13.75" customWidth="1"/>
    <col min="45" max="47" width="25.75" hidden="1" customWidth="1"/>
    <col min="48" max="49" width="21.75" hidden="1" customWidth="1"/>
    <col min="50" max="51" width="25" hidden="1" customWidth="1"/>
    <col min="52" max="52" width="21.75" hidden="1" customWidth="1"/>
    <col min="53" max="53" width="19.25" hidden="1" customWidth="1"/>
    <col min="54" max="54" width="25" hidden="1" customWidth="1"/>
    <col min="55" max="55" width="21.75" hidden="1" customWidth="1"/>
    <col min="56" max="56" width="19.25" hidden="1" customWidth="1"/>
    <col min="57" max="57" width="66.5" customWidth="1"/>
    <col min="71" max="91" width="9.25" hidden="1"/>
  </cols>
  <sheetData>
    <row r="1" spans="1:74" ht="11">
      <c r="A1" s="16" t="s">
        <v>0</v>
      </c>
      <c r="AZ1" s="16" t="s">
        <v>1</v>
      </c>
      <c r="BA1" s="16" t="s">
        <v>2</v>
      </c>
      <c r="BB1" s="16" t="s">
        <v>3</v>
      </c>
      <c r="BT1" s="16" t="s">
        <v>4</v>
      </c>
      <c r="BU1" s="16" t="s">
        <v>4</v>
      </c>
      <c r="BV1" s="16" t="s">
        <v>5</v>
      </c>
    </row>
    <row r="2" spans="1:74" ht="37" customHeight="1">
      <c r="AR2" s="285"/>
      <c r="AS2" s="285"/>
      <c r="AT2" s="285"/>
      <c r="AU2" s="285"/>
      <c r="AV2" s="285"/>
      <c r="AW2" s="285"/>
      <c r="AX2" s="285"/>
      <c r="AY2" s="285"/>
      <c r="AZ2" s="285"/>
      <c r="BA2" s="285"/>
      <c r="BB2" s="285"/>
      <c r="BC2" s="285"/>
      <c r="BD2" s="285"/>
      <c r="BE2" s="285"/>
      <c r="BS2" s="17" t="s">
        <v>6</v>
      </c>
      <c r="BT2" s="17" t="s">
        <v>7</v>
      </c>
    </row>
    <row r="3" spans="1:74" ht="7"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5" customHeight="1">
      <c r="B4" s="20"/>
      <c r="D4" s="21" t="s">
        <v>9</v>
      </c>
      <c r="AR4" s="20"/>
      <c r="AS4" s="22" t="s">
        <v>10</v>
      </c>
      <c r="BE4" s="23" t="s">
        <v>11</v>
      </c>
      <c r="BS4" s="17" t="s">
        <v>12</v>
      </c>
    </row>
    <row r="5" spans="1:74" ht="12" customHeight="1">
      <c r="B5" s="20"/>
      <c r="D5" s="24" t="s">
        <v>13</v>
      </c>
      <c r="K5" s="284" t="s">
        <v>14</v>
      </c>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R5" s="20"/>
      <c r="BE5" s="281" t="s">
        <v>15</v>
      </c>
      <c r="BS5" s="17" t="s">
        <v>6</v>
      </c>
    </row>
    <row r="6" spans="1:74" ht="37" customHeight="1">
      <c r="B6" s="20"/>
      <c r="D6" s="26" t="s">
        <v>16</v>
      </c>
      <c r="K6" s="286" t="s">
        <v>17</v>
      </c>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R6" s="20"/>
      <c r="BE6" s="282"/>
      <c r="BS6" s="17" t="s">
        <v>6</v>
      </c>
    </row>
    <row r="7" spans="1:74" ht="12" customHeight="1">
      <c r="B7" s="20"/>
      <c r="D7" s="27" t="s">
        <v>18</v>
      </c>
      <c r="K7" s="25" t="s">
        <v>19</v>
      </c>
      <c r="AK7" s="27" t="s">
        <v>20</v>
      </c>
      <c r="AN7" s="25" t="s">
        <v>19</v>
      </c>
      <c r="AR7" s="20"/>
      <c r="BE7" s="282"/>
      <c r="BS7" s="17" t="s">
        <v>6</v>
      </c>
    </row>
    <row r="8" spans="1:74" ht="12" customHeight="1">
      <c r="B8" s="20"/>
      <c r="D8" s="27" t="s">
        <v>21</v>
      </c>
      <c r="K8" s="25" t="s">
        <v>22</v>
      </c>
      <c r="AK8" s="27" t="s">
        <v>23</v>
      </c>
      <c r="AN8" s="28" t="s">
        <v>24</v>
      </c>
      <c r="AR8" s="20"/>
      <c r="BE8" s="282"/>
      <c r="BS8" s="17" t="s">
        <v>6</v>
      </c>
    </row>
    <row r="9" spans="1:74" ht="14.5" customHeight="1">
      <c r="B9" s="20"/>
      <c r="AR9" s="20"/>
      <c r="BE9" s="282"/>
      <c r="BS9" s="17" t="s">
        <v>6</v>
      </c>
    </row>
    <row r="10" spans="1:74" ht="12" customHeight="1">
      <c r="B10" s="20"/>
      <c r="D10" s="27" t="s">
        <v>25</v>
      </c>
      <c r="AK10" s="27" t="s">
        <v>26</v>
      </c>
      <c r="AN10" s="25" t="s">
        <v>19</v>
      </c>
      <c r="AR10" s="20"/>
      <c r="BE10" s="282"/>
      <c r="BS10" s="17" t="s">
        <v>6</v>
      </c>
    </row>
    <row r="11" spans="1:74" ht="18.5" customHeight="1">
      <c r="B11" s="20"/>
      <c r="E11" s="25" t="s">
        <v>27</v>
      </c>
      <c r="AK11" s="27" t="s">
        <v>28</v>
      </c>
      <c r="AN11" s="25" t="s">
        <v>19</v>
      </c>
      <c r="AR11" s="20"/>
      <c r="BE11" s="282"/>
      <c r="BS11" s="17" t="s">
        <v>6</v>
      </c>
    </row>
    <row r="12" spans="1:74" ht="7" customHeight="1">
      <c r="B12" s="20"/>
      <c r="AR12" s="20"/>
      <c r="BE12" s="282"/>
      <c r="BS12" s="17" t="s">
        <v>6</v>
      </c>
    </row>
    <row r="13" spans="1:74" ht="12" customHeight="1">
      <c r="B13" s="20"/>
      <c r="D13" s="27" t="s">
        <v>29</v>
      </c>
      <c r="AK13" s="27" t="s">
        <v>26</v>
      </c>
      <c r="AN13" s="29" t="s">
        <v>30</v>
      </c>
      <c r="AR13" s="20"/>
      <c r="BE13" s="282"/>
      <c r="BS13" s="17" t="s">
        <v>6</v>
      </c>
    </row>
    <row r="14" spans="1:74" ht="13">
      <c r="B14" s="20"/>
      <c r="E14" s="287" t="s">
        <v>30</v>
      </c>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7" t="s">
        <v>28</v>
      </c>
      <c r="AN14" s="29" t="s">
        <v>30</v>
      </c>
      <c r="AR14" s="20"/>
      <c r="BE14" s="282"/>
      <c r="BS14" s="17" t="s">
        <v>6</v>
      </c>
    </row>
    <row r="15" spans="1:74" ht="7" customHeight="1">
      <c r="B15" s="20"/>
      <c r="AR15" s="20"/>
      <c r="BE15" s="282"/>
      <c r="BS15" s="17" t="s">
        <v>4</v>
      </c>
    </row>
    <row r="16" spans="1:74" ht="12" customHeight="1">
      <c r="B16" s="20"/>
      <c r="D16" s="27" t="s">
        <v>31</v>
      </c>
      <c r="AK16" s="27" t="s">
        <v>26</v>
      </c>
      <c r="AN16" s="25" t="s">
        <v>32</v>
      </c>
      <c r="AR16" s="20"/>
      <c r="BE16" s="282"/>
      <c r="BS16" s="17" t="s">
        <v>4</v>
      </c>
    </row>
    <row r="17" spans="2:71" ht="18.5" customHeight="1">
      <c r="B17" s="20"/>
      <c r="E17" s="25" t="s">
        <v>33</v>
      </c>
      <c r="AK17" s="27" t="s">
        <v>28</v>
      </c>
      <c r="AN17" s="25" t="s">
        <v>34</v>
      </c>
      <c r="AR17" s="20"/>
      <c r="BE17" s="282"/>
      <c r="BS17" s="17" t="s">
        <v>35</v>
      </c>
    </row>
    <row r="18" spans="2:71" ht="7" customHeight="1">
      <c r="B18" s="20"/>
      <c r="AR18" s="20"/>
      <c r="BE18" s="282"/>
      <c r="BS18" s="17" t="s">
        <v>6</v>
      </c>
    </row>
    <row r="19" spans="2:71" ht="12" customHeight="1">
      <c r="B19" s="20"/>
      <c r="D19" s="27" t="s">
        <v>36</v>
      </c>
      <c r="AK19" s="27" t="s">
        <v>26</v>
      </c>
      <c r="AN19" s="25" t="s">
        <v>32</v>
      </c>
      <c r="AR19" s="20"/>
      <c r="BE19" s="282"/>
      <c r="BS19" s="17" t="s">
        <v>6</v>
      </c>
    </row>
    <row r="20" spans="2:71" ht="18.5" customHeight="1">
      <c r="B20" s="20"/>
      <c r="E20" s="25" t="s">
        <v>33</v>
      </c>
      <c r="AK20" s="27" t="s">
        <v>28</v>
      </c>
      <c r="AN20" s="25" t="s">
        <v>34</v>
      </c>
      <c r="AR20" s="20"/>
      <c r="BE20" s="282"/>
      <c r="BS20" s="17" t="s">
        <v>4</v>
      </c>
    </row>
    <row r="21" spans="2:71" ht="7" customHeight="1">
      <c r="B21" s="20"/>
      <c r="AR21" s="20"/>
      <c r="BE21" s="282"/>
    </row>
    <row r="22" spans="2:71" ht="12" customHeight="1">
      <c r="B22" s="20"/>
      <c r="D22" s="27" t="s">
        <v>37</v>
      </c>
      <c r="AR22" s="20"/>
      <c r="BE22" s="282"/>
    </row>
    <row r="23" spans="2:71" ht="47.25" customHeight="1">
      <c r="B23" s="20"/>
      <c r="E23" s="289" t="s">
        <v>38</v>
      </c>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R23" s="20"/>
      <c r="BE23" s="282"/>
    </row>
    <row r="24" spans="2:71" ht="7" customHeight="1">
      <c r="B24" s="20"/>
      <c r="AR24" s="20"/>
      <c r="BE24" s="282"/>
    </row>
    <row r="25" spans="2:71" ht="7"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282"/>
    </row>
    <row r="26" spans="2:71" s="1" customFormat="1" ht="26" customHeight="1">
      <c r="B26" s="32"/>
      <c r="D26" s="33" t="s">
        <v>39</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290">
        <f>ROUND(AG54,2)</f>
        <v>0</v>
      </c>
      <c r="AL26" s="291"/>
      <c r="AM26" s="291"/>
      <c r="AN26" s="291"/>
      <c r="AO26" s="291"/>
      <c r="AR26" s="32"/>
      <c r="BE26" s="282"/>
    </row>
    <row r="27" spans="2:71" s="1" customFormat="1" ht="7" customHeight="1">
      <c r="B27" s="32"/>
      <c r="AR27" s="32"/>
      <c r="BE27" s="282"/>
    </row>
    <row r="28" spans="2:71" s="1" customFormat="1" ht="13">
      <c r="B28" s="32"/>
      <c r="L28" s="292" t="s">
        <v>40</v>
      </c>
      <c r="M28" s="292"/>
      <c r="N28" s="292"/>
      <c r="O28" s="292"/>
      <c r="P28" s="292"/>
      <c r="W28" s="292" t="s">
        <v>41</v>
      </c>
      <c r="X28" s="292"/>
      <c r="Y28" s="292"/>
      <c r="Z28" s="292"/>
      <c r="AA28" s="292"/>
      <c r="AB28" s="292"/>
      <c r="AC28" s="292"/>
      <c r="AD28" s="292"/>
      <c r="AE28" s="292"/>
      <c r="AK28" s="292" t="s">
        <v>42</v>
      </c>
      <c r="AL28" s="292"/>
      <c r="AM28" s="292"/>
      <c r="AN28" s="292"/>
      <c r="AO28" s="292"/>
      <c r="AR28" s="32"/>
      <c r="BE28" s="282"/>
    </row>
    <row r="29" spans="2:71" s="2" customFormat="1" ht="14.5" customHeight="1">
      <c r="B29" s="36"/>
      <c r="D29" s="27" t="s">
        <v>43</v>
      </c>
      <c r="F29" s="27" t="s">
        <v>44</v>
      </c>
      <c r="L29" s="295">
        <v>0.21</v>
      </c>
      <c r="M29" s="294"/>
      <c r="N29" s="294"/>
      <c r="O29" s="294"/>
      <c r="P29" s="294"/>
      <c r="W29" s="293">
        <f>ROUND(AZ54, 2)</f>
        <v>0</v>
      </c>
      <c r="X29" s="294"/>
      <c r="Y29" s="294"/>
      <c r="Z29" s="294"/>
      <c r="AA29" s="294"/>
      <c r="AB29" s="294"/>
      <c r="AC29" s="294"/>
      <c r="AD29" s="294"/>
      <c r="AE29" s="294"/>
      <c r="AK29" s="293">
        <f>ROUND(AV54, 2)</f>
        <v>0</v>
      </c>
      <c r="AL29" s="294"/>
      <c r="AM29" s="294"/>
      <c r="AN29" s="294"/>
      <c r="AO29" s="294"/>
      <c r="AR29" s="36"/>
      <c r="BE29" s="283"/>
    </row>
    <row r="30" spans="2:71" s="2" customFormat="1" ht="14.5" customHeight="1">
      <c r="B30" s="36"/>
      <c r="F30" s="27" t="s">
        <v>45</v>
      </c>
      <c r="L30" s="295">
        <v>0.12</v>
      </c>
      <c r="M30" s="294"/>
      <c r="N30" s="294"/>
      <c r="O30" s="294"/>
      <c r="P30" s="294"/>
      <c r="W30" s="293">
        <f>ROUND(BA54, 2)</f>
        <v>0</v>
      </c>
      <c r="X30" s="294"/>
      <c r="Y30" s="294"/>
      <c r="Z30" s="294"/>
      <c r="AA30" s="294"/>
      <c r="AB30" s="294"/>
      <c r="AC30" s="294"/>
      <c r="AD30" s="294"/>
      <c r="AE30" s="294"/>
      <c r="AK30" s="293">
        <f>ROUND(AW54, 2)</f>
        <v>0</v>
      </c>
      <c r="AL30" s="294"/>
      <c r="AM30" s="294"/>
      <c r="AN30" s="294"/>
      <c r="AO30" s="294"/>
      <c r="AR30" s="36"/>
      <c r="BE30" s="283"/>
    </row>
    <row r="31" spans="2:71" s="2" customFormat="1" ht="14.5" hidden="1" customHeight="1">
      <c r="B31" s="36"/>
      <c r="F31" s="27" t="s">
        <v>46</v>
      </c>
      <c r="L31" s="295">
        <v>0.21</v>
      </c>
      <c r="M31" s="294"/>
      <c r="N31" s="294"/>
      <c r="O31" s="294"/>
      <c r="P31" s="294"/>
      <c r="W31" s="293">
        <f>ROUND(BB54, 2)</f>
        <v>0</v>
      </c>
      <c r="X31" s="294"/>
      <c r="Y31" s="294"/>
      <c r="Z31" s="294"/>
      <c r="AA31" s="294"/>
      <c r="AB31" s="294"/>
      <c r="AC31" s="294"/>
      <c r="AD31" s="294"/>
      <c r="AE31" s="294"/>
      <c r="AK31" s="293">
        <v>0</v>
      </c>
      <c r="AL31" s="294"/>
      <c r="AM31" s="294"/>
      <c r="AN31" s="294"/>
      <c r="AO31" s="294"/>
      <c r="AR31" s="36"/>
      <c r="BE31" s="283"/>
    </row>
    <row r="32" spans="2:71" s="2" customFormat="1" ht="14.5" hidden="1" customHeight="1">
      <c r="B32" s="36"/>
      <c r="F32" s="27" t="s">
        <v>47</v>
      </c>
      <c r="L32" s="295">
        <v>0.12</v>
      </c>
      <c r="M32" s="294"/>
      <c r="N32" s="294"/>
      <c r="O32" s="294"/>
      <c r="P32" s="294"/>
      <c r="W32" s="293">
        <f>ROUND(BC54, 2)</f>
        <v>0</v>
      </c>
      <c r="X32" s="294"/>
      <c r="Y32" s="294"/>
      <c r="Z32" s="294"/>
      <c r="AA32" s="294"/>
      <c r="AB32" s="294"/>
      <c r="AC32" s="294"/>
      <c r="AD32" s="294"/>
      <c r="AE32" s="294"/>
      <c r="AK32" s="293">
        <v>0</v>
      </c>
      <c r="AL32" s="294"/>
      <c r="AM32" s="294"/>
      <c r="AN32" s="294"/>
      <c r="AO32" s="294"/>
      <c r="AR32" s="36"/>
      <c r="BE32" s="283"/>
    </row>
    <row r="33" spans="2:44" s="2" customFormat="1" ht="14.5" hidden="1" customHeight="1">
      <c r="B33" s="36"/>
      <c r="F33" s="27" t="s">
        <v>48</v>
      </c>
      <c r="L33" s="295">
        <v>0</v>
      </c>
      <c r="M33" s="294"/>
      <c r="N33" s="294"/>
      <c r="O33" s="294"/>
      <c r="P33" s="294"/>
      <c r="W33" s="293">
        <f>ROUND(BD54, 2)</f>
        <v>0</v>
      </c>
      <c r="X33" s="294"/>
      <c r="Y33" s="294"/>
      <c r="Z33" s="294"/>
      <c r="AA33" s="294"/>
      <c r="AB33" s="294"/>
      <c r="AC33" s="294"/>
      <c r="AD33" s="294"/>
      <c r="AE33" s="294"/>
      <c r="AK33" s="293">
        <v>0</v>
      </c>
      <c r="AL33" s="294"/>
      <c r="AM33" s="294"/>
      <c r="AN33" s="294"/>
      <c r="AO33" s="294"/>
      <c r="AR33" s="36"/>
    </row>
    <row r="34" spans="2:44" s="1" customFormat="1" ht="7" customHeight="1">
      <c r="B34" s="32"/>
      <c r="AR34" s="32"/>
    </row>
    <row r="35" spans="2:44" s="1" customFormat="1" ht="26" customHeight="1">
      <c r="B35" s="32"/>
      <c r="C35" s="37"/>
      <c r="D35" s="38" t="s">
        <v>49</v>
      </c>
      <c r="E35" s="39"/>
      <c r="F35" s="39"/>
      <c r="G35" s="39"/>
      <c r="H35" s="39"/>
      <c r="I35" s="39"/>
      <c r="J35" s="39"/>
      <c r="K35" s="39"/>
      <c r="L35" s="39"/>
      <c r="M35" s="39"/>
      <c r="N35" s="39"/>
      <c r="O35" s="39"/>
      <c r="P35" s="39"/>
      <c r="Q35" s="39"/>
      <c r="R35" s="39"/>
      <c r="S35" s="39"/>
      <c r="T35" s="40" t="s">
        <v>50</v>
      </c>
      <c r="U35" s="39"/>
      <c r="V35" s="39"/>
      <c r="W35" s="39"/>
      <c r="X35" s="299" t="s">
        <v>51</v>
      </c>
      <c r="Y35" s="297"/>
      <c r="Z35" s="297"/>
      <c r="AA35" s="297"/>
      <c r="AB35" s="297"/>
      <c r="AC35" s="39"/>
      <c r="AD35" s="39"/>
      <c r="AE35" s="39"/>
      <c r="AF35" s="39"/>
      <c r="AG35" s="39"/>
      <c r="AH35" s="39"/>
      <c r="AI35" s="39"/>
      <c r="AJ35" s="39"/>
      <c r="AK35" s="296">
        <f>SUM(AK26:AK33)</f>
        <v>0</v>
      </c>
      <c r="AL35" s="297"/>
      <c r="AM35" s="297"/>
      <c r="AN35" s="297"/>
      <c r="AO35" s="298"/>
      <c r="AP35" s="37"/>
      <c r="AQ35" s="37"/>
      <c r="AR35" s="32"/>
    </row>
    <row r="36" spans="2:44" s="1" customFormat="1" ht="7" customHeight="1">
      <c r="B36" s="32"/>
      <c r="AR36" s="32"/>
    </row>
    <row r="37" spans="2:44" s="1" customFormat="1" ht="7" customHeight="1">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32"/>
    </row>
    <row r="41" spans="2:44" s="1" customFormat="1" ht="7" customHeight="1">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32"/>
    </row>
    <row r="42" spans="2:44" s="1" customFormat="1" ht="25" customHeight="1">
      <c r="B42" s="32"/>
      <c r="C42" s="21" t="s">
        <v>52</v>
      </c>
      <c r="AR42" s="32"/>
    </row>
    <row r="43" spans="2:44" s="1" customFormat="1" ht="7" customHeight="1">
      <c r="B43" s="32"/>
      <c r="AR43" s="32"/>
    </row>
    <row r="44" spans="2:44" s="3" customFormat="1" ht="12" customHeight="1">
      <c r="B44" s="45"/>
      <c r="C44" s="27" t="s">
        <v>13</v>
      </c>
      <c r="L44" s="3" t="str">
        <f>K5</f>
        <v>2025/09</v>
      </c>
      <c r="AR44" s="45"/>
    </row>
    <row r="45" spans="2:44" s="4" customFormat="1" ht="37" customHeight="1">
      <c r="B45" s="46"/>
      <c r="C45" s="47" t="s">
        <v>16</v>
      </c>
      <c r="L45" s="278" t="str">
        <f>K6</f>
        <v>Modernizace školní kuchyně ZŠ, MŠ a ZUŠ Lomnice</v>
      </c>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R45" s="46"/>
    </row>
    <row r="46" spans="2:44" s="1" customFormat="1" ht="7" customHeight="1">
      <c r="B46" s="32"/>
      <c r="AR46" s="32"/>
    </row>
    <row r="47" spans="2:44" s="1" customFormat="1" ht="12" customHeight="1">
      <c r="B47" s="32"/>
      <c r="C47" s="27" t="s">
        <v>21</v>
      </c>
      <c r="L47" s="48" t="str">
        <f>IF(K8="","",K8)</f>
        <v>Tišnovská 362</v>
      </c>
      <c r="AI47" s="27" t="s">
        <v>23</v>
      </c>
      <c r="AM47" s="303" t="str">
        <f>IF(AN8= "","",AN8)</f>
        <v>25. 4. 2025</v>
      </c>
      <c r="AN47" s="303"/>
      <c r="AR47" s="32"/>
    </row>
    <row r="48" spans="2:44" s="1" customFormat="1" ht="7" customHeight="1">
      <c r="B48" s="32"/>
      <c r="AR48" s="32"/>
    </row>
    <row r="49" spans="1:91" s="1" customFormat="1" ht="15.25" customHeight="1">
      <c r="B49" s="32"/>
      <c r="C49" s="27" t="s">
        <v>25</v>
      </c>
      <c r="L49" s="3" t="str">
        <f>IF(E11= "","",E11)</f>
        <v>Městys Lomnice</v>
      </c>
      <c r="AI49" s="27" t="s">
        <v>31</v>
      </c>
      <c r="AM49" s="304" t="str">
        <f>IF(E17="","",E17)</f>
        <v>Proiectura Dana s.r.o.</v>
      </c>
      <c r="AN49" s="305"/>
      <c r="AO49" s="305"/>
      <c r="AP49" s="305"/>
      <c r="AR49" s="32"/>
      <c r="AS49" s="306" t="s">
        <v>53</v>
      </c>
      <c r="AT49" s="307"/>
      <c r="AU49" s="50"/>
      <c r="AV49" s="50"/>
      <c r="AW49" s="50"/>
      <c r="AX49" s="50"/>
      <c r="AY49" s="50"/>
      <c r="AZ49" s="50"/>
      <c r="BA49" s="50"/>
      <c r="BB49" s="50"/>
      <c r="BC49" s="50"/>
      <c r="BD49" s="51"/>
    </row>
    <row r="50" spans="1:91" s="1" customFormat="1" ht="15.25" customHeight="1">
      <c r="B50" s="32"/>
      <c r="C50" s="27" t="s">
        <v>29</v>
      </c>
      <c r="L50" s="3" t="str">
        <f>IF(E14= "Vyplň údaj","",E14)</f>
        <v/>
      </c>
      <c r="AI50" s="27" t="s">
        <v>36</v>
      </c>
      <c r="AM50" s="304" t="str">
        <f>IF(E20="","",E20)</f>
        <v>Proiectura Dana s.r.o.</v>
      </c>
      <c r="AN50" s="305"/>
      <c r="AO50" s="305"/>
      <c r="AP50" s="305"/>
      <c r="AR50" s="32"/>
      <c r="AS50" s="308"/>
      <c r="AT50" s="309"/>
      <c r="BD50" s="53"/>
    </row>
    <row r="51" spans="1:91" s="1" customFormat="1" ht="10.75" customHeight="1">
      <c r="B51" s="32"/>
      <c r="AR51" s="32"/>
      <c r="AS51" s="308"/>
      <c r="AT51" s="309"/>
      <c r="BD51" s="53"/>
    </row>
    <row r="52" spans="1:91" s="1" customFormat="1" ht="29.25" customHeight="1">
      <c r="B52" s="32"/>
      <c r="C52" s="274" t="s">
        <v>54</v>
      </c>
      <c r="D52" s="275"/>
      <c r="E52" s="275"/>
      <c r="F52" s="275"/>
      <c r="G52" s="275"/>
      <c r="H52" s="54"/>
      <c r="I52" s="277" t="s">
        <v>55</v>
      </c>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302" t="s">
        <v>56</v>
      </c>
      <c r="AH52" s="275"/>
      <c r="AI52" s="275"/>
      <c r="AJ52" s="275"/>
      <c r="AK52" s="275"/>
      <c r="AL52" s="275"/>
      <c r="AM52" s="275"/>
      <c r="AN52" s="277" t="s">
        <v>57</v>
      </c>
      <c r="AO52" s="275"/>
      <c r="AP52" s="275"/>
      <c r="AQ52" s="55" t="s">
        <v>58</v>
      </c>
      <c r="AR52" s="32"/>
      <c r="AS52" s="56" t="s">
        <v>59</v>
      </c>
      <c r="AT52" s="57" t="s">
        <v>60</v>
      </c>
      <c r="AU52" s="57" t="s">
        <v>61</v>
      </c>
      <c r="AV52" s="57" t="s">
        <v>62</v>
      </c>
      <c r="AW52" s="57" t="s">
        <v>63</v>
      </c>
      <c r="AX52" s="57" t="s">
        <v>64</v>
      </c>
      <c r="AY52" s="57" t="s">
        <v>65</v>
      </c>
      <c r="AZ52" s="57" t="s">
        <v>66</v>
      </c>
      <c r="BA52" s="57" t="s">
        <v>67</v>
      </c>
      <c r="BB52" s="57" t="s">
        <v>68</v>
      </c>
      <c r="BC52" s="57" t="s">
        <v>69</v>
      </c>
      <c r="BD52" s="58" t="s">
        <v>70</v>
      </c>
    </row>
    <row r="53" spans="1:91" s="1" customFormat="1" ht="10.75" customHeight="1">
      <c r="B53" s="32"/>
      <c r="AR53" s="32"/>
      <c r="AS53" s="59"/>
      <c r="AT53" s="50"/>
      <c r="AU53" s="50"/>
      <c r="AV53" s="50"/>
      <c r="AW53" s="50"/>
      <c r="AX53" s="50"/>
      <c r="AY53" s="50"/>
      <c r="AZ53" s="50"/>
      <c r="BA53" s="50"/>
      <c r="BB53" s="50"/>
      <c r="BC53" s="50"/>
      <c r="BD53" s="51"/>
    </row>
    <row r="54" spans="1:91" s="5" customFormat="1" ht="32.5" customHeight="1">
      <c r="B54" s="60"/>
      <c r="C54" s="61" t="s">
        <v>71</v>
      </c>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280">
        <f>ROUND(SUM(AG55:AG66),2)</f>
        <v>0</v>
      </c>
      <c r="AH54" s="280"/>
      <c r="AI54" s="280"/>
      <c r="AJ54" s="280"/>
      <c r="AK54" s="280"/>
      <c r="AL54" s="280"/>
      <c r="AM54" s="280"/>
      <c r="AN54" s="310">
        <f t="shared" ref="AN54:AN66" si="0">SUM(AG54,AT54)</f>
        <v>0</v>
      </c>
      <c r="AO54" s="310"/>
      <c r="AP54" s="310"/>
      <c r="AQ54" s="64" t="s">
        <v>19</v>
      </c>
      <c r="AR54" s="60"/>
      <c r="AS54" s="65">
        <f>ROUND(SUM(AS55:AS66),2)</f>
        <v>0</v>
      </c>
      <c r="AT54" s="66">
        <f t="shared" ref="AT54:AT66" si="1">ROUND(SUM(AV54:AW54),2)</f>
        <v>0</v>
      </c>
      <c r="AU54" s="67">
        <f>ROUND(SUM(AU55:AU66),5)</f>
        <v>0</v>
      </c>
      <c r="AV54" s="66">
        <f>ROUND(AZ54*L29,2)</f>
        <v>0</v>
      </c>
      <c r="AW54" s="66">
        <f>ROUND(BA54*L30,2)</f>
        <v>0</v>
      </c>
      <c r="AX54" s="66">
        <f>ROUND(BB54*L29,2)</f>
        <v>0</v>
      </c>
      <c r="AY54" s="66">
        <f>ROUND(BC54*L30,2)</f>
        <v>0</v>
      </c>
      <c r="AZ54" s="66">
        <f>ROUND(SUM(AZ55:AZ66),2)</f>
        <v>0</v>
      </c>
      <c r="BA54" s="66">
        <f>ROUND(SUM(BA55:BA66),2)</f>
        <v>0</v>
      </c>
      <c r="BB54" s="66">
        <f>ROUND(SUM(BB55:BB66),2)</f>
        <v>0</v>
      </c>
      <c r="BC54" s="66">
        <f>ROUND(SUM(BC55:BC66),2)</f>
        <v>0</v>
      </c>
      <c r="BD54" s="68">
        <f>ROUND(SUM(BD55:BD66),2)</f>
        <v>0</v>
      </c>
      <c r="BS54" s="69" t="s">
        <v>72</v>
      </c>
      <c r="BT54" s="69" t="s">
        <v>73</v>
      </c>
      <c r="BU54" s="70" t="s">
        <v>74</v>
      </c>
      <c r="BV54" s="69" t="s">
        <v>75</v>
      </c>
      <c r="BW54" s="69" t="s">
        <v>5</v>
      </c>
      <c r="BX54" s="69" t="s">
        <v>76</v>
      </c>
      <c r="CL54" s="69" t="s">
        <v>19</v>
      </c>
    </row>
    <row r="55" spans="1:91" s="6" customFormat="1" ht="16.5" customHeight="1">
      <c r="A55" s="71" t="s">
        <v>77</v>
      </c>
      <c r="B55" s="72"/>
      <c r="C55" s="73"/>
      <c r="D55" s="276" t="s">
        <v>78</v>
      </c>
      <c r="E55" s="276"/>
      <c r="F55" s="276"/>
      <c r="G55" s="276"/>
      <c r="H55" s="276"/>
      <c r="I55" s="74"/>
      <c r="J55" s="276" t="s">
        <v>79</v>
      </c>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300">
        <f>'01 - Bourací práce a demo...'!J30</f>
        <v>0</v>
      </c>
      <c r="AH55" s="301"/>
      <c r="AI55" s="301"/>
      <c r="AJ55" s="301"/>
      <c r="AK55" s="301"/>
      <c r="AL55" s="301"/>
      <c r="AM55" s="301"/>
      <c r="AN55" s="300">
        <f t="shared" si="0"/>
        <v>0</v>
      </c>
      <c r="AO55" s="301"/>
      <c r="AP55" s="301"/>
      <c r="AQ55" s="75" t="s">
        <v>80</v>
      </c>
      <c r="AR55" s="72"/>
      <c r="AS55" s="76">
        <v>0</v>
      </c>
      <c r="AT55" s="77">
        <f t="shared" si="1"/>
        <v>0</v>
      </c>
      <c r="AU55" s="78">
        <f>'01 - Bourací práce a demo...'!P93</f>
        <v>0</v>
      </c>
      <c r="AV55" s="77">
        <f>'01 - Bourací práce a demo...'!J33</f>
        <v>0</v>
      </c>
      <c r="AW55" s="77">
        <f>'01 - Bourací práce a demo...'!J34</f>
        <v>0</v>
      </c>
      <c r="AX55" s="77">
        <f>'01 - Bourací práce a demo...'!J35</f>
        <v>0</v>
      </c>
      <c r="AY55" s="77">
        <f>'01 - Bourací práce a demo...'!J36</f>
        <v>0</v>
      </c>
      <c r="AZ55" s="77">
        <f>'01 - Bourací práce a demo...'!F33</f>
        <v>0</v>
      </c>
      <c r="BA55" s="77">
        <f>'01 - Bourací práce a demo...'!F34</f>
        <v>0</v>
      </c>
      <c r="BB55" s="77">
        <f>'01 - Bourací práce a demo...'!F35</f>
        <v>0</v>
      </c>
      <c r="BC55" s="77">
        <f>'01 - Bourací práce a demo...'!F36</f>
        <v>0</v>
      </c>
      <c r="BD55" s="79">
        <f>'01 - Bourací práce a demo...'!F37</f>
        <v>0</v>
      </c>
      <c r="BT55" s="80" t="s">
        <v>81</v>
      </c>
      <c r="BV55" s="80" t="s">
        <v>75</v>
      </c>
      <c r="BW55" s="80" t="s">
        <v>82</v>
      </c>
      <c r="BX55" s="80" t="s">
        <v>5</v>
      </c>
      <c r="CL55" s="80" t="s">
        <v>19</v>
      </c>
      <c r="CM55" s="80" t="s">
        <v>83</v>
      </c>
    </row>
    <row r="56" spans="1:91" s="6" customFormat="1" ht="24.75" customHeight="1">
      <c r="A56" s="71" t="s">
        <v>77</v>
      </c>
      <c r="B56" s="72"/>
      <c r="C56" s="73"/>
      <c r="D56" s="276" t="s">
        <v>84</v>
      </c>
      <c r="E56" s="276"/>
      <c r="F56" s="276"/>
      <c r="G56" s="276"/>
      <c r="H56" s="276"/>
      <c r="I56" s="74"/>
      <c r="J56" s="276" t="s">
        <v>85</v>
      </c>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300">
        <f>'02 - Bourací práce a demo...'!J30</f>
        <v>0</v>
      </c>
      <c r="AH56" s="301"/>
      <c r="AI56" s="301"/>
      <c r="AJ56" s="301"/>
      <c r="AK56" s="301"/>
      <c r="AL56" s="301"/>
      <c r="AM56" s="301"/>
      <c r="AN56" s="300">
        <f t="shared" si="0"/>
        <v>0</v>
      </c>
      <c r="AO56" s="301"/>
      <c r="AP56" s="301"/>
      <c r="AQ56" s="75" t="s">
        <v>80</v>
      </c>
      <c r="AR56" s="72"/>
      <c r="AS56" s="76">
        <v>0</v>
      </c>
      <c r="AT56" s="77">
        <f t="shared" si="1"/>
        <v>0</v>
      </c>
      <c r="AU56" s="78">
        <f>'02 - Bourací práce a demo...'!P90</f>
        <v>0</v>
      </c>
      <c r="AV56" s="77">
        <f>'02 - Bourací práce a demo...'!J33</f>
        <v>0</v>
      </c>
      <c r="AW56" s="77">
        <f>'02 - Bourací práce a demo...'!J34</f>
        <v>0</v>
      </c>
      <c r="AX56" s="77">
        <f>'02 - Bourací práce a demo...'!J35</f>
        <v>0</v>
      </c>
      <c r="AY56" s="77">
        <f>'02 - Bourací práce a demo...'!J36</f>
        <v>0</v>
      </c>
      <c r="AZ56" s="77">
        <f>'02 - Bourací práce a demo...'!F33</f>
        <v>0</v>
      </c>
      <c r="BA56" s="77">
        <f>'02 - Bourací práce a demo...'!F34</f>
        <v>0</v>
      </c>
      <c r="BB56" s="77">
        <f>'02 - Bourací práce a demo...'!F35</f>
        <v>0</v>
      </c>
      <c r="BC56" s="77">
        <f>'02 - Bourací práce a demo...'!F36</f>
        <v>0</v>
      </c>
      <c r="BD56" s="79">
        <f>'02 - Bourací práce a demo...'!F37</f>
        <v>0</v>
      </c>
      <c r="BT56" s="80" t="s">
        <v>81</v>
      </c>
      <c r="BV56" s="80" t="s">
        <v>75</v>
      </c>
      <c r="BW56" s="80" t="s">
        <v>86</v>
      </c>
      <c r="BX56" s="80" t="s">
        <v>5</v>
      </c>
      <c r="CL56" s="80" t="s">
        <v>19</v>
      </c>
      <c r="CM56" s="80" t="s">
        <v>83</v>
      </c>
    </row>
    <row r="57" spans="1:91" s="6" customFormat="1" ht="16.5" customHeight="1">
      <c r="A57" s="71" t="s">
        <v>77</v>
      </c>
      <c r="B57" s="72"/>
      <c r="C57" s="73"/>
      <c r="D57" s="276" t="s">
        <v>87</v>
      </c>
      <c r="E57" s="276"/>
      <c r="F57" s="276"/>
      <c r="G57" s="276"/>
      <c r="H57" s="276"/>
      <c r="I57" s="74"/>
      <c r="J57" s="276" t="s">
        <v>88</v>
      </c>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300">
        <f>'03 - ASŘ - Uznatelné'!J30</f>
        <v>0</v>
      </c>
      <c r="AH57" s="301"/>
      <c r="AI57" s="301"/>
      <c r="AJ57" s="301"/>
      <c r="AK57" s="301"/>
      <c r="AL57" s="301"/>
      <c r="AM57" s="301"/>
      <c r="AN57" s="300">
        <f t="shared" si="0"/>
        <v>0</v>
      </c>
      <c r="AO57" s="301"/>
      <c r="AP57" s="301"/>
      <c r="AQ57" s="75" t="s">
        <v>80</v>
      </c>
      <c r="AR57" s="72"/>
      <c r="AS57" s="76">
        <v>0</v>
      </c>
      <c r="AT57" s="77">
        <f t="shared" si="1"/>
        <v>0</v>
      </c>
      <c r="AU57" s="78">
        <f>'03 - ASŘ - Uznatelné'!P93</f>
        <v>0</v>
      </c>
      <c r="AV57" s="77">
        <f>'03 - ASŘ - Uznatelné'!J33</f>
        <v>0</v>
      </c>
      <c r="AW57" s="77">
        <f>'03 - ASŘ - Uznatelné'!J34</f>
        <v>0</v>
      </c>
      <c r="AX57" s="77">
        <f>'03 - ASŘ - Uznatelné'!J35</f>
        <v>0</v>
      </c>
      <c r="AY57" s="77">
        <f>'03 - ASŘ - Uznatelné'!J36</f>
        <v>0</v>
      </c>
      <c r="AZ57" s="77">
        <f>'03 - ASŘ - Uznatelné'!F33</f>
        <v>0</v>
      </c>
      <c r="BA57" s="77">
        <f>'03 - ASŘ - Uznatelné'!F34</f>
        <v>0</v>
      </c>
      <c r="BB57" s="77">
        <f>'03 - ASŘ - Uznatelné'!F35</f>
        <v>0</v>
      </c>
      <c r="BC57" s="77">
        <f>'03 - ASŘ - Uznatelné'!F36</f>
        <v>0</v>
      </c>
      <c r="BD57" s="79">
        <f>'03 - ASŘ - Uznatelné'!F37</f>
        <v>0</v>
      </c>
      <c r="BT57" s="80" t="s">
        <v>81</v>
      </c>
      <c r="BV57" s="80" t="s">
        <v>75</v>
      </c>
      <c r="BW57" s="80" t="s">
        <v>89</v>
      </c>
      <c r="BX57" s="80" t="s">
        <v>5</v>
      </c>
      <c r="CL57" s="80" t="s">
        <v>19</v>
      </c>
      <c r="CM57" s="80" t="s">
        <v>83</v>
      </c>
    </row>
    <row r="58" spans="1:91" s="6" customFormat="1" ht="16.5" customHeight="1">
      <c r="A58" s="71" t="s">
        <v>77</v>
      </c>
      <c r="B58" s="72"/>
      <c r="C58" s="73"/>
      <c r="D58" s="276" t="s">
        <v>90</v>
      </c>
      <c r="E58" s="276"/>
      <c r="F58" s="276"/>
      <c r="G58" s="276"/>
      <c r="H58" s="276"/>
      <c r="I58" s="74"/>
      <c r="J58" s="276" t="s">
        <v>91</v>
      </c>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300">
        <f>'04 - ASŘ - Neuznatelné'!J30</f>
        <v>0</v>
      </c>
      <c r="AH58" s="301"/>
      <c r="AI58" s="301"/>
      <c r="AJ58" s="301"/>
      <c r="AK58" s="301"/>
      <c r="AL58" s="301"/>
      <c r="AM58" s="301"/>
      <c r="AN58" s="300">
        <f t="shared" si="0"/>
        <v>0</v>
      </c>
      <c r="AO58" s="301"/>
      <c r="AP58" s="301"/>
      <c r="AQ58" s="75" t="s">
        <v>80</v>
      </c>
      <c r="AR58" s="72"/>
      <c r="AS58" s="76">
        <v>0</v>
      </c>
      <c r="AT58" s="77">
        <f t="shared" si="1"/>
        <v>0</v>
      </c>
      <c r="AU58" s="78">
        <f>'04 - ASŘ - Neuznatelné'!P88</f>
        <v>0</v>
      </c>
      <c r="AV58" s="77">
        <f>'04 - ASŘ - Neuznatelné'!J33</f>
        <v>0</v>
      </c>
      <c r="AW58" s="77">
        <f>'04 - ASŘ - Neuznatelné'!J34</f>
        <v>0</v>
      </c>
      <c r="AX58" s="77">
        <f>'04 - ASŘ - Neuznatelné'!J35</f>
        <v>0</v>
      </c>
      <c r="AY58" s="77">
        <f>'04 - ASŘ - Neuznatelné'!J36</f>
        <v>0</v>
      </c>
      <c r="AZ58" s="77">
        <f>'04 - ASŘ - Neuznatelné'!F33</f>
        <v>0</v>
      </c>
      <c r="BA58" s="77">
        <f>'04 - ASŘ - Neuznatelné'!F34</f>
        <v>0</v>
      </c>
      <c r="BB58" s="77">
        <f>'04 - ASŘ - Neuznatelné'!F35</f>
        <v>0</v>
      </c>
      <c r="BC58" s="77">
        <f>'04 - ASŘ - Neuznatelné'!F36</f>
        <v>0</v>
      </c>
      <c r="BD58" s="79">
        <f>'04 - ASŘ - Neuznatelné'!F37</f>
        <v>0</v>
      </c>
      <c r="BT58" s="80" t="s">
        <v>81</v>
      </c>
      <c r="BV58" s="80" t="s">
        <v>75</v>
      </c>
      <c r="BW58" s="80" t="s">
        <v>92</v>
      </c>
      <c r="BX58" s="80" t="s">
        <v>5</v>
      </c>
      <c r="CL58" s="80" t="s">
        <v>19</v>
      </c>
      <c r="CM58" s="80" t="s">
        <v>83</v>
      </c>
    </row>
    <row r="59" spans="1:91" s="6" customFormat="1" ht="16.5" customHeight="1">
      <c r="A59" s="71" t="s">
        <v>77</v>
      </c>
      <c r="B59" s="72"/>
      <c r="C59" s="73"/>
      <c r="D59" s="276" t="s">
        <v>93</v>
      </c>
      <c r="E59" s="276"/>
      <c r="F59" s="276"/>
      <c r="G59" s="276"/>
      <c r="H59" s="276"/>
      <c r="I59" s="74"/>
      <c r="J59" s="276" t="s">
        <v>94</v>
      </c>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300">
        <f>'05 - ZTI - Uznatelné'!J30</f>
        <v>0</v>
      </c>
      <c r="AH59" s="301"/>
      <c r="AI59" s="301"/>
      <c r="AJ59" s="301"/>
      <c r="AK59" s="301"/>
      <c r="AL59" s="301"/>
      <c r="AM59" s="301"/>
      <c r="AN59" s="300">
        <f t="shared" si="0"/>
        <v>0</v>
      </c>
      <c r="AO59" s="301"/>
      <c r="AP59" s="301"/>
      <c r="AQ59" s="75" t="s">
        <v>80</v>
      </c>
      <c r="AR59" s="72"/>
      <c r="AS59" s="76">
        <v>0</v>
      </c>
      <c r="AT59" s="77">
        <f t="shared" si="1"/>
        <v>0</v>
      </c>
      <c r="AU59" s="78">
        <f>'05 - ZTI - Uznatelné'!P82</f>
        <v>0</v>
      </c>
      <c r="AV59" s="77">
        <f>'05 - ZTI - Uznatelné'!J33</f>
        <v>0</v>
      </c>
      <c r="AW59" s="77">
        <f>'05 - ZTI - Uznatelné'!J34</f>
        <v>0</v>
      </c>
      <c r="AX59" s="77">
        <f>'05 - ZTI - Uznatelné'!J35</f>
        <v>0</v>
      </c>
      <c r="AY59" s="77">
        <f>'05 - ZTI - Uznatelné'!J36</f>
        <v>0</v>
      </c>
      <c r="AZ59" s="77">
        <f>'05 - ZTI - Uznatelné'!F33</f>
        <v>0</v>
      </c>
      <c r="BA59" s="77">
        <f>'05 - ZTI - Uznatelné'!F34</f>
        <v>0</v>
      </c>
      <c r="BB59" s="77">
        <f>'05 - ZTI - Uznatelné'!F35</f>
        <v>0</v>
      </c>
      <c r="BC59" s="77">
        <f>'05 - ZTI - Uznatelné'!F36</f>
        <v>0</v>
      </c>
      <c r="BD59" s="79">
        <f>'05 - ZTI - Uznatelné'!F37</f>
        <v>0</v>
      </c>
      <c r="BT59" s="80" t="s">
        <v>81</v>
      </c>
      <c r="BV59" s="80" t="s">
        <v>75</v>
      </c>
      <c r="BW59" s="80" t="s">
        <v>95</v>
      </c>
      <c r="BX59" s="80" t="s">
        <v>5</v>
      </c>
      <c r="CL59" s="80" t="s">
        <v>19</v>
      </c>
      <c r="CM59" s="80" t="s">
        <v>83</v>
      </c>
    </row>
    <row r="60" spans="1:91" s="6" customFormat="1" ht="16.5" customHeight="1">
      <c r="A60" s="71" t="s">
        <v>77</v>
      </c>
      <c r="B60" s="72"/>
      <c r="C60" s="73"/>
      <c r="D60" s="276" t="s">
        <v>96</v>
      </c>
      <c r="E60" s="276"/>
      <c r="F60" s="276"/>
      <c r="G60" s="276"/>
      <c r="H60" s="276"/>
      <c r="I60" s="74"/>
      <c r="J60" s="276" t="s">
        <v>97</v>
      </c>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300">
        <f>'06 - Osvětlení - Uznatelné'!J30</f>
        <v>0</v>
      </c>
      <c r="AH60" s="301"/>
      <c r="AI60" s="301"/>
      <c r="AJ60" s="301"/>
      <c r="AK60" s="301"/>
      <c r="AL60" s="301"/>
      <c r="AM60" s="301"/>
      <c r="AN60" s="300">
        <f t="shared" si="0"/>
        <v>0</v>
      </c>
      <c r="AO60" s="301"/>
      <c r="AP60" s="301"/>
      <c r="AQ60" s="75" t="s">
        <v>80</v>
      </c>
      <c r="AR60" s="72"/>
      <c r="AS60" s="76">
        <v>0</v>
      </c>
      <c r="AT60" s="77">
        <f t="shared" si="1"/>
        <v>0</v>
      </c>
      <c r="AU60" s="78">
        <f>'06 - Osvětlení - Uznatelné'!P81</f>
        <v>0</v>
      </c>
      <c r="AV60" s="77">
        <f>'06 - Osvětlení - Uznatelné'!J33</f>
        <v>0</v>
      </c>
      <c r="AW60" s="77">
        <f>'06 - Osvětlení - Uznatelné'!J34</f>
        <v>0</v>
      </c>
      <c r="AX60" s="77">
        <f>'06 - Osvětlení - Uznatelné'!J35</f>
        <v>0</v>
      </c>
      <c r="AY60" s="77">
        <f>'06 - Osvětlení - Uznatelné'!J36</f>
        <v>0</v>
      </c>
      <c r="AZ60" s="77">
        <f>'06 - Osvětlení - Uznatelné'!F33</f>
        <v>0</v>
      </c>
      <c r="BA60" s="77">
        <f>'06 - Osvětlení - Uznatelné'!F34</f>
        <v>0</v>
      </c>
      <c r="BB60" s="77">
        <f>'06 - Osvětlení - Uznatelné'!F35</f>
        <v>0</v>
      </c>
      <c r="BC60" s="77">
        <f>'06 - Osvětlení - Uznatelné'!F36</f>
        <v>0</v>
      </c>
      <c r="BD60" s="79">
        <f>'06 - Osvětlení - Uznatelné'!F37</f>
        <v>0</v>
      </c>
      <c r="BT60" s="80" t="s">
        <v>81</v>
      </c>
      <c r="BV60" s="80" t="s">
        <v>75</v>
      </c>
      <c r="BW60" s="80" t="s">
        <v>98</v>
      </c>
      <c r="BX60" s="80" t="s">
        <v>5</v>
      </c>
      <c r="CL60" s="80" t="s">
        <v>19</v>
      </c>
      <c r="CM60" s="80" t="s">
        <v>83</v>
      </c>
    </row>
    <row r="61" spans="1:91" s="6" customFormat="1" ht="16.5" customHeight="1">
      <c r="A61" s="71" t="s">
        <v>77</v>
      </c>
      <c r="B61" s="72"/>
      <c r="C61" s="73"/>
      <c r="D61" s="276" t="s">
        <v>99</v>
      </c>
      <c r="E61" s="276"/>
      <c r="F61" s="276"/>
      <c r="G61" s="276"/>
      <c r="H61" s="276"/>
      <c r="I61" s="74"/>
      <c r="J61" s="276" t="s">
        <v>100</v>
      </c>
      <c r="K61" s="276"/>
      <c r="L61" s="276"/>
      <c r="M61" s="276"/>
      <c r="N61" s="276"/>
      <c r="O61" s="276"/>
      <c r="P61" s="276"/>
      <c r="Q61" s="276"/>
      <c r="R61" s="276"/>
      <c r="S61" s="276"/>
      <c r="T61" s="276"/>
      <c r="U61" s="276"/>
      <c r="V61" s="276"/>
      <c r="W61" s="276"/>
      <c r="X61" s="276"/>
      <c r="Y61" s="276"/>
      <c r="Z61" s="276"/>
      <c r="AA61" s="276"/>
      <c r="AB61" s="276"/>
      <c r="AC61" s="276"/>
      <c r="AD61" s="276"/>
      <c r="AE61" s="276"/>
      <c r="AF61" s="276"/>
      <c r="AG61" s="300">
        <f>'07 - Eletro - Uznatelné'!J30</f>
        <v>0</v>
      </c>
      <c r="AH61" s="301"/>
      <c r="AI61" s="301"/>
      <c r="AJ61" s="301"/>
      <c r="AK61" s="301"/>
      <c r="AL61" s="301"/>
      <c r="AM61" s="301"/>
      <c r="AN61" s="300">
        <f t="shared" si="0"/>
        <v>0</v>
      </c>
      <c r="AO61" s="301"/>
      <c r="AP61" s="301"/>
      <c r="AQ61" s="75" t="s">
        <v>80</v>
      </c>
      <c r="AR61" s="72"/>
      <c r="AS61" s="76">
        <v>0</v>
      </c>
      <c r="AT61" s="77">
        <f t="shared" si="1"/>
        <v>0</v>
      </c>
      <c r="AU61" s="78">
        <f>'07 - Eletro - Uznatelné'!P90</f>
        <v>0</v>
      </c>
      <c r="AV61" s="77">
        <f>'07 - Eletro - Uznatelné'!J33</f>
        <v>0</v>
      </c>
      <c r="AW61" s="77">
        <f>'07 - Eletro - Uznatelné'!J34</f>
        <v>0</v>
      </c>
      <c r="AX61" s="77">
        <f>'07 - Eletro - Uznatelné'!J35</f>
        <v>0</v>
      </c>
      <c r="AY61" s="77">
        <f>'07 - Eletro - Uznatelné'!J36</f>
        <v>0</v>
      </c>
      <c r="AZ61" s="77">
        <f>'07 - Eletro - Uznatelné'!F33</f>
        <v>0</v>
      </c>
      <c r="BA61" s="77">
        <f>'07 - Eletro - Uznatelné'!F34</f>
        <v>0</v>
      </c>
      <c r="BB61" s="77">
        <f>'07 - Eletro - Uznatelné'!F35</f>
        <v>0</v>
      </c>
      <c r="BC61" s="77">
        <f>'07 - Eletro - Uznatelné'!F36</f>
        <v>0</v>
      </c>
      <c r="BD61" s="79">
        <f>'07 - Eletro - Uznatelné'!F37</f>
        <v>0</v>
      </c>
      <c r="BT61" s="80" t="s">
        <v>81</v>
      </c>
      <c r="BV61" s="80" t="s">
        <v>75</v>
      </c>
      <c r="BW61" s="80" t="s">
        <v>101</v>
      </c>
      <c r="BX61" s="80" t="s">
        <v>5</v>
      </c>
      <c r="CL61" s="80" t="s">
        <v>19</v>
      </c>
      <c r="CM61" s="80" t="s">
        <v>83</v>
      </c>
    </row>
    <row r="62" spans="1:91" s="6" customFormat="1" ht="16.5" customHeight="1">
      <c r="A62" s="71" t="s">
        <v>77</v>
      </c>
      <c r="B62" s="72"/>
      <c r="C62" s="73"/>
      <c r="D62" s="276" t="s">
        <v>102</v>
      </c>
      <c r="E62" s="276"/>
      <c r="F62" s="276"/>
      <c r="G62" s="276"/>
      <c r="H62" s="276"/>
      <c r="I62" s="74"/>
      <c r="J62" s="276" t="s">
        <v>103</v>
      </c>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300">
        <f>'08 - VZT - Uznatelné'!J30</f>
        <v>0</v>
      </c>
      <c r="AH62" s="301"/>
      <c r="AI62" s="301"/>
      <c r="AJ62" s="301"/>
      <c r="AK62" s="301"/>
      <c r="AL62" s="301"/>
      <c r="AM62" s="301"/>
      <c r="AN62" s="300">
        <f t="shared" si="0"/>
        <v>0</v>
      </c>
      <c r="AO62" s="301"/>
      <c r="AP62" s="301"/>
      <c r="AQ62" s="75" t="s">
        <v>80</v>
      </c>
      <c r="AR62" s="72"/>
      <c r="AS62" s="76">
        <v>0</v>
      </c>
      <c r="AT62" s="77">
        <f t="shared" si="1"/>
        <v>0</v>
      </c>
      <c r="AU62" s="78">
        <f>'08 - VZT - Uznatelné'!P91</f>
        <v>0</v>
      </c>
      <c r="AV62" s="77">
        <f>'08 - VZT - Uznatelné'!J33</f>
        <v>0</v>
      </c>
      <c r="AW62" s="77">
        <f>'08 - VZT - Uznatelné'!J34</f>
        <v>0</v>
      </c>
      <c r="AX62" s="77">
        <f>'08 - VZT - Uznatelné'!J35</f>
        <v>0</v>
      </c>
      <c r="AY62" s="77">
        <f>'08 - VZT - Uznatelné'!J36</f>
        <v>0</v>
      </c>
      <c r="AZ62" s="77">
        <f>'08 - VZT - Uznatelné'!F33</f>
        <v>0</v>
      </c>
      <c r="BA62" s="77">
        <f>'08 - VZT - Uznatelné'!F34</f>
        <v>0</v>
      </c>
      <c r="BB62" s="77">
        <f>'08 - VZT - Uznatelné'!F35</f>
        <v>0</v>
      </c>
      <c r="BC62" s="77">
        <f>'08 - VZT - Uznatelné'!F36</f>
        <v>0</v>
      </c>
      <c r="BD62" s="79">
        <f>'08 - VZT - Uznatelné'!F37</f>
        <v>0</v>
      </c>
      <c r="BT62" s="80" t="s">
        <v>81</v>
      </c>
      <c r="BV62" s="80" t="s">
        <v>75</v>
      </c>
      <c r="BW62" s="80" t="s">
        <v>104</v>
      </c>
      <c r="BX62" s="80" t="s">
        <v>5</v>
      </c>
      <c r="CL62" s="80" t="s">
        <v>19</v>
      </c>
      <c r="CM62" s="80" t="s">
        <v>83</v>
      </c>
    </row>
    <row r="63" spans="1:91" s="6" customFormat="1" ht="16.5" customHeight="1">
      <c r="A63" s="71" t="s">
        <v>77</v>
      </c>
      <c r="B63" s="72"/>
      <c r="C63" s="73"/>
      <c r="D63" s="276" t="s">
        <v>105</v>
      </c>
      <c r="E63" s="276"/>
      <c r="F63" s="276"/>
      <c r="G63" s="276"/>
      <c r="H63" s="276"/>
      <c r="I63" s="74"/>
      <c r="J63" s="276" t="s">
        <v>106</v>
      </c>
      <c r="K63" s="276"/>
      <c r="L63" s="276"/>
      <c r="M63" s="276"/>
      <c r="N63" s="276"/>
      <c r="O63" s="276"/>
      <c r="P63" s="276"/>
      <c r="Q63" s="276"/>
      <c r="R63" s="276"/>
      <c r="S63" s="276"/>
      <c r="T63" s="276"/>
      <c r="U63" s="276"/>
      <c r="V63" s="276"/>
      <c r="W63" s="276"/>
      <c r="X63" s="276"/>
      <c r="Y63" s="276"/>
      <c r="Z63" s="276"/>
      <c r="AA63" s="276"/>
      <c r="AB63" s="276"/>
      <c r="AC63" s="276"/>
      <c r="AD63" s="276"/>
      <c r="AE63" s="276"/>
      <c r="AF63" s="276"/>
      <c r="AG63" s="300">
        <f>'09 - Vybavení - Uznatelné'!J30</f>
        <v>0</v>
      </c>
      <c r="AH63" s="301"/>
      <c r="AI63" s="301"/>
      <c r="AJ63" s="301"/>
      <c r="AK63" s="301"/>
      <c r="AL63" s="301"/>
      <c r="AM63" s="301"/>
      <c r="AN63" s="300">
        <f t="shared" si="0"/>
        <v>0</v>
      </c>
      <c r="AO63" s="301"/>
      <c r="AP63" s="301"/>
      <c r="AQ63" s="75" t="s">
        <v>80</v>
      </c>
      <c r="AR63" s="72"/>
      <c r="AS63" s="76">
        <v>0</v>
      </c>
      <c r="AT63" s="77">
        <f t="shared" si="1"/>
        <v>0</v>
      </c>
      <c r="AU63" s="78">
        <f>'09 - Vybavení - Uznatelné'!P81</f>
        <v>0</v>
      </c>
      <c r="AV63" s="77">
        <f>'09 - Vybavení - Uznatelné'!J33</f>
        <v>0</v>
      </c>
      <c r="AW63" s="77">
        <f>'09 - Vybavení - Uznatelné'!J34</f>
        <v>0</v>
      </c>
      <c r="AX63" s="77">
        <f>'09 - Vybavení - Uznatelné'!J35</f>
        <v>0</v>
      </c>
      <c r="AY63" s="77">
        <f>'09 - Vybavení - Uznatelné'!J36</f>
        <v>0</v>
      </c>
      <c r="AZ63" s="77">
        <f>'09 - Vybavení - Uznatelné'!F33</f>
        <v>0</v>
      </c>
      <c r="BA63" s="77">
        <f>'09 - Vybavení - Uznatelné'!F34</f>
        <v>0</v>
      </c>
      <c r="BB63" s="77">
        <f>'09 - Vybavení - Uznatelné'!F35</f>
        <v>0</v>
      </c>
      <c r="BC63" s="77">
        <f>'09 - Vybavení - Uznatelné'!F36</f>
        <v>0</v>
      </c>
      <c r="BD63" s="79">
        <f>'09 - Vybavení - Uznatelné'!F37</f>
        <v>0</v>
      </c>
      <c r="BT63" s="80" t="s">
        <v>81</v>
      </c>
      <c r="BV63" s="80" t="s">
        <v>75</v>
      </c>
      <c r="BW63" s="80" t="s">
        <v>107</v>
      </c>
      <c r="BX63" s="80" t="s">
        <v>5</v>
      </c>
      <c r="CL63" s="80" t="s">
        <v>19</v>
      </c>
      <c r="CM63" s="80" t="s">
        <v>83</v>
      </c>
    </row>
    <row r="64" spans="1:91" s="6" customFormat="1" ht="16.5" customHeight="1">
      <c r="A64" s="71" t="s">
        <v>77</v>
      </c>
      <c r="B64" s="72"/>
      <c r="C64" s="73"/>
      <c r="D64" s="276" t="s">
        <v>108</v>
      </c>
      <c r="E64" s="276"/>
      <c r="F64" s="276"/>
      <c r="G64" s="276"/>
      <c r="H64" s="276"/>
      <c r="I64" s="74"/>
      <c r="J64" s="276" t="s">
        <v>109</v>
      </c>
      <c r="K64" s="276"/>
      <c r="L64" s="276"/>
      <c r="M64" s="276"/>
      <c r="N64" s="276"/>
      <c r="O64" s="276"/>
      <c r="P64" s="276"/>
      <c r="Q64" s="276"/>
      <c r="R64" s="276"/>
      <c r="S64" s="276"/>
      <c r="T64" s="276"/>
      <c r="U64" s="276"/>
      <c r="V64" s="276"/>
      <c r="W64" s="276"/>
      <c r="X64" s="276"/>
      <c r="Y64" s="276"/>
      <c r="Z64" s="276"/>
      <c r="AA64" s="276"/>
      <c r="AB64" s="276"/>
      <c r="AC64" s="276"/>
      <c r="AD64" s="276"/>
      <c r="AE64" s="276"/>
      <c r="AF64" s="276"/>
      <c r="AG64" s="300">
        <f>'10 - Vybavení - Neuznatelné'!J30</f>
        <v>0</v>
      </c>
      <c r="AH64" s="301"/>
      <c r="AI64" s="301"/>
      <c r="AJ64" s="301"/>
      <c r="AK64" s="301"/>
      <c r="AL64" s="301"/>
      <c r="AM64" s="301"/>
      <c r="AN64" s="300">
        <f t="shared" si="0"/>
        <v>0</v>
      </c>
      <c r="AO64" s="301"/>
      <c r="AP64" s="301"/>
      <c r="AQ64" s="75" t="s">
        <v>80</v>
      </c>
      <c r="AR64" s="72"/>
      <c r="AS64" s="76">
        <v>0</v>
      </c>
      <c r="AT64" s="77">
        <f t="shared" si="1"/>
        <v>0</v>
      </c>
      <c r="AU64" s="78">
        <f>'10 - Vybavení - Neuznatelné'!P81</f>
        <v>0</v>
      </c>
      <c r="AV64" s="77">
        <f>'10 - Vybavení - Neuznatelné'!J33</f>
        <v>0</v>
      </c>
      <c r="AW64" s="77">
        <f>'10 - Vybavení - Neuznatelné'!J34</f>
        <v>0</v>
      </c>
      <c r="AX64" s="77">
        <f>'10 - Vybavení - Neuznatelné'!J35</f>
        <v>0</v>
      </c>
      <c r="AY64" s="77">
        <f>'10 - Vybavení - Neuznatelné'!J36</f>
        <v>0</v>
      </c>
      <c r="AZ64" s="77">
        <f>'10 - Vybavení - Neuznatelné'!F33</f>
        <v>0</v>
      </c>
      <c r="BA64" s="77">
        <f>'10 - Vybavení - Neuznatelné'!F34</f>
        <v>0</v>
      </c>
      <c r="BB64" s="77">
        <f>'10 - Vybavení - Neuznatelné'!F35</f>
        <v>0</v>
      </c>
      <c r="BC64" s="77">
        <f>'10 - Vybavení - Neuznatelné'!F36</f>
        <v>0</v>
      </c>
      <c r="BD64" s="79">
        <f>'10 - Vybavení - Neuznatelné'!F37</f>
        <v>0</v>
      </c>
      <c r="BT64" s="80" t="s">
        <v>81</v>
      </c>
      <c r="BV64" s="80" t="s">
        <v>75</v>
      </c>
      <c r="BW64" s="80" t="s">
        <v>110</v>
      </c>
      <c r="BX64" s="80" t="s">
        <v>5</v>
      </c>
      <c r="CL64" s="80" t="s">
        <v>19</v>
      </c>
      <c r="CM64" s="80" t="s">
        <v>83</v>
      </c>
    </row>
    <row r="65" spans="1:91" s="6" customFormat="1" ht="16.5" customHeight="1">
      <c r="A65" s="71" t="s">
        <v>77</v>
      </c>
      <c r="B65" s="72"/>
      <c r="C65" s="73"/>
      <c r="D65" s="276" t="s">
        <v>111</v>
      </c>
      <c r="E65" s="276"/>
      <c r="F65" s="276"/>
      <c r="G65" s="276"/>
      <c r="H65" s="276"/>
      <c r="I65" s="74"/>
      <c r="J65" s="276" t="s">
        <v>112</v>
      </c>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300">
        <f>'11 - Plyn - Uznatelné'!J30</f>
        <v>0</v>
      </c>
      <c r="AH65" s="301"/>
      <c r="AI65" s="301"/>
      <c r="AJ65" s="301"/>
      <c r="AK65" s="301"/>
      <c r="AL65" s="301"/>
      <c r="AM65" s="301"/>
      <c r="AN65" s="300">
        <f t="shared" si="0"/>
        <v>0</v>
      </c>
      <c r="AO65" s="301"/>
      <c r="AP65" s="301"/>
      <c r="AQ65" s="75" t="s">
        <v>80</v>
      </c>
      <c r="AR65" s="72"/>
      <c r="AS65" s="76">
        <v>0</v>
      </c>
      <c r="AT65" s="77">
        <f t="shared" si="1"/>
        <v>0</v>
      </c>
      <c r="AU65" s="78">
        <f>'11 - Plyn - Uznatelné'!P90</f>
        <v>0</v>
      </c>
      <c r="AV65" s="77">
        <f>'11 - Plyn - Uznatelné'!J33</f>
        <v>0</v>
      </c>
      <c r="AW65" s="77">
        <f>'11 - Plyn - Uznatelné'!J34</f>
        <v>0</v>
      </c>
      <c r="AX65" s="77">
        <f>'11 - Plyn - Uznatelné'!J35</f>
        <v>0</v>
      </c>
      <c r="AY65" s="77">
        <f>'11 - Plyn - Uznatelné'!J36</f>
        <v>0</v>
      </c>
      <c r="AZ65" s="77">
        <f>'11 - Plyn - Uznatelné'!F33</f>
        <v>0</v>
      </c>
      <c r="BA65" s="77">
        <f>'11 - Plyn - Uznatelné'!F34</f>
        <v>0</v>
      </c>
      <c r="BB65" s="77">
        <f>'11 - Plyn - Uznatelné'!F35</f>
        <v>0</v>
      </c>
      <c r="BC65" s="77">
        <f>'11 - Plyn - Uznatelné'!F36</f>
        <v>0</v>
      </c>
      <c r="BD65" s="79">
        <f>'11 - Plyn - Uznatelné'!F37</f>
        <v>0</v>
      </c>
      <c r="BT65" s="80" t="s">
        <v>81</v>
      </c>
      <c r="BV65" s="80" t="s">
        <v>75</v>
      </c>
      <c r="BW65" s="80" t="s">
        <v>113</v>
      </c>
      <c r="BX65" s="80" t="s">
        <v>5</v>
      </c>
      <c r="CL65" s="80" t="s">
        <v>19</v>
      </c>
      <c r="CM65" s="80" t="s">
        <v>83</v>
      </c>
    </row>
    <row r="66" spans="1:91" s="6" customFormat="1" ht="16.5" customHeight="1">
      <c r="A66" s="71" t="s">
        <v>77</v>
      </c>
      <c r="B66" s="72"/>
      <c r="C66" s="73"/>
      <c r="D66" s="276" t="s">
        <v>8</v>
      </c>
      <c r="E66" s="276"/>
      <c r="F66" s="276"/>
      <c r="G66" s="276"/>
      <c r="H66" s="276"/>
      <c r="I66" s="74"/>
      <c r="J66" s="276" t="s">
        <v>114</v>
      </c>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300">
        <f>'12 - VRN'!J30</f>
        <v>0</v>
      </c>
      <c r="AH66" s="301"/>
      <c r="AI66" s="301"/>
      <c r="AJ66" s="301"/>
      <c r="AK66" s="301"/>
      <c r="AL66" s="301"/>
      <c r="AM66" s="301"/>
      <c r="AN66" s="300">
        <f t="shared" si="0"/>
        <v>0</v>
      </c>
      <c r="AO66" s="301"/>
      <c r="AP66" s="301"/>
      <c r="AQ66" s="75" t="s">
        <v>80</v>
      </c>
      <c r="AR66" s="72"/>
      <c r="AS66" s="81">
        <v>0</v>
      </c>
      <c r="AT66" s="82">
        <f t="shared" si="1"/>
        <v>0</v>
      </c>
      <c r="AU66" s="83">
        <f>'12 - VRN'!P84</f>
        <v>0</v>
      </c>
      <c r="AV66" s="82">
        <f>'12 - VRN'!J33</f>
        <v>0</v>
      </c>
      <c r="AW66" s="82">
        <f>'12 - VRN'!J34</f>
        <v>0</v>
      </c>
      <c r="AX66" s="82">
        <f>'12 - VRN'!J35</f>
        <v>0</v>
      </c>
      <c r="AY66" s="82">
        <f>'12 - VRN'!J36</f>
        <v>0</v>
      </c>
      <c r="AZ66" s="82">
        <f>'12 - VRN'!F33</f>
        <v>0</v>
      </c>
      <c r="BA66" s="82">
        <f>'12 - VRN'!F34</f>
        <v>0</v>
      </c>
      <c r="BB66" s="82">
        <f>'12 - VRN'!F35</f>
        <v>0</v>
      </c>
      <c r="BC66" s="82">
        <f>'12 - VRN'!F36</f>
        <v>0</v>
      </c>
      <c r="BD66" s="84">
        <f>'12 - VRN'!F37</f>
        <v>0</v>
      </c>
      <c r="BT66" s="80" t="s">
        <v>81</v>
      </c>
      <c r="BV66" s="80" t="s">
        <v>75</v>
      </c>
      <c r="BW66" s="80" t="s">
        <v>115</v>
      </c>
      <c r="BX66" s="80" t="s">
        <v>5</v>
      </c>
      <c r="CL66" s="80" t="s">
        <v>19</v>
      </c>
      <c r="CM66" s="80" t="s">
        <v>83</v>
      </c>
    </row>
    <row r="67" spans="1:91" s="1" customFormat="1" ht="30" customHeight="1">
      <c r="B67" s="32"/>
      <c r="AR67" s="32"/>
    </row>
    <row r="68" spans="1:91" s="1" customFormat="1" ht="7" customHeight="1">
      <c r="B68" s="41"/>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32"/>
    </row>
  </sheetData>
  <sheetProtection algorithmName="SHA-512" hashValue="oe6K/c17yV7E6mLNsZvb+lE31ol3vMRG5aEPmD3+y0sOLu9ux5QHkT3RqqUKctA5m8JlhAbubcBDBS9wNXafwg==" saltValue="fG16eUnlm1UtAZl+6XxVRZE6n6FlX312SJtuMYG3wyd1g0S9B79v/LDsb4QGsMPxWW7mCNa0XbQtWYWCGg6Xtg==" spinCount="100000" sheet="1" objects="1" scenarios="1" formatColumns="0" formatRows="0"/>
  <mergeCells count="86">
    <mergeCell ref="AS49:AT51"/>
    <mergeCell ref="AN65:AP65"/>
    <mergeCell ref="AG65:AM65"/>
    <mergeCell ref="AN66:AP66"/>
    <mergeCell ref="AG66:AM66"/>
    <mergeCell ref="AN54:AP54"/>
    <mergeCell ref="AR2:BE2"/>
    <mergeCell ref="AG63:AM63"/>
    <mergeCell ref="AG62:AM62"/>
    <mergeCell ref="AG52:AM52"/>
    <mergeCell ref="AG60:AM60"/>
    <mergeCell ref="AG55:AM55"/>
    <mergeCell ref="AG59:AM59"/>
    <mergeCell ref="AG61:AM61"/>
    <mergeCell ref="AG57:AM57"/>
    <mergeCell ref="AG56:AM56"/>
    <mergeCell ref="AG58:AM58"/>
    <mergeCell ref="AM47:AN47"/>
    <mergeCell ref="AM49:AP49"/>
    <mergeCell ref="AM50:AP50"/>
    <mergeCell ref="AN63:AP63"/>
    <mergeCell ref="AN57:AP57"/>
    <mergeCell ref="AK33:AO33"/>
    <mergeCell ref="L33:P33"/>
    <mergeCell ref="W33:AE33"/>
    <mergeCell ref="AK35:AO35"/>
    <mergeCell ref="X35:AB35"/>
    <mergeCell ref="W31:AE31"/>
    <mergeCell ref="AK31:AO31"/>
    <mergeCell ref="AK32:AO32"/>
    <mergeCell ref="L32:P32"/>
    <mergeCell ref="W32:AE32"/>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L45:AO45"/>
    <mergeCell ref="D65:H65"/>
    <mergeCell ref="J65:AF65"/>
    <mergeCell ref="D66:H66"/>
    <mergeCell ref="J66:AF66"/>
    <mergeCell ref="AG54:AM54"/>
    <mergeCell ref="AG64:AM64"/>
    <mergeCell ref="AN64:AP64"/>
    <mergeCell ref="AN52:AP52"/>
    <mergeCell ref="AN62:AP62"/>
    <mergeCell ref="AN61:AP61"/>
    <mergeCell ref="AN56:AP56"/>
    <mergeCell ref="AN60:AP60"/>
    <mergeCell ref="AN58:AP58"/>
    <mergeCell ref="AN59:AP59"/>
    <mergeCell ref="AN55:AP55"/>
    <mergeCell ref="D62:H62"/>
    <mergeCell ref="D63:H63"/>
    <mergeCell ref="D64:H64"/>
    <mergeCell ref="I52:AF52"/>
    <mergeCell ref="J61:AF61"/>
    <mergeCell ref="J60:AF60"/>
    <mergeCell ref="J62:AF62"/>
    <mergeCell ref="J63:AF63"/>
    <mergeCell ref="J59:AF59"/>
    <mergeCell ref="J57:AF57"/>
    <mergeCell ref="J58:AF58"/>
    <mergeCell ref="J64:AF64"/>
    <mergeCell ref="J56:AF56"/>
    <mergeCell ref="J55:AF55"/>
    <mergeCell ref="C52:G52"/>
    <mergeCell ref="D61:H61"/>
    <mergeCell ref="D58:H58"/>
    <mergeCell ref="D55:H55"/>
    <mergeCell ref="D59:H59"/>
    <mergeCell ref="D60:H60"/>
    <mergeCell ref="D56:H56"/>
    <mergeCell ref="D57:H57"/>
  </mergeCells>
  <hyperlinks>
    <hyperlink ref="A55" location="'01 - Bourací práce a demo...'!C2" display="/" xr:uid="{00000000-0004-0000-0000-000000000000}"/>
    <hyperlink ref="A56" location="'02 - Bourací práce a demo...'!C2" display="/" xr:uid="{00000000-0004-0000-0000-000001000000}"/>
    <hyperlink ref="A57" location="'03 - ASŘ - Uznatelné'!C2" display="/" xr:uid="{00000000-0004-0000-0000-000002000000}"/>
    <hyperlink ref="A58" location="'04 - ASŘ - Neuznatelné'!C2" display="/" xr:uid="{00000000-0004-0000-0000-000003000000}"/>
    <hyperlink ref="A59" location="'05 - ZTI - Uznatelné'!C2" display="/" xr:uid="{00000000-0004-0000-0000-000004000000}"/>
    <hyperlink ref="A60" location="'06 - Osvětlení - Uznatelné'!C2" display="/" xr:uid="{00000000-0004-0000-0000-000005000000}"/>
    <hyperlink ref="A61" location="'07 - Eletro - Uznatelné'!C2" display="/" xr:uid="{00000000-0004-0000-0000-000006000000}"/>
    <hyperlink ref="A62" location="'08 - VZT - Uznatelné'!C2" display="/" xr:uid="{00000000-0004-0000-0000-000007000000}"/>
    <hyperlink ref="A63" location="'09 - Vybavení - Uznatelné'!C2" display="/" xr:uid="{00000000-0004-0000-0000-000008000000}"/>
    <hyperlink ref="A64" location="'10 - Vybavení - Neuznatelné'!C2" display="/" xr:uid="{00000000-0004-0000-0000-000009000000}"/>
    <hyperlink ref="A65" location="'11 - Plyn - Uznatelné'!C2" display="/" xr:uid="{00000000-0004-0000-0000-00000A000000}"/>
    <hyperlink ref="A66" location="'12 - VRN'!C2" display="/" xr:uid="{00000000-0004-0000-0000-00000B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85"/>
  <sheetViews>
    <sheetView showGridLines="0" tabSelected="1" topLeftCell="A57" workbookViewId="0">
      <selection activeCell="J94" sqref="J94"/>
    </sheetView>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107</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1438</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ROUND(J81,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ROUND((SUM(BE81:BE84)),  2)</f>
        <v>0</v>
      </c>
      <c r="I33" s="89">
        <v>0.21</v>
      </c>
      <c r="J33" s="88">
        <f>ROUND(((SUM(BE81:BE84))*I33),  2)</f>
        <v>0</v>
      </c>
      <c r="L33" s="32"/>
    </row>
    <row r="34" spans="2:12" s="1" customFormat="1" ht="14.5" customHeight="1">
      <c r="B34" s="32"/>
      <c r="E34" s="27" t="s">
        <v>45</v>
      </c>
      <c r="F34" s="88">
        <f>ROUND((SUM(BF81:BF84)),  2)</f>
        <v>0</v>
      </c>
      <c r="I34" s="89">
        <v>0.12</v>
      </c>
      <c r="J34" s="88">
        <f>ROUND(((SUM(BF81:BF84))*I34),  2)</f>
        <v>0</v>
      </c>
      <c r="L34" s="32"/>
    </row>
    <row r="35" spans="2:12" s="1" customFormat="1" ht="14.5" hidden="1" customHeight="1">
      <c r="B35" s="32"/>
      <c r="E35" s="27" t="s">
        <v>46</v>
      </c>
      <c r="F35" s="88">
        <f>ROUND((SUM(BG81:BG84)),  2)</f>
        <v>0</v>
      </c>
      <c r="I35" s="89">
        <v>0.21</v>
      </c>
      <c r="J35" s="88">
        <f>0</f>
        <v>0</v>
      </c>
      <c r="L35" s="32"/>
    </row>
    <row r="36" spans="2:12" s="1" customFormat="1" ht="14.5" hidden="1" customHeight="1">
      <c r="B36" s="32"/>
      <c r="E36" s="27" t="s">
        <v>47</v>
      </c>
      <c r="F36" s="88">
        <f>ROUND((SUM(BH81:BH84)),  2)</f>
        <v>0</v>
      </c>
      <c r="I36" s="89">
        <v>0.12</v>
      </c>
      <c r="J36" s="88">
        <f>0</f>
        <v>0</v>
      </c>
      <c r="L36" s="32"/>
    </row>
    <row r="37" spans="2:12" s="1" customFormat="1" ht="14.5" hidden="1" customHeight="1">
      <c r="B37" s="32"/>
      <c r="E37" s="27" t="s">
        <v>48</v>
      </c>
      <c r="F37" s="88">
        <f>ROUND((SUM(BI81:BI84)),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09 - Vybavení - Uznatelné</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J81</f>
        <v>0</v>
      </c>
      <c r="L59" s="32"/>
      <c r="AU59" s="17" t="s">
        <v>122</v>
      </c>
    </row>
    <row r="60" spans="2:47" s="8" customFormat="1" ht="25" customHeight="1">
      <c r="B60" s="99"/>
      <c r="D60" s="100" t="s">
        <v>825</v>
      </c>
      <c r="E60" s="101"/>
      <c r="F60" s="101"/>
      <c r="G60" s="101"/>
      <c r="H60" s="101"/>
      <c r="I60" s="101"/>
      <c r="J60" s="102">
        <f>J82</f>
        <v>0</v>
      </c>
      <c r="L60" s="99"/>
    </row>
    <row r="61" spans="2:47" s="9" customFormat="1" ht="20" customHeight="1">
      <c r="B61" s="103"/>
      <c r="D61" s="104" t="s">
        <v>1439</v>
      </c>
      <c r="E61" s="105"/>
      <c r="F61" s="105"/>
      <c r="G61" s="105"/>
      <c r="H61" s="105"/>
      <c r="I61" s="105"/>
      <c r="J61" s="106">
        <f>J83</f>
        <v>0</v>
      </c>
      <c r="L61" s="103"/>
    </row>
    <row r="62" spans="2:47" s="1" customFormat="1" ht="21.75" customHeight="1">
      <c r="B62" s="32"/>
      <c r="L62" s="32"/>
    </row>
    <row r="63" spans="2:47" s="1" customFormat="1" ht="7" customHeight="1">
      <c r="B63" s="41"/>
      <c r="C63" s="42"/>
      <c r="D63" s="42"/>
      <c r="E63" s="42"/>
      <c r="F63" s="42"/>
      <c r="G63" s="42"/>
      <c r="H63" s="42"/>
      <c r="I63" s="42"/>
      <c r="J63" s="42"/>
      <c r="K63" s="42"/>
      <c r="L63" s="32"/>
    </row>
    <row r="67" spans="2:20" s="1" customFormat="1" ht="7" customHeight="1">
      <c r="B67" s="43"/>
      <c r="C67" s="44"/>
      <c r="D67" s="44"/>
      <c r="E67" s="44"/>
      <c r="F67" s="44"/>
      <c r="G67" s="44"/>
      <c r="H67" s="44"/>
      <c r="I67" s="44"/>
      <c r="J67" s="44"/>
      <c r="K67" s="44"/>
      <c r="L67" s="32"/>
    </row>
    <row r="68" spans="2:20" s="1" customFormat="1" ht="25" customHeight="1">
      <c r="B68" s="32"/>
      <c r="C68" s="21" t="s">
        <v>137</v>
      </c>
      <c r="L68" s="32"/>
    </row>
    <row r="69" spans="2:20" s="1" customFormat="1" ht="7" customHeight="1">
      <c r="B69" s="32"/>
      <c r="L69" s="32"/>
    </row>
    <row r="70" spans="2:20" s="1" customFormat="1" ht="12" customHeight="1">
      <c r="B70" s="32"/>
      <c r="C70" s="27" t="s">
        <v>16</v>
      </c>
      <c r="L70" s="32"/>
    </row>
    <row r="71" spans="2:20" s="1" customFormat="1" ht="16.5" customHeight="1">
      <c r="B71" s="32"/>
      <c r="E71" s="311" t="str">
        <f>E7</f>
        <v>Modernizace školní kuchyně ZŠ, MŠ a ZUŠ Lomnice</v>
      </c>
      <c r="F71" s="312"/>
      <c r="G71" s="312"/>
      <c r="H71" s="312"/>
      <c r="L71" s="32"/>
    </row>
    <row r="72" spans="2:20" s="1" customFormat="1" ht="12" customHeight="1">
      <c r="B72" s="32"/>
      <c r="C72" s="27" t="s">
        <v>117</v>
      </c>
      <c r="L72" s="32"/>
    </row>
    <row r="73" spans="2:20" s="1" customFormat="1" ht="16.5" customHeight="1">
      <c r="B73" s="32"/>
      <c r="E73" s="278" t="str">
        <f>E9</f>
        <v>09 - Vybavení - Uznatelné</v>
      </c>
      <c r="F73" s="313"/>
      <c r="G73" s="313"/>
      <c r="H73" s="313"/>
      <c r="L73" s="32"/>
    </row>
    <row r="74" spans="2:20" s="1" customFormat="1" ht="7" customHeight="1">
      <c r="B74" s="32"/>
      <c r="L74" s="32"/>
    </row>
    <row r="75" spans="2:20" s="1" customFormat="1" ht="12" customHeight="1">
      <c r="B75" s="32"/>
      <c r="C75" s="27" t="s">
        <v>21</v>
      </c>
      <c r="F75" s="25" t="str">
        <f>F12</f>
        <v>Tišnovská 362</v>
      </c>
      <c r="I75" s="27" t="s">
        <v>23</v>
      </c>
      <c r="J75" s="49" t="str">
        <f>IF(J12="","",J12)</f>
        <v>25. 4. 2025</v>
      </c>
      <c r="L75" s="32"/>
    </row>
    <row r="76" spans="2:20" s="1" customFormat="1" ht="7" customHeight="1">
      <c r="B76" s="32"/>
      <c r="L76" s="32"/>
    </row>
    <row r="77" spans="2:20" s="1" customFormat="1" ht="15.25" customHeight="1">
      <c r="B77" s="32"/>
      <c r="C77" s="27" t="s">
        <v>25</v>
      </c>
      <c r="F77" s="25" t="str">
        <f>E15</f>
        <v>Městys Lomnice</v>
      </c>
      <c r="I77" s="27" t="s">
        <v>31</v>
      </c>
      <c r="J77" s="30" t="str">
        <f>E21</f>
        <v>Proiectura Dana s.r.o.</v>
      </c>
      <c r="L77" s="32"/>
    </row>
    <row r="78" spans="2:20" s="1" customFormat="1" ht="15.25" customHeight="1">
      <c r="B78" s="32"/>
      <c r="C78" s="27" t="s">
        <v>29</v>
      </c>
      <c r="F78" s="25" t="str">
        <f>IF(E18="","",E18)</f>
        <v>Vyplň údaj</v>
      </c>
      <c r="I78" s="27" t="s">
        <v>36</v>
      </c>
      <c r="J78" s="30" t="str">
        <f>E24</f>
        <v>Proiectura Dana s.r.o.</v>
      </c>
      <c r="L78" s="32"/>
    </row>
    <row r="79" spans="2:20" s="1" customFormat="1" ht="10.25" customHeight="1">
      <c r="B79" s="32"/>
      <c r="L79" s="32"/>
    </row>
    <row r="80" spans="2:20" s="10" customFormat="1" ht="29.25" customHeight="1">
      <c r="B80" s="107"/>
      <c r="C80" s="108" t="s">
        <v>138</v>
      </c>
      <c r="D80" s="109" t="s">
        <v>58</v>
      </c>
      <c r="E80" s="109" t="s">
        <v>54</v>
      </c>
      <c r="F80" s="109" t="s">
        <v>55</v>
      </c>
      <c r="G80" s="109" t="s">
        <v>139</v>
      </c>
      <c r="H80" s="109" t="s">
        <v>140</v>
      </c>
      <c r="I80" s="109" t="s">
        <v>141</v>
      </c>
      <c r="J80" s="109" t="s">
        <v>121</v>
      </c>
      <c r="K80" s="110" t="s">
        <v>142</v>
      </c>
      <c r="L80" s="107"/>
      <c r="M80" s="56" t="s">
        <v>19</v>
      </c>
      <c r="N80" s="57" t="s">
        <v>43</v>
      </c>
      <c r="O80" s="57" t="s">
        <v>143</v>
      </c>
      <c r="P80" s="57" t="s">
        <v>144</v>
      </c>
      <c r="Q80" s="57" t="s">
        <v>145</v>
      </c>
      <c r="R80" s="57" t="s">
        <v>146</v>
      </c>
      <c r="S80" s="57" t="s">
        <v>147</v>
      </c>
      <c r="T80" s="58" t="s">
        <v>148</v>
      </c>
    </row>
    <row r="81" spans="2:65" s="1" customFormat="1" ht="22.75" customHeight="1">
      <c r="B81" s="32"/>
      <c r="C81" s="61" t="s">
        <v>149</v>
      </c>
      <c r="J81" s="111">
        <f>BK81</f>
        <v>0</v>
      </c>
      <c r="L81" s="32"/>
      <c r="M81" s="59"/>
      <c r="N81" s="50"/>
      <c r="O81" s="50"/>
      <c r="P81" s="112">
        <f>P82</f>
        <v>0</v>
      </c>
      <c r="Q81" s="50"/>
      <c r="R81" s="112">
        <f>R82</f>
        <v>0</v>
      </c>
      <c r="S81" s="50"/>
      <c r="T81" s="113">
        <f>T82</f>
        <v>0</v>
      </c>
      <c r="AT81" s="17" t="s">
        <v>72</v>
      </c>
      <c r="AU81" s="17" t="s">
        <v>122</v>
      </c>
      <c r="BK81" s="114">
        <f>BK82</f>
        <v>0</v>
      </c>
    </row>
    <row r="82" spans="2:65" s="11" customFormat="1" ht="26" customHeight="1">
      <c r="B82" s="115"/>
      <c r="D82" s="116" t="s">
        <v>72</v>
      </c>
      <c r="E82" s="117" t="s">
        <v>260</v>
      </c>
      <c r="F82" s="117" t="s">
        <v>260</v>
      </c>
      <c r="I82" s="118"/>
      <c r="J82" s="119">
        <f>BK82</f>
        <v>0</v>
      </c>
      <c r="L82" s="115"/>
      <c r="M82" s="120"/>
      <c r="P82" s="121">
        <f>P83</f>
        <v>0</v>
      </c>
      <c r="R82" s="121">
        <f>R83</f>
        <v>0</v>
      </c>
      <c r="T82" s="122">
        <f>T83</f>
        <v>0</v>
      </c>
      <c r="AR82" s="116" t="s">
        <v>83</v>
      </c>
      <c r="AT82" s="123" t="s">
        <v>72</v>
      </c>
      <c r="AU82" s="123" t="s">
        <v>73</v>
      </c>
      <c r="AY82" s="116" t="s">
        <v>152</v>
      </c>
      <c r="BK82" s="124">
        <f>BK83</f>
        <v>0</v>
      </c>
    </row>
    <row r="83" spans="2:65" s="11" customFormat="1" ht="22.75" customHeight="1">
      <c r="B83" s="115"/>
      <c r="D83" s="116" t="s">
        <v>72</v>
      </c>
      <c r="E83" s="125" t="s">
        <v>827</v>
      </c>
      <c r="F83" s="125" t="s">
        <v>1440</v>
      </c>
      <c r="I83" s="118"/>
      <c r="J83" s="126">
        <f>BK83</f>
        <v>0</v>
      </c>
      <c r="L83" s="115"/>
      <c r="M83" s="120"/>
      <c r="P83" s="121">
        <f>P84</f>
        <v>0</v>
      </c>
      <c r="R83" s="121">
        <f>R84</f>
        <v>0</v>
      </c>
      <c r="T83" s="122">
        <f>T84</f>
        <v>0</v>
      </c>
      <c r="AR83" s="116" t="s">
        <v>83</v>
      </c>
      <c r="AT83" s="123" t="s">
        <v>72</v>
      </c>
      <c r="AU83" s="123" t="s">
        <v>81</v>
      </c>
      <c r="AY83" s="116" t="s">
        <v>152</v>
      </c>
      <c r="BK83" s="124">
        <f>BK84</f>
        <v>0</v>
      </c>
    </row>
    <row r="84" spans="2:65" s="1" customFormat="1" ht="26">
      <c r="B84" s="32"/>
      <c r="C84" s="127" t="s">
        <v>81</v>
      </c>
      <c r="D84" s="127" t="s">
        <v>155</v>
      </c>
      <c r="E84" s="128" t="s">
        <v>78</v>
      </c>
      <c r="F84" s="129" t="s">
        <v>1441</v>
      </c>
      <c r="G84" s="130" t="s">
        <v>831</v>
      </c>
      <c r="H84" s="131">
        <v>1</v>
      </c>
      <c r="I84" s="132">
        <f>'09.1 Vybavení - Uznatelné'!Z49</f>
        <v>0</v>
      </c>
      <c r="J84" s="133">
        <f>ROUND(I84*H84,2)</f>
        <v>0</v>
      </c>
      <c r="K84" s="129" t="s">
        <v>19</v>
      </c>
      <c r="L84" s="32"/>
      <c r="M84" s="182" t="s">
        <v>19</v>
      </c>
      <c r="N84" s="183" t="s">
        <v>44</v>
      </c>
      <c r="O84" s="179"/>
      <c r="P84" s="184">
        <f>O84*H84</f>
        <v>0</v>
      </c>
      <c r="Q84" s="184">
        <v>0</v>
      </c>
      <c r="R84" s="184">
        <f>Q84*H84</f>
        <v>0</v>
      </c>
      <c r="S84" s="184">
        <v>0</v>
      </c>
      <c r="T84" s="185">
        <f>S84*H84</f>
        <v>0</v>
      </c>
      <c r="AR84" s="138" t="s">
        <v>249</v>
      </c>
      <c r="AT84" s="138" t="s">
        <v>155</v>
      </c>
      <c r="AU84" s="138" t="s">
        <v>83</v>
      </c>
      <c r="AY84" s="17" t="s">
        <v>152</v>
      </c>
      <c r="BE84" s="139">
        <f>IF(N84="základní",J84,0)</f>
        <v>0</v>
      </c>
      <c r="BF84" s="139">
        <f>IF(N84="snížená",J84,0)</f>
        <v>0</v>
      </c>
      <c r="BG84" s="139">
        <f>IF(N84="zákl. přenesená",J84,0)</f>
        <v>0</v>
      </c>
      <c r="BH84" s="139">
        <f>IF(N84="sníž. přenesená",J84,0)</f>
        <v>0</v>
      </c>
      <c r="BI84" s="139">
        <f>IF(N84="nulová",J84,0)</f>
        <v>0</v>
      </c>
      <c r="BJ84" s="17" t="s">
        <v>81</v>
      </c>
      <c r="BK84" s="139">
        <f>ROUND(I84*H84,2)</f>
        <v>0</v>
      </c>
      <c r="BL84" s="17" t="s">
        <v>249</v>
      </c>
      <c r="BM84" s="138" t="s">
        <v>1442</v>
      </c>
    </row>
    <row r="85" spans="2:65" s="1" customFormat="1" ht="7" customHeight="1">
      <c r="B85" s="41"/>
      <c r="C85" s="42"/>
      <c r="D85" s="42"/>
      <c r="E85" s="42"/>
      <c r="F85" s="42"/>
      <c r="G85" s="42"/>
      <c r="H85" s="42"/>
      <c r="I85" s="42"/>
      <c r="J85" s="42"/>
      <c r="K85" s="42"/>
      <c r="L85" s="32"/>
    </row>
  </sheetData>
  <sheetProtection algorithmName="SHA-512" hashValue="VO3YNH6TPQahpkXYb1ArmmBmVekF7CDve+2ADFJmJsz8gUq38zfeL+/WcJp3of7BdtlZmChbLLD/7WJtUw/8GA==" saltValue="HoaXuS8E9l7kbxb4vsB0wBKCzpA/Df8TJjTecIabCSYOmCVP3vfCY5nys65Yg8qJOITStL6xKQl6byhaa+LOBw==" spinCount="100000" sheet="1" objects="1" scenarios="1" formatColumns="0" formatRows="0" autoFilter="0"/>
  <autoFilter ref="C80:K84" xr:uid="{00000000-0009-0000-0000-000009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85"/>
  <sheetViews>
    <sheetView showGridLines="0" topLeftCell="A60" workbookViewId="0">
      <selection activeCell="I85" sqref="I85"/>
    </sheetView>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110</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1443</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ROUND(J81,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ROUND((SUM(BE81:BE84)),  2)</f>
        <v>0</v>
      </c>
      <c r="I33" s="89">
        <v>0.21</v>
      </c>
      <c r="J33" s="88">
        <f>ROUND(((SUM(BE81:BE84))*I33),  2)</f>
        <v>0</v>
      </c>
      <c r="L33" s="32"/>
    </row>
    <row r="34" spans="2:12" s="1" customFormat="1" ht="14.5" customHeight="1">
      <c r="B34" s="32"/>
      <c r="E34" s="27" t="s">
        <v>45</v>
      </c>
      <c r="F34" s="88">
        <f>ROUND((SUM(BF81:BF84)),  2)</f>
        <v>0</v>
      </c>
      <c r="I34" s="89">
        <v>0.12</v>
      </c>
      <c r="J34" s="88">
        <f>ROUND(((SUM(BF81:BF84))*I34),  2)</f>
        <v>0</v>
      </c>
      <c r="L34" s="32"/>
    </row>
    <row r="35" spans="2:12" s="1" customFormat="1" ht="14.5" hidden="1" customHeight="1">
      <c r="B35" s="32"/>
      <c r="E35" s="27" t="s">
        <v>46</v>
      </c>
      <c r="F35" s="88">
        <f>ROUND((SUM(BG81:BG84)),  2)</f>
        <v>0</v>
      </c>
      <c r="I35" s="89">
        <v>0.21</v>
      </c>
      <c r="J35" s="88">
        <f>0</f>
        <v>0</v>
      </c>
      <c r="L35" s="32"/>
    </row>
    <row r="36" spans="2:12" s="1" customFormat="1" ht="14.5" hidden="1" customHeight="1">
      <c r="B36" s="32"/>
      <c r="E36" s="27" t="s">
        <v>47</v>
      </c>
      <c r="F36" s="88">
        <f>ROUND((SUM(BH81:BH84)),  2)</f>
        <v>0</v>
      </c>
      <c r="I36" s="89">
        <v>0.12</v>
      </c>
      <c r="J36" s="88">
        <f>0</f>
        <v>0</v>
      </c>
      <c r="L36" s="32"/>
    </row>
    <row r="37" spans="2:12" s="1" customFormat="1" ht="14.5" hidden="1" customHeight="1">
      <c r="B37" s="32"/>
      <c r="E37" s="27" t="s">
        <v>48</v>
      </c>
      <c r="F37" s="88">
        <f>ROUND((SUM(BI81:BI84)),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10 - Vybavení - Neuznatelné</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J81</f>
        <v>0</v>
      </c>
      <c r="L59" s="32"/>
      <c r="AU59" s="17" t="s">
        <v>122</v>
      </c>
    </row>
    <row r="60" spans="2:47" s="8" customFormat="1" ht="25" customHeight="1">
      <c r="B60" s="99"/>
      <c r="D60" s="100" t="s">
        <v>825</v>
      </c>
      <c r="E60" s="101"/>
      <c r="F60" s="101"/>
      <c r="G60" s="101"/>
      <c r="H60" s="101"/>
      <c r="I60" s="101"/>
      <c r="J60" s="102">
        <f>J82</f>
        <v>0</v>
      </c>
      <c r="L60" s="99"/>
    </row>
    <row r="61" spans="2:47" s="9" customFormat="1" ht="20" customHeight="1">
      <c r="B61" s="103"/>
      <c r="D61" s="104" t="s">
        <v>1439</v>
      </c>
      <c r="E61" s="105"/>
      <c r="F61" s="105"/>
      <c r="G61" s="105"/>
      <c r="H61" s="105"/>
      <c r="I61" s="105"/>
      <c r="J61" s="106">
        <f>J83</f>
        <v>0</v>
      </c>
      <c r="L61" s="103"/>
    </row>
    <row r="62" spans="2:47" s="1" customFormat="1" ht="21.75" customHeight="1">
      <c r="B62" s="32"/>
      <c r="L62" s="32"/>
    </row>
    <row r="63" spans="2:47" s="1" customFormat="1" ht="7" customHeight="1">
      <c r="B63" s="41"/>
      <c r="C63" s="42"/>
      <c r="D63" s="42"/>
      <c r="E63" s="42"/>
      <c r="F63" s="42"/>
      <c r="G63" s="42"/>
      <c r="H63" s="42"/>
      <c r="I63" s="42"/>
      <c r="J63" s="42"/>
      <c r="K63" s="42"/>
      <c r="L63" s="32"/>
    </row>
    <row r="67" spans="2:20" s="1" customFormat="1" ht="7" customHeight="1">
      <c r="B67" s="43"/>
      <c r="C67" s="44"/>
      <c r="D67" s="44"/>
      <c r="E67" s="44"/>
      <c r="F67" s="44"/>
      <c r="G67" s="44"/>
      <c r="H67" s="44"/>
      <c r="I67" s="44"/>
      <c r="J67" s="44"/>
      <c r="K67" s="44"/>
      <c r="L67" s="32"/>
    </row>
    <row r="68" spans="2:20" s="1" customFormat="1" ht="25" customHeight="1">
      <c r="B68" s="32"/>
      <c r="C68" s="21" t="s">
        <v>137</v>
      </c>
      <c r="L68" s="32"/>
    </row>
    <row r="69" spans="2:20" s="1" customFormat="1" ht="7" customHeight="1">
      <c r="B69" s="32"/>
      <c r="L69" s="32"/>
    </row>
    <row r="70" spans="2:20" s="1" customFormat="1" ht="12" customHeight="1">
      <c r="B70" s="32"/>
      <c r="C70" s="27" t="s">
        <v>16</v>
      </c>
      <c r="L70" s="32"/>
    </row>
    <row r="71" spans="2:20" s="1" customFormat="1" ht="16.5" customHeight="1">
      <c r="B71" s="32"/>
      <c r="E71" s="311" t="str">
        <f>E7</f>
        <v>Modernizace školní kuchyně ZŠ, MŠ a ZUŠ Lomnice</v>
      </c>
      <c r="F71" s="312"/>
      <c r="G71" s="312"/>
      <c r="H71" s="312"/>
      <c r="L71" s="32"/>
    </row>
    <row r="72" spans="2:20" s="1" customFormat="1" ht="12" customHeight="1">
      <c r="B72" s="32"/>
      <c r="C72" s="27" t="s">
        <v>117</v>
      </c>
      <c r="L72" s="32"/>
    </row>
    <row r="73" spans="2:20" s="1" customFormat="1" ht="16.5" customHeight="1">
      <c r="B73" s="32"/>
      <c r="E73" s="278" t="str">
        <f>E9</f>
        <v>10 - Vybavení - Neuznatelné</v>
      </c>
      <c r="F73" s="313"/>
      <c r="G73" s="313"/>
      <c r="H73" s="313"/>
      <c r="L73" s="32"/>
    </row>
    <row r="74" spans="2:20" s="1" customFormat="1" ht="7" customHeight="1">
      <c r="B74" s="32"/>
      <c r="L74" s="32"/>
    </row>
    <row r="75" spans="2:20" s="1" customFormat="1" ht="12" customHeight="1">
      <c r="B75" s="32"/>
      <c r="C75" s="27" t="s">
        <v>21</v>
      </c>
      <c r="F75" s="25" t="str">
        <f>F12</f>
        <v>Tišnovská 362</v>
      </c>
      <c r="I75" s="27" t="s">
        <v>23</v>
      </c>
      <c r="J75" s="49" t="str">
        <f>IF(J12="","",J12)</f>
        <v>25. 4. 2025</v>
      </c>
      <c r="L75" s="32"/>
    </row>
    <row r="76" spans="2:20" s="1" customFormat="1" ht="7" customHeight="1">
      <c r="B76" s="32"/>
      <c r="L76" s="32"/>
    </row>
    <row r="77" spans="2:20" s="1" customFormat="1" ht="15.25" customHeight="1">
      <c r="B77" s="32"/>
      <c r="C77" s="27" t="s">
        <v>25</v>
      </c>
      <c r="F77" s="25" t="str">
        <f>E15</f>
        <v>Městys Lomnice</v>
      </c>
      <c r="I77" s="27" t="s">
        <v>31</v>
      </c>
      <c r="J77" s="30" t="str">
        <f>E21</f>
        <v>Proiectura Dana s.r.o.</v>
      </c>
      <c r="L77" s="32"/>
    </row>
    <row r="78" spans="2:20" s="1" customFormat="1" ht="15.25" customHeight="1">
      <c r="B78" s="32"/>
      <c r="C78" s="27" t="s">
        <v>29</v>
      </c>
      <c r="F78" s="25" t="str">
        <f>IF(E18="","",E18)</f>
        <v>Vyplň údaj</v>
      </c>
      <c r="I78" s="27" t="s">
        <v>36</v>
      </c>
      <c r="J78" s="30" t="str">
        <f>E24</f>
        <v>Proiectura Dana s.r.o.</v>
      </c>
      <c r="L78" s="32"/>
    </row>
    <row r="79" spans="2:20" s="1" customFormat="1" ht="10.25" customHeight="1">
      <c r="B79" s="32"/>
      <c r="L79" s="32"/>
    </row>
    <row r="80" spans="2:20" s="10" customFormat="1" ht="29.25" customHeight="1">
      <c r="B80" s="107"/>
      <c r="C80" s="108" t="s">
        <v>138</v>
      </c>
      <c r="D80" s="109" t="s">
        <v>58</v>
      </c>
      <c r="E80" s="109" t="s">
        <v>54</v>
      </c>
      <c r="F80" s="109" t="s">
        <v>55</v>
      </c>
      <c r="G80" s="109" t="s">
        <v>139</v>
      </c>
      <c r="H80" s="109" t="s">
        <v>140</v>
      </c>
      <c r="I80" s="109" t="s">
        <v>141</v>
      </c>
      <c r="J80" s="109" t="s">
        <v>121</v>
      </c>
      <c r="K80" s="110" t="s">
        <v>142</v>
      </c>
      <c r="L80" s="107"/>
      <c r="M80" s="56" t="s">
        <v>19</v>
      </c>
      <c r="N80" s="57" t="s">
        <v>43</v>
      </c>
      <c r="O80" s="57" t="s">
        <v>143</v>
      </c>
      <c r="P80" s="57" t="s">
        <v>144</v>
      </c>
      <c r="Q80" s="57" t="s">
        <v>145</v>
      </c>
      <c r="R80" s="57" t="s">
        <v>146</v>
      </c>
      <c r="S80" s="57" t="s">
        <v>147</v>
      </c>
      <c r="T80" s="58" t="s">
        <v>148</v>
      </c>
    </row>
    <row r="81" spans="2:65" s="1" customFormat="1" ht="22.75" customHeight="1">
      <c r="B81" s="32"/>
      <c r="C81" s="61" t="s">
        <v>149</v>
      </c>
      <c r="J81" s="111">
        <f>BK81</f>
        <v>0</v>
      </c>
      <c r="L81" s="32"/>
      <c r="M81" s="59"/>
      <c r="N81" s="50"/>
      <c r="O81" s="50"/>
      <c r="P81" s="112">
        <f>P82</f>
        <v>0</v>
      </c>
      <c r="Q81" s="50"/>
      <c r="R81" s="112">
        <f>R82</f>
        <v>0</v>
      </c>
      <c r="S81" s="50"/>
      <c r="T81" s="113">
        <f>T82</f>
        <v>0</v>
      </c>
      <c r="AT81" s="17" t="s">
        <v>72</v>
      </c>
      <c r="AU81" s="17" t="s">
        <v>122</v>
      </c>
      <c r="BK81" s="114">
        <f>BK82</f>
        <v>0</v>
      </c>
    </row>
    <row r="82" spans="2:65" s="11" customFormat="1" ht="26" customHeight="1">
      <c r="B82" s="115"/>
      <c r="D82" s="116" t="s">
        <v>72</v>
      </c>
      <c r="E82" s="117" t="s">
        <v>260</v>
      </c>
      <c r="F82" s="117" t="s">
        <v>260</v>
      </c>
      <c r="I82" s="118"/>
      <c r="J82" s="119">
        <f>BK82</f>
        <v>0</v>
      </c>
      <c r="L82" s="115"/>
      <c r="M82" s="120"/>
      <c r="P82" s="121">
        <f>P83</f>
        <v>0</v>
      </c>
      <c r="R82" s="121">
        <f>R83</f>
        <v>0</v>
      </c>
      <c r="T82" s="122">
        <f>T83</f>
        <v>0</v>
      </c>
      <c r="AR82" s="116" t="s">
        <v>83</v>
      </c>
      <c r="AT82" s="123" t="s">
        <v>72</v>
      </c>
      <c r="AU82" s="123" t="s">
        <v>73</v>
      </c>
      <c r="AY82" s="116" t="s">
        <v>152</v>
      </c>
      <c r="BK82" s="124">
        <f>BK83</f>
        <v>0</v>
      </c>
    </row>
    <row r="83" spans="2:65" s="11" customFormat="1" ht="22.75" customHeight="1">
      <c r="B83" s="115"/>
      <c r="D83" s="116" t="s">
        <v>72</v>
      </c>
      <c r="E83" s="125" t="s">
        <v>827</v>
      </c>
      <c r="F83" s="125" t="s">
        <v>1440</v>
      </c>
      <c r="I83" s="118"/>
      <c r="J83" s="126">
        <f>BK83</f>
        <v>0</v>
      </c>
      <c r="L83" s="115"/>
      <c r="M83" s="120"/>
      <c r="P83" s="121">
        <f>P84</f>
        <v>0</v>
      </c>
      <c r="R83" s="121">
        <f>R84</f>
        <v>0</v>
      </c>
      <c r="T83" s="122">
        <f>T84</f>
        <v>0</v>
      </c>
      <c r="AR83" s="116" t="s">
        <v>83</v>
      </c>
      <c r="AT83" s="123" t="s">
        <v>72</v>
      </c>
      <c r="AU83" s="123" t="s">
        <v>81</v>
      </c>
      <c r="AY83" s="116" t="s">
        <v>152</v>
      </c>
      <c r="BK83" s="124">
        <f>BK84</f>
        <v>0</v>
      </c>
    </row>
    <row r="84" spans="2:65" s="1" customFormat="1" ht="26">
      <c r="B84" s="32"/>
      <c r="C84" s="127" t="s">
        <v>81</v>
      </c>
      <c r="D84" s="127" t="s">
        <v>155</v>
      </c>
      <c r="E84" s="128" t="s">
        <v>78</v>
      </c>
      <c r="F84" s="129" t="s">
        <v>1444</v>
      </c>
      <c r="G84" s="130" t="s">
        <v>831</v>
      </c>
      <c r="H84" s="131">
        <v>1</v>
      </c>
      <c r="I84" s="132">
        <f>'10.1 Vybavení - Neuznatelné'!Z104</f>
        <v>0</v>
      </c>
      <c r="J84" s="133">
        <f>ROUND(I84*H84,2)</f>
        <v>0</v>
      </c>
      <c r="K84" s="129" t="s">
        <v>19</v>
      </c>
      <c r="L84" s="32"/>
      <c r="M84" s="182" t="s">
        <v>19</v>
      </c>
      <c r="N84" s="183" t="s">
        <v>44</v>
      </c>
      <c r="O84" s="179"/>
      <c r="P84" s="184">
        <f>O84*H84</f>
        <v>0</v>
      </c>
      <c r="Q84" s="184">
        <v>0</v>
      </c>
      <c r="R84" s="184">
        <f>Q84*H84</f>
        <v>0</v>
      </c>
      <c r="S84" s="184">
        <v>0</v>
      </c>
      <c r="T84" s="185">
        <f>S84*H84</f>
        <v>0</v>
      </c>
      <c r="AR84" s="138" t="s">
        <v>249</v>
      </c>
      <c r="AT84" s="138" t="s">
        <v>155</v>
      </c>
      <c r="AU84" s="138" t="s">
        <v>83</v>
      </c>
      <c r="AY84" s="17" t="s">
        <v>152</v>
      </c>
      <c r="BE84" s="139">
        <f>IF(N84="základní",J84,0)</f>
        <v>0</v>
      </c>
      <c r="BF84" s="139">
        <f>IF(N84="snížená",J84,0)</f>
        <v>0</v>
      </c>
      <c r="BG84" s="139">
        <f>IF(N84="zákl. přenesená",J84,0)</f>
        <v>0</v>
      </c>
      <c r="BH84" s="139">
        <f>IF(N84="sníž. přenesená",J84,0)</f>
        <v>0</v>
      </c>
      <c r="BI84" s="139">
        <f>IF(N84="nulová",J84,0)</f>
        <v>0</v>
      </c>
      <c r="BJ84" s="17" t="s">
        <v>81</v>
      </c>
      <c r="BK84" s="139">
        <f>ROUND(I84*H84,2)</f>
        <v>0</v>
      </c>
      <c r="BL84" s="17" t="s">
        <v>249</v>
      </c>
      <c r="BM84" s="138" t="s">
        <v>1442</v>
      </c>
    </row>
    <row r="85" spans="2:65" s="1" customFormat="1" ht="7" customHeight="1">
      <c r="B85" s="41"/>
      <c r="C85" s="42"/>
      <c r="D85" s="42"/>
      <c r="E85" s="42"/>
      <c r="F85" s="42"/>
      <c r="G85" s="42"/>
      <c r="H85" s="42"/>
      <c r="I85" s="42"/>
      <c r="J85" s="42"/>
      <c r="K85" s="42"/>
      <c r="L85" s="32"/>
    </row>
  </sheetData>
  <sheetProtection algorithmName="SHA-512" hashValue="h6ZFSHXRkLSJEkwZV1zxWO/IGYVVC5yeiY7GfUGMEQquQ3FOrBLCZARh9tCyJZxqwpkNqUZXJ5idVR3IysQ5Jg==" saltValue="qPBDHxPJKqyChFw8Bh29HXENAuz6lq94RjUo6foOa1FHERPQMaZrEYaOZrPHcAK2NYjHDpc7hZVa2Jo/bQ0RFw==" spinCount="100000" sheet="1" objects="1" scenarios="1" formatColumns="0" formatRows="0" autoFilter="0"/>
  <autoFilter ref="C80:K84" xr:uid="{00000000-0009-0000-0000-00000A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164"/>
  <sheetViews>
    <sheetView showGridLines="0" workbookViewId="0"/>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113</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1445</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ROUND(J90,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ROUND((SUM(BE90:BE163)),  2)</f>
        <v>0</v>
      </c>
      <c r="I33" s="89">
        <v>0.21</v>
      </c>
      <c r="J33" s="88">
        <f>ROUND(((SUM(BE90:BE163))*I33),  2)</f>
        <v>0</v>
      </c>
      <c r="L33" s="32"/>
    </row>
    <row r="34" spans="2:12" s="1" customFormat="1" ht="14.5" customHeight="1">
      <c r="B34" s="32"/>
      <c r="E34" s="27" t="s">
        <v>45</v>
      </c>
      <c r="F34" s="88">
        <f>ROUND((SUM(BF90:BF163)),  2)</f>
        <v>0</v>
      </c>
      <c r="I34" s="89">
        <v>0.12</v>
      </c>
      <c r="J34" s="88">
        <f>ROUND(((SUM(BF90:BF163))*I34),  2)</f>
        <v>0</v>
      </c>
      <c r="L34" s="32"/>
    </row>
    <row r="35" spans="2:12" s="1" customFormat="1" ht="14.5" hidden="1" customHeight="1">
      <c r="B35" s="32"/>
      <c r="E35" s="27" t="s">
        <v>46</v>
      </c>
      <c r="F35" s="88">
        <f>ROUND((SUM(BG90:BG163)),  2)</f>
        <v>0</v>
      </c>
      <c r="I35" s="89">
        <v>0.21</v>
      </c>
      <c r="J35" s="88">
        <f>0</f>
        <v>0</v>
      </c>
      <c r="L35" s="32"/>
    </row>
    <row r="36" spans="2:12" s="1" customFormat="1" ht="14.5" hidden="1" customHeight="1">
      <c r="B36" s="32"/>
      <c r="E36" s="27" t="s">
        <v>47</v>
      </c>
      <c r="F36" s="88">
        <f>ROUND((SUM(BH90:BH163)),  2)</f>
        <v>0</v>
      </c>
      <c r="I36" s="89">
        <v>0.12</v>
      </c>
      <c r="J36" s="88">
        <f>0</f>
        <v>0</v>
      </c>
      <c r="L36" s="32"/>
    </row>
    <row r="37" spans="2:12" s="1" customFormat="1" ht="14.5" hidden="1" customHeight="1">
      <c r="B37" s="32"/>
      <c r="E37" s="27" t="s">
        <v>48</v>
      </c>
      <c r="F37" s="88">
        <f>ROUND((SUM(BI90:BI163)),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11 - Plyn - Uznatelné</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J90</f>
        <v>0</v>
      </c>
      <c r="L59" s="32"/>
      <c r="AU59" s="17" t="s">
        <v>122</v>
      </c>
    </row>
    <row r="60" spans="2:47" s="8" customFormat="1" ht="25" customHeight="1">
      <c r="B60" s="99"/>
      <c r="D60" s="100" t="s">
        <v>1446</v>
      </c>
      <c r="E60" s="101"/>
      <c r="F60" s="101"/>
      <c r="G60" s="101"/>
      <c r="H60" s="101"/>
      <c r="I60" s="101"/>
      <c r="J60" s="102">
        <f>J91</f>
        <v>0</v>
      </c>
      <c r="L60" s="99"/>
    </row>
    <row r="61" spans="2:47" s="9" customFormat="1" ht="20" customHeight="1">
      <c r="B61" s="103"/>
      <c r="D61" s="104" t="s">
        <v>1447</v>
      </c>
      <c r="E61" s="105"/>
      <c r="F61" s="105"/>
      <c r="G61" s="105"/>
      <c r="H61" s="105"/>
      <c r="I61" s="105"/>
      <c r="J61" s="106">
        <f>J92</f>
        <v>0</v>
      </c>
      <c r="L61" s="103"/>
    </row>
    <row r="62" spans="2:47" s="9" customFormat="1" ht="14.75" customHeight="1">
      <c r="B62" s="103"/>
      <c r="D62" s="104" t="s">
        <v>1448</v>
      </c>
      <c r="E62" s="105"/>
      <c r="F62" s="105"/>
      <c r="G62" s="105"/>
      <c r="H62" s="105"/>
      <c r="I62" s="105"/>
      <c r="J62" s="106">
        <f>J100</f>
        <v>0</v>
      </c>
      <c r="L62" s="103"/>
    </row>
    <row r="63" spans="2:47" s="9" customFormat="1" ht="14.75" customHeight="1">
      <c r="B63" s="103"/>
      <c r="D63" s="104" t="s">
        <v>1449</v>
      </c>
      <c r="E63" s="105"/>
      <c r="F63" s="105"/>
      <c r="G63" s="105"/>
      <c r="H63" s="105"/>
      <c r="I63" s="105"/>
      <c r="J63" s="106">
        <f>J111</f>
        <v>0</v>
      </c>
      <c r="L63" s="103"/>
    </row>
    <row r="64" spans="2:47" s="9" customFormat="1" ht="20" customHeight="1">
      <c r="B64" s="103"/>
      <c r="D64" s="104" t="s">
        <v>1450</v>
      </c>
      <c r="E64" s="105"/>
      <c r="F64" s="105"/>
      <c r="G64" s="105"/>
      <c r="H64" s="105"/>
      <c r="I64" s="105"/>
      <c r="J64" s="106">
        <f>J120</f>
        <v>0</v>
      </c>
      <c r="L64" s="103"/>
    </row>
    <row r="65" spans="2:12" s="9" customFormat="1" ht="20" customHeight="1">
      <c r="B65" s="103"/>
      <c r="D65" s="104" t="s">
        <v>1451</v>
      </c>
      <c r="E65" s="105"/>
      <c r="F65" s="105"/>
      <c r="G65" s="105"/>
      <c r="H65" s="105"/>
      <c r="I65" s="105"/>
      <c r="J65" s="106">
        <f>J126</f>
        <v>0</v>
      </c>
      <c r="L65" s="103"/>
    </row>
    <row r="66" spans="2:12" s="8" customFormat="1" ht="25" customHeight="1">
      <c r="B66" s="99"/>
      <c r="D66" s="100" t="s">
        <v>1452</v>
      </c>
      <c r="E66" s="101"/>
      <c r="F66" s="101"/>
      <c r="G66" s="101"/>
      <c r="H66" s="101"/>
      <c r="I66" s="101"/>
      <c r="J66" s="102">
        <f>J140</f>
        <v>0</v>
      </c>
      <c r="L66" s="99"/>
    </row>
    <row r="67" spans="2:12" s="9" customFormat="1" ht="20" customHeight="1">
      <c r="B67" s="103"/>
      <c r="D67" s="104" t="s">
        <v>1453</v>
      </c>
      <c r="E67" s="105"/>
      <c r="F67" s="105"/>
      <c r="G67" s="105"/>
      <c r="H67" s="105"/>
      <c r="I67" s="105"/>
      <c r="J67" s="106">
        <f>J141</f>
        <v>0</v>
      </c>
      <c r="L67" s="103"/>
    </row>
    <row r="68" spans="2:12" s="9" customFormat="1" ht="20" customHeight="1">
      <c r="B68" s="103"/>
      <c r="D68" s="104" t="s">
        <v>1454</v>
      </c>
      <c r="E68" s="105"/>
      <c r="F68" s="105"/>
      <c r="G68" s="105"/>
      <c r="H68" s="105"/>
      <c r="I68" s="105"/>
      <c r="J68" s="106">
        <f>J146</f>
        <v>0</v>
      </c>
      <c r="L68" s="103"/>
    </row>
    <row r="69" spans="2:12" s="9" customFormat="1" ht="20" customHeight="1">
      <c r="B69" s="103"/>
      <c r="D69" s="104" t="s">
        <v>1455</v>
      </c>
      <c r="E69" s="105"/>
      <c r="F69" s="105"/>
      <c r="G69" s="105"/>
      <c r="H69" s="105"/>
      <c r="I69" s="105"/>
      <c r="J69" s="106">
        <f>J149</f>
        <v>0</v>
      </c>
      <c r="L69" s="103"/>
    </row>
    <row r="70" spans="2:12" s="9" customFormat="1" ht="20" customHeight="1">
      <c r="B70" s="103"/>
      <c r="D70" s="104" t="s">
        <v>1456</v>
      </c>
      <c r="E70" s="105"/>
      <c r="F70" s="105"/>
      <c r="G70" s="105"/>
      <c r="H70" s="105"/>
      <c r="I70" s="105"/>
      <c r="J70" s="106">
        <f>J157</f>
        <v>0</v>
      </c>
      <c r="L70" s="103"/>
    </row>
    <row r="71" spans="2:12" s="1" customFormat="1" ht="21.75" customHeight="1">
      <c r="B71" s="32"/>
      <c r="L71" s="32"/>
    </row>
    <row r="72" spans="2:12" s="1" customFormat="1" ht="7" customHeight="1">
      <c r="B72" s="41"/>
      <c r="C72" s="42"/>
      <c r="D72" s="42"/>
      <c r="E72" s="42"/>
      <c r="F72" s="42"/>
      <c r="G72" s="42"/>
      <c r="H72" s="42"/>
      <c r="I72" s="42"/>
      <c r="J72" s="42"/>
      <c r="K72" s="42"/>
      <c r="L72" s="32"/>
    </row>
    <row r="76" spans="2:12" s="1" customFormat="1" ht="7" customHeight="1">
      <c r="B76" s="43"/>
      <c r="C76" s="44"/>
      <c r="D76" s="44"/>
      <c r="E76" s="44"/>
      <c r="F76" s="44"/>
      <c r="G76" s="44"/>
      <c r="H76" s="44"/>
      <c r="I76" s="44"/>
      <c r="J76" s="44"/>
      <c r="K76" s="44"/>
      <c r="L76" s="32"/>
    </row>
    <row r="77" spans="2:12" s="1" customFormat="1" ht="25" customHeight="1">
      <c r="B77" s="32"/>
      <c r="C77" s="21" t="s">
        <v>137</v>
      </c>
      <c r="L77" s="32"/>
    </row>
    <row r="78" spans="2:12" s="1" customFormat="1" ht="7" customHeight="1">
      <c r="B78" s="32"/>
      <c r="L78" s="32"/>
    </row>
    <row r="79" spans="2:12" s="1" customFormat="1" ht="12" customHeight="1">
      <c r="B79" s="32"/>
      <c r="C79" s="27" t="s">
        <v>16</v>
      </c>
      <c r="L79" s="32"/>
    </row>
    <row r="80" spans="2:12" s="1" customFormat="1" ht="16.5" customHeight="1">
      <c r="B80" s="32"/>
      <c r="E80" s="311" t="str">
        <f>E7</f>
        <v>Modernizace školní kuchyně ZŠ, MŠ a ZUŠ Lomnice</v>
      </c>
      <c r="F80" s="312"/>
      <c r="G80" s="312"/>
      <c r="H80" s="312"/>
      <c r="L80" s="32"/>
    </row>
    <row r="81" spans="2:65" s="1" customFormat="1" ht="12" customHeight="1">
      <c r="B81" s="32"/>
      <c r="C81" s="27" t="s">
        <v>117</v>
      </c>
      <c r="L81" s="32"/>
    </row>
    <row r="82" spans="2:65" s="1" customFormat="1" ht="16.5" customHeight="1">
      <c r="B82" s="32"/>
      <c r="E82" s="278" t="str">
        <f>E9</f>
        <v>11 - Plyn - Uznatelné</v>
      </c>
      <c r="F82" s="313"/>
      <c r="G82" s="313"/>
      <c r="H82" s="313"/>
      <c r="L82" s="32"/>
    </row>
    <row r="83" spans="2:65" s="1" customFormat="1" ht="7" customHeight="1">
      <c r="B83" s="32"/>
      <c r="L83" s="32"/>
    </row>
    <row r="84" spans="2:65" s="1" customFormat="1" ht="12" customHeight="1">
      <c r="B84" s="32"/>
      <c r="C84" s="27" t="s">
        <v>21</v>
      </c>
      <c r="F84" s="25" t="str">
        <f>F12</f>
        <v>Tišnovská 362</v>
      </c>
      <c r="I84" s="27" t="s">
        <v>23</v>
      </c>
      <c r="J84" s="49" t="str">
        <f>IF(J12="","",J12)</f>
        <v>25. 4. 2025</v>
      </c>
      <c r="L84" s="32"/>
    </row>
    <row r="85" spans="2:65" s="1" customFormat="1" ht="7" customHeight="1">
      <c r="B85" s="32"/>
      <c r="L85" s="32"/>
    </row>
    <row r="86" spans="2:65" s="1" customFormat="1" ht="15.25" customHeight="1">
      <c r="B86" s="32"/>
      <c r="C86" s="27" t="s">
        <v>25</v>
      </c>
      <c r="F86" s="25" t="str">
        <f>E15</f>
        <v>Městys Lomnice</v>
      </c>
      <c r="I86" s="27" t="s">
        <v>31</v>
      </c>
      <c r="J86" s="30" t="str">
        <f>E21</f>
        <v>Proiectura Dana s.r.o.</v>
      </c>
      <c r="L86" s="32"/>
    </row>
    <row r="87" spans="2:65" s="1" customFormat="1" ht="15.25" customHeight="1">
      <c r="B87" s="32"/>
      <c r="C87" s="27" t="s">
        <v>29</v>
      </c>
      <c r="F87" s="25" t="str">
        <f>IF(E18="","",E18)</f>
        <v>Vyplň údaj</v>
      </c>
      <c r="I87" s="27" t="s">
        <v>36</v>
      </c>
      <c r="J87" s="30" t="str">
        <f>E24</f>
        <v>Proiectura Dana s.r.o.</v>
      </c>
      <c r="L87" s="32"/>
    </row>
    <row r="88" spans="2:65" s="1" customFormat="1" ht="10.25" customHeight="1">
      <c r="B88" s="32"/>
      <c r="L88" s="32"/>
    </row>
    <row r="89" spans="2:65" s="10" customFormat="1" ht="29.25" customHeight="1">
      <c r="B89" s="107"/>
      <c r="C89" s="108" t="s">
        <v>138</v>
      </c>
      <c r="D89" s="109" t="s">
        <v>58</v>
      </c>
      <c r="E89" s="109" t="s">
        <v>54</v>
      </c>
      <c r="F89" s="109" t="s">
        <v>55</v>
      </c>
      <c r="G89" s="109" t="s">
        <v>139</v>
      </c>
      <c r="H89" s="109" t="s">
        <v>140</v>
      </c>
      <c r="I89" s="109" t="s">
        <v>141</v>
      </c>
      <c r="J89" s="109" t="s">
        <v>121</v>
      </c>
      <c r="K89" s="110" t="s">
        <v>142</v>
      </c>
      <c r="L89" s="107"/>
      <c r="M89" s="56" t="s">
        <v>19</v>
      </c>
      <c r="N89" s="57" t="s">
        <v>43</v>
      </c>
      <c r="O89" s="57" t="s">
        <v>143</v>
      </c>
      <c r="P89" s="57" t="s">
        <v>144</v>
      </c>
      <c r="Q89" s="57" t="s">
        <v>145</v>
      </c>
      <c r="R89" s="57" t="s">
        <v>146</v>
      </c>
      <c r="S89" s="57" t="s">
        <v>147</v>
      </c>
      <c r="T89" s="58" t="s">
        <v>148</v>
      </c>
    </row>
    <row r="90" spans="2:65" s="1" customFormat="1" ht="22.75" customHeight="1">
      <c r="B90" s="32"/>
      <c r="C90" s="61" t="s">
        <v>149</v>
      </c>
      <c r="J90" s="111">
        <f>BK90</f>
        <v>0</v>
      </c>
      <c r="L90" s="32"/>
      <c r="M90" s="59"/>
      <c r="N90" s="50"/>
      <c r="O90" s="50"/>
      <c r="P90" s="112">
        <f>P91+P140</f>
        <v>0</v>
      </c>
      <c r="Q90" s="50"/>
      <c r="R90" s="112">
        <f>R91+R140</f>
        <v>0</v>
      </c>
      <c r="S90" s="50"/>
      <c r="T90" s="113">
        <f>T91+T140</f>
        <v>0</v>
      </c>
      <c r="AT90" s="17" t="s">
        <v>72</v>
      </c>
      <c r="AU90" s="17" t="s">
        <v>122</v>
      </c>
      <c r="BK90" s="114">
        <f>BK91+BK140</f>
        <v>0</v>
      </c>
    </row>
    <row r="91" spans="2:65" s="11" customFormat="1" ht="26" customHeight="1">
      <c r="B91" s="115"/>
      <c r="D91" s="116" t="s">
        <v>72</v>
      </c>
      <c r="E91" s="117" t="s">
        <v>965</v>
      </c>
      <c r="F91" s="117" t="s">
        <v>1457</v>
      </c>
      <c r="I91" s="118"/>
      <c r="J91" s="119">
        <f>BK91</f>
        <v>0</v>
      </c>
      <c r="L91" s="115"/>
      <c r="M91" s="120"/>
      <c r="P91" s="121">
        <f>P92+P120+P126</f>
        <v>0</v>
      </c>
      <c r="R91" s="121">
        <f>R92+R120+R126</f>
        <v>0</v>
      </c>
      <c r="T91" s="122">
        <f>T92+T120+T126</f>
        <v>0</v>
      </c>
      <c r="AR91" s="116" t="s">
        <v>81</v>
      </c>
      <c r="AT91" s="123" t="s">
        <v>72</v>
      </c>
      <c r="AU91" s="123" t="s">
        <v>73</v>
      </c>
      <c r="AY91" s="116" t="s">
        <v>152</v>
      </c>
      <c r="BK91" s="124">
        <f>BK92+BK120+BK126</f>
        <v>0</v>
      </c>
    </row>
    <row r="92" spans="2:65" s="11" customFormat="1" ht="22.75" customHeight="1">
      <c r="B92" s="115"/>
      <c r="D92" s="116" t="s">
        <v>72</v>
      </c>
      <c r="E92" s="125" t="s">
        <v>1129</v>
      </c>
      <c r="F92" s="125" t="s">
        <v>1458</v>
      </c>
      <c r="I92" s="118"/>
      <c r="J92" s="126">
        <f>BK92</f>
        <v>0</v>
      </c>
      <c r="L92" s="115"/>
      <c r="M92" s="120"/>
      <c r="P92" s="121">
        <f>P93+SUM(P94:P100)+P111</f>
        <v>0</v>
      </c>
      <c r="R92" s="121">
        <f>R93+SUM(R94:R100)+R111</f>
        <v>0</v>
      </c>
      <c r="T92" s="122">
        <f>T93+SUM(T94:T100)+T111</f>
        <v>0</v>
      </c>
      <c r="AR92" s="116" t="s">
        <v>81</v>
      </c>
      <c r="AT92" s="123" t="s">
        <v>72</v>
      </c>
      <c r="AU92" s="123" t="s">
        <v>81</v>
      </c>
      <c r="AY92" s="116" t="s">
        <v>152</v>
      </c>
      <c r="BK92" s="124">
        <f>BK93+SUM(BK94:BK100)+BK111</f>
        <v>0</v>
      </c>
    </row>
    <row r="93" spans="2:65" s="1" customFormat="1" ht="21.75" customHeight="1">
      <c r="B93" s="32"/>
      <c r="C93" s="127" t="s">
        <v>81</v>
      </c>
      <c r="D93" s="127" t="s">
        <v>155</v>
      </c>
      <c r="E93" s="128" t="s">
        <v>81</v>
      </c>
      <c r="F93" s="129" t="s">
        <v>1459</v>
      </c>
      <c r="G93" s="130" t="s">
        <v>1460</v>
      </c>
      <c r="H93" s="131">
        <v>6</v>
      </c>
      <c r="I93" s="132"/>
      <c r="J93" s="133">
        <f t="shared" ref="J93:J99" si="0">ROUND(I93*H93,2)</f>
        <v>0</v>
      </c>
      <c r="K93" s="129" t="s">
        <v>19</v>
      </c>
      <c r="L93" s="32"/>
      <c r="M93" s="134" t="s">
        <v>19</v>
      </c>
      <c r="N93" s="135" t="s">
        <v>44</v>
      </c>
      <c r="P93" s="136">
        <f t="shared" ref="P93:P99" si="1">O93*H93</f>
        <v>0</v>
      </c>
      <c r="Q93" s="136">
        <v>0</v>
      </c>
      <c r="R93" s="136">
        <f t="shared" ref="R93:R99" si="2">Q93*H93</f>
        <v>0</v>
      </c>
      <c r="S93" s="136">
        <v>0</v>
      </c>
      <c r="T93" s="137">
        <f t="shared" ref="T93:T99" si="3">S93*H93</f>
        <v>0</v>
      </c>
      <c r="AR93" s="138" t="s">
        <v>160</v>
      </c>
      <c r="AT93" s="138" t="s">
        <v>155</v>
      </c>
      <c r="AU93" s="138" t="s">
        <v>83</v>
      </c>
      <c r="AY93" s="17" t="s">
        <v>152</v>
      </c>
      <c r="BE93" s="139">
        <f t="shared" ref="BE93:BE99" si="4">IF(N93="základní",J93,0)</f>
        <v>0</v>
      </c>
      <c r="BF93" s="139">
        <f t="shared" ref="BF93:BF99" si="5">IF(N93="snížená",J93,0)</f>
        <v>0</v>
      </c>
      <c r="BG93" s="139">
        <f t="shared" ref="BG93:BG99" si="6">IF(N93="zákl. přenesená",J93,0)</f>
        <v>0</v>
      </c>
      <c r="BH93" s="139">
        <f t="shared" ref="BH93:BH99" si="7">IF(N93="sníž. přenesená",J93,0)</f>
        <v>0</v>
      </c>
      <c r="BI93" s="139">
        <f t="shared" ref="BI93:BI99" si="8">IF(N93="nulová",J93,0)</f>
        <v>0</v>
      </c>
      <c r="BJ93" s="17" t="s">
        <v>81</v>
      </c>
      <c r="BK93" s="139">
        <f t="shared" ref="BK93:BK99" si="9">ROUND(I93*H93,2)</f>
        <v>0</v>
      </c>
      <c r="BL93" s="17" t="s">
        <v>160</v>
      </c>
      <c r="BM93" s="138" t="s">
        <v>83</v>
      </c>
    </row>
    <row r="94" spans="2:65" s="1" customFormat="1" ht="24.25" customHeight="1">
      <c r="B94" s="32"/>
      <c r="C94" s="127" t="s">
        <v>83</v>
      </c>
      <c r="D94" s="127" t="s">
        <v>155</v>
      </c>
      <c r="E94" s="128" t="s">
        <v>83</v>
      </c>
      <c r="F94" s="129" t="s">
        <v>1461</v>
      </c>
      <c r="G94" s="130" t="s">
        <v>1460</v>
      </c>
      <c r="H94" s="131">
        <v>4</v>
      </c>
      <c r="I94" s="132"/>
      <c r="J94" s="133">
        <f t="shared" si="0"/>
        <v>0</v>
      </c>
      <c r="K94" s="129" t="s">
        <v>19</v>
      </c>
      <c r="L94" s="32"/>
      <c r="M94" s="134" t="s">
        <v>19</v>
      </c>
      <c r="N94" s="135" t="s">
        <v>44</v>
      </c>
      <c r="P94" s="136">
        <f t="shared" si="1"/>
        <v>0</v>
      </c>
      <c r="Q94" s="136">
        <v>0</v>
      </c>
      <c r="R94" s="136">
        <f t="shared" si="2"/>
        <v>0</v>
      </c>
      <c r="S94" s="136">
        <v>0</v>
      </c>
      <c r="T94" s="137">
        <f t="shared" si="3"/>
        <v>0</v>
      </c>
      <c r="AR94" s="138" t="s">
        <v>160</v>
      </c>
      <c r="AT94" s="138" t="s">
        <v>155</v>
      </c>
      <c r="AU94" s="138" t="s">
        <v>83</v>
      </c>
      <c r="AY94" s="17" t="s">
        <v>152</v>
      </c>
      <c r="BE94" s="139">
        <f t="shared" si="4"/>
        <v>0</v>
      </c>
      <c r="BF94" s="139">
        <f t="shared" si="5"/>
        <v>0</v>
      </c>
      <c r="BG94" s="139">
        <f t="shared" si="6"/>
        <v>0</v>
      </c>
      <c r="BH94" s="139">
        <f t="shared" si="7"/>
        <v>0</v>
      </c>
      <c r="BI94" s="139">
        <f t="shared" si="8"/>
        <v>0</v>
      </c>
      <c r="BJ94" s="17" t="s">
        <v>81</v>
      </c>
      <c r="BK94" s="139">
        <f t="shared" si="9"/>
        <v>0</v>
      </c>
      <c r="BL94" s="17" t="s">
        <v>160</v>
      </c>
      <c r="BM94" s="138" t="s">
        <v>160</v>
      </c>
    </row>
    <row r="95" spans="2:65" s="1" customFormat="1" ht="16.5" customHeight="1">
      <c r="B95" s="32"/>
      <c r="C95" s="127" t="s">
        <v>173</v>
      </c>
      <c r="D95" s="127" t="s">
        <v>155</v>
      </c>
      <c r="E95" s="128" t="s">
        <v>173</v>
      </c>
      <c r="F95" s="129" t="s">
        <v>1462</v>
      </c>
      <c r="G95" s="130" t="s">
        <v>554</v>
      </c>
      <c r="H95" s="131">
        <v>1</v>
      </c>
      <c r="I95" s="132"/>
      <c r="J95" s="133">
        <f t="shared" si="0"/>
        <v>0</v>
      </c>
      <c r="K95" s="129" t="s">
        <v>19</v>
      </c>
      <c r="L95" s="32"/>
      <c r="M95" s="134" t="s">
        <v>19</v>
      </c>
      <c r="N95" s="135" t="s">
        <v>44</v>
      </c>
      <c r="P95" s="136">
        <f t="shared" si="1"/>
        <v>0</v>
      </c>
      <c r="Q95" s="136">
        <v>0</v>
      </c>
      <c r="R95" s="136">
        <f t="shared" si="2"/>
        <v>0</v>
      </c>
      <c r="S95" s="136">
        <v>0</v>
      </c>
      <c r="T95" s="137">
        <f t="shared" si="3"/>
        <v>0</v>
      </c>
      <c r="AR95" s="138" t="s">
        <v>160</v>
      </c>
      <c r="AT95" s="138" t="s">
        <v>155</v>
      </c>
      <c r="AU95" s="138" t="s">
        <v>83</v>
      </c>
      <c r="AY95" s="17" t="s">
        <v>152</v>
      </c>
      <c r="BE95" s="139">
        <f t="shared" si="4"/>
        <v>0</v>
      </c>
      <c r="BF95" s="139">
        <f t="shared" si="5"/>
        <v>0</v>
      </c>
      <c r="BG95" s="139">
        <f t="shared" si="6"/>
        <v>0</v>
      </c>
      <c r="BH95" s="139">
        <f t="shared" si="7"/>
        <v>0</v>
      </c>
      <c r="BI95" s="139">
        <f t="shared" si="8"/>
        <v>0</v>
      </c>
      <c r="BJ95" s="17" t="s">
        <v>81</v>
      </c>
      <c r="BK95" s="139">
        <f t="shared" si="9"/>
        <v>0</v>
      </c>
      <c r="BL95" s="17" t="s">
        <v>160</v>
      </c>
      <c r="BM95" s="138" t="s">
        <v>189</v>
      </c>
    </row>
    <row r="96" spans="2:65" s="1" customFormat="1" ht="16.5" customHeight="1">
      <c r="B96" s="32"/>
      <c r="C96" s="127" t="s">
        <v>160</v>
      </c>
      <c r="D96" s="127" t="s">
        <v>155</v>
      </c>
      <c r="E96" s="128" t="s">
        <v>160</v>
      </c>
      <c r="F96" s="129" t="s">
        <v>1463</v>
      </c>
      <c r="G96" s="130" t="s">
        <v>554</v>
      </c>
      <c r="H96" s="131">
        <v>2</v>
      </c>
      <c r="I96" s="132"/>
      <c r="J96" s="133">
        <f t="shared" si="0"/>
        <v>0</v>
      </c>
      <c r="K96" s="129" t="s">
        <v>19</v>
      </c>
      <c r="L96" s="32"/>
      <c r="M96" s="134" t="s">
        <v>19</v>
      </c>
      <c r="N96" s="135" t="s">
        <v>44</v>
      </c>
      <c r="P96" s="136">
        <f t="shared" si="1"/>
        <v>0</v>
      </c>
      <c r="Q96" s="136">
        <v>0</v>
      </c>
      <c r="R96" s="136">
        <f t="shared" si="2"/>
        <v>0</v>
      </c>
      <c r="S96" s="136">
        <v>0</v>
      </c>
      <c r="T96" s="137">
        <f t="shared" si="3"/>
        <v>0</v>
      </c>
      <c r="AR96" s="138" t="s">
        <v>160</v>
      </c>
      <c r="AT96" s="138" t="s">
        <v>155</v>
      </c>
      <c r="AU96" s="138" t="s">
        <v>83</v>
      </c>
      <c r="AY96" s="17" t="s">
        <v>152</v>
      </c>
      <c r="BE96" s="139">
        <f t="shared" si="4"/>
        <v>0</v>
      </c>
      <c r="BF96" s="139">
        <f t="shared" si="5"/>
        <v>0</v>
      </c>
      <c r="BG96" s="139">
        <f t="shared" si="6"/>
        <v>0</v>
      </c>
      <c r="BH96" s="139">
        <f t="shared" si="7"/>
        <v>0</v>
      </c>
      <c r="BI96" s="139">
        <f t="shared" si="8"/>
        <v>0</v>
      </c>
      <c r="BJ96" s="17" t="s">
        <v>81</v>
      </c>
      <c r="BK96" s="139">
        <f t="shared" si="9"/>
        <v>0</v>
      </c>
      <c r="BL96" s="17" t="s">
        <v>160</v>
      </c>
      <c r="BM96" s="138" t="s">
        <v>206</v>
      </c>
    </row>
    <row r="97" spans="2:65" s="1" customFormat="1" ht="16.5" customHeight="1">
      <c r="B97" s="32"/>
      <c r="C97" s="127" t="s">
        <v>184</v>
      </c>
      <c r="D97" s="127" t="s">
        <v>155</v>
      </c>
      <c r="E97" s="128" t="s">
        <v>189</v>
      </c>
      <c r="F97" s="129" t="s">
        <v>1464</v>
      </c>
      <c r="G97" s="130" t="s">
        <v>554</v>
      </c>
      <c r="H97" s="131">
        <v>1</v>
      </c>
      <c r="I97" s="132"/>
      <c r="J97" s="133">
        <f t="shared" si="0"/>
        <v>0</v>
      </c>
      <c r="K97" s="129" t="s">
        <v>19</v>
      </c>
      <c r="L97" s="32"/>
      <c r="M97" s="134" t="s">
        <v>19</v>
      </c>
      <c r="N97" s="135" t="s">
        <v>44</v>
      </c>
      <c r="P97" s="136">
        <f t="shared" si="1"/>
        <v>0</v>
      </c>
      <c r="Q97" s="136">
        <v>0</v>
      </c>
      <c r="R97" s="136">
        <f t="shared" si="2"/>
        <v>0</v>
      </c>
      <c r="S97" s="136">
        <v>0</v>
      </c>
      <c r="T97" s="137">
        <f t="shared" si="3"/>
        <v>0</v>
      </c>
      <c r="AR97" s="138" t="s">
        <v>160</v>
      </c>
      <c r="AT97" s="138" t="s">
        <v>155</v>
      </c>
      <c r="AU97" s="138" t="s">
        <v>83</v>
      </c>
      <c r="AY97" s="17" t="s">
        <v>152</v>
      </c>
      <c r="BE97" s="139">
        <f t="shared" si="4"/>
        <v>0</v>
      </c>
      <c r="BF97" s="139">
        <f t="shared" si="5"/>
        <v>0</v>
      </c>
      <c r="BG97" s="139">
        <f t="shared" si="6"/>
        <v>0</v>
      </c>
      <c r="BH97" s="139">
        <f t="shared" si="7"/>
        <v>0</v>
      </c>
      <c r="BI97" s="139">
        <f t="shared" si="8"/>
        <v>0</v>
      </c>
      <c r="BJ97" s="17" t="s">
        <v>81</v>
      </c>
      <c r="BK97" s="139">
        <f t="shared" si="9"/>
        <v>0</v>
      </c>
      <c r="BL97" s="17" t="s">
        <v>160</v>
      </c>
      <c r="BM97" s="138" t="s">
        <v>108</v>
      </c>
    </row>
    <row r="98" spans="2:65" s="1" customFormat="1" ht="16.5" customHeight="1">
      <c r="B98" s="32"/>
      <c r="C98" s="127" t="s">
        <v>189</v>
      </c>
      <c r="D98" s="127" t="s">
        <v>155</v>
      </c>
      <c r="E98" s="128" t="s">
        <v>199</v>
      </c>
      <c r="F98" s="129" t="s">
        <v>1465</v>
      </c>
      <c r="G98" s="130" t="s">
        <v>554</v>
      </c>
      <c r="H98" s="131">
        <v>1</v>
      </c>
      <c r="I98" s="132"/>
      <c r="J98" s="133">
        <f t="shared" si="0"/>
        <v>0</v>
      </c>
      <c r="K98" s="129" t="s">
        <v>19</v>
      </c>
      <c r="L98" s="32"/>
      <c r="M98" s="134" t="s">
        <v>19</v>
      </c>
      <c r="N98" s="135" t="s">
        <v>44</v>
      </c>
      <c r="P98" s="136">
        <f t="shared" si="1"/>
        <v>0</v>
      </c>
      <c r="Q98" s="136">
        <v>0</v>
      </c>
      <c r="R98" s="136">
        <f t="shared" si="2"/>
        <v>0</v>
      </c>
      <c r="S98" s="136">
        <v>0</v>
      </c>
      <c r="T98" s="137">
        <f t="shared" si="3"/>
        <v>0</v>
      </c>
      <c r="AR98" s="138" t="s">
        <v>160</v>
      </c>
      <c r="AT98" s="138" t="s">
        <v>155</v>
      </c>
      <c r="AU98" s="138" t="s">
        <v>83</v>
      </c>
      <c r="AY98" s="17" t="s">
        <v>152</v>
      </c>
      <c r="BE98" s="139">
        <f t="shared" si="4"/>
        <v>0</v>
      </c>
      <c r="BF98" s="139">
        <f t="shared" si="5"/>
        <v>0</v>
      </c>
      <c r="BG98" s="139">
        <f t="shared" si="6"/>
        <v>0</v>
      </c>
      <c r="BH98" s="139">
        <f t="shared" si="7"/>
        <v>0</v>
      </c>
      <c r="BI98" s="139">
        <f t="shared" si="8"/>
        <v>0</v>
      </c>
      <c r="BJ98" s="17" t="s">
        <v>81</v>
      </c>
      <c r="BK98" s="139">
        <f t="shared" si="9"/>
        <v>0</v>
      </c>
      <c r="BL98" s="17" t="s">
        <v>160</v>
      </c>
      <c r="BM98" s="138" t="s">
        <v>8</v>
      </c>
    </row>
    <row r="99" spans="2:65" s="1" customFormat="1" ht="16.5" customHeight="1">
      <c r="B99" s="32"/>
      <c r="C99" s="127" t="s">
        <v>199</v>
      </c>
      <c r="D99" s="127" t="s">
        <v>155</v>
      </c>
      <c r="E99" s="128" t="s">
        <v>206</v>
      </c>
      <c r="F99" s="129" t="s">
        <v>1466</v>
      </c>
      <c r="G99" s="130" t="s">
        <v>554</v>
      </c>
      <c r="H99" s="131">
        <v>1</v>
      </c>
      <c r="I99" s="132"/>
      <c r="J99" s="133">
        <f t="shared" si="0"/>
        <v>0</v>
      </c>
      <c r="K99" s="129" t="s">
        <v>19</v>
      </c>
      <c r="L99" s="32"/>
      <c r="M99" s="134" t="s">
        <v>19</v>
      </c>
      <c r="N99" s="135" t="s">
        <v>44</v>
      </c>
      <c r="P99" s="136">
        <f t="shared" si="1"/>
        <v>0</v>
      </c>
      <c r="Q99" s="136">
        <v>0</v>
      </c>
      <c r="R99" s="136">
        <f t="shared" si="2"/>
        <v>0</v>
      </c>
      <c r="S99" s="136">
        <v>0</v>
      </c>
      <c r="T99" s="137">
        <f t="shared" si="3"/>
        <v>0</v>
      </c>
      <c r="AR99" s="138" t="s">
        <v>160</v>
      </c>
      <c r="AT99" s="138" t="s">
        <v>155</v>
      </c>
      <c r="AU99" s="138" t="s">
        <v>83</v>
      </c>
      <c r="AY99" s="17" t="s">
        <v>152</v>
      </c>
      <c r="BE99" s="139">
        <f t="shared" si="4"/>
        <v>0</v>
      </c>
      <c r="BF99" s="139">
        <f t="shared" si="5"/>
        <v>0</v>
      </c>
      <c r="BG99" s="139">
        <f t="shared" si="6"/>
        <v>0</v>
      </c>
      <c r="BH99" s="139">
        <f t="shared" si="7"/>
        <v>0</v>
      </c>
      <c r="BI99" s="139">
        <f t="shared" si="8"/>
        <v>0</v>
      </c>
      <c r="BJ99" s="17" t="s">
        <v>81</v>
      </c>
      <c r="BK99" s="139">
        <f t="shared" si="9"/>
        <v>0</v>
      </c>
      <c r="BL99" s="17" t="s">
        <v>160</v>
      </c>
      <c r="BM99" s="138" t="s">
        <v>239</v>
      </c>
    </row>
    <row r="100" spans="2:65" s="11" customFormat="1" ht="20.75" customHeight="1">
      <c r="B100" s="115"/>
      <c r="D100" s="116" t="s">
        <v>72</v>
      </c>
      <c r="E100" s="125" t="s">
        <v>153</v>
      </c>
      <c r="F100" s="125" t="s">
        <v>1467</v>
      </c>
      <c r="I100" s="118"/>
      <c r="J100" s="126">
        <f>BK100</f>
        <v>0</v>
      </c>
      <c r="L100" s="115"/>
      <c r="M100" s="120"/>
      <c r="P100" s="121">
        <f>SUM(P101:P110)</f>
        <v>0</v>
      </c>
      <c r="R100" s="121">
        <f>SUM(R101:R110)</f>
        <v>0</v>
      </c>
      <c r="T100" s="122">
        <f>SUM(T101:T110)</f>
        <v>0</v>
      </c>
      <c r="AR100" s="116" t="s">
        <v>81</v>
      </c>
      <c r="AT100" s="123" t="s">
        <v>72</v>
      </c>
      <c r="AU100" s="123" t="s">
        <v>83</v>
      </c>
      <c r="AY100" s="116" t="s">
        <v>152</v>
      </c>
      <c r="BK100" s="124">
        <f>SUM(BK101:BK110)</f>
        <v>0</v>
      </c>
    </row>
    <row r="101" spans="2:65" s="1" customFormat="1" ht="16.5" customHeight="1">
      <c r="B101" s="32"/>
      <c r="C101" s="127" t="s">
        <v>206</v>
      </c>
      <c r="D101" s="127" t="s">
        <v>155</v>
      </c>
      <c r="E101" s="128" t="s">
        <v>108</v>
      </c>
      <c r="F101" s="129" t="s">
        <v>1468</v>
      </c>
      <c r="G101" s="130" t="s">
        <v>169</v>
      </c>
      <c r="H101" s="131">
        <v>0.6</v>
      </c>
      <c r="I101" s="132"/>
      <c r="J101" s="133">
        <f t="shared" ref="J101:J110" si="10">ROUND(I101*H101,2)</f>
        <v>0</v>
      </c>
      <c r="K101" s="129" t="s">
        <v>19</v>
      </c>
      <c r="L101" s="32"/>
      <c r="M101" s="134" t="s">
        <v>19</v>
      </c>
      <c r="N101" s="135" t="s">
        <v>44</v>
      </c>
      <c r="P101" s="136">
        <f t="shared" ref="P101:P110" si="11">O101*H101</f>
        <v>0</v>
      </c>
      <c r="Q101" s="136">
        <v>0</v>
      </c>
      <c r="R101" s="136">
        <f t="shared" ref="R101:R110" si="12">Q101*H101</f>
        <v>0</v>
      </c>
      <c r="S101" s="136">
        <v>0</v>
      </c>
      <c r="T101" s="137">
        <f t="shared" ref="T101:T110" si="13">S101*H101</f>
        <v>0</v>
      </c>
      <c r="AR101" s="138" t="s">
        <v>160</v>
      </c>
      <c r="AT101" s="138" t="s">
        <v>155</v>
      </c>
      <c r="AU101" s="138" t="s">
        <v>173</v>
      </c>
      <c r="AY101" s="17" t="s">
        <v>152</v>
      </c>
      <c r="BE101" s="139">
        <f t="shared" ref="BE101:BE110" si="14">IF(N101="základní",J101,0)</f>
        <v>0</v>
      </c>
      <c r="BF101" s="139">
        <f t="shared" ref="BF101:BF110" si="15">IF(N101="snížená",J101,0)</f>
        <v>0</v>
      </c>
      <c r="BG101" s="139">
        <f t="shared" ref="BG101:BG110" si="16">IF(N101="zákl. přenesená",J101,0)</f>
        <v>0</v>
      </c>
      <c r="BH101" s="139">
        <f t="shared" ref="BH101:BH110" si="17">IF(N101="sníž. přenesená",J101,0)</f>
        <v>0</v>
      </c>
      <c r="BI101" s="139">
        <f t="shared" ref="BI101:BI110" si="18">IF(N101="nulová",J101,0)</f>
        <v>0</v>
      </c>
      <c r="BJ101" s="17" t="s">
        <v>81</v>
      </c>
      <c r="BK101" s="139">
        <f t="shared" ref="BK101:BK110" si="19">ROUND(I101*H101,2)</f>
        <v>0</v>
      </c>
      <c r="BL101" s="17" t="s">
        <v>160</v>
      </c>
      <c r="BM101" s="138" t="s">
        <v>249</v>
      </c>
    </row>
    <row r="102" spans="2:65" s="1" customFormat="1" ht="16.5" customHeight="1">
      <c r="B102" s="32"/>
      <c r="C102" s="127" t="s">
        <v>153</v>
      </c>
      <c r="D102" s="127" t="s">
        <v>155</v>
      </c>
      <c r="E102" s="128" t="s">
        <v>111</v>
      </c>
      <c r="F102" s="129" t="s">
        <v>1469</v>
      </c>
      <c r="G102" s="130" t="s">
        <v>169</v>
      </c>
      <c r="H102" s="131">
        <v>6</v>
      </c>
      <c r="I102" s="132"/>
      <c r="J102" s="133">
        <f t="shared" si="10"/>
        <v>0</v>
      </c>
      <c r="K102" s="129" t="s">
        <v>19</v>
      </c>
      <c r="L102" s="32"/>
      <c r="M102" s="134" t="s">
        <v>19</v>
      </c>
      <c r="N102" s="135" t="s">
        <v>44</v>
      </c>
      <c r="P102" s="136">
        <f t="shared" si="11"/>
        <v>0</v>
      </c>
      <c r="Q102" s="136">
        <v>0</v>
      </c>
      <c r="R102" s="136">
        <f t="shared" si="12"/>
        <v>0</v>
      </c>
      <c r="S102" s="136">
        <v>0</v>
      </c>
      <c r="T102" s="137">
        <f t="shared" si="13"/>
        <v>0</v>
      </c>
      <c r="AR102" s="138" t="s">
        <v>160</v>
      </c>
      <c r="AT102" s="138" t="s">
        <v>155</v>
      </c>
      <c r="AU102" s="138" t="s">
        <v>173</v>
      </c>
      <c r="AY102" s="17" t="s">
        <v>152</v>
      </c>
      <c r="BE102" s="139">
        <f t="shared" si="14"/>
        <v>0</v>
      </c>
      <c r="BF102" s="139">
        <f t="shared" si="15"/>
        <v>0</v>
      </c>
      <c r="BG102" s="139">
        <f t="shared" si="16"/>
        <v>0</v>
      </c>
      <c r="BH102" s="139">
        <f t="shared" si="17"/>
        <v>0</v>
      </c>
      <c r="BI102" s="139">
        <f t="shared" si="18"/>
        <v>0</v>
      </c>
      <c r="BJ102" s="17" t="s">
        <v>81</v>
      </c>
      <c r="BK102" s="139">
        <f t="shared" si="19"/>
        <v>0</v>
      </c>
      <c r="BL102" s="17" t="s">
        <v>160</v>
      </c>
      <c r="BM102" s="138" t="s">
        <v>264</v>
      </c>
    </row>
    <row r="103" spans="2:65" s="1" customFormat="1" ht="16.5" customHeight="1">
      <c r="B103" s="32"/>
      <c r="C103" s="127" t="s">
        <v>108</v>
      </c>
      <c r="D103" s="127" t="s">
        <v>155</v>
      </c>
      <c r="E103" s="128" t="s">
        <v>8</v>
      </c>
      <c r="F103" s="129" t="s">
        <v>1470</v>
      </c>
      <c r="G103" s="130" t="s">
        <v>169</v>
      </c>
      <c r="H103" s="131">
        <v>1</v>
      </c>
      <c r="I103" s="132"/>
      <c r="J103" s="133">
        <f t="shared" si="10"/>
        <v>0</v>
      </c>
      <c r="K103" s="129" t="s">
        <v>19</v>
      </c>
      <c r="L103" s="32"/>
      <c r="M103" s="134" t="s">
        <v>19</v>
      </c>
      <c r="N103" s="135" t="s">
        <v>44</v>
      </c>
      <c r="P103" s="136">
        <f t="shared" si="11"/>
        <v>0</v>
      </c>
      <c r="Q103" s="136">
        <v>0</v>
      </c>
      <c r="R103" s="136">
        <f t="shared" si="12"/>
        <v>0</v>
      </c>
      <c r="S103" s="136">
        <v>0</v>
      </c>
      <c r="T103" s="137">
        <f t="shared" si="13"/>
        <v>0</v>
      </c>
      <c r="AR103" s="138" t="s">
        <v>160</v>
      </c>
      <c r="AT103" s="138" t="s">
        <v>155</v>
      </c>
      <c r="AU103" s="138" t="s">
        <v>173</v>
      </c>
      <c r="AY103" s="17" t="s">
        <v>152</v>
      </c>
      <c r="BE103" s="139">
        <f t="shared" si="14"/>
        <v>0</v>
      </c>
      <c r="BF103" s="139">
        <f t="shared" si="15"/>
        <v>0</v>
      </c>
      <c r="BG103" s="139">
        <f t="shared" si="16"/>
        <v>0</v>
      </c>
      <c r="BH103" s="139">
        <f t="shared" si="17"/>
        <v>0</v>
      </c>
      <c r="BI103" s="139">
        <f t="shared" si="18"/>
        <v>0</v>
      </c>
      <c r="BJ103" s="17" t="s">
        <v>81</v>
      </c>
      <c r="BK103" s="139">
        <f t="shared" si="19"/>
        <v>0</v>
      </c>
      <c r="BL103" s="17" t="s">
        <v>160</v>
      </c>
      <c r="BM103" s="138" t="s">
        <v>279</v>
      </c>
    </row>
    <row r="104" spans="2:65" s="1" customFormat="1" ht="16.5" customHeight="1">
      <c r="B104" s="32"/>
      <c r="C104" s="127" t="s">
        <v>111</v>
      </c>
      <c r="D104" s="127" t="s">
        <v>155</v>
      </c>
      <c r="E104" s="128" t="s">
        <v>233</v>
      </c>
      <c r="F104" s="129" t="s">
        <v>1471</v>
      </c>
      <c r="G104" s="130" t="s">
        <v>158</v>
      </c>
      <c r="H104" s="131">
        <v>4</v>
      </c>
      <c r="I104" s="132"/>
      <c r="J104" s="133">
        <f t="shared" si="10"/>
        <v>0</v>
      </c>
      <c r="K104" s="129" t="s">
        <v>19</v>
      </c>
      <c r="L104" s="32"/>
      <c r="M104" s="134" t="s">
        <v>19</v>
      </c>
      <c r="N104" s="135" t="s">
        <v>44</v>
      </c>
      <c r="P104" s="136">
        <f t="shared" si="11"/>
        <v>0</v>
      </c>
      <c r="Q104" s="136">
        <v>0</v>
      </c>
      <c r="R104" s="136">
        <f t="shared" si="12"/>
        <v>0</v>
      </c>
      <c r="S104" s="136">
        <v>0</v>
      </c>
      <c r="T104" s="137">
        <f t="shared" si="13"/>
        <v>0</v>
      </c>
      <c r="AR104" s="138" t="s">
        <v>160</v>
      </c>
      <c r="AT104" s="138" t="s">
        <v>155</v>
      </c>
      <c r="AU104" s="138" t="s">
        <v>173</v>
      </c>
      <c r="AY104" s="17" t="s">
        <v>152</v>
      </c>
      <c r="BE104" s="139">
        <f t="shared" si="14"/>
        <v>0</v>
      </c>
      <c r="BF104" s="139">
        <f t="shared" si="15"/>
        <v>0</v>
      </c>
      <c r="BG104" s="139">
        <f t="shared" si="16"/>
        <v>0</v>
      </c>
      <c r="BH104" s="139">
        <f t="shared" si="17"/>
        <v>0</v>
      </c>
      <c r="BI104" s="139">
        <f t="shared" si="18"/>
        <v>0</v>
      </c>
      <c r="BJ104" s="17" t="s">
        <v>81</v>
      </c>
      <c r="BK104" s="139">
        <f t="shared" si="19"/>
        <v>0</v>
      </c>
      <c r="BL104" s="17" t="s">
        <v>160</v>
      </c>
      <c r="BM104" s="138" t="s">
        <v>290</v>
      </c>
    </row>
    <row r="105" spans="2:65" s="1" customFormat="1" ht="16.5" customHeight="1">
      <c r="B105" s="32"/>
      <c r="C105" s="127" t="s">
        <v>8</v>
      </c>
      <c r="D105" s="127" t="s">
        <v>155</v>
      </c>
      <c r="E105" s="128" t="s">
        <v>239</v>
      </c>
      <c r="F105" s="129" t="s">
        <v>1472</v>
      </c>
      <c r="G105" s="130" t="s">
        <v>169</v>
      </c>
      <c r="H105" s="131">
        <v>1.2</v>
      </c>
      <c r="I105" s="132"/>
      <c r="J105" s="133">
        <f t="shared" si="10"/>
        <v>0</v>
      </c>
      <c r="K105" s="129" t="s">
        <v>19</v>
      </c>
      <c r="L105" s="32"/>
      <c r="M105" s="134" t="s">
        <v>19</v>
      </c>
      <c r="N105" s="135" t="s">
        <v>44</v>
      </c>
      <c r="P105" s="136">
        <f t="shared" si="11"/>
        <v>0</v>
      </c>
      <c r="Q105" s="136">
        <v>0</v>
      </c>
      <c r="R105" s="136">
        <f t="shared" si="12"/>
        <v>0</v>
      </c>
      <c r="S105" s="136">
        <v>0</v>
      </c>
      <c r="T105" s="137">
        <f t="shared" si="13"/>
        <v>0</v>
      </c>
      <c r="AR105" s="138" t="s">
        <v>160</v>
      </c>
      <c r="AT105" s="138" t="s">
        <v>155</v>
      </c>
      <c r="AU105" s="138" t="s">
        <v>173</v>
      </c>
      <c r="AY105" s="17" t="s">
        <v>152</v>
      </c>
      <c r="BE105" s="139">
        <f t="shared" si="14"/>
        <v>0</v>
      </c>
      <c r="BF105" s="139">
        <f t="shared" si="15"/>
        <v>0</v>
      </c>
      <c r="BG105" s="139">
        <f t="shared" si="16"/>
        <v>0</v>
      </c>
      <c r="BH105" s="139">
        <f t="shared" si="17"/>
        <v>0</v>
      </c>
      <c r="BI105" s="139">
        <f t="shared" si="18"/>
        <v>0</v>
      </c>
      <c r="BJ105" s="17" t="s">
        <v>81</v>
      </c>
      <c r="BK105" s="139">
        <f t="shared" si="19"/>
        <v>0</v>
      </c>
      <c r="BL105" s="17" t="s">
        <v>160</v>
      </c>
      <c r="BM105" s="138" t="s">
        <v>303</v>
      </c>
    </row>
    <row r="106" spans="2:65" s="1" customFormat="1" ht="16.5" customHeight="1">
      <c r="B106" s="32"/>
      <c r="C106" s="127" t="s">
        <v>233</v>
      </c>
      <c r="D106" s="127" t="s">
        <v>155</v>
      </c>
      <c r="E106" s="128" t="s">
        <v>244</v>
      </c>
      <c r="F106" s="129" t="s">
        <v>1473</v>
      </c>
      <c r="G106" s="130" t="s">
        <v>169</v>
      </c>
      <c r="H106" s="131">
        <v>1.2</v>
      </c>
      <c r="I106" s="132"/>
      <c r="J106" s="133">
        <f t="shared" si="10"/>
        <v>0</v>
      </c>
      <c r="K106" s="129" t="s">
        <v>19</v>
      </c>
      <c r="L106" s="32"/>
      <c r="M106" s="134" t="s">
        <v>19</v>
      </c>
      <c r="N106" s="135" t="s">
        <v>44</v>
      </c>
      <c r="P106" s="136">
        <f t="shared" si="11"/>
        <v>0</v>
      </c>
      <c r="Q106" s="136">
        <v>0</v>
      </c>
      <c r="R106" s="136">
        <f t="shared" si="12"/>
        <v>0</v>
      </c>
      <c r="S106" s="136">
        <v>0</v>
      </c>
      <c r="T106" s="137">
        <f t="shared" si="13"/>
        <v>0</v>
      </c>
      <c r="AR106" s="138" t="s">
        <v>160</v>
      </c>
      <c r="AT106" s="138" t="s">
        <v>155</v>
      </c>
      <c r="AU106" s="138" t="s">
        <v>173</v>
      </c>
      <c r="AY106" s="17" t="s">
        <v>152</v>
      </c>
      <c r="BE106" s="139">
        <f t="shared" si="14"/>
        <v>0</v>
      </c>
      <c r="BF106" s="139">
        <f t="shared" si="15"/>
        <v>0</v>
      </c>
      <c r="BG106" s="139">
        <f t="shared" si="16"/>
        <v>0</v>
      </c>
      <c r="BH106" s="139">
        <f t="shared" si="17"/>
        <v>0</v>
      </c>
      <c r="BI106" s="139">
        <f t="shared" si="18"/>
        <v>0</v>
      </c>
      <c r="BJ106" s="17" t="s">
        <v>81</v>
      </c>
      <c r="BK106" s="139">
        <f t="shared" si="19"/>
        <v>0</v>
      </c>
      <c r="BL106" s="17" t="s">
        <v>160</v>
      </c>
      <c r="BM106" s="138" t="s">
        <v>319</v>
      </c>
    </row>
    <row r="107" spans="2:65" s="1" customFormat="1" ht="16.5" customHeight="1">
      <c r="B107" s="32"/>
      <c r="C107" s="127" t="s">
        <v>239</v>
      </c>
      <c r="D107" s="127" t="s">
        <v>155</v>
      </c>
      <c r="E107" s="128" t="s">
        <v>249</v>
      </c>
      <c r="F107" s="129" t="s">
        <v>1474</v>
      </c>
      <c r="G107" s="130" t="s">
        <v>169</v>
      </c>
      <c r="H107" s="131">
        <v>1.2</v>
      </c>
      <c r="I107" s="132"/>
      <c r="J107" s="133">
        <f t="shared" si="10"/>
        <v>0</v>
      </c>
      <c r="K107" s="129" t="s">
        <v>19</v>
      </c>
      <c r="L107" s="32"/>
      <c r="M107" s="134" t="s">
        <v>19</v>
      </c>
      <c r="N107" s="135" t="s">
        <v>44</v>
      </c>
      <c r="P107" s="136">
        <f t="shared" si="11"/>
        <v>0</v>
      </c>
      <c r="Q107" s="136">
        <v>0</v>
      </c>
      <c r="R107" s="136">
        <f t="shared" si="12"/>
        <v>0</v>
      </c>
      <c r="S107" s="136">
        <v>0</v>
      </c>
      <c r="T107" s="137">
        <f t="shared" si="13"/>
        <v>0</v>
      </c>
      <c r="AR107" s="138" t="s">
        <v>160</v>
      </c>
      <c r="AT107" s="138" t="s">
        <v>155</v>
      </c>
      <c r="AU107" s="138" t="s">
        <v>173</v>
      </c>
      <c r="AY107" s="17" t="s">
        <v>152</v>
      </c>
      <c r="BE107" s="139">
        <f t="shared" si="14"/>
        <v>0</v>
      </c>
      <c r="BF107" s="139">
        <f t="shared" si="15"/>
        <v>0</v>
      </c>
      <c r="BG107" s="139">
        <f t="shared" si="16"/>
        <v>0</v>
      </c>
      <c r="BH107" s="139">
        <f t="shared" si="17"/>
        <v>0</v>
      </c>
      <c r="BI107" s="139">
        <f t="shared" si="18"/>
        <v>0</v>
      </c>
      <c r="BJ107" s="17" t="s">
        <v>81</v>
      </c>
      <c r="BK107" s="139">
        <f t="shared" si="19"/>
        <v>0</v>
      </c>
      <c r="BL107" s="17" t="s">
        <v>160</v>
      </c>
      <c r="BM107" s="138" t="s">
        <v>473</v>
      </c>
    </row>
    <row r="108" spans="2:65" s="1" customFormat="1" ht="16.5" customHeight="1">
      <c r="B108" s="32"/>
      <c r="C108" s="127" t="s">
        <v>244</v>
      </c>
      <c r="D108" s="127" t="s">
        <v>155</v>
      </c>
      <c r="E108" s="128" t="s">
        <v>255</v>
      </c>
      <c r="F108" s="129" t="s">
        <v>1475</v>
      </c>
      <c r="G108" s="130" t="s">
        <v>169</v>
      </c>
      <c r="H108" s="131">
        <v>6</v>
      </c>
      <c r="I108" s="132"/>
      <c r="J108" s="133">
        <f t="shared" si="10"/>
        <v>0</v>
      </c>
      <c r="K108" s="129" t="s">
        <v>19</v>
      </c>
      <c r="L108" s="32"/>
      <c r="M108" s="134" t="s">
        <v>19</v>
      </c>
      <c r="N108" s="135" t="s">
        <v>44</v>
      </c>
      <c r="P108" s="136">
        <f t="shared" si="11"/>
        <v>0</v>
      </c>
      <c r="Q108" s="136">
        <v>0</v>
      </c>
      <c r="R108" s="136">
        <f t="shared" si="12"/>
        <v>0</v>
      </c>
      <c r="S108" s="136">
        <v>0</v>
      </c>
      <c r="T108" s="137">
        <f t="shared" si="13"/>
        <v>0</v>
      </c>
      <c r="AR108" s="138" t="s">
        <v>160</v>
      </c>
      <c r="AT108" s="138" t="s">
        <v>155</v>
      </c>
      <c r="AU108" s="138" t="s">
        <v>173</v>
      </c>
      <c r="AY108" s="17" t="s">
        <v>152</v>
      </c>
      <c r="BE108" s="139">
        <f t="shared" si="14"/>
        <v>0</v>
      </c>
      <c r="BF108" s="139">
        <f t="shared" si="15"/>
        <v>0</v>
      </c>
      <c r="BG108" s="139">
        <f t="shared" si="16"/>
        <v>0</v>
      </c>
      <c r="BH108" s="139">
        <f t="shared" si="17"/>
        <v>0</v>
      </c>
      <c r="BI108" s="139">
        <f t="shared" si="18"/>
        <v>0</v>
      </c>
      <c r="BJ108" s="17" t="s">
        <v>81</v>
      </c>
      <c r="BK108" s="139">
        <f t="shared" si="19"/>
        <v>0</v>
      </c>
      <c r="BL108" s="17" t="s">
        <v>160</v>
      </c>
      <c r="BM108" s="138" t="s">
        <v>483</v>
      </c>
    </row>
    <row r="109" spans="2:65" s="1" customFormat="1" ht="16.5" customHeight="1">
      <c r="B109" s="32"/>
      <c r="C109" s="127" t="s">
        <v>249</v>
      </c>
      <c r="D109" s="127" t="s">
        <v>155</v>
      </c>
      <c r="E109" s="128" t="s">
        <v>264</v>
      </c>
      <c r="F109" s="129" t="s">
        <v>1476</v>
      </c>
      <c r="G109" s="130" t="s">
        <v>158</v>
      </c>
      <c r="H109" s="131">
        <v>2</v>
      </c>
      <c r="I109" s="132"/>
      <c r="J109" s="133">
        <f t="shared" si="10"/>
        <v>0</v>
      </c>
      <c r="K109" s="129" t="s">
        <v>19</v>
      </c>
      <c r="L109" s="32"/>
      <c r="M109" s="134" t="s">
        <v>19</v>
      </c>
      <c r="N109" s="135" t="s">
        <v>44</v>
      </c>
      <c r="P109" s="136">
        <f t="shared" si="11"/>
        <v>0</v>
      </c>
      <c r="Q109" s="136">
        <v>0</v>
      </c>
      <c r="R109" s="136">
        <f t="shared" si="12"/>
        <v>0</v>
      </c>
      <c r="S109" s="136">
        <v>0</v>
      </c>
      <c r="T109" s="137">
        <f t="shared" si="13"/>
        <v>0</v>
      </c>
      <c r="AR109" s="138" t="s">
        <v>160</v>
      </c>
      <c r="AT109" s="138" t="s">
        <v>155</v>
      </c>
      <c r="AU109" s="138" t="s">
        <v>173</v>
      </c>
      <c r="AY109" s="17" t="s">
        <v>152</v>
      </c>
      <c r="BE109" s="139">
        <f t="shared" si="14"/>
        <v>0</v>
      </c>
      <c r="BF109" s="139">
        <f t="shared" si="15"/>
        <v>0</v>
      </c>
      <c r="BG109" s="139">
        <f t="shared" si="16"/>
        <v>0</v>
      </c>
      <c r="BH109" s="139">
        <f t="shared" si="17"/>
        <v>0</v>
      </c>
      <c r="BI109" s="139">
        <f t="shared" si="18"/>
        <v>0</v>
      </c>
      <c r="BJ109" s="17" t="s">
        <v>81</v>
      </c>
      <c r="BK109" s="139">
        <f t="shared" si="19"/>
        <v>0</v>
      </c>
      <c r="BL109" s="17" t="s">
        <v>160</v>
      </c>
      <c r="BM109" s="138" t="s">
        <v>466</v>
      </c>
    </row>
    <row r="110" spans="2:65" s="1" customFormat="1" ht="16.5" customHeight="1">
      <c r="B110" s="32"/>
      <c r="C110" s="127" t="s">
        <v>255</v>
      </c>
      <c r="D110" s="127" t="s">
        <v>155</v>
      </c>
      <c r="E110" s="128" t="s">
        <v>272</v>
      </c>
      <c r="F110" s="129" t="s">
        <v>1477</v>
      </c>
      <c r="G110" s="130" t="s">
        <v>158</v>
      </c>
      <c r="H110" s="131">
        <v>4</v>
      </c>
      <c r="I110" s="132"/>
      <c r="J110" s="133">
        <f t="shared" si="10"/>
        <v>0</v>
      </c>
      <c r="K110" s="129" t="s">
        <v>19</v>
      </c>
      <c r="L110" s="32"/>
      <c r="M110" s="134" t="s">
        <v>19</v>
      </c>
      <c r="N110" s="135" t="s">
        <v>44</v>
      </c>
      <c r="P110" s="136">
        <f t="shared" si="11"/>
        <v>0</v>
      </c>
      <c r="Q110" s="136">
        <v>0</v>
      </c>
      <c r="R110" s="136">
        <f t="shared" si="12"/>
        <v>0</v>
      </c>
      <c r="S110" s="136">
        <v>0</v>
      </c>
      <c r="T110" s="137">
        <f t="shared" si="13"/>
        <v>0</v>
      </c>
      <c r="AR110" s="138" t="s">
        <v>160</v>
      </c>
      <c r="AT110" s="138" t="s">
        <v>155</v>
      </c>
      <c r="AU110" s="138" t="s">
        <v>173</v>
      </c>
      <c r="AY110" s="17" t="s">
        <v>152</v>
      </c>
      <c r="BE110" s="139">
        <f t="shared" si="14"/>
        <v>0</v>
      </c>
      <c r="BF110" s="139">
        <f t="shared" si="15"/>
        <v>0</v>
      </c>
      <c r="BG110" s="139">
        <f t="shared" si="16"/>
        <v>0</v>
      </c>
      <c r="BH110" s="139">
        <f t="shared" si="17"/>
        <v>0</v>
      </c>
      <c r="BI110" s="139">
        <f t="shared" si="18"/>
        <v>0</v>
      </c>
      <c r="BJ110" s="17" t="s">
        <v>81</v>
      </c>
      <c r="BK110" s="139">
        <f t="shared" si="19"/>
        <v>0</v>
      </c>
      <c r="BL110" s="17" t="s">
        <v>160</v>
      </c>
      <c r="BM110" s="138" t="s">
        <v>499</v>
      </c>
    </row>
    <row r="111" spans="2:65" s="11" customFormat="1" ht="20.75" customHeight="1">
      <c r="B111" s="115"/>
      <c r="D111" s="116" t="s">
        <v>72</v>
      </c>
      <c r="E111" s="125" t="s">
        <v>279</v>
      </c>
      <c r="F111" s="125" t="s">
        <v>1467</v>
      </c>
      <c r="I111" s="118"/>
      <c r="J111" s="126">
        <f>BK111</f>
        <v>0</v>
      </c>
      <c r="L111" s="115"/>
      <c r="M111" s="120"/>
      <c r="P111" s="121">
        <f>SUM(P112:P119)</f>
        <v>0</v>
      </c>
      <c r="R111" s="121">
        <f>SUM(R112:R119)</f>
        <v>0</v>
      </c>
      <c r="T111" s="122">
        <f>SUM(T112:T119)</f>
        <v>0</v>
      </c>
      <c r="AR111" s="116" t="s">
        <v>81</v>
      </c>
      <c r="AT111" s="123" t="s">
        <v>72</v>
      </c>
      <c r="AU111" s="123" t="s">
        <v>83</v>
      </c>
      <c r="AY111" s="116" t="s">
        <v>152</v>
      </c>
      <c r="BK111" s="124">
        <f>SUM(BK112:BK119)</f>
        <v>0</v>
      </c>
    </row>
    <row r="112" spans="2:65" s="1" customFormat="1" ht="16.5" customHeight="1">
      <c r="B112" s="32"/>
      <c r="C112" s="127" t="s">
        <v>264</v>
      </c>
      <c r="D112" s="127" t="s">
        <v>155</v>
      </c>
      <c r="E112" s="128" t="s">
        <v>7</v>
      </c>
      <c r="F112" s="129" t="s">
        <v>1478</v>
      </c>
      <c r="G112" s="130" t="s">
        <v>169</v>
      </c>
      <c r="H112" s="131">
        <v>1.5</v>
      </c>
      <c r="I112" s="132"/>
      <c r="J112" s="133">
        <f t="shared" ref="J112:J119" si="20">ROUND(I112*H112,2)</f>
        <v>0</v>
      </c>
      <c r="K112" s="129" t="s">
        <v>19</v>
      </c>
      <c r="L112" s="32"/>
      <c r="M112" s="134" t="s">
        <v>19</v>
      </c>
      <c r="N112" s="135" t="s">
        <v>44</v>
      </c>
      <c r="P112" s="136">
        <f t="shared" ref="P112:P119" si="21">O112*H112</f>
        <v>0</v>
      </c>
      <c r="Q112" s="136">
        <v>0</v>
      </c>
      <c r="R112" s="136">
        <f t="shared" ref="R112:R119" si="22">Q112*H112</f>
        <v>0</v>
      </c>
      <c r="S112" s="136">
        <v>0</v>
      </c>
      <c r="T112" s="137">
        <f t="shared" ref="T112:T119" si="23">S112*H112</f>
        <v>0</v>
      </c>
      <c r="AR112" s="138" t="s">
        <v>160</v>
      </c>
      <c r="AT112" s="138" t="s">
        <v>155</v>
      </c>
      <c r="AU112" s="138" t="s">
        <v>173</v>
      </c>
      <c r="AY112" s="17" t="s">
        <v>152</v>
      </c>
      <c r="BE112" s="139">
        <f t="shared" ref="BE112:BE119" si="24">IF(N112="základní",J112,0)</f>
        <v>0</v>
      </c>
      <c r="BF112" s="139">
        <f t="shared" ref="BF112:BF119" si="25">IF(N112="snížená",J112,0)</f>
        <v>0</v>
      </c>
      <c r="BG112" s="139">
        <f t="shared" ref="BG112:BG119" si="26">IF(N112="zákl. přenesená",J112,0)</f>
        <v>0</v>
      </c>
      <c r="BH112" s="139">
        <f t="shared" ref="BH112:BH119" si="27">IF(N112="sníž. přenesená",J112,0)</f>
        <v>0</v>
      </c>
      <c r="BI112" s="139">
        <f t="shared" ref="BI112:BI119" si="28">IF(N112="nulová",J112,0)</f>
        <v>0</v>
      </c>
      <c r="BJ112" s="17" t="s">
        <v>81</v>
      </c>
      <c r="BK112" s="139">
        <f t="shared" ref="BK112:BK119" si="29">ROUND(I112*H112,2)</f>
        <v>0</v>
      </c>
      <c r="BL112" s="17" t="s">
        <v>160</v>
      </c>
      <c r="BM112" s="138" t="s">
        <v>508</v>
      </c>
    </row>
    <row r="113" spans="2:65" s="1" customFormat="1" ht="16.5" customHeight="1">
      <c r="B113" s="32"/>
      <c r="C113" s="127" t="s">
        <v>272</v>
      </c>
      <c r="D113" s="127" t="s">
        <v>155</v>
      </c>
      <c r="E113" s="128" t="s">
        <v>290</v>
      </c>
      <c r="F113" s="129" t="s">
        <v>1479</v>
      </c>
      <c r="G113" s="130" t="s">
        <v>1460</v>
      </c>
      <c r="H113" s="131">
        <v>7</v>
      </c>
      <c r="I113" s="132"/>
      <c r="J113" s="133">
        <f t="shared" si="20"/>
        <v>0</v>
      </c>
      <c r="K113" s="129" t="s">
        <v>19</v>
      </c>
      <c r="L113" s="32"/>
      <c r="M113" s="134" t="s">
        <v>19</v>
      </c>
      <c r="N113" s="135" t="s">
        <v>44</v>
      </c>
      <c r="P113" s="136">
        <f t="shared" si="21"/>
        <v>0</v>
      </c>
      <c r="Q113" s="136">
        <v>0</v>
      </c>
      <c r="R113" s="136">
        <f t="shared" si="22"/>
        <v>0</v>
      </c>
      <c r="S113" s="136">
        <v>0</v>
      </c>
      <c r="T113" s="137">
        <f t="shared" si="23"/>
        <v>0</v>
      </c>
      <c r="AR113" s="138" t="s">
        <v>160</v>
      </c>
      <c r="AT113" s="138" t="s">
        <v>155</v>
      </c>
      <c r="AU113" s="138" t="s">
        <v>173</v>
      </c>
      <c r="AY113" s="17" t="s">
        <v>152</v>
      </c>
      <c r="BE113" s="139">
        <f t="shared" si="24"/>
        <v>0</v>
      </c>
      <c r="BF113" s="139">
        <f t="shared" si="25"/>
        <v>0</v>
      </c>
      <c r="BG113" s="139">
        <f t="shared" si="26"/>
        <v>0</v>
      </c>
      <c r="BH113" s="139">
        <f t="shared" si="27"/>
        <v>0</v>
      </c>
      <c r="BI113" s="139">
        <f t="shared" si="28"/>
        <v>0</v>
      </c>
      <c r="BJ113" s="17" t="s">
        <v>81</v>
      </c>
      <c r="BK113" s="139">
        <f t="shared" si="29"/>
        <v>0</v>
      </c>
      <c r="BL113" s="17" t="s">
        <v>160</v>
      </c>
      <c r="BM113" s="138" t="s">
        <v>517</v>
      </c>
    </row>
    <row r="114" spans="2:65" s="1" customFormat="1" ht="16.5" customHeight="1">
      <c r="B114" s="32"/>
      <c r="C114" s="127" t="s">
        <v>279</v>
      </c>
      <c r="D114" s="127" t="s">
        <v>155</v>
      </c>
      <c r="E114" s="128" t="s">
        <v>296</v>
      </c>
      <c r="F114" s="129" t="s">
        <v>1480</v>
      </c>
      <c r="G114" s="130" t="s">
        <v>224</v>
      </c>
      <c r="H114" s="131">
        <v>7</v>
      </c>
      <c r="I114" s="132"/>
      <c r="J114" s="133">
        <f t="shared" si="20"/>
        <v>0</v>
      </c>
      <c r="K114" s="129" t="s">
        <v>19</v>
      </c>
      <c r="L114" s="32"/>
      <c r="M114" s="134" t="s">
        <v>19</v>
      </c>
      <c r="N114" s="135" t="s">
        <v>44</v>
      </c>
      <c r="P114" s="136">
        <f t="shared" si="21"/>
        <v>0</v>
      </c>
      <c r="Q114" s="136">
        <v>0</v>
      </c>
      <c r="R114" s="136">
        <f t="shared" si="22"/>
        <v>0</v>
      </c>
      <c r="S114" s="136">
        <v>0</v>
      </c>
      <c r="T114" s="137">
        <f t="shared" si="23"/>
        <v>0</v>
      </c>
      <c r="AR114" s="138" t="s">
        <v>160</v>
      </c>
      <c r="AT114" s="138" t="s">
        <v>155</v>
      </c>
      <c r="AU114" s="138" t="s">
        <v>173</v>
      </c>
      <c r="AY114" s="17" t="s">
        <v>152</v>
      </c>
      <c r="BE114" s="139">
        <f t="shared" si="24"/>
        <v>0</v>
      </c>
      <c r="BF114" s="139">
        <f t="shared" si="25"/>
        <v>0</v>
      </c>
      <c r="BG114" s="139">
        <f t="shared" si="26"/>
        <v>0</v>
      </c>
      <c r="BH114" s="139">
        <f t="shared" si="27"/>
        <v>0</v>
      </c>
      <c r="BI114" s="139">
        <f t="shared" si="28"/>
        <v>0</v>
      </c>
      <c r="BJ114" s="17" t="s">
        <v>81</v>
      </c>
      <c r="BK114" s="139">
        <f t="shared" si="29"/>
        <v>0</v>
      </c>
      <c r="BL114" s="17" t="s">
        <v>160</v>
      </c>
      <c r="BM114" s="138" t="s">
        <v>526</v>
      </c>
    </row>
    <row r="115" spans="2:65" s="1" customFormat="1" ht="16.5" customHeight="1">
      <c r="B115" s="32"/>
      <c r="C115" s="127" t="s">
        <v>7</v>
      </c>
      <c r="D115" s="127" t="s">
        <v>155</v>
      </c>
      <c r="E115" s="128" t="s">
        <v>303</v>
      </c>
      <c r="F115" s="129" t="s">
        <v>1481</v>
      </c>
      <c r="G115" s="130" t="s">
        <v>554</v>
      </c>
      <c r="H115" s="131">
        <v>1</v>
      </c>
      <c r="I115" s="132"/>
      <c r="J115" s="133">
        <f t="shared" si="20"/>
        <v>0</v>
      </c>
      <c r="K115" s="129" t="s">
        <v>19</v>
      </c>
      <c r="L115" s="32"/>
      <c r="M115" s="134" t="s">
        <v>19</v>
      </c>
      <c r="N115" s="135" t="s">
        <v>44</v>
      </c>
      <c r="P115" s="136">
        <f t="shared" si="21"/>
        <v>0</v>
      </c>
      <c r="Q115" s="136">
        <v>0</v>
      </c>
      <c r="R115" s="136">
        <f t="shared" si="22"/>
        <v>0</v>
      </c>
      <c r="S115" s="136">
        <v>0</v>
      </c>
      <c r="T115" s="137">
        <f t="shared" si="23"/>
        <v>0</v>
      </c>
      <c r="AR115" s="138" t="s">
        <v>160</v>
      </c>
      <c r="AT115" s="138" t="s">
        <v>155</v>
      </c>
      <c r="AU115" s="138" t="s">
        <v>173</v>
      </c>
      <c r="AY115" s="17" t="s">
        <v>152</v>
      </c>
      <c r="BE115" s="139">
        <f t="shared" si="24"/>
        <v>0</v>
      </c>
      <c r="BF115" s="139">
        <f t="shared" si="25"/>
        <v>0</v>
      </c>
      <c r="BG115" s="139">
        <f t="shared" si="26"/>
        <v>0</v>
      </c>
      <c r="BH115" s="139">
        <f t="shared" si="27"/>
        <v>0</v>
      </c>
      <c r="BI115" s="139">
        <f t="shared" si="28"/>
        <v>0</v>
      </c>
      <c r="BJ115" s="17" t="s">
        <v>81</v>
      </c>
      <c r="BK115" s="139">
        <f t="shared" si="29"/>
        <v>0</v>
      </c>
      <c r="BL115" s="17" t="s">
        <v>160</v>
      </c>
      <c r="BM115" s="138" t="s">
        <v>535</v>
      </c>
    </row>
    <row r="116" spans="2:65" s="1" customFormat="1" ht="16.5" customHeight="1">
      <c r="B116" s="32"/>
      <c r="C116" s="127" t="s">
        <v>290</v>
      </c>
      <c r="D116" s="127" t="s">
        <v>155</v>
      </c>
      <c r="E116" s="128" t="s">
        <v>311</v>
      </c>
      <c r="F116" s="129" t="s">
        <v>1482</v>
      </c>
      <c r="G116" s="130" t="s">
        <v>554</v>
      </c>
      <c r="H116" s="131">
        <v>1</v>
      </c>
      <c r="I116" s="132"/>
      <c r="J116" s="133">
        <f t="shared" si="20"/>
        <v>0</v>
      </c>
      <c r="K116" s="129" t="s">
        <v>19</v>
      </c>
      <c r="L116" s="32"/>
      <c r="M116" s="134" t="s">
        <v>19</v>
      </c>
      <c r="N116" s="135" t="s">
        <v>44</v>
      </c>
      <c r="P116" s="136">
        <f t="shared" si="21"/>
        <v>0</v>
      </c>
      <c r="Q116" s="136">
        <v>0</v>
      </c>
      <c r="R116" s="136">
        <f t="shared" si="22"/>
        <v>0</v>
      </c>
      <c r="S116" s="136">
        <v>0</v>
      </c>
      <c r="T116" s="137">
        <f t="shared" si="23"/>
        <v>0</v>
      </c>
      <c r="AR116" s="138" t="s">
        <v>160</v>
      </c>
      <c r="AT116" s="138" t="s">
        <v>155</v>
      </c>
      <c r="AU116" s="138" t="s">
        <v>173</v>
      </c>
      <c r="AY116" s="17" t="s">
        <v>152</v>
      </c>
      <c r="BE116" s="139">
        <f t="shared" si="24"/>
        <v>0</v>
      </c>
      <c r="BF116" s="139">
        <f t="shared" si="25"/>
        <v>0</v>
      </c>
      <c r="BG116" s="139">
        <f t="shared" si="26"/>
        <v>0</v>
      </c>
      <c r="BH116" s="139">
        <f t="shared" si="27"/>
        <v>0</v>
      </c>
      <c r="BI116" s="139">
        <f t="shared" si="28"/>
        <v>0</v>
      </c>
      <c r="BJ116" s="17" t="s">
        <v>81</v>
      </c>
      <c r="BK116" s="139">
        <f t="shared" si="29"/>
        <v>0</v>
      </c>
      <c r="BL116" s="17" t="s">
        <v>160</v>
      </c>
      <c r="BM116" s="138" t="s">
        <v>544</v>
      </c>
    </row>
    <row r="117" spans="2:65" s="1" customFormat="1" ht="16.5" customHeight="1">
      <c r="B117" s="32"/>
      <c r="C117" s="127" t="s">
        <v>296</v>
      </c>
      <c r="D117" s="127" t="s">
        <v>155</v>
      </c>
      <c r="E117" s="128" t="s">
        <v>319</v>
      </c>
      <c r="F117" s="129" t="s">
        <v>1483</v>
      </c>
      <c r="G117" s="130" t="s">
        <v>1484</v>
      </c>
      <c r="H117" s="131">
        <v>3</v>
      </c>
      <c r="I117" s="132"/>
      <c r="J117" s="133">
        <f t="shared" si="20"/>
        <v>0</v>
      </c>
      <c r="K117" s="129" t="s">
        <v>19</v>
      </c>
      <c r="L117" s="32"/>
      <c r="M117" s="134" t="s">
        <v>19</v>
      </c>
      <c r="N117" s="135" t="s">
        <v>44</v>
      </c>
      <c r="P117" s="136">
        <f t="shared" si="21"/>
        <v>0</v>
      </c>
      <c r="Q117" s="136">
        <v>0</v>
      </c>
      <c r="R117" s="136">
        <f t="shared" si="22"/>
        <v>0</v>
      </c>
      <c r="S117" s="136">
        <v>0</v>
      </c>
      <c r="T117" s="137">
        <f t="shared" si="23"/>
        <v>0</v>
      </c>
      <c r="AR117" s="138" t="s">
        <v>160</v>
      </c>
      <c r="AT117" s="138" t="s">
        <v>155</v>
      </c>
      <c r="AU117" s="138" t="s">
        <v>173</v>
      </c>
      <c r="AY117" s="17" t="s">
        <v>152</v>
      </c>
      <c r="BE117" s="139">
        <f t="shared" si="24"/>
        <v>0</v>
      </c>
      <c r="BF117" s="139">
        <f t="shared" si="25"/>
        <v>0</v>
      </c>
      <c r="BG117" s="139">
        <f t="shared" si="26"/>
        <v>0</v>
      </c>
      <c r="BH117" s="139">
        <f t="shared" si="27"/>
        <v>0</v>
      </c>
      <c r="BI117" s="139">
        <f t="shared" si="28"/>
        <v>0</v>
      </c>
      <c r="BJ117" s="17" t="s">
        <v>81</v>
      </c>
      <c r="BK117" s="139">
        <f t="shared" si="29"/>
        <v>0</v>
      </c>
      <c r="BL117" s="17" t="s">
        <v>160</v>
      </c>
      <c r="BM117" s="138" t="s">
        <v>556</v>
      </c>
    </row>
    <row r="118" spans="2:65" s="1" customFormat="1" ht="16.5" customHeight="1">
      <c r="B118" s="32"/>
      <c r="C118" s="127" t="s">
        <v>303</v>
      </c>
      <c r="D118" s="127" t="s">
        <v>155</v>
      </c>
      <c r="E118" s="128" t="s">
        <v>329</v>
      </c>
      <c r="F118" s="129" t="s">
        <v>1485</v>
      </c>
      <c r="G118" s="130" t="s">
        <v>554</v>
      </c>
      <c r="H118" s="131">
        <v>1</v>
      </c>
      <c r="I118" s="132"/>
      <c r="J118" s="133">
        <f t="shared" si="20"/>
        <v>0</v>
      </c>
      <c r="K118" s="129" t="s">
        <v>19</v>
      </c>
      <c r="L118" s="32"/>
      <c r="M118" s="134" t="s">
        <v>19</v>
      </c>
      <c r="N118" s="135" t="s">
        <v>44</v>
      </c>
      <c r="P118" s="136">
        <f t="shared" si="21"/>
        <v>0</v>
      </c>
      <c r="Q118" s="136">
        <v>0</v>
      </c>
      <c r="R118" s="136">
        <f t="shared" si="22"/>
        <v>0</v>
      </c>
      <c r="S118" s="136">
        <v>0</v>
      </c>
      <c r="T118" s="137">
        <f t="shared" si="23"/>
        <v>0</v>
      </c>
      <c r="AR118" s="138" t="s">
        <v>160</v>
      </c>
      <c r="AT118" s="138" t="s">
        <v>155</v>
      </c>
      <c r="AU118" s="138" t="s">
        <v>173</v>
      </c>
      <c r="AY118" s="17" t="s">
        <v>152</v>
      </c>
      <c r="BE118" s="139">
        <f t="shared" si="24"/>
        <v>0</v>
      </c>
      <c r="BF118" s="139">
        <f t="shared" si="25"/>
        <v>0</v>
      </c>
      <c r="BG118" s="139">
        <f t="shared" si="26"/>
        <v>0</v>
      </c>
      <c r="BH118" s="139">
        <f t="shared" si="27"/>
        <v>0</v>
      </c>
      <c r="BI118" s="139">
        <f t="shared" si="28"/>
        <v>0</v>
      </c>
      <c r="BJ118" s="17" t="s">
        <v>81</v>
      </c>
      <c r="BK118" s="139">
        <f t="shared" si="29"/>
        <v>0</v>
      </c>
      <c r="BL118" s="17" t="s">
        <v>160</v>
      </c>
      <c r="BM118" s="138" t="s">
        <v>564</v>
      </c>
    </row>
    <row r="119" spans="2:65" s="1" customFormat="1" ht="16.5" customHeight="1">
      <c r="B119" s="32"/>
      <c r="C119" s="127" t="s">
        <v>311</v>
      </c>
      <c r="D119" s="127" t="s">
        <v>155</v>
      </c>
      <c r="E119" s="128" t="s">
        <v>473</v>
      </c>
      <c r="F119" s="129" t="s">
        <v>1486</v>
      </c>
      <c r="G119" s="130" t="s">
        <v>554</v>
      </c>
      <c r="H119" s="131">
        <v>1</v>
      </c>
      <c r="I119" s="132"/>
      <c r="J119" s="133">
        <f t="shared" si="20"/>
        <v>0</v>
      </c>
      <c r="K119" s="129" t="s">
        <v>19</v>
      </c>
      <c r="L119" s="32"/>
      <c r="M119" s="134" t="s">
        <v>19</v>
      </c>
      <c r="N119" s="135" t="s">
        <v>44</v>
      </c>
      <c r="P119" s="136">
        <f t="shared" si="21"/>
        <v>0</v>
      </c>
      <c r="Q119" s="136">
        <v>0</v>
      </c>
      <c r="R119" s="136">
        <f t="shared" si="22"/>
        <v>0</v>
      </c>
      <c r="S119" s="136">
        <v>0</v>
      </c>
      <c r="T119" s="137">
        <f t="shared" si="23"/>
        <v>0</v>
      </c>
      <c r="AR119" s="138" t="s">
        <v>160</v>
      </c>
      <c r="AT119" s="138" t="s">
        <v>155</v>
      </c>
      <c r="AU119" s="138" t="s">
        <v>173</v>
      </c>
      <c r="AY119" s="17" t="s">
        <v>152</v>
      </c>
      <c r="BE119" s="139">
        <f t="shared" si="24"/>
        <v>0</v>
      </c>
      <c r="BF119" s="139">
        <f t="shared" si="25"/>
        <v>0</v>
      </c>
      <c r="BG119" s="139">
        <f t="shared" si="26"/>
        <v>0</v>
      </c>
      <c r="BH119" s="139">
        <f t="shared" si="27"/>
        <v>0</v>
      </c>
      <c r="BI119" s="139">
        <f t="shared" si="28"/>
        <v>0</v>
      </c>
      <c r="BJ119" s="17" t="s">
        <v>81</v>
      </c>
      <c r="BK119" s="139">
        <f t="shared" si="29"/>
        <v>0</v>
      </c>
      <c r="BL119" s="17" t="s">
        <v>160</v>
      </c>
      <c r="BM119" s="138" t="s">
        <v>573</v>
      </c>
    </row>
    <row r="120" spans="2:65" s="11" customFormat="1" ht="22.75" customHeight="1">
      <c r="B120" s="115"/>
      <c r="D120" s="116" t="s">
        <v>72</v>
      </c>
      <c r="E120" s="125" t="s">
        <v>1135</v>
      </c>
      <c r="F120" s="125" t="s">
        <v>1487</v>
      </c>
      <c r="I120" s="118"/>
      <c r="J120" s="126">
        <f>BK120</f>
        <v>0</v>
      </c>
      <c r="L120" s="115"/>
      <c r="M120" s="120"/>
      <c r="P120" s="121">
        <f>SUM(P121:P125)</f>
        <v>0</v>
      </c>
      <c r="R120" s="121">
        <f>SUM(R121:R125)</f>
        <v>0</v>
      </c>
      <c r="T120" s="122">
        <f>SUM(T121:T125)</f>
        <v>0</v>
      </c>
      <c r="AR120" s="116" t="s">
        <v>81</v>
      </c>
      <c r="AT120" s="123" t="s">
        <v>72</v>
      </c>
      <c r="AU120" s="123" t="s">
        <v>81</v>
      </c>
      <c r="AY120" s="116" t="s">
        <v>152</v>
      </c>
      <c r="BK120" s="124">
        <f>SUM(BK121:BK125)</f>
        <v>0</v>
      </c>
    </row>
    <row r="121" spans="2:65" s="1" customFormat="1" ht="16.5" customHeight="1">
      <c r="B121" s="32"/>
      <c r="C121" s="127" t="s">
        <v>319</v>
      </c>
      <c r="D121" s="127" t="s">
        <v>155</v>
      </c>
      <c r="E121" s="128" t="s">
        <v>1488</v>
      </c>
      <c r="F121" s="129" t="s">
        <v>1489</v>
      </c>
      <c r="G121" s="130" t="s">
        <v>1460</v>
      </c>
      <c r="H121" s="131">
        <v>2</v>
      </c>
      <c r="I121" s="132"/>
      <c r="J121" s="133">
        <f>ROUND(I121*H121,2)</f>
        <v>0</v>
      </c>
      <c r="K121" s="129" t="s">
        <v>19</v>
      </c>
      <c r="L121" s="32"/>
      <c r="M121" s="134" t="s">
        <v>19</v>
      </c>
      <c r="N121" s="135" t="s">
        <v>44</v>
      </c>
      <c r="P121" s="136">
        <f>O121*H121</f>
        <v>0</v>
      </c>
      <c r="Q121" s="136">
        <v>0</v>
      </c>
      <c r="R121" s="136">
        <f>Q121*H121</f>
        <v>0</v>
      </c>
      <c r="S121" s="136">
        <v>0</v>
      </c>
      <c r="T121" s="137">
        <f>S121*H121</f>
        <v>0</v>
      </c>
      <c r="AR121" s="138" t="s">
        <v>160</v>
      </c>
      <c r="AT121" s="138" t="s">
        <v>155</v>
      </c>
      <c r="AU121" s="138" t="s">
        <v>83</v>
      </c>
      <c r="AY121" s="17" t="s">
        <v>152</v>
      </c>
      <c r="BE121" s="139">
        <f>IF(N121="základní",J121,0)</f>
        <v>0</v>
      </c>
      <c r="BF121" s="139">
        <f>IF(N121="snížená",J121,0)</f>
        <v>0</v>
      </c>
      <c r="BG121" s="139">
        <f>IF(N121="zákl. přenesená",J121,0)</f>
        <v>0</v>
      </c>
      <c r="BH121" s="139">
        <f>IF(N121="sníž. přenesená",J121,0)</f>
        <v>0</v>
      </c>
      <c r="BI121" s="139">
        <f>IF(N121="nulová",J121,0)</f>
        <v>0</v>
      </c>
      <c r="BJ121" s="17" t="s">
        <v>81</v>
      </c>
      <c r="BK121" s="139">
        <f>ROUND(I121*H121,2)</f>
        <v>0</v>
      </c>
      <c r="BL121" s="17" t="s">
        <v>160</v>
      </c>
      <c r="BM121" s="138" t="s">
        <v>583</v>
      </c>
    </row>
    <row r="122" spans="2:65" s="1" customFormat="1" ht="16.5" customHeight="1">
      <c r="B122" s="32"/>
      <c r="C122" s="127" t="s">
        <v>329</v>
      </c>
      <c r="D122" s="127" t="s">
        <v>155</v>
      </c>
      <c r="E122" s="128" t="s">
        <v>1490</v>
      </c>
      <c r="F122" s="129" t="s">
        <v>1491</v>
      </c>
      <c r="G122" s="130" t="s">
        <v>554</v>
      </c>
      <c r="H122" s="131">
        <v>1</v>
      </c>
      <c r="I122" s="132"/>
      <c r="J122" s="133">
        <f>ROUND(I122*H122,2)</f>
        <v>0</v>
      </c>
      <c r="K122" s="129" t="s">
        <v>19</v>
      </c>
      <c r="L122" s="32"/>
      <c r="M122" s="134" t="s">
        <v>19</v>
      </c>
      <c r="N122" s="135" t="s">
        <v>44</v>
      </c>
      <c r="P122" s="136">
        <f>O122*H122</f>
        <v>0</v>
      </c>
      <c r="Q122" s="136">
        <v>0</v>
      </c>
      <c r="R122" s="136">
        <f>Q122*H122</f>
        <v>0</v>
      </c>
      <c r="S122" s="136">
        <v>0</v>
      </c>
      <c r="T122" s="137">
        <f>S122*H122</f>
        <v>0</v>
      </c>
      <c r="AR122" s="138" t="s">
        <v>160</v>
      </c>
      <c r="AT122" s="138" t="s">
        <v>155</v>
      </c>
      <c r="AU122" s="138" t="s">
        <v>83</v>
      </c>
      <c r="AY122" s="17" t="s">
        <v>152</v>
      </c>
      <c r="BE122" s="139">
        <f>IF(N122="základní",J122,0)</f>
        <v>0</v>
      </c>
      <c r="BF122" s="139">
        <f>IF(N122="snížená",J122,0)</f>
        <v>0</v>
      </c>
      <c r="BG122" s="139">
        <f>IF(N122="zákl. přenesená",J122,0)</f>
        <v>0</v>
      </c>
      <c r="BH122" s="139">
        <f>IF(N122="sníž. přenesená",J122,0)</f>
        <v>0</v>
      </c>
      <c r="BI122" s="139">
        <f>IF(N122="nulová",J122,0)</f>
        <v>0</v>
      </c>
      <c r="BJ122" s="17" t="s">
        <v>81</v>
      </c>
      <c r="BK122" s="139">
        <f>ROUND(I122*H122,2)</f>
        <v>0</v>
      </c>
      <c r="BL122" s="17" t="s">
        <v>160</v>
      </c>
      <c r="BM122" s="138" t="s">
        <v>593</v>
      </c>
    </row>
    <row r="123" spans="2:65" s="1" customFormat="1" ht="16.5" customHeight="1">
      <c r="B123" s="32"/>
      <c r="C123" s="127" t="s">
        <v>473</v>
      </c>
      <c r="D123" s="127" t="s">
        <v>155</v>
      </c>
      <c r="E123" s="128" t="s">
        <v>1492</v>
      </c>
      <c r="F123" s="129" t="s">
        <v>1493</v>
      </c>
      <c r="G123" s="130" t="s">
        <v>554</v>
      </c>
      <c r="H123" s="131">
        <v>1</v>
      </c>
      <c r="I123" s="132"/>
      <c r="J123" s="133">
        <f>ROUND(I123*H123,2)</f>
        <v>0</v>
      </c>
      <c r="K123" s="129" t="s">
        <v>19</v>
      </c>
      <c r="L123" s="32"/>
      <c r="M123" s="134" t="s">
        <v>19</v>
      </c>
      <c r="N123" s="135" t="s">
        <v>44</v>
      </c>
      <c r="P123" s="136">
        <f>O123*H123</f>
        <v>0</v>
      </c>
      <c r="Q123" s="136">
        <v>0</v>
      </c>
      <c r="R123" s="136">
        <f>Q123*H123</f>
        <v>0</v>
      </c>
      <c r="S123" s="136">
        <v>0</v>
      </c>
      <c r="T123" s="137">
        <f>S123*H123</f>
        <v>0</v>
      </c>
      <c r="AR123" s="138" t="s">
        <v>160</v>
      </c>
      <c r="AT123" s="138" t="s">
        <v>155</v>
      </c>
      <c r="AU123" s="138" t="s">
        <v>83</v>
      </c>
      <c r="AY123" s="17" t="s">
        <v>152</v>
      </c>
      <c r="BE123" s="139">
        <f>IF(N123="základní",J123,0)</f>
        <v>0</v>
      </c>
      <c r="BF123" s="139">
        <f>IF(N123="snížená",J123,0)</f>
        <v>0</v>
      </c>
      <c r="BG123" s="139">
        <f>IF(N123="zákl. přenesená",J123,0)</f>
        <v>0</v>
      </c>
      <c r="BH123" s="139">
        <f>IF(N123="sníž. přenesená",J123,0)</f>
        <v>0</v>
      </c>
      <c r="BI123" s="139">
        <f>IF(N123="nulová",J123,0)</f>
        <v>0</v>
      </c>
      <c r="BJ123" s="17" t="s">
        <v>81</v>
      </c>
      <c r="BK123" s="139">
        <f>ROUND(I123*H123,2)</f>
        <v>0</v>
      </c>
      <c r="BL123" s="17" t="s">
        <v>160</v>
      </c>
      <c r="BM123" s="138" t="s">
        <v>603</v>
      </c>
    </row>
    <row r="124" spans="2:65" s="1" customFormat="1" ht="16.5" customHeight="1">
      <c r="B124" s="32"/>
      <c r="C124" s="127" t="s">
        <v>478</v>
      </c>
      <c r="D124" s="127" t="s">
        <v>155</v>
      </c>
      <c r="E124" s="128" t="s">
        <v>1494</v>
      </c>
      <c r="F124" s="129" t="s">
        <v>1495</v>
      </c>
      <c r="G124" s="130" t="s">
        <v>554</v>
      </c>
      <c r="H124" s="131">
        <v>1</v>
      </c>
      <c r="I124" s="132"/>
      <c r="J124" s="133">
        <f>ROUND(I124*H124,2)</f>
        <v>0</v>
      </c>
      <c r="K124" s="129" t="s">
        <v>19</v>
      </c>
      <c r="L124" s="32"/>
      <c r="M124" s="134" t="s">
        <v>19</v>
      </c>
      <c r="N124" s="135" t="s">
        <v>44</v>
      </c>
      <c r="P124" s="136">
        <f>O124*H124</f>
        <v>0</v>
      </c>
      <c r="Q124" s="136">
        <v>0</v>
      </c>
      <c r="R124" s="136">
        <f>Q124*H124</f>
        <v>0</v>
      </c>
      <c r="S124" s="136">
        <v>0</v>
      </c>
      <c r="T124" s="137">
        <f>S124*H124</f>
        <v>0</v>
      </c>
      <c r="AR124" s="138" t="s">
        <v>160</v>
      </c>
      <c r="AT124" s="138" t="s">
        <v>155</v>
      </c>
      <c r="AU124" s="138" t="s">
        <v>83</v>
      </c>
      <c r="AY124" s="17" t="s">
        <v>152</v>
      </c>
      <c r="BE124" s="139">
        <f>IF(N124="základní",J124,0)</f>
        <v>0</v>
      </c>
      <c r="BF124" s="139">
        <f>IF(N124="snížená",J124,0)</f>
        <v>0</v>
      </c>
      <c r="BG124" s="139">
        <f>IF(N124="zákl. přenesená",J124,0)</f>
        <v>0</v>
      </c>
      <c r="BH124" s="139">
        <f>IF(N124="sníž. přenesená",J124,0)</f>
        <v>0</v>
      </c>
      <c r="BI124" s="139">
        <f>IF(N124="nulová",J124,0)</f>
        <v>0</v>
      </c>
      <c r="BJ124" s="17" t="s">
        <v>81</v>
      </c>
      <c r="BK124" s="139">
        <f>ROUND(I124*H124,2)</f>
        <v>0</v>
      </c>
      <c r="BL124" s="17" t="s">
        <v>160</v>
      </c>
      <c r="BM124" s="138" t="s">
        <v>613</v>
      </c>
    </row>
    <row r="125" spans="2:65" s="1" customFormat="1" ht="16.5" customHeight="1">
      <c r="B125" s="32"/>
      <c r="C125" s="127" t="s">
        <v>483</v>
      </c>
      <c r="D125" s="127" t="s">
        <v>155</v>
      </c>
      <c r="E125" s="128" t="s">
        <v>184</v>
      </c>
      <c r="F125" s="129" t="s">
        <v>1496</v>
      </c>
      <c r="G125" s="130" t="s">
        <v>554</v>
      </c>
      <c r="H125" s="131">
        <v>1</v>
      </c>
      <c r="I125" s="132"/>
      <c r="J125" s="133">
        <f>ROUND(I125*H125,2)</f>
        <v>0</v>
      </c>
      <c r="K125" s="129" t="s">
        <v>19</v>
      </c>
      <c r="L125" s="32"/>
      <c r="M125" s="134" t="s">
        <v>19</v>
      </c>
      <c r="N125" s="135" t="s">
        <v>44</v>
      </c>
      <c r="P125" s="136">
        <f>O125*H125</f>
        <v>0</v>
      </c>
      <c r="Q125" s="136">
        <v>0</v>
      </c>
      <c r="R125" s="136">
        <f>Q125*H125</f>
        <v>0</v>
      </c>
      <c r="S125" s="136">
        <v>0</v>
      </c>
      <c r="T125" s="137">
        <f>S125*H125</f>
        <v>0</v>
      </c>
      <c r="AR125" s="138" t="s">
        <v>160</v>
      </c>
      <c r="AT125" s="138" t="s">
        <v>155</v>
      </c>
      <c r="AU125" s="138" t="s">
        <v>83</v>
      </c>
      <c r="AY125" s="17" t="s">
        <v>152</v>
      </c>
      <c r="BE125" s="139">
        <f>IF(N125="základní",J125,0)</f>
        <v>0</v>
      </c>
      <c r="BF125" s="139">
        <f>IF(N125="snížená",J125,0)</f>
        <v>0</v>
      </c>
      <c r="BG125" s="139">
        <f>IF(N125="zákl. přenesená",J125,0)</f>
        <v>0</v>
      </c>
      <c r="BH125" s="139">
        <f>IF(N125="sníž. přenesená",J125,0)</f>
        <v>0</v>
      </c>
      <c r="BI125" s="139">
        <f>IF(N125="nulová",J125,0)</f>
        <v>0</v>
      </c>
      <c r="BJ125" s="17" t="s">
        <v>81</v>
      </c>
      <c r="BK125" s="139">
        <f>ROUND(I125*H125,2)</f>
        <v>0</v>
      </c>
      <c r="BL125" s="17" t="s">
        <v>160</v>
      </c>
      <c r="BM125" s="138" t="s">
        <v>624</v>
      </c>
    </row>
    <row r="126" spans="2:65" s="11" customFormat="1" ht="22.75" customHeight="1">
      <c r="B126" s="115"/>
      <c r="D126" s="116" t="s">
        <v>72</v>
      </c>
      <c r="E126" s="125" t="s">
        <v>1497</v>
      </c>
      <c r="F126" s="125" t="s">
        <v>1498</v>
      </c>
      <c r="I126" s="118"/>
      <c r="J126" s="126">
        <f>BK126</f>
        <v>0</v>
      </c>
      <c r="L126" s="115"/>
      <c r="M126" s="120"/>
      <c r="P126" s="121">
        <f>SUM(P127:P139)</f>
        <v>0</v>
      </c>
      <c r="R126" s="121">
        <f>SUM(R127:R139)</f>
        <v>0</v>
      </c>
      <c r="T126" s="122">
        <f>SUM(T127:T139)</f>
        <v>0</v>
      </c>
      <c r="AR126" s="116" t="s">
        <v>81</v>
      </c>
      <c r="AT126" s="123" t="s">
        <v>72</v>
      </c>
      <c r="AU126" s="123" t="s">
        <v>81</v>
      </c>
      <c r="AY126" s="116" t="s">
        <v>152</v>
      </c>
      <c r="BK126" s="124">
        <f>SUM(BK127:BK139)</f>
        <v>0</v>
      </c>
    </row>
    <row r="127" spans="2:65" s="1" customFormat="1" ht="16.5" customHeight="1">
      <c r="B127" s="32"/>
      <c r="C127" s="127" t="s">
        <v>488</v>
      </c>
      <c r="D127" s="127" t="s">
        <v>155</v>
      </c>
      <c r="E127" s="128" t="s">
        <v>1499</v>
      </c>
      <c r="F127" s="129" t="s">
        <v>1500</v>
      </c>
      <c r="G127" s="130" t="s">
        <v>19</v>
      </c>
      <c r="H127" s="131">
        <v>0</v>
      </c>
      <c r="I127" s="132"/>
      <c r="J127" s="133">
        <f t="shared" ref="J127:J139" si="30">ROUND(I127*H127,2)</f>
        <v>0</v>
      </c>
      <c r="K127" s="129" t="s">
        <v>19</v>
      </c>
      <c r="L127" s="32"/>
      <c r="M127" s="134" t="s">
        <v>19</v>
      </c>
      <c r="N127" s="135" t="s">
        <v>44</v>
      </c>
      <c r="P127" s="136">
        <f t="shared" ref="P127:P139" si="31">O127*H127</f>
        <v>0</v>
      </c>
      <c r="Q127" s="136">
        <v>0</v>
      </c>
      <c r="R127" s="136">
        <f t="shared" ref="R127:R139" si="32">Q127*H127</f>
        <v>0</v>
      </c>
      <c r="S127" s="136">
        <v>0</v>
      </c>
      <c r="T127" s="137">
        <f t="shared" ref="T127:T139" si="33">S127*H127</f>
        <v>0</v>
      </c>
      <c r="AR127" s="138" t="s">
        <v>160</v>
      </c>
      <c r="AT127" s="138" t="s">
        <v>155</v>
      </c>
      <c r="AU127" s="138" t="s">
        <v>83</v>
      </c>
      <c r="AY127" s="17" t="s">
        <v>152</v>
      </c>
      <c r="BE127" s="139">
        <f t="shared" ref="BE127:BE139" si="34">IF(N127="základní",J127,0)</f>
        <v>0</v>
      </c>
      <c r="BF127" s="139">
        <f t="shared" ref="BF127:BF139" si="35">IF(N127="snížená",J127,0)</f>
        <v>0</v>
      </c>
      <c r="BG127" s="139">
        <f t="shared" ref="BG127:BG139" si="36">IF(N127="zákl. přenesená",J127,0)</f>
        <v>0</v>
      </c>
      <c r="BH127" s="139">
        <f t="shared" ref="BH127:BH139" si="37">IF(N127="sníž. přenesená",J127,0)</f>
        <v>0</v>
      </c>
      <c r="BI127" s="139">
        <f t="shared" ref="BI127:BI139" si="38">IF(N127="nulová",J127,0)</f>
        <v>0</v>
      </c>
      <c r="BJ127" s="17" t="s">
        <v>81</v>
      </c>
      <c r="BK127" s="139">
        <f t="shared" ref="BK127:BK139" si="39">ROUND(I127*H127,2)</f>
        <v>0</v>
      </c>
      <c r="BL127" s="17" t="s">
        <v>160</v>
      </c>
      <c r="BM127" s="138" t="s">
        <v>634</v>
      </c>
    </row>
    <row r="128" spans="2:65" s="1" customFormat="1" ht="16.5" customHeight="1">
      <c r="B128" s="32"/>
      <c r="C128" s="127" t="s">
        <v>466</v>
      </c>
      <c r="D128" s="127" t="s">
        <v>155</v>
      </c>
      <c r="E128" s="128" t="s">
        <v>1501</v>
      </c>
      <c r="F128" s="129" t="s">
        <v>1502</v>
      </c>
      <c r="G128" s="130" t="s">
        <v>1460</v>
      </c>
      <c r="H128" s="131">
        <v>10</v>
      </c>
      <c r="I128" s="132"/>
      <c r="J128" s="133">
        <f t="shared" si="30"/>
        <v>0</v>
      </c>
      <c r="K128" s="129" t="s">
        <v>19</v>
      </c>
      <c r="L128" s="32"/>
      <c r="M128" s="134" t="s">
        <v>19</v>
      </c>
      <c r="N128" s="135" t="s">
        <v>44</v>
      </c>
      <c r="P128" s="136">
        <f t="shared" si="31"/>
        <v>0</v>
      </c>
      <c r="Q128" s="136">
        <v>0</v>
      </c>
      <c r="R128" s="136">
        <f t="shared" si="32"/>
        <v>0</v>
      </c>
      <c r="S128" s="136">
        <v>0</v>
      </c>
      <c r="T128" s="137">
        <f t="shared" si="33"/>
        <v>0</v>
      </c>
      <c r="AR128" s="138" t="s">
        <v>160</v>
      </c>
      <c r="AT128" s="138" t="s">
        <v>155</v>
      </c>
      <c r="AU128" s="138" t="s">
        <v>83</v>
      </c>
      <c r="AY128" s="17" t="s">
        <v>152</v>
      </c>
      <c r="BE128" s="139">
        <f t="shared" si="34"/>
        <v>0</v>
      </c>
      <c r="BF128" s="139">
        <f t="shared" si="35"/>
        <v>0</v>
      </c>
      <c r="BG128" s="139">
        <f t="shared" si="36"/>
        <v>0</v>
      </c>
      <c r="BH128" s="139">
        <f t="shared" si="37"/>
        <v>0</v>
      </c>
      <c r="BI128" s="139">
        <f t="shared" si="38"/>
        <v>0</v>
      </c>
      <c r="BJ128" s="17" t="s">
        <v>81</v>
      </c>
      <c r="BK128" s="139">
        <f t="shared" si="39"/>
        <v>0</v>
      </c>
      <c r="BL128" s="17" t="s">
        <v>160</v>
      </c>
      <c r="BM128" s="138" t="s">
        <v>644</v>
      </c>
    </row>
    <row r="129" spans="2:65" s="1" customFormat="1" ht="16.5" customHeight="1">
      <c r="B129" s="32"/>
      <c r="C129" s="127" t="s">
        <v>495</v>
      </c>
      <c r="D129" s="127" t="s">
        <v>155</v>
      </c>
      <c r="E129" s="128" t="s">
        <v>1503</v>
      </c>
      <c r="F129" s="129" t="s">
        <v>1504</v>
      </c>
      <c r="G129" s="130" t="s">
        <v>158</v>
      </c>
      <c r="H129" s="131">
        <v>3</v>
      </c>
      <c r="I129" s="132"/>
      <c r="J129" s="133">
        <f t="shared" si="30"/>
        <v>0</v>
      </c>
      <c r="K129" s="129" t="s">
        <v>19</v>
      </c>
      <c r="L129" s="32"/>
      <c r="M129" s="134" t="s">
        <v>19</v>
      </c>
      <c r="N129" s="135" t="s">
        <v>44</v>
      </c>
      <c r="P129" s="136">
        <f t="shared" si="31"/>
        <v>0</v>
      </c>
      <c r="Q129" s="136">
        <v>0</v>
      </c>
      <c r="R129" s="136">
        <f t="shared" si="32"/>
        <v>0</v>
      </c>
      <c r="S129" s="136">
        <v>0</v>
      </c>
      <c r="T129" s="137">
        <f t="shared" si="33"/>
        <v>0</v>
      </c>
      <c r="AR129" s="138" t="s">
        <v>160</v>
      </c>
      <c r="AT129" s="138" t="s">
        <v>155</v>
      </c>
      <c r="AU129" s="138" t="s">
        <v>83</v>
      </c>
      <c r="AY129" s="17" t="s">
        <v>152</v>
      </c>
      <c r="BE129" s="139">
        <f t="shared" si="34"/>
        <v>0</v>
      </c>
      <c r="BF129" s="139">
        <f t="shared" si="35"/>
        <v>0</v>
      </c>
      <c r="BG129" s="139">
        <f t="shared" si="36"/>
        <v>0</v>
      </c>
      <c r="BH129" s="139">
        <f t="shared" si="37"/>
        <v>0</v>
      </c>
      <c r="BI129" s="139">
        <f t="shared" si="38"/>
        <v>0</v>
      </c>
      <c r="BJ129" s="17" t="s">
        <v>81</v>
      </c>
      <c r="BK129" s="139">
        <f t="shared" si="39"/>
        <v>0</v>
      </c>
      <c r="BL129" s="17" t="s">
        <v>160</v>
      </c>
      <c r="BM129" s="138" t="s">
        <v>654</v>
      </c>
    </row>
    <row r="130" spans="2:65" s="1" customFormat="1" ht="16.5" customHeight="1">
      <c r="B130" s="32"/>
      <c r="C130" s="127" t="s">
        <v>499</v>
      </c>
      <c r="D130" s="127" t="s">
        <v>155</v>
      </c>
      <c r="E130" s="128" t="s">
        <v>1505</v>
      </c>
      <c r="F130" s="129" t="s">
        <v>1506</v>
      </c>
      <c r="G130" s="130" t="s">
        <v>236</v>
      </c>
      <c r="H130" s="131">
        <v>1</v>
      </c>
      <c r="I130" s="132"/>
      <c r="J130" s="133">
        <f t="shared" si="30"/>
        <v>0</v>
      </c>
      <c r="K130" s="129" t="s">
        <v>19</v>
      </c>
      <c r="L130" s="32"/>
      <c r="M130" s="134" t="s">
        <v>19</v>
      </c>
      <c r="N130" s="135" t="s">
        <v>44</v>
      </c>
      <c r="P130" s="136">
        <f t="shared" si="31"/>
        <v>0</v>
      </c>
      <c r="Q130" s="136">
        <v>0</v>
      </c>
      <c r="R130" s="136">
        <f t="shared" si="32"/>
        <v>0</v>
      </c>
      <c r="S130" s="136">
        <v>0</v>
      </c>
      <c r="T130" s="137">
        <f t="shared" si="33"/>
        <v>0</v>
      </c>
      <c r="AR130" s="138" t="s">
        <v>160</v>
      </c>
      <c r="AT130" s="138" t="s">
        <v>155</v>
      </c>
      <c r="AU130" s="138" t="s">
        <v>83</v>
      </c>
      <c r="AY130" s="17" t="s">
        <v>152</v>
      </c>
      <c r="BE130" s="139">
        <f t="shared" si="34"/>
        <v>0</v>
      </c>
      <c r="BF130" s="139">
        <f t="shared" si="35"/>
        <v>0</v>
      </c>
      <c r="BG130" s="139">
        <f t="shared" si="36"/>
        <v>0</v>
      </c>
      <c r="BH130" s="139">
        <f t="shared" si="37"/>
        <v>0</v>
      </c>
      <c r="BI130" s="139">
        <f t="shared" si="38"/>
        <v>0</v>
      </c>
      <c r="BJ130" s="17" t="s">
        <v>81</v>
      </c>
      <c r="BK130" s="139">
        <f t="shared" si="39"/>
        <v>0</v>
      </c>
      <c r="BL130" s="17" t="s">
        <v>160</v>
      </c>
      <c r="BM130" s="138" t="s">
        <v>666</v>
      </c>
    </row>
    <row r="131" spans="2:65" s="1" customFormat="1" ht="16.5" customHeight="1">
      <c r="B131" s="32"/>
      <c r="C131" s="127" t="s">
        <v>504</v>
      </c>
      <c r="D131" s="127" t="s">
        <v>155</v>
      </c>
      <c r="E131" s="128" t="s">
        <v>1507</v>
      </c>
      <c r="F131" s="129" t="s">
        <v>1508</v>
      </c>
      <c r="G131" s="130" t="s">
        <v>169</v>
      </c>
      <c r="H131" s="131">
        <v>1</v>
      </c>
      <c r="I131" s="132"/>
      <c r="J131" s="133">
        <f t="shared" si="30"/>
        <v>0</v>
      </c>
      <c r="K131" s="129" t="s">
        <v>19</v>
      </c>
      <c r="L131" s="32"/>
      <c r="M131" s="134" t="s">
        <v>19</v>
      </c>
      <c r="N131" s="135" t="s">
        <v>44</v>
      </c>
      <c r="P131" s="136">
        <f t="shared" si="31"/>
        <v>0</v>
      </c>
      <c r="Q131" s="136">
        <v>0</v>
      </c>
      <c r="R131" s="136">
        <f t="shared" si="32"/>
        <v>0</v>
      </c>
      <c r="S131" s="136">
        <v>0</v>
      </c>
      <c r="T131" s="137">
        <f t="shared" si="33"/>
        <v>0</v>
      </c>
      <c r="AR131" s="138" t="s">
        <v>160</v>
      </c>
      <c r="AT131" s="138" t="s">
        <v>155</v>
      </c>
      <c r="AU131" s="138" t="s">
        <v>83</v>
      </c>
      <c r="AY131" s="17" t="s">
        <v>152</v>
      </c>
      <c r="BE131" s="139">
        <f t="shared" si="34"/>
        <v>0</v>
      </c>
      <c r="BF131" s="139">
        <f t="shared" si="35"/>
        <v>0</v>
      </c>
      <c r="BG131" s="139">
        <f t="shared" si="36"/>
        <v>0</v>
      </c>
      <c r="BH131" s="139">
        <f t="shared" si="37"/>
        <v>0</v>
      </c>
      <c r="BI131" s="139">
        <f t="shared" si="38"/>
        <v>0</v>
      </c>
      <c r="BJ131" s="17" t="s">
        <v>81</v>
      </c>
      <c r="BK131" s="139">
        <f t="shared" si="39"/>
        <v>0</v>
      </c>
      <c r="BL131" s="17" t="s">
        <v>160</v>
      </c>
      <c r="BM131" s="138" t="s">
        <v>676</v>
      </c>
    </row>
    <row r="132" spans="2:65" s="1" customFormat="1" ht="16.5" customHeight="1">
      <c r="B132" s="32"/>
      <c r="C132" s="127" t="s">
        <v>508</v>
      </c>
      <c r="D132" s="127" t="s">
        <v>155</v>
      </c>
      <c r="E132" s="128" t="s">
        <v>1509</v>
      </c>
      <c r="F132" s="129" t="s">
        <v>1510</v>
      </c>
      <c r="G132" s="130" t="s">
        <v>19</v>
      </c>
      <c r="H132" s="131">
        <v>0</v>
      </c>
      <c r="I132" s="132"/>
      <c r="J132" s="133">
        <f t="shared" si="30"/>
        <v>0</v>
      </c>
      <c r="K132" s="129" t="s">
        <v>19</v>
      </c>
      <c r="L132" s="32"/>
      <c r="M132" s="134" t="s">
        <v>19</v>
      </c>
      <c r="N132" s="135" t="s">
        <v>44</v>
      </c>
      <c r="P132" s="136">
        <f t="shared" si="31"/>
        <v>0</v>
      </c>
      <c r="Q132" s="136">
        <v>0</v>
      </c>
      <c r="R132" s="136">
        <f t="shared" si="32"/>
        <v>0</v>
      </c>
      <c r="S132" s="136">
        <v>0</v>
      </c>
      <c r="T132" s="137">
        <f t="shared" si="33"/>
        <v>0</v>
      </c>
      <c r="AR132" s="138" t="s">
        <v>160</v>
      </c>
      <c r="AT132" s="138" t="s">
        <v>155</v>
      </c>
      <c r="AU132" s="138" t="s">
        <v>83</v>
      </c>
      <c r="AY132" s="17" t="s">
        <v>152</v>
      </c>
      <c r="BE132" s="139">
        <f t="shared" si="34"/>
        <v>0</v>
      </c>
      <c r="BF132" s="139">
        <f t="shared" si="35"/>
        <v>0</v>
      </c>
      <c r="BG132" s="139">
        <f t="shared" si="36"/>
        <v>0</v>
      </c>
      <c r="BH132" s="139">
        <f t="shared" si="37"/>
        <v>0</v>
      </c>
      <c r="BI132" s="139">
        <f t="shared" si="38"/>
        <v>0</v>
      </c>
      <c r="BJ132" s="17" t="s">
        <v>81</v>
      </c>
      <c r="BK132" s="139">
        <f t="shared" si="39"/>
        <v>0</v>
      </c>
      <c r="BL132" s="17" t="s">
        <v>160</v>
      </c>
      <c r="BM132" s="138" t="s">
        <v>687</v>
      </c>
    </row>
    <row r="133" spans="2:65" s="1" customFormat="1" ht="16.5" customHeight="1">
      <c r="B133" s="32"/>
      <c r="C133" s="127" t="s">
        <v>513</v>
      </c>
      <c r="D133" s="127" t="s">
        <v>155</v>
      </c>
      <c r="E133" s="128" t="s">
        <v>1511</v>
      </c>
      <c r="F133" s="129" t="s">
        <v>1512</v>
      </c>
      <c r="G133" s="130" t="s">
        <v>169</v>
      </c>
      <c r="H133" s="131">
        <v>0.5</v>
      </c>
      <c r="I133" s="132"/>
      <c r="J133" s="133">
        <f t="shared" si="30"/>
        <v>0</v>
      </c>
      <c r="K133" s="129" t="s">
        <v>19</v>
      </c>
      <c r="L133" s="32"/>
      <c r="M133" s="134" t="s">
        <v>19</v>
      </c>
      <c r="N133" s="135" t="s">
        <v>44</v>
      </c>
      <c r="P133" s="136">
        <f t="shared" si="31"/>
        <v>0</v>
      </c>
      <c r="Q133" s="136">
        <v>0</v>
      </c>
      <c r="R133" s="136">
        <f t="shared" si="32"/>
        <v>0</v>
      </c>
      <c r="S133" s="136">
        <v>0</v>
      </c>
      <c r="T133" s="137">
        <f t="shared" si="33"/>
        <v>0</v>
      </c>
      <c r="AR133" s="138" t="s">
        <v>160</v>
      </c>
      <c r="AT133" s="138" t="s">
        <v>155</v>
      </c>
      <c r="AU133" s="138" t="s">
        <v>83</v>
      </c>
      <c r="AY133" s="17" t="s">
        <v>152</v>
      </c>
      <c r="BE133" s="139">
        <f t="shared" si="34"/>
        <v>0</v>
      </c>
      <c r="BF133" s="139">
        <f t="shared" si="35"/>
        <v>0</v>
      </c>
      <c r="BG133" s="139">
        <f t="shared" si="36"/>
        <v>0</v>
      </c>
      <c r="BH133" s="139">
        <f t="shared" si="37"/>
        <v>0</v>
      </c>
      <c r="BI133" s="139">
        <f t="shared" si="38"/>
        <v>0</v>
      </c>
      <c r="BJ133" s="17" t="s">
        <v>81</v>
      </c>
      <c r="BK133" s="139">
        <f t="shared" si="39"/>
        <v>0</v>
      </c>
      <c r="BL133" s="17" t="s">
        <v>160</v>
      </c>
      <c r="BM133" s="138" t="s">
        <v>699</v>
      </c>
    </row>
    <row r="134" spans="2:65" s="1" customFormat="1" ht="16.5" customHeight="1">
      <c r="B134" s="32"/>
      <c r="C134" s="127" t="s">
        <v>517</v>
      </c>
      <c r="D134" s="127" t="s">
        <v>155</v>
      </c>
      <c r="E134" s="128" t="s">
        <v>1513</v>
      </c>
      <c r="F134" s="129" t="s">
        <v>1514</v>
      </c>
      <c r="G134" s="130" t="s">
        <v>169</v>
      </c>
      <c r="H134" s="131">
        <v>0.5</v>
      </c>
      <c r="I134" s="132"/>
      <c r="J134" s="133">
        <f t="shared" si="30"/>
        <v>0</v>
      </c>
      <c r="K134" s="129" t="s">
        <v>19</v>
      </c>
      <c r="L134" s="32"/>
      <c r="M134" s="134" t="s">
        <v>19</v>
      </c>
      <c r="N134" s="135" t="s">
        <v>44</v>
      </c>
      <c r="P134" s="136">
        <f t="shared" si="31"/>
        <v>0</v>
      </c>
      <c r="Q134" s="136">
        <v>0</v>
      </c>
      <c r="R134" s="136">
        <f t="shared" si="32"/>
        <v>0</v>
      </c>
      <c r="S134" s="136">
        <v>0</v>
      </c>
      <c r="T134" s="137">
        <f t="shared" si="33"/>
        <v>0</v>
      </c>
      <c r="AR134" s="138" t="s">
        <v>160</v>
      </c>
      <c r="AT134" s="138" t="s">
        <v>155</v>
      </c>
      <c r="AU134" s="138" t="s">
        <v>83</v>
      </c>
      <c r="AY134" s="17" t="s">
        <v>152</v>
      </c>
      <c r="BE134" s="139">
        <f t="shared" si="34"/>
        <v>0</v>
      </c>
      <c r="BF134" s="139">
        <f t="shared" si="35"/>
        <v>0</v>
      </c>
      <c r="BG134" s="139">
        <f t="shared" si="36"/>
        <v>0</v>
      </c>
      <c r="BH134" s="139">
        <f t="shared" si="37"/>
        <v>0</v>
      </c>
      <c r="BI134" s="139">
        <f t="shared" si="38"/>
        <v>0</v>
      </c>
      <c r="BJ134" s="17" t="s">
        <v>81</v>
      </c>
      <c r="BK134" s="139">
        <f t="shared" si="39"/>
        <v>0</v>
      </c>
      <c r="BL134" s="17" t="s">
        <v>160</v>
      </c>
      <c r="BM134" s="138" t="s">
        <v>820</v>
      </c>
    </row>
    <row r="135" spans="2:65" s="1" customFormat="1" ht="16.5" customHeight="1">
      <c r="B135" s="32"/>
      <c r="C135" s="127" t="s">
        <v>522</v>
      </c>
      <c r="D135" s="127" t="s">
        <v>155</v>
      </c>
      <c r="E135" s="128" t="s">
        <v>153</v>
      </c>
      <c r="F135" s="129" t="s">
        <v>1515</v>
      </c>
      <c r="G135" s="130" t="s">
        <v>158</v>
      </c>
      <c r="H135" s="131">
        <v>2.4</v>
      </c>
      <c r="I135" s="132"/>
      <c r="J135" s="133">
        <f t="shared" si="30"/>
        <v>0</v>
      </c>
      <c r="K135" s="129" t="s">
        <v>19</v>
      </c>
      <c r="L135" s="32"/>
      <c r="M135" s="134" t="s">
        <v>19</v>
      </c>
      <c r="N135" s="135" t="s">
        <v>44</v>
      </c>
      <c r="P135" s="136">
        <f t="shared" si="31"/>
        <v>0</v>
      </c>
      <c r="Q135" s="136">
        <v>0</v>
      </c>
      <c r="R135" s="136">
        <f t="shared" si="32"/>
        <v>0</v>
      </c>
      <c r="S135" s="136">
        <v>0</v>
      </c>
      <c r="T135" s="137">
        <f t="shared" si="33"/>
        <v>0</v>
      </c>
      <c r="AR135" s="138" t="s">
        <v>160</v>
      </c>
      <c r="AT135" s="138" t="s">
        <v>155</v>
      </c>
      <c r="AU135" s="138" t="s">
        <v>83</v>
      </c>
      <c r="AY135" s="17" t="s">
        <v>152</v>
      </c>
      <c r="BE135" s="139">
        <f t="shared" si="34"/>
        <v>0</v>
      </c>
      <c r="BF135" s="139">
        <f t="shared" si="35"/>
        <v>0</v>
      </c>
      <c r="BG135" s="139">
        <f t="shared" si="36"/>
        <v>0</v>
      </c>
      <c r="BH135" s="139">
        <f t="shared" si="37"/>
        <v>0</v>
      </c>
      <c r="BI135" s="139">
        <f t="shared" si="38"/>
        <v>0</v>
      </c>
      <c r="BJ135" s="17" t="s">
        <v>81</v>
      </c>
      <c r="BK135" s="139">
        <f t="shared" si="39"/>
        <v>0</v>
      </c>
      <c r="BL135" s="17" t="s">
        <v>160</v>
      </c>
      <c r="BM135" s="138" t="s">
        <v>823</v>
      </c>
    </row>
    <row r="136" spans="2:65" s="1" customFormat="1" ht="16.5" customHeight="1">
      <c r="B136" s="32"/>
      <c r="C136" s="127" t="s">
        <v>526</v>
      </c>
      <c r="D136" s="127" t="s">
        <v>155</v>
      </c>
      <c r="E136" s="128" t="s">
        <v>1516</v>
      </c>
      <c r="F136" s="129" t="s">
        <v>1517</v>
      </c>
      <c r="G136" s="130" t="s">
        <v>169</v>
      </c>
      <c r="H136" s="131">
        <v>0.5</v>
      </c>
      <c r="I136" s="132"/>
      <c r="J136" s="133">
        <f t="shared" si="30"/>
        <v>0</v>
      </c>
      <c r="K136" s="129" t="s">
        <v>19</v>
      </c>
      <c r="L136" s="32"/>
      <c r="M136" s="134" t="s">
        <v>19</v>
      </c>
      <c r="N136" s="135" t="s">
        <v>44</v>
      </c>
      <c r="P136" s="136">
        <f t="shared" si="31"/>
        <v>0</v>
      </c>
      <c r="Q136" s="136">
        <v>0</v>
      </c>
      <c r="R136" s="136">
        <f t="shared" si="32"/>
        <v>0</v>
      </c>
      <c r="S136" s="136">
        <v>0</v>
      </c>
      <c r="T136" s="137">
        <f t="shared" si="33"/>
        <v>0</v>
      </c>
      <c r="AR136" s="138" t="s">
        <v>160</v>
      </c>
      <c r="AT136" s="138" t="s">
        <v>155</v>
      </c>
      <c r="AU136" s="138" t="s">
        <v>83</v>
      </c>
      <c r="AY136" s="17" t="s">
        <v>152</v>
      </c>
      <c r="BE136" s="139">
        <f t="shared" si="34"/>
        <v>0</v>
      </c>
      <c r="BF136" s="139">
        <f t="shared" si="35"/>
        <v>0</v>
      </c>
      <c r="BG136" s="139">
        <f t="shared" si="36"/>
        <v>0</v>
      </c>
      <c r="BH136" s="139">
        <f t="shared" si="37"/>
        <v>0</v>
      </c>
      <c r="BI136" s="139">
        <f t="shared" si="38"/>
        <v>0</v>
      </c>
      <c r="BJ136" s="17" t="s">
        <v>81</v>
      </c>
      <c r="BK136" s="139">
        <f t="shared" si="39"/>
        <v>0</v>
      </c>
      <c r="BL136" s="17" t="s">
        <v>160</v>
      </c>
      <c r="BM136" s="138" t="s">
        <v>937</v>
      </c>
    </row>
    <row r="137" spans="2:65" s="1" customFormat="1" ht="16.5" customHeight="1">
      <c r="B137" s="32"/>
      <c r="C137" s="127" t="s">
        <v>531</v>
      </c>
      <c r="D137" s="127" t="s">
        <v>155</v>
      </c>
      <c r="E137" s="128" t="s">
        <v>1518</v>
      </c>
      <c r="F137" s="129" t="s">
        <v>1519</v>
      </c>
      <c r="G137" s="130" t="s">
        <v>158</v>
      </c>
      <c r="H137" s="131">
        <v>2.4</v>
      </c>
      <c r="I137" s="132"/>
      <c r="J137" s="133">
        <f t="shared" si="30"/>
        <v>0</v>
      </c>
      <c r="K137" s="129" t="s">
        <v>19</v>
      </c>
      <c r="L137" s="32"/>
      <c r="M137" s="134" t="s">
        <v>19</v>
      </c>
      <c r="N137" s="135" t="s">
        <v>44</v>
      </c>
      <c r="P137" s="136">
        <f t="shared" si="31"/>
        <v>0</v>
      </c>
      <c r="Q137" s="136">
        <v>0</v>
      </c>
      <c r="R137" s="136">
        <f t="shared" si="32"/>
        <v>0</v>
      </c>
      <c r="S137" s="136">
        <v>0</v>
      </c>
      <c r="T137" s="137">
        <f t="shared" si="33"/>
        <v>0</v>
      </c>
      <c r="AR137" s="138" t="s">
        <v>160</v>
      </c>
      <c r="AT137" s="138" t="s">
        <v>155</v>
      </c>
      <c r="AU137" s="138" t="s">
        <v>83</v>
      </c>
      <c r="AY137" s="17" t="s">
        <v>152</v>
      </c>
      <c r="BE137" s="139">
        <f t="shared" si="34"/>
        <v>0</v>
      </c>
      <c r="BF137" s="139">
        <f t="shared" si="35"/>
        <v>0</v>
      </c>
      <c r="BG137" s="139">
        <f t="shared" si="36"/>
        <v>0</v>
      </c>
      <c r="BH137" s="139">
        <f t="shared" si="37"/>
        <v>0</v>
      </c>
      <c r="BI137" s="139">
        <f t="shared" si="38"/>
        <v>0</v>
      </c>
      <c r="BJ137" s="17" t="s">
        <v>81</v>
      </c>
      <c r="BK137" s="139">
        <f t="shared" si="39"/>
        <v>0</v>
      </c>
      <c r="BL137" s="17" t="s">
        <v>160</v>
      </c>
      <c r="BM137" s="138" t="s">
        <v>940</v>
      </c>
    </row>
    <row r="138" spans="2:65" s="1" customFormat="1" ht="16.5" customHeight="1">
      <c r="B138" s="32"/>
      <c r="C138" s="127" t="s">
        <v>535</v>
      </c>
      <c r="D138" s="127" t="s">
        <v>155</v>
      </c>
      <c r="E138" s="128" t="s">
        <v>1520</v>
      </c>
      <c r="F138" s="129" t="s">
        <v>1521</v>
      </c>
      <c r="G138" s="130" t="s">
        <v>169</v>
      </c>
      <c r="H138" s="131">
        <v>1</v>
      </c>
      <c r="I138" s="132"/>
      <c r="J138" s="133">
        <f t="shared" si="30"/>
        <v>0</v>
      </c>
      <c r="K138" s="129" t="s">
        <v>19</v>
      </c>
      <c r="L138" s="32"/>
      <c r="M138" s="134" t="s">
        <v>19</v>
      </c>
      <c r="N138" s="135" t="s">
        <v>44</v>
      </c>
      <c r="P138" s="136">
        <f t="shared" si="31"/>
        <v>0</v>
      </c>
      <c r="Q138" s="136">
        <v>0</v>
      </c>
      <c r="R138" s="136">
        <f t="shared" si="32"/>
        <v>0</v>
      </c>
      <c r="S138" s="136">
        <v>0</v>
      </c>
      <c r="T138" s="137">
        <f t="shared" si="33"/>
        <v>0</v>
      </c>
      <c r="AR138" s="138" t="s">
        <v>160</v>
      </c>
      <c r="AT138" s="138" t="s">
        <v>155</v>
      </c>
      <c r="AU138" s="138" t="s">
        <v>83</v>
      </c>
      <c r="AY138" s="17" t="s">
        <v>152</v>
      </c>
      <c r="BE138" s="139">
        <f t="shared" si="34"/>
        <v>0</v>
      </c>
      <c r="BF138" s="139">
        <f t="shared" si="35"/>
        <v>0</v>
      </c>
      <c r="BG138" s="139">
        <f t="shared" si="36"/>
        <v>0</v>
      </c>
      <c r="BH138" s="139">
        <f t="shared" si="37"/>
        <v>0</v>
      </c>
      <c r="BI138" s="139">
        <f t="shared" si="38"/>
        <v>0</v>
      </c>
      <c r="BJ138" s="17" t="s">
        <v>81</v>
      </c>
      <c r="BK138" s="139">
        <f t="shared" si="39"/>
        <v>0</v>
      </c>
      <c r="BL138" s="17" t="s">
        <v>160</v>
      </c>
      <c r="BM138" s="138" t="s">
        <v>941</v>
      </c>
    </row>
    <row r="139" spans="2:65" s="1" customFormat="1" ht="16.5" customHeight="1">
      <c r="B139" s="32"/>
      <c r="C139" s="127" t="s">
        <v>540</v>
      </c>
      <c r="D139" s="127" t="s">
        <v>155</v>
      </c>
      <c r="E139" s="128" t="s">
        <v>1522</v>
      </c>
      <c r="F139" s="129" t="s">
        <v>1523</v>
      </c>
      <c r="G139" s="130" t="s">
        <v>554</v>
      </c>
      <c r="H139" s="131">
        <v>4</v>
      </c>
      <c r="I139" s="132"/>
      <c r="J139" s="133">
        <f t="shared" si="30"/>
        <v>0</v>
      </c>
      <c r="K139" s="129" t="s">
        <v>19</v>
      </c>
      <c r="L139" s="32"/>
      <c r="M139" s="134" t="s">
        <v>19</v>
      </c>
      <c r="N139" s="135" t="s">
        <v>44</v>
      </c>
      <c r="P139" s="136">
        <f t="shared" si="31"/>
        <v>0</v>
      </c>
      <c r="Q139" s="136">
        <v>0</v>
      </c>
      <c r="R139" s="136">
        <f t="shared" si="32"/>
        <v>0</v>
      </c>
      <c r="S139" s="136">
        <v>0</v>
      </c>
      <c r="T139" s="137">
        <f t="shared" si="33"/>
        <v>0</v>
      </c>
      <c r="AR139" s="138" t="s">
        <v>160</v>
      </c>
      <c r="AT139" s="138" t="s">
        <v>155</v>
      </c>
      <c r="AU139" s="138" t="s">
        <v>83</v>
      </c>
      <c r="AY139" s="17" t="s">
        <v>152</v>
      </c>
      <c r="BE139" s="139">
        <f t="shared" si="34"/>
        <v>0</v>
      </c>
      <c r="BF139" s="139">
        <f t="shared" si="35"/>
        <v>0</v>
      </c>
      <c r="BG139" s="139">
        <f t="shared" si="36"/>
        <v>0</v>
      </c>
      <c r="BH139" s="139">
        <f t="shared" si="37"/>
        <v>0</v>
      </c>
      <c r="BI139" s="139">
        <f t="shared" si="38"/>
        <v>0</v>
      </c>
      <c r="BJ139" s="17" t="s">
        <v>81</v>
      </c>
      <c r="BK139" s="139">
        <f t="shared" si="39"/>
        <v>0</v>
      </c>
      <c r="BL139" s="17" t="s">
        <v>160</v>
      </c>
      <c r="BM139" s="138" t="s">
        <v>944</v>
      </c>
    </row>
    <row r="140" spans="2:65" s="11" customFormat="1" ht="26" customHeight="1">
      <c r="B140" s="115"/>
      <c r="D140" s="116" t="s">
        <v>72</v>
      </c>
      <c r="E140" s="117" t="s">
        <v>1524</v>
      </c>
      <c r="F140" s="117" t="s">
        <v>1525</v>
      </c>
      <c r="I140" s="118"/>
      <c r="J140" s="119">
        <f>BK140</f>
        <v>0</v>
      </c>
      <c r="L140" s="115"/>
      <c r="M140" s="120"/>
      <c r="P140" s="121">
        <f>P141+P146+P149+P157</f>
        <v>0</v>
      </c>
      <c r="R140" s="121">
        <f>R141+R146+R149+R157</f>
        <v>0</v>
      </c>
      <c r="T140" s="122">
        <f>T141+T146+T149+T157</f>
        <v>0</v>
      </c>
      <c r="AR140" s="116" t="s">
        <v>81</v>
      </c>
      <c r="AT140" s="123" t="s">
        <v>72</v>
      </c>
      <c r="AU140" s="123" t="s">
        <v>73</v>
      </c>
      <c r="AY140" s="116" t="s">
        <v>152</v>
      </c>
      <c r="BK140" s="124">
        <f>BK141+BK146+BK149+BK157</f>
        <v>0</v>
      </c>
    </row>
    <row r="141" spans="2:65" s="11" customFormat="1" ht="22.75" customHeight="1">
      <c r="B141" s="115"/>
      <c r="D141" s="116" t="s">
        <v>72</v>
      </c>
      <c r="E141" s="125" t="s">
        <v>81</v>
      </c>
      <c r="F141" s="125" t="s">
        <v>1526</v>
      </c>
      <c r="I141" s="118"/>
      <c r="J141" s="126">
        <f>BK141</f>
        <v>0</v>
      </c>
      <c r="L141" s="115"/>
      <c r="M141" s="120"/>
      <c r="P141" s="121">
        <f>SUM(P142:P145)</f>
        <v>0</v>
      </c>
      <c r="R141" s="121">
        <f>SUM(R142:R145)</f>
        <v>0</v>
      </c>
      <c r="T141" s="122">
        <f>SUM(T142:T145)</f>
        <v>0</v>
      </c>
      <c r="AR141" s="116" t="s">
        <v>81</v>
      </c>
      <c r="AT141" s="123" t="s">
        <v>72</v>
      </c>
      <c r="AU141" s="123" t="s">
        <v>81</v>
      </c>
      <c r="AY141" s="116" t="s">
        <v>152</v>
      </c>
      <c r="BK141" s="124">
        <f>SUM(BK142:BK145)</f>
        <v>0</v>
      </c>
    </row>
    <row r="142" spans="2:65" s="1" customFormat="1" ht="16.5" customHeight="1">
      <c r="B142" s="32"/>
      <c r="C142" s="127" t="s">
        <v>544</v>
      </c>
      <c r="D142" s="127" t="s">
        <v>155</v>
      </c>
      <c r="E142" s="128" t="s">
        <v>1527</v>
      </c>
      <c r="F142" s="129" t="s">
        <v>1528</v>
      </c>
      <c r="G142" s="130" t="s">
        <v>1460</v>
      </c>
      <c r="H142" s="131">
        <v>35</v>
      </c>
      <c r="I142" s="132"/>
      <c r="J142" s="133">
        <f>ROUND(I142*H142,2)</f>
        <v>0</v>
      </c>
      <c r="K142" s="129" t="s">
        <v>19</v>
      </c>
      <c r="L142" s="32"/>
      <c r="M142" s="134" t="s">
        <v>19</v>
      </c>
      <c r="N142" s="135" t="s">
        <v>44</v>
      </c>
      <c r="P142" s="136">
        <f>O142*H142</f>
        <v>0</v>
      </c>
      <c r="Q142" s="136">
        <v>0</v>
      </c>
      <c r="R142" s="136">
        <f>Q142*H142</f>
        <v>0</v>
      </c>
      <c r="S142" s="136">
        <v>0</v>
      </c>
      <c r="T142" s="137">
        <f>S142*H142</f>
        <v>0</v>
      </c>
      <c r="AR142" s="138" t="s">
        <v>160</v>
      </c>
      <c r="AT142" s="138" t="s">
        <v>155</v>
      </c>
      <c r="AU142" s="138" t="s">
        <v>83</v>
      </c>
      <c r="AY142" s="17" t="s">
        <v>152</v>
      </c>
      <c r="BE142" s="139">
        <f>IF(N142="základní",J142,0)</f>
        <v>0</v>
      </c>
      <c r="BF142" s="139">
        <f>IF(N142="snížená",J142,0)</f>
        <v>0</v>
      </c>
      <c r="BG142" s="139">
        <f>IF(N142="zákl. přenesená",J142,0)</f>
        <v>0</v>
      </c>
      <c r="BH142" s="139">
        <f>IF(N142="sníž. přenesená",J142,0)</f>
        <v>0</v>
      </c>
      <c r="BI142" s="139">
        <f>IF(N142="nulová",J142,0)</f>
        <v>0</v>
      </c>
      <c r="BJ142" s="17" t="s">
        <v>81</v>
      </c>
      <c r="BK142" s="139">
        <f>ROUND(I142*H142,2)</f>
        <v>0</v>
      </c>
      <c r="BL142" s="17" t="s">
        <v>160</v>
      </c>
      <c r="BM142" s="138" t="s">
        <v>947</v>
      </c>
    </row>
    <row r="143" spans="2:65" s="1" customFormat="1" ht="16.5" customHeight="1">
      <c r="B143" s="32"/>
      <c r="C143" s="127" t="s">
        <v>551</v>
      </c>
      <c r="D143" s="127" t="s">
        <v>155</v>
      </c>
      <c r="E143" s="128" t="s">
        <v>1529</v>
      </c>
      <c r="F143" s="129" t="s">
        <v>1530</v>
      </c>
      <c r="G143" s="130" t="s">
        <v>1460</v>
      </c>
      <c r="H143" s="131">
        <v>4</v>
      </c>
      <c r="I143" s="132"/>
      <c r="J143" s="133">
        <f>ROUND(I143*H143,2)</f>
        <v>0</v>
      </c>
      <c r="K143" s="129" t="s">
        <v>19</v>
      </c>
      <c r="L143" s="32"/>
      <c r="M143" s="134" t="s">
        <v>19</v>
      </c>
      <c r="N143" s="135" t="s">
        <v>44</v>
      </c>
      <c r="P143" s="136">
        <f>O143*H143</f>
        <v>0</v>
      </c>
      <c r="Q143" s="136">
        <v>0</v>
      </c>
      <c r="R143" s="136">
        <f>Q143*H143</f>
        <v>0</v>
      </c>
      <c r="S143" s="136">
        <v>0</v>
      </c>
      <c r="T143" s="137">
        <f>S143*H143</f>
        <v>0</v>
      </c>
      <c r="AR143" s="138" t="s">
        <v>160</v>
      </c>
      <c r="AT143" s="138" t="s">
        <v>155</v>
      </c>
      <c r="AU143" s="138" t="s">
        <v>83</v>
      </c>
      <c r="AY143" s="17" t="s">
        <v>152</v>
      </c>
      <c r="BE143" s="139">
        <f>IF(N143="základní",J143,0)</f>
        <v>0</v>
      </c>
      <c r="BF143" s="139">
        <f>IF(N143="snížená",J143,0)</f>
        <v>0</v>
      </c>
      <c r="BG143" s="139">
        <f>IF(N143="zákl. přenesená",J143,0)</f>
        <v>0</v>
      </c>
      <c r="BH143" s="139">
        <f>IF(N143="sníž. přenesená",J143,0)</f>
        <v>0</v>
      </c>
      <c r="BI143" s="139">
        <f>IF(N143="nulová",J143,0)</f>
        <v>0</v>
      </c>
      <c r="BJ143" s="17" t="s">
        <v>81</v>
      </c>
      <c r="BK143" s="139">
        <f>ROUND(I143*H143,2)</f>
        <v>0</v>
      </c>
      <c r="BL143" s="17" t="s">
        <v>160</v>
      </c>
      <c r="BM143" s="138" t="s">
        <v>950</v>
      </c>
    </row>
    <row r="144" spans="2:65" s="1" customFormat="1" ht="16.5" customHeight="1">
      <c r="B144" s="32"/>
      <c r="C144" s="127" t="s">
        <v>556</v>
      </c>
      <c r="D144" s="127" t="s">
        <v>155</v>
      </c>
      <c r="E144" s="128" t="s">
        <v>1531</v>
      </c>
      <c r="F144" s="129" t="s">
        <v>1532</v>
      </c>
      <c r="G144" s="130" t="s">
        <v>1460</v>
      </c>
      <c r="H144" s="131">
        <v>14</v>
      </c>
      <c r="I144" s="132"/>
      <c r="J144" s="133">
        <f>ROUND(I144*H144,2)</f>
        <v>0</v>
      </c>
      <c r="K144" s="129" t="s">
        <v>19</v>
      </c>
      <c r="L144" s="32"/>
      <c r="M144" s="134" t="s">
        <v>19</v>
      </c>
      <c r="N144" s="135" t="s">
        <v>44</v>
      </c>
      <c r="P144" s="136">
        <f>O144*H144</f>
        <v>0</v>
      </c>
      <c r="Q144" s="136">
        <v>0</v>
      </c>
      <c r="R144" s="136">
        <f>Q144*H144</f>
        <v>0</v>
      </c>
      <c r="S144" s="136">
        <v>0</v>
      </c>
      <c r="T144" s="137">
        <f>S144*H144</f>
        <v>0</v>
      </c>
      <c r="AR144" s="138" t="s">
        <v>160</v>
      </c>
      <c r="AT144" s="138" t="s">
        <v>155</v>
      </c>
      <c r="AU144" s="138" t="s">
        <v>83</v>
      </c>
      <c r="AY144" s="17" t="s">
        <v>152</v>
      </c>
      <c r="BE144" s="139">
        <f>IF(N144="základní",J144,0)</f>
        <v>0</v>
      </c>
      <c r="BF144" s="139">
        <f>IF(N144="snížená",J144,0)</f>
        <v>0</v>
      </c>
      <c r="BG144" s="139">
        <f>IF(N144="zákl. přenesená",J144,0)</f>
        <v>0</v>
      </c>
      <c r="BH144" s="139">
        <f>IF(N144="sníž. přenesená",J144,0)</f>
        <v>0</v>
      </c>
      <c r="BI144" s="139">
        <f>IF(N144="nulová",J144,0)</f>
        <v>0</v>
      </c>
      <c r="BJ144" s="17" t="s">
        <v>81</v>
      </c>
      <c r="BK144" s="139">
        <f>ROUND(I144*H144,2)</f>
        <v>0</v>
      </c>
      <c r="BL144" s="17" t="s">
        <v>160</v>
      </c>
      <c r="BM144" s="138" t="s">
        <v>951</v>
      </c>
    </row>
    <row r="145" spans="2:65" s="1" customFormat="1" ht="16.5" customHeight="1">
      <c r="B145" s="32"/>
      <c r="C145" s="127" t="s">
        <v>560</v>
      </c>
      <c r="D145" s="127" t="s">
        <v>155</v>
      </c>
      <c r="E145" s="128" t="s">
        <v>1533</v>
      </c>
      <c r="F145" s="129" t="s">
        <v>1534</v>
      </c>
      <c r="G145" s="130" t="s">
        <v>1460</v>
      </c>
      <c r="H145" s="131">
        <v>10</v>
      </c>
      <c r="I145" s="132"/>
      <c r="J145" s="133">
        <f>ROUND(I145*H145,2)</f>
        <v>0</v>
      </c>
      <c r="K145" s="129" t="s">
        <v>19</v>
      </c>
      <c r="L145" s="32"/>
      <c r="M145" s="134" t="s">
        <v>19</v>
      </c>
      <c r="N145" s="135" t="s">
        <v>44</v>
      </c>
      <c r="P145" s="136">
        <f>O145*H145</f>
        <v>0</v>
      </c>
      <c r="Q145" s="136">
        <v>0</v>
      </c>
      <c r="R145" s="136">
        <f>Q145*H145</f>
        <v>0</v>
      </c>
      <c r="S145" s="136">
        <v>0</v>
      </c>
      <c r="T145" s="137">
        <f>S145*H145</f>
        <v>0</v>
      </c>
      <c r="AR145" s="138" t="s">
        <v>160</v>
      </c>
      <c r="AT145" s="138" t="s">
        <v>155</v>
      </c>
      <c r="AU145" s="138" t="s">
        <v>83</v>
      </c>
      <c r="AY145" s="17" t="s">
        <v>152</v>
      </c>
      <c r="BE145" s="139">
        <f>IF(N145="základní",J145,0)</f>
        <v>0</v>
      </c>
      <c r="BF145" s="139">
        <f>IF(N145="snížená",J145,0)</f>
        <v>0</v>
      </c>
      <c r="BG145" s="139">
        <f>IF(N145="zákl. přenesená",J145,0)</f>
        <v>0</v>
      </c>
      <c r="BH145" s="139">
        <f>IF(N145="sníž. přenesená",J145,0)</f>
        <v>0</v>
      </c>
      <c r="BI145" s="139">
        <f>IF(N145="nulová",J145,0)</f>
        <v>0</v>
      </c>
      <c r="BJ145" s="17" t="s">
        <v>81</v>
      </c>
      <c r="BK145" s="139">
        <f>ROUND(I145*H145,2)</f>
        <v>0</v>
      </c>
      <c r="BL145" s="17" t="s">
        <v>160</v>
      </c>
      <c r="BM145" s="138" t="s">
        <v>956</v>
      </c>
    </row>
    <row r="146" spans="2:65" s="11" customFormat="1" ht="22.75" customHeight="1">
      <c r="B146" s="115"/>
      <c r="D146" s="116" t="s">
        <v>72</v>
      </c>
      <c r="E146" s="125" t="s">
        <v>83</v>
      </c>
      <c r="F146" s="125" t="s">
        <v>1535</v>
      </c>
      <c r="I146" s="118"/>
      <c r="J146" s="126">
        <f>BK146</f>
        <v>0</v>
      </c>
      <c r="L146" s="115"/>
      <c r="M146" s="120"/>
      <c r="P146" s="121">
        <f>SUM(P147:P148)</f>
        <v>0</v>
      </c>
      <c r="R146" s="121">
        <f>SUM(R147:R148)</f>
        <v>0</v>
      </c>
      <c r="T146" s="122">
        <f>SUM(T147:T148)</f>
        <v>0</v>
      </c>
      <c r="AR146" s="116" t="s">
        <v>81</v>
      </c>
      <c r="AT146" s="123" t="s">
        <v>72</v>
      </c>
      <c r="AU146" s="123" t="s">
        <v>81</v>
      </c>
      <c r="AY146" s="116" t="s">
        <v>152</v>
      </c>
      <c r="BK146" s="124">
        <f>SUM(BK147:BK148)</f>
        <v>0</v>
      </c>
    </row>
    <row r="147" spans="2:65" s="1" customFormat="1" ht="16.5" customHeight="1">
      <c r="B147" s="32"/>
      <c r="C147" s="127" t="s">
        <v>564</v>
      </c>
      <c r="D147" s="127" t="s">
        <v>155</v>
      </c>
      <c r="E147" s="128" t="s">
        <v>1536</v>
      </c>
      <c r="F147" s="129" t="s">
        <v>1537</v>
      </c>
      <c r="G147" s="130" t="s">
        <v>1460</v>
      </c>
      <c r="H147" s="131">
        <v>2</v>
      </c>
      <c r="I147" s="132"/>
      <c r="J147" s="133">
        <f>ROUND(I147*H147,2)</f>
        <v>0</v>
      </c>
      <c r="K147" s="129" t="s">
        <v>19</v>
      </c>
      <c r="L147" s="32"/>
      <c r="M147" s="134" t="s">
        <v>19</v>
      </c>
      <c r="N147" s="135" t="s">
        <v>44</v>
      </c>
      <c r="P147" s="136">
        <f>O147*H147</f>
        <v>0</v>
      </c>
      <c r="Q147" s="136">
        <v>0</v>
      </c>
      <c r="R147" s="136">
        <f>Q147*H147</f>
        <v>0</v>
      </c>
      <c r="S147" s="136">
        <v>0</v>
      </c>
      <c r="T147" s="137">
        <f>S147*H147</f>
        <v>0</v>
      </c>
      <c r="AR147" s="138" t="s">
        <v>160</v>
      </c>
      <c r="AT147" s="138" t="s">
        <v>155</v>
      </c>
      <c r="AU147" s="138" t="s">
        <v>83</v>
      </c>
      <c r="AY147" s="17" t="s">
        <v>152</v>
      </c>
      <c r="BE147" s="139">
        <f>IF(N147="základní",J147,0)</f>
        <v>0</v>
      </c>
      <c r="BF147" s="139">
        <f>IF(N147="snížená",J147,0)</f>
        <v>0</v>
      </c>
      <c r="BG147" s="139">
        <f>IF(N147="zákl. přenesená",J147,0)</f>
        <v>0</v>
      </c>
      <c r="BH147" s="139">
        <f>IF(N147="sníž. přenesená",J147,0)</f>
        <v>0</v>
      </c>
      <c r="BI147" s="139">
        <f>IF(N147="nulová",J147,0)</f>
        <v>0</v>
      </c>
      <c r="BJ147" s="17" t="s">
        <v>81</v>
      </c>
      <c r="BK147" s="139">
        <f>ROUND(I147*H147,2)</f>
        <v>0</v>
      </c>
      <c r="BL147" s="17" t="s">
        <v>160</v>
      </c>
      <c r="BM147" s="138" t="s">
        <v>959</v>
      </c>
    </row>
    <row r="148" spans="2:65" s="1" customFormat="1" ht="16.5" customHeight="1">
      <c r="B148" s="32"/>
      <c r="C148" s="127" t="s">
        <v>568</v>
      </c>
      <c r="D148" s="127" t="s">
        <v>155</v>
      </c>
      <c r="E148" s="128" t="s">
        <v>1538</v>
      </c>
      <c r="F148" s="129" t="s">
        <v>1539</v>
      </c>
      <c r="G148" s="130" t="s">
        <v>1460</v>
      </c>
      <c r="H148" s="131">
        <v>1</v>
      </c>
      <c r="I148" s="132"/>
      <c r="J148" s="133">
        <f>ROUND(I148*H148,2)</f>
        <v>0</v>
      </c>
      <c r="K148" s="129" t="s">
        <v>19</v>
      </c>
      <c r="L148" s="32"/>
      <c r="M148" s="134" t="s">
        <v>19</v>
      </c>
      <c r="N148" s="135" t="s">
        <v>44</v>
      </c>
      <c r="P148" s="136">
        <f>O148*H148</f>
        <v>0</v>
      </c>
      <c r="Q148" s="136">
        <v>0</v>
      </c>
      <c r="R148" s="136">
        <f>Q148*H148</f>
        <v>0</v>
      </c>
      <c r="S148" s="136">
        <v>0</v>
      </c>
      <c r="T148" s="137">
        <f>S148*H148</f>
        <v>0</v>
      </c>
      <c r="AR148" s="138" t="s">
        <v>160</v>
      </c>
      <c r="AT148" s="138" t="s">
        <v>155</v>
      </c>
      <c r="AU148" s="138" t="s">
        <v>83</v>
      </c>
      <c r="AY148" s="17" t="s">
        <v>152</v>
      </c>
      <c r="BE148" s="139">
        <f>IF(N148="základní",J148,0)</f>
        <v>0</v>
      </c>
      <c r="BF148" s="139">
        <f>IF(N148="snížená",J148,0)</f>
        <v>0</v>
      </c>
      <c r="BG148" s="139">
        <f>IF(N148="zákl. přenesená",J148,0)</f>
        <v>0</v>
      </c>
      <c r="BH148" s="139">
        <f>IF(N148="sníž. přenesená",J148,0)</f>
        <v>0</v>
      </c>
      <c r="BI148" s="139">
        <f>IF(N148="nulová",J148,0)</f>
        <v>0</v>
      </c>
      <c r="BJ148" s="17" t="s">
        <v>81</v>
      </c>
      <c r="BK148" s="139">
        <f>ROUND(I148*H148,2)</f>
        <v>0</v>
      </c>
      <c r="BL148" s="17" t="s">
        <v>160</v>
      </c>
      <c r="BM148" s="138" t="s">
        <v>962</v>
      </c>
    </row>
    <row r="149" spans="2:65" s="11" customFormat="1" ht="22.75" customHeight="1">
      <c r="B149" s="115"/>
      <c r="D149" s="116" t="s">
        <v>72</v>
      </c>
      <c r="E149" s="125" t="s">
        <v>173</v>
      </c>
      <c r="F149" s="125" t="s">
        <v>1540</v>
      </c>
      <c r="I149" s="118"/>
      <c r="J149" s="126">
        <f>BK149</f>
        <v>0</v>
      </c>
      <c r="L149" s="115"/>
      <c r="M149" s="120"/>
      <c r="P149" s="121">
        <f>SUM(P150:P156)</f>
        <v>0</v>
      </c>
      <c r="R149" s="121">
        <f>SUM(R150:R156)</f>
        <v>0</v>
      </c>
      <c r="T149" s="122">
        <f>SUM(T150:T156)</f>
        <v>0</v>
      </c>
      <c r="AR149" s="116" t="s">
        <v>81</v>
      </c>
      <c r="AT149" s="123" t="s">
        <v>72</v>
      </c>
      <c r="AU149" s="123" t="s">
        <v>81</v>
      </c>
      <c r="AY149" s="116" t="s">
        <v>152</v>
      </c>
      <c r="BK149" s="124">
        <f>SUM(BK150:BK156)</f>
        <v>0</v>
      </c>
    </row>
    <row r="150" spans="2:65" s="1" customFormat="1" ht="16.5" customHeight="1">
      <c r="B150" s="32"/>
      <c r="C150" s="127" t="s">
        <v>573</v>
      </c>
      <c r="D150" s="127" t="s">
        <v>155</v>
      </c>
      <c r="E150" s="128" t="s">
        <v>1541</v>
      </c>
      <c r="F150" s="129" t="s">
        <v>1542</v>
      </c>
      <c r="G150" s="130" t="s">
        <v>554</v>
      </c>
      <c r="H150" s="131">
        <v>1</v>
      </c>
      <c r="I150" s="132"/>
      <c r="J150" s="133">
        <f t="shared" ref="J150:J156" si="40">ROUND(I150*H150,2)</f>
        <v>0</v>
      </c>
      <c r="K150" s="129" t="s">
        <v>19</v>
      </c>
      <c r="L150" s="32"/>
      <c r="M150" s="134" t="s">
        <v>19</v>
      </c>
      <c r="N150" s="135" t="s">
        <v>44</v>
      </c>
      <c r="P150" s="136">
        <f t="shared" ref="P150:P156" si="41">O150*H150</f>
        <v>0</v>
      </c>
      <c r="Q150" s="136">
        <v>0</v>
      </c>
      <c r="R150" s="136">
        <f t="shared" ref="R150:R156" si="42">Q150*H150</f>
        <v>0</v>
      </c>
      <c r="S150" s="136">
        <v>0</v>
      </c>
      <c r="T150" s="137">
        <f t="shared" ref="T150:T156" si="43">S150*H150</f>
        <v>0</v>
      </c>
      <c r="AR150" s="138" t="s">
        <v>160</v>
      </c>
      <c r="AT150" s="138" t="s">
        <v>155</v>
      </c>
      <c r="AU150" s="138" t="s">
        <v>83</v>
      </c>
      <c r="AY150" s="17" t="s">
        <v>152</v>
      </c>
      <c r="BE150" s="139">
        <f t="shared" ref="BE150:BE156" si="44">IF(N150="základní",J150,0)</f>
        <v>0</v>
      </c>
      <c r="BF150" s="139">
        <f t="shared" ref="BF150:BF156" si="45">IF(N150="snížená",J150,0)</f>
        <v>0</v>
      </c>
      <c r="BG150" s="139">
        <f t="shared" ref="BG150:BG156" si="46">IF(N150="zákl. přenesená",J150,0)</f>
        <v>0</v>
      </c>
      <c r="BH150" s="139">
        <f t="shared" ref="BH150:BH156" si="47">IF(N150="sníž. přenesená",J150,0)</f>
        <v>0</v>
      </c>
      <c r="BI150" s="139">
        <f t="shared" ref="BI150:BI156" si="48">IF(N150="nulová",J150,0)</f>
        <v>0</v>
      </c>
      <c r="BJ150" s="17" t="s">
        <v>81</v>
      </c>
      <c r="BK150" s="139">
        <f t="shared" ref="BK150:BK156" si="49">ROUND(I150*H150,2)</f>
        <v>0</v>
      </c>
      <c r="BL150" s="17" t="s">
        <v>160</v>
      </c>
      <c r="BM150" s="138" t="s">
        <v>965</v>
      </c>
    </row>
    <row r="151" spans="2:65" s="1" customFormat="1" ht="16.5" customHeight="1">
      <c r="B151" s="32"/>
      <c r="C151" s="127" t="s">
        <v>578</v>
      </c>
      <c r="D151" s="127" t="s">
        <v>155</v>
      </c>
      <c r="E151" s="128" t="s">
        <v>1543</v>
      </c>
      <c r="F151" s="129" t="s">
        <v>1544</v>
      </c>
      <c r="G151" s="130" t="s">
        <v>554</v>
      </c>
      <c r="H151" s="131">
        <v>1</v>
      </c>
      <c r="I151" s="132"/>
      <c r="J151" s="133">
        <f t="shared" si="40"/>
        <v>0</v>
      </c>
      <c r="K151" s="129" t="s">
        <v>19</v>
      </c>
      <c r="L151" s="32"/>
      <c r="M151" s="134" t="s">
        <v>19</v>
      </c>
      <c r="N151" s="135" t="s">
        <v>44</v>
      </c>
      <c r="P151" s="136">
        <f t="shared" si="41"/>
        <v>0</v>
      </c>
      <c r="Q151" s="136">
        <v>0</v>
      </c>
      <c r="R151" s="136">
        <f t="shared" si="42"/>
        <v>0</v>
      </c>
      <c r="S151" s="136">
        <v>0</v>
      </c>
      <c r="T151" s="137">
        <f t="shared" si="43"/>
        <v>0</v>
      </c>
      <c r="AR151" s="138" t="s">
        <v>160</v>
      </c>
      <c r="AT151" s="138" t="s">
        <v>155</v>
      </c>
      <c r="AU151" s="138" t="s">
        <v>83</v>
      </c>
      <c r="AY151" s="17" t="s">
        <v>152</v>
      </c>
      <c r="BE151" s="139">
        <f t="shared" si="44"/>
        <v>0</v>
      </c>
      <c r="BF151" s="139">
        <f t="shared" si="45"/>
        <v>0</v>
      </c>
      <c r="BG151" s="139">
        <f t="shared" si="46"/>
        <v>0</v>
      </c>
      <c r="BH151" s="139">
        <f t="shared" si="47"/>
        <v>0</v>
      </c>
      <c r="BI151" s="139">
        <f t="shared" si="48"/>
        <v>0</v>
      </c>
      <c r="BJ151" s="17" t="s">
        <v>81</v>
      </c>
      <c r="BK151" s="139">
        <f t="shared" si="49"/>
        <v>0</v>
      </c>
      <c r="BL151" s="17" t="s">
        <v>160</v>
      </c>
      <c r="BM151" s="138" t="s">
        <v>968</v>
      </c>
    </row>
    <row r="152" spans="2:65" s="1" customFormat="1" ht="16.5" customHeight="1">
      <c r="B152" s="32"/>
      <c r="C152" s="127" t="s">
        <v>583</v>
      </c>
      <c r="D152" s="127" t="s">
        <v>155</v>
      </c>
      <c r="E152" s="128" t="s">
        <v>1545</v>
      </c>
      <c r="F152" s="129" t="s">
        <v>1493</v>
      </c>
      <c r="G152" s="130" t="s">
        <v>554</v>
      </c>
      <c r="H152" s="131">
        <v>1</v>
      </c>
      <c r="I152" s="132"/>
      <c r="J152" s="133">
        <f t="shared" si="40"/>
        <v>0</v>
      </c>
      <c r="K152" s="129" t="s">
        <v>19</v>
      </c>
      <c r="L152" s="32"/>
      <c r="M152" s="134" t="s">
        <v>19</v>
      </c>
      <c r="N152" s="135" t="s">
        <v>44</v>
      </c>
      <c r="P152" s="136">
        <f t="shared" si="41"/>
        <v>0</v>
      </c>
      <c r="Q152" s="136">
        <v>0</v>
      </c>
      <c r="R152" s="136">
        <f t="shared" si="42"/>
        <v>0</v>
      </c>
      <c r="S152" s="136">
        <v>0</v>
      </c>
      <c r="T152" s="137">
        <f t="shared" si="43"/>
        <v>0</v>
      </c>
      <c r="AR152" s="138" t="s">
        <v>160</v>
      </c>
      <c r="AT152" s="138" t="s">
        <v>155</v>
      </c>
      <c r="AU152" s="138" t="s">
        <v>83</v>
      </c>
      <c r="AY152" s="17" t="s">
        <v>152</v>
      </c>
      <c r="BE152" s="139">
        <f t="shared" si="44"/>
        <v>0</v>
      </c>
      <c r="BF152" s="139">
        <f t="shared" si="45"/>
        <v>0</v>
      </c>
      <c r="BG152" s="139">
        <f t="shared" si="46"/>
        <v>0</v>
      </c>
      <c r="BH152" s="139">
        <f t="shared" si="47"/>
        <v>0</v>
      </c>
      <c r="BI152" s="139">
        <f t="shared" si="48"/>
        <v>0</v>
      </c>
      <c r="BJ152" s="17" t="s">
        <v>81</v>
      </c>
      <c r="BK152" s="139">
        <f t="shared" si="49"/>
        <v>0</v>
      </c>
      <c r="BL152" s="17" t="s">
        <v>160</v>
      </c>
      <c r="BM152" s="138" t="s">
        <v>971</v>
      </c>
    </row>
    <row r="153" spans="2:65" s="1" customFormat="1" ht="16.5" customHeight="1">
      <c r="B153" s="32"/>
      <c r="C153" s="127" t="s">
        <v>588</v>
      </c>
      <c r="D153" s="127" t="s">
        <v>155</v>
      </c>
      <c r="E153" s="128" t="s">
        <v>1546</v>
      </c>
      <c r="F153" s="129" t="s">
        <v>1547</v>
      </c>
      <c r="G153" s="130" t="s">
        <v>554</v>
      </c>
      <c r="H153" s="131">
        <v>1</v>
      </c>
      <c r="I153" s="132"/>
      <c r="J153" s="133">
        <f t="shared" si="40"/>
        <v>0</v>
      </c>
      <c r="K153" s="129" t="s">
        <v>19</v>
      </c>
      <c r="L153" s="32"/>
      <c r="M153" s="134" t="s">
        <v>19</v>
      </c>
      <c r="N153" s="135" t="s">
        <v>44</v>
      </c>
      <c r="P153" s="136">
        <f t="shared" si="41"/>
        <v>0</v>
      </c>
      <c r="Q153" s="136">
        <v>0</v>
      </c>
      <c r="R153" s="136">
        <f t="shared" si="42"/>
        <v>0</v>
      </c>
      <c r="S153" s="136">
        <v>0</v>
      </c>
      <c r="T153" s="137">
        <f t="shared" si="43"/>
        <v>0</v>
      </c>
      <c r="AR153" s="138" t="s">
        <v>160</v>
      </c>
      <c r="AT153" s="138" t="s">
        <v>155</v>
      </c>
      <c r="AU153" s="138" t="s">
        <v>83</v>
      </c>
      <c r="AY153" s="17" t="s">
        <v>152</v>
      </c>
      <c r="BE153" s="139">
        <f t="shared" si="44"/>
        <v>0</v>
      </c>
      <c r="BF153" s="139">
        <f t="shared" si="45"/>
        <v>0</v>
      </c>
      <c r="BG153" s="139">
        <f t="shared" si="46"/>
        <v>0</v>
      </c>
      <c r="BH153" s="139">
        <f t="shared" si="47"/>
        <v>0</v>
      </c>
      <c r="BI153" s="139">
        <f t="shared" si="48"/>
        <v>0</v>
      </c>
      <c r="BJ153" s="17" t="s">
        <v>81</v>
      </c>
      <c r="BK153" s="139">
        <f t="shared" si="49"/>
        <v>0</v>
      </c>
      <c r="BL153" s="17" t="s">
        <v>160</v>
      </c>
      <c r="BM153" s="138" t="s">
        <v>974</v>
      </c>
    </row>
    <row r="154" spans="2:65" s="1" customFormat="1" ht="16.5" customHeight="1">
      <c r="B154" s="32"/>
      <c r="C154" s="127" t="s">
        <v>593</v>
      </c>
      <c r="D154" s="127" t="s">
        <v>155</v>
      </c>
      <c r="E154" s="128" t="s">
        <v>1548</v>
      </c>
      <c r="F154" s="129" t="s">
        <v>1549</v>
      </c>
      <c r="G154" s="130" t="s">
        <v>554</v>
      </c>
      <c r="H154" s="131">
        <v>1</v>
      </c>
      <c r="I154" s="132"/>
      <c r="J154" s="133">
        <f t="shared" si="40"/>
        <v>0</v>
      </c>
      <c r="K154" s="129" t="s">
        <v>19</v>
      </c>
      <c r="L154" s="32"/>
      <c r="M154" s="134" t="s">
        <v>19</v>
      </c>
      <c r="N154" s="135" t="s">
        <v>44</v>
      </c>
      <c r="P154" s="136">
        <f t="shared" si="41"/>
        <v>0</v>
      </c>
      <c r="Q154" s="136">
        <v>0</v>
      </c>
      <c r="R154" s="136">
        <f t="shared" si="42"/>
        <v>0</v>
      </c>
      <c r="S154" s="136">
        <v>0</v>
      </c>
      <c r="T154" s="137">
        <f t="shared" si="43"/>
        <v>0</v>
      </c>
      <c r="AR154" s="138" t="s">
        <v>160</v>
      </c>
      <c r="AT154" s="138" t="s">
        <v>155</v>
      </c>
      <c r="AU154" s="138" t="s">
        <v>83</v>
      </c>
      <c r="AY154" s="17" t="s">
        <v>152</v>
      </c>
      <c r="BE154" s="139">
        <f t="shared" si="44"/>
        <v>0</v>
      </c>
      <c r="BF154" s="139">
        <f t="shared" si="45"/>
        <v>0</v>
      </c>
      <c r="BG154" s="139">
        <f t="shared" si="46"/>
        <v>0</v>
      </c>
      <c r="BH154" s="139">
        <f t="shared" si="47"/>
        <v>0</v>
      </c>
      <c r="BI154" s="139">
        <f t="shared" si="48"/>
        <v>0</v>
      </c>
      <c r="BJ154" s="17" t="s">
        <v>81</v>
      </c>
      <c r="BK154" s="139">
        <f t="shared" si="49"/>
        <v>0</v>
      </c>
      <c r="BL154" s="17" t="s">
        <v>160</v>
      </c>
      <c r="BM154" s="138" t="s">
        <v>979</v>
      </c>
    </row>
    <row r="155" spans="2:65" s="1" customFormat="1" ht="16.5" customHeight="1">
      <c r="B155" s="32"/>
      <c r="C155" s="127" t="s">
        <v>598</v>
      </c>
      <c r="D155" s="127" t="s">
        <v>155</v>
      </c>
      <c r="E155" s="128" t="s">
        <v>1550</v>
      </c>
      <c r="F155" s="129" t="s">
        <v>1551</v>
      </c>
      <c r="G155" s="130" t="s">
        <v>554</v>
      </c>
      <c r="H155" s="131">
        <v>1</v>
      </c>
      <c r="I155" s="132"/>
      <c r="J155" s="133">
        <f t="shared" si="40"/>
        <v>0</v>
      </c>
      <c r="K155" s="129" t="s">
        <v>19</v>
      </c>
      <c r="L155" s="32"/>
      <c r="M155" s="134" t="s">
        <v>19</v>
      </c>
      <c r="N155" s="135" t="s">
        <v>44</v>
      </c>
      <c r="P155" s="136">
        <f t="shared" si="41"/>
        <v>0</v>
      </c>
      <c r="Q155" s="136">
        <v>0</v>
      </c>
      <c r="R155" s="136">
        <f t="shared" si="42"/>
        <v>0</v>
      </c>
      <c r="S155" s="136">
        <v>0</v>
      </c>
      <c r="T155" s="137">
        <f t="shared" si="43"/>
        <v>0</v>
      </c>
      <c r="AR155" s="138" t="s">
        <v>160</v>
      </c>
      <c r="AT155" s="138" t="s">
        <v>155</v>
      </c>
      <c r="AU155" s="138" t="s">
        <v>83</v>
      </c>
      <c r="AY155" s="17" t="s">
        <v>152</v>
      </c>
      <c r="BE155" s="139">
        <f t="shared" si="44"/>
        <v>0</v>
      </c>
      <c r="BF155" s="139">
        <f t="shared" si="45"/>
        <v>0</v>
      </c>
      <c r="BG155" s="139">
        <f t="shared" si="46"/>
        <v>0</v>
      </c>
      <c r="BH155" s="139">
        <f t="shared" si="47"/>
        <v>0</v>
      </c>
      <c r="BI155" s="139">
        <f t="shared" si="48"/>
        <v>0</v>
      </c>
      <c r="BJ155" s="17" t="s">
        <v>81</v>
      </c>
      <c r="BK155" s="139">
        <f t="shared" si="49"/>
        <v>0</v>
      </c>
      <c r="BL155" s="17" t="s">
        <v>160</v>
      </c>
      <c r="BM155" s="138" t="s">
        <v>982</v>
      </c>
    </row>
    <row r="156" spans="2:65" s="1" customFormat="1" ht="16.5" customHeight="1">
      <c r="B156" s="32"/>
      <c r="C156" s="127" t="s">
        <v>603</v>
      </c>
      <c r="D156" s="127" t="s">
        <v>155</v>
      </c>
      <c r="E156" s="128" t="s">
        <v>1552</v>
      </c>
      <c r="F156" s="129" t="s">
        <v>1553</v>
      </c>
      <c r="G156" s="130" t="s">
        <v>554</v>
      </c>
      <c r="H156" s="131">
        <v>1</v>
      </c>
      <c r="I156" s="132"/>
      <c r="J156" s="133">
        <f t="shared" si="40"/>
        <v>0</v>
      </c>
      <c r="K156" s="129" t="s">
        <v>19</v>
      </c>
      <c r="L156" s="32"/>
      <c r="M156" s="134" t="s">
        <v>19</v>
      </c>
      <c r="N156" s="135" t="s">
        <v>44</v>
      </c>
      <c r="P156" s="136">
        <f t="shared" si="41"/>
        <v>0</v>
      </c>
      <c r="Q156" s="136">
        <v>0</v>
      </c>
      <c r="R156" s="136">
        <f t="shared" si="42"/>
        <v>0</v>
      </c>
      <c r="S156" s="136">
        <v>0</v>
      </c>
      <c r="T156" s="137">
        <f t="shared" si="43"/>
        <v>0</v>
      </c>
      <c r="AR156" s="138" t="s">
        <v>160</v>
      </c>
      <c r="AT156" s="138" t="s">
        <v>155</v>
      </c>
      <c r="AU156" s="138" t="s">
        <v>83</v>
      </c>
      <c r="AY156" s="17" t="s">
        <v>152</v>
      </c>
      <c r="BE156" s="139">
        <f t="shared" si="44"/>
        <v>0</v>
      </c>
      <c r="BF156" s="139">
        <f t="shared" si="45"/>
        <v>0</v>
      </c>
      <c r="BG156" s="139">
        <f t="shared" si="46"/>
        <v>0</v>
      </c>
      <c r="BH156" s="139">
        <f t="shared" si="47"/>
        <v>0</v>
      </c>
      <c r="BI156" s="139">
        <f t="shared" si="48"/>
        <v>0</v>
      </c>
      <c r="BJ156" s="17" t="s">
        <v>81</v>
      </c>
      <c r="BK156" s="139">
        <f t="shared" si="49"/>
        <v>0</v>
      </c>
      <c r="BL156" s="17" t="s">
        <v>160</v>
      </c>
      <c r="BM156" s="138" t="s">
        <v>984</v>
      </c>
    </row>
    <row r="157" spans="2:65" s="11" customFormat="1" ht="22.75" customHeight="1">
      <c r="B157" s="115"/>
      <c r="D157" s="116" t="s">
        <v>72</v>
      </c>
      <c r="E157" s="125" t="s">
        <v>160</v>
      </c>
      <c r="F157" s="125" t="s">
        <v>1554</v>
      </c>
      <c r="I157" s="118"/>
      <c r="J157" s="126">
        <f>BK157</f>
        <v>0</v>
      </c>
      <c r="L157" s="115"/>
      <c r="M157" s="120"/>
      <c r="P157" s="121">
        <f>SUM(P158:P163)</f>
        <v>0</v>
      </c>
      <c r="R157" s="121">
        <f>SUM(R158:R163)</f>
        <v>0</v>
      </c>
      <c r="T157" s="122">
        <f>SUM(T158:T163)</f>
        <v>0</v>
      </c>
      <c r="AR157" s="116" t="s">
        <v>81</v>
      </c>
      <c r="AT157" s="123" t="s">
        <v>72</v>
      </c>
      <c r="AU157" s="123" t="s">
        <v>81</v>
      </c>
      <c r="AY157" s="116" t="s">
        <v>152</v>
      </c>
      <c r="BK157" s="124">
        <f>SUM(BK158:BK163)</f>
        <v>0</v>
      </c>
    </row>
    <row r="158" spans="2:65" s="1" customFormat="1" ht="16.5" customHeight="1">
      <c r="B158" s="32"/>
      <c r="C158" s="127" t="s">
        <v>608</v>
      </c>
      <c r="D158" s="127" t="s">
        <v>155</v>
      </c>
      <c r="E158" s="128" t="s">
        <v>1555</v>
      </c>
      <c r="F158" s="129" t="s">
        <v>1556</v>
      </c>
      <c r="G158" s="130" t="s">
        <v>1460</v>
      </c>
      <c r="H158" s="131">
        <v>63</v>
      </c>
      <c r="I158" s="132"/>
      <c r="J158" s="133">
        <f t="shared" ref="J158:J163" si="50">ROUND(I158*H158,2)</f>
        <v>0</v>
      </c>
      <c r="K158" s="129" t="s">
        <v>19</v>
      </c>
      <c r="L158" s="32"/>
      <c r="M158" s="134" t="s">
        <v>19</v>
      </c>
      <c r="N158" s="135" t="s">
        <v>44</v>
      </c>
      <c r="P158" s="136">
        <f t="shared" ref="P158:P163" si="51">O158*H158</f>
        <v>0</v>
      </c>
      <c r="Q158" s="136">
        <v>0</v>
      </c>
      <c r="R158" s="136">
        <f t="shared" ref="R158:R163" si="52">Q158*H158</f>
        <v>0</v>
      </c>
      <c r="S158" s="136">
        <v>0</v>
      </c>
      <c r="T158" s="137">
        <f t="shared" ref="T158:T163" si="53">S158*H158</f>
        <v>0</v>
      </c>
      <c r="AR158" s="138" t="s">
        <v>160</v>
      </c>
      <c r="AT158" s="138" t="s">
        <v>155</v>
      </c>
      <c r="AU158" s="138" t="s">
        <v>83</v>
      </c>
      <c r="AY158" s="17" t="s">
        <v>152</v>
      </c>
      <c r="BE158" s="139">
        <f t="shared" ref="BE158:BE163" si="54">IF(N158="základní",J158,0)</f>
        <v>0</v>
      </c>
      <c r="BF158" s="139">
        <f t="shared" ref="BF158:BF163" si="55">IF(N158="snížená",J158,0)</f>
        <v>0</v>
      </c>
      <c r="BG158" s="139">
        <f t="shared" ref="BG158:BG163" si="56">IF(N158="zákl. přenesená",J158,0)</f>
        <v>0</v>
      </c>
      <c r="BH158" s="139">
        <f t="shared" ref="BH158:BH163" si="57">IF(N158="sníž. přenesená",J158,0)</f>
        <v>0</v>
      </c>
      <c r="BI158" s="139">
        <f t="shared" ref="BI158:BI163" si="58">IF(N158="nulová",J158,0)</f>
        <v>0</v>
      </c>
      <c r="BJ158" s="17" t="s">
        <v>81</v>
      </c>
      <c r="BK158" s="139">
        <f t="shared" ref="BK158:BK163" si="59">ROUND(I158*H158,2)</f>
        <v>0</v>
      </c>
      <c r="BL158" s="17" t="s">
        <v>160</v>
      </c>
      <c r="BM158" s="138" t="s">
        <v>989</v>
      </c>
    </row>
    <row r="159" spans="2:65" s="1" customFormat="1" ht="16.5" customHeight="1">
      <c r="B159" s="32"/>
      <c r="C159" s="127" t="s">
        <v>613</v>
      </c>
      <c r="D159" s="127" t="s">
        <v>155</v>
      </c>
      <c r="E159" s="128" t="s">
        <v>1557</v>
      </c>
      <c r="F159" s="129" t="s">
        <v>1558</v>
      </c>
      <c r="G159" s="130" t="s">
        <v>1460</v>
      </c>
      <c r="H159" s="131">
        <v>63</v>
      </c>
      <c r="I159" s="132"/>
      <c r="J159" s="133">
        <f t="shared" si="50"/>
        <v>0</v>
      </c>
      <c r="K159" s="129" t="s">
        <v>19</v>
      </c>
      <c r="L159" s="32"/>
      <c r="M159" s="134" t="s">
        <v>19</v>
      </c>
      <c r="N159" s="135" t="s">
        <v>44</v>
      </c>
      <c r="P159" s="136">
        <f t="shared" si="51"/>
        <v>0</v>
      </c>
      <c r="Q159" s="136">
        <v>0</v>
      </c>
      <c r="R159" s="136">
        <f t="shared" si="52"/>
        <v>0</v>
      </c>
      <c r="S159" s="136">
        <v>0</v>
      </c>
      <c r="T159" s="137">
        <f t="shared" si="53"/>
        <v>0</v>
      </c>
      <c r="AR159" s="138" t="s">
        <v>160</v>
      </c>
      <c r="AT159" s="138" t="s">
        <v>155</v>
      </c>
      <c r="AU159" s="138" t="s">
        <v>83</v>
      </c>
      <c r="AY159" s="17" t="s">
        <v>152</v>
      </c>
      <c r="BE159" s="139">
        <f t="shared" si="54"/>
        <v>0</v>
      </c>
      <c r="BF159" s="139">
        <f t="shared" si="55"/>
        <v>0</v>
      </c>
      <c r="BG159" s="139">
        <f t="shared" si="56"/>
        <v>0</v>
      </c>
      <c r="BH159" s="139">
        <f t="shared" si="57"/>
        <v>0</v>
      </c>
      <c r="BI159" s="139">
        <f t="shared" si="58"/>
        <v>0</v>
      </c>
      <c r="BJ159" s="17" t="s">
        <v>81</v>
      </c>
      <c r="BK159" s="139">
        <f t="shared" si="59"/>
        <v>0</v>
      </c>
      <c r="BL159" s="17" t="s">
        <v>160</v>
      </c>
      <c r="BM159" s="138" t="s">
        <v>992</v>
      </c>
    </row>
    <row r="160" spans="2:65" s="1" customFormat="1" ht="16.5" customHeight="1">
      <c r="B160" s="32"/>
      <c r="C160" s="127" t="s">
        <v>619</v>
      </c>
      <c r="D160" s="127" t="s">
        <v>155</v>
      </c>
      <c r="E160" s="128" t="s">
        <v>1559</v>
      </c>
      <c r="F160" s="129" t="s">
        <v>1560</v>
      </c>
      <c r="G160" s="130" t="s">
        <v>554</v>
      </c>
      <c r="H160" s="131">
        <v>1</v>
      </c>
      <c r="I160" s="132"/>
      <c r="J160" s="133">
        <f t="shared" si="50"/>
        <v>0</v>
      </c>
      <c r="K160" s="129" t="s">
        <v>19</v>
      </c>
      <c r="L160" s="32"/>
      <c r="M160" s="134" t="s">
        <v>19</v>
      </c>
      <c r="N160" s="135" t="s">
        <v>44</v>
      </c>
      <c r="P160" s="136">
        <f t="shared" si="51"/>
        <v>0</v>
      </c>
      <c r="Q160" s="136">
        <v>0</v>
      </c>
      <c r="R160" s="136">
        <f t="shared" si="52"/>
        <v>0</v>
      </c>
      <c r="S160" s="136">
        <v>0</v>
      </c>
      <c r="T160" s="137">
        <f t="shared" si="53"/>
        <v>0</v>
      </c>
      <c r="AR160" s="138" t="s">
        <v>160</v>
      </c>
      <c r="AT160" s="138" t="s">
        <v>155</v>
      </c>
      <c r="AU160" s="138" t="s">
        <v>83</v>
      </c>
      <c r="AY160" s="17" t="s">
        <v>152</v>
      </c>
      <c r="BE160" s="139">
        <f t="shared" si="54"/>
        <v>0</v>
      </c>
      <c r="BF160" s="139">
        <f t="shared" si="55"/>
        <v>0</v>
      </c>
      <c r="BG160" s="139">
        <f t="shared" si="56"/>
        <v>0</v>
      </c>
      <c r="BH160" s="139">
        <f t="shared" si="57"/>
        <v>0</v>
      </c>
      <c r="BI160" s="139">
        <f t="shared" si="58"/>
        <v>0</v>
      </c>
      <c r="BJ160" s="17" t="s">
        <v>81</v>
      </c>
      <c r="BK160" s="139">
        <f t="shared" si="59"/>
        <v>0</v>
      </c>
      <c r="BL160" s="17" t="s">
        <v>160</v>
      </c>
      <c r="BM160" s="138" t="s">
        <v>995</v>
      </c>
    </row>
    <row r="161" spans="2:65" s="1" customFormat="1" ht="16.5" customHeight="1">
      <c r="B161" s="32"/>
      <c r="C161" s="127" t="s">
        <v>624</v>
      </c>
      <c r="D161" s="127" t="s">
        <v>155</v>
      </c>
      <c r="E161" s="128" t="s">
        <v>1561</v>
      </c>
      <c r="F161" s="129" t="s">
        <v>1562</v>
      </c>
      <c r="G161" s="130" t="s">
        <v>554</v>
      </c>
      <c r="H161" s="131">
        <v>1</v>
      </c>
      <c r="I161" s="132"/>
      <c r="J161" s="133">
        <f t="shared" si="50"/>
        <v>0</v>
      </c>
      <c r="K161" s="129" t="s">
        <v>19</v>
      </c>
      <c r="L161" s="32"/>
      <c r="M161" s="134" t="s">
        <v>19</v>
      </c>
      <c r="N161" s="135" t="s">
        <v>44</v>
      </c>
      <c r="P161" s="136">
        <f t="shared" si="51"/>
        <v>0</v>
      </c>
      <c r="Q161" s="136">
        <v>0</v>
      </c>
      <c r="R161" s="136">
        <f t="shared" si="52"/>
        <v>0</v>
      </c>
      <c r="S161" s="136">
        <v>0</v>
      </c>
      <c r="T161" s="137">
        <f t="shared" si="53"/>
        <v>0</v>
      </c>
      <c r="AR161" s="138" t="s">
        <v>160</v>
      </c>
      <c r="AT161" s="138" t="s">
        <v>155</v>
      </c>
      <c r="AU161" s="138" t="s">
        <v>83</v>
      </c>
      <c r="AY161" s="17" t="s">
        <v>152</v>
      </c>
      <c r="BE161" s="139">
        <f t="shared" si="54"/>
        <v>0</v>
      </c>
      <c r="BF161" s="139">
        <f t="shared" si="55"/>
        <v>0</v>
      </c>
      <c r="BG161" s="139">
        <f t="shared" si="56"/>
        <v>0</v>
      </c>
      <c r="BH161" s="139">
        <f t="shared" si="57"/>
        <v>0</v>
      </c>
      <c r="BI161" s="139">
        <f t="shared" si="58"/>
        <v>0</v>
      </c>
      <c r="BJ161" s="17" t="s">
        <v>81</v>
      </c>
      <c r="BK161" s="139">
        <f t="shared" si="59"/>
        <v>0</v>
      </c>
      <c r="BL161" s="17" t="s">
        <v>160</v>
      </c>
      <c r="BM161" s="138" t="s">
        <v>998</v>
      </c>
    </row>
    <row r="162" spans="2:65" s="1" customFormat="1" ht="16.5" customHeight="1">
      <c r="B162" s="32"/>
      <c r="C162" s="127" t="s">
        <v>629</v>
      </c>
      <c r="D162" s="127" t="s">
        <v>155</v>
      </c>
      <c r="E162" s="128" t="s">
        <v>1563</v>
      </c>
      <c r="F162" s="129" t="s">
        <v>1564</v>
      </c>
      <c r="G162" s="130" t="s">
        <v>1350</v>
      </c>
      <c r="H162" s="131">
        <v>1</v>
      </c>
      <c r="I162" s="132"/>
      <c r="J162" s="133">
        <f t="shared" si="50"/>
        <v>0</v>
      </c>
      <c r="K162" s="129" t="s">
        <v>19</v>
      </c>
      <c r="L162" s="32"/>
      <c r="M162" s="134" t="s">
        <v>19</v>
      </c>
      <c r="N162" s="135" t="s">
        <v>44</v>
      </c>
      <c r="P162" s="136">
        <f t="shared" si="51"/>
        <v>0</v>
      </c>
      <c r="Q162" s="136">
        <v>0</v>
      </c>
      <c r="R162" s="136">
        <f t="shared" si="52"/>
        <v>0</v>
      </c>
      <c r="S162" s="136">
        <v>0</v>
      </c>
      <c r="T162" s="137">
        <f t="shared" si="53"/>
        <v>0</v>
      </c>
      <c r="AR162" s="138" t="s">
        <v>160</v>
      </c>
      <c r="AT162" s="138" t="s">
        <v>155</v>
      </c>
      <c r="AU162" s="138" t="s">
        <v>83</v>
      </c>
      <c r="AY162" s="17" t="s">
        <v>152</v>
      </c>
      <c r="BE162" s="139">
        <f t="shared" si="54"/>
        <v>0</v>
      </c>
      <c r="BF162" s="139">
        <f t="shared" si="55"/>
        <v>0</v>
      </c>
      <c r="BG162" s="139">
        <f t="shared" si="56"/>
        <v>0</v>
      </c>
      <c r="BH162" s="139">
        <f t="shared" si="57"/>
        <v>0</v>
      </c>
      <c r="BI162" s="139">
        <f t="shared" si="58"/>
        <v>0</v>
      </c>
      <c r="BJ162" s="17" t="s">
        <v>81</v>
      </c>
      <c r="BK162" s="139">
        <f t="shared" si="59"/>
        <v>0</v>
      </c>
      <c r="BL162" s="17" t="s">
        <v>160</v>
      </c>
      <c r="BM162" s="138" t="s">
        <v>1001</v>
      </c>
    </row>
    <row r="163" spans="2:65" s="1" customFormat="1" ht="16.5" customHeight="1">
      <c r="B163" s="32"/>
      <c r="C163" s="127" t="s">
        <v>634</v>
      </c>
      <c r="D163" s="127" t="s">
        <v>155</v>
      </c>
      <c r="E163" s="128" t="s">
        <v>1565</v>
      </c>
      <c r="F163" s="129" t="s">
        <v>1566</v>
      </c>
      <c r="G163" s="130" t="s">
        <v>554</v>
      </c>
      <c r="H163" s="131">
        <v>1</v>
      </c>
      <c r="I163" s="132"/>
      <c r="J163" s="133">
        <f t="shared" si="50"/>
        <v>0</v>
      </c>
      <c r="K163" s="129" t="s">
        <v>19</v>
      </c>
      <c r="L163" s="32"/>
      <c r="M163" s="182" t="s">
        <v>19</v>
      </c>
      <c r="N163" s="183" t="s">
        <v>44</v>
      </c>
      <c r="O163" s="179"/>
      <c r="P163" s="184">
        <f t="shared" si="51"/>
        <v>0</v>
      </c>
      <c r="Q163" s="184">
        <v>0</v>
      </c>
      <c r="R163" s="184">
        <f t="shared" si="52"/>
        <v>0</v>
      </c>
      <c r="S163" s="184">
        <v>0</v>
      </c>
      <c r="T163" s="185">
        <f t="shared" si="53"/>
        <v>0</v>
      </c>
      <c r="AR163" s="138" t="s">
        <v>160</v>
      </c>
      <c r="AT163" s="138" t="s">
        <v>155</v>
      </c>
      <c r="AU163" s="138" t="s">
        <v>83</v>
      </c>
      <c r="AY163" s="17" t="s">
        <v>152</v>
      </c>
      <c r="BE163" s="139">
        <f t="shared" si="54"/>
        <v>0</v>
      </c>
      <c r="BF163" s="139">
        <f t="shared" si="55"/>
        <v>0</v>
      </c>
      <c r="BG163" s="139">
        <f t="shared" si="56"/>
        <v>0</v>
      </c>
      <c r="BH163" s="139">
        <f t="shared" si="57"/>
        <v>0</v>
      </c>
      <c r="BI163" s="139">
        <f t="shared" si="58"/>
        <v>0</v>
      </c>
      <c r="BJ163" s="17" t="s">
        <v>81</v>
      </c>
      <c r="BK163" s="139">
        <f t="shared" si="59"/>
        <v>0</v>
      </c>
      <c r="BL163" s="17" t="s">
        <v>160</v>
      </c>
      <c r="BM163" s="138" t="s">
        <v>1004</v>
      </c>
    </row>
    <row r="164" spans="2:65" s="1" customFormat="1" ht="7" customHeight="1">
      <c r="B164" s="41"/>
      <c r="C164" s="42"/>
      <c r="D164" s="42"/>
      <c r="E164" s="42"/>
      <c r="F164" s="42"/>
      <c r="G164" s="42"/>
      <c r="H164" s="42"/>
      <c r="I164" s="42"/>
      <c r="J164" s="42"/>
      <c r="K164" s="42"/>
      <c r="L164" s="32"/>
    </row>
  </sheetData>
  <sheetProtection algorithmName="SHA-512" hashValue="mtZOu6sTizoRH6dd9TNQ7fZ4sRv5Zy5AKNgbizmgGRKu1vw1BeRQ2/cF4bU5kJuXy5awGY+HIyN+fEZzLroYDw==" saltValue="pXpGzt5Om/kznw+DalOUK9jK8LBl1cE4QHQc4weVDjzHPAGOLq52pPdQ433rzKMn8L1o2S4xtXo1+Hq7DRqmCg==" spinCount="100000" sheet="1" objects="1" scenarios="1" formatColumns="0" formatRows="0" autoFilter="0"/>
  <autoFilter ref="C89:K163" xr:uid="{00000000-0009-0000-0000-00000B000000}"/>
  <mergeCells count="9">
    <mergeCell ref="E50:H50"/>
    <mergeCell ref="E80:H80"/>
    <mergeCell ref="E82:H8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98"/>
  <sheetViews>
    <sheetView showGridLines="0" workbookViewId="0"/>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115</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1567</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ROUND(J84,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ROUND((SUM(BE84:BE97)),  2)</f>
        <v>0</v>
      </c>
      <c r="I33" s="89">
        <v>0.21</v>
      </c>
      <c r="J33" s="88">
        <f>ROUND(((SUM(BE84:BE97))*I33),  2)</f>
        <v>0</v>
      </c>
      <c r="L33" s="32"/>
    </row>
    <row r="34" spans="2:12" s="1" customFormat="1" ht="14.5" customHeight="1">
      <c r="B34" s="32"/>
      <c r="E34" s="27" t="s">
        <v>45</v>
      </c>
      <c r="F34" s="88">
        <f>ROUND((SUM(BF84:BF97)),  2)</f>
        <v>0</v>
      </c>
      <c r="I34" s="89">
        <v>0.12</v>
      </c>
      <c r="J34" s="88">
        <f>ROUND(((SUM(BF84:BF97))*I34),  2)</f>
        <v>0</v>
      </c>
      <c r="L34" s="32"/>
    </row>
    <row r="35" spans="2:12" s="1" customFormat="1" ht="14.5" hidden="1" customHeight="1">
      <c r="B35" s="32"/>
      <c r="E35" s="27" t="s">
        <v>46</v>
      </c>
      <c r="F35" s="88">
        <f>ROUND((SUM(BG84:BG97)),  2)</f>
        <v>0</v>
      </c>
      <c r="I35" s="89">
        <v>0.21</v>
      </c>
      <c r="J35" s="88">
        <f>0</f>
        <v>0</v>
      </c>
      <c r="L35" s="32"/>
    </row>
    <row r="36" spans="2:12" s="1" customFormat="1" ht="14.5" hidden="1" customHeight="1">
      <c r="B36" s="32"/>
      <c r="E36" s="27" t="s">
        <v>47</v>
      </c>
      <c r="F36" s="88">
        <f>ROUND((SUM(BH84:BH97)),  2)</f>
        <v>0</v>
      </c>
      <c r="I36" s="89">
        <v>0.12</v>
      </c>
      <c r="J36" s="88">
        <f>0</f>
        <v>0</v>
      </c>
      <c r="L36" s="32"/>
    </row>
    <row r="37" spans="2:12" s="1" customFormat="1" ht="14.5" hidden="1" customHeight="1">
      <c r="B37" s="32"/>
      <c r="E37" s="27" t="s">
        <v>48</v>
      </c>
      <c r="F37" s="88">
        <f>ROUND((SUM(BI84:BI97)),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12 - VRN</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J84</f>
        <v>0</v>
      </c>
      <c r="L59" s="32"/>
      <c r="AU59" s="17" t="s">
        <v>122</v>
      </c>
    </row>
    <row r="60" spans="2:47" s="8" customFormat="1" ht="25" customHeight="1">
      <c r="B60" s="99"/>
      <c r="D60" s="100" t="s">
        <v>1568</v>
      </c>
      <c r="E60" s="101"/>
      <c r="F60" s="101"/>
      <c r="G60" s="101"/>
      <c r="H60" s="101"/>
      <c r="I60" s="101"/>
      <c r="J60" s="102">
        <f>J85</f>
        <v>0</v>
      </c>
      <c r="L60" s="99"/>
    </row>
    <row r="61" spans="2:47" s="9" customFormat="1" ht="20" customHeight="1">
      <c r="B61" s="103"/>
      <c r="D61" s="104" t="s">
        <v>1569</v>
      </c>
      <c r="E61" s="105"/>
      <c r="F61" s="105"/>
      <c r="G61" s="105"/>
      <c r="H61" s="105"/>
      <c r="I61" s="105"/>
      <c r="J61" s="106">
        <f>J86</f>
        <v>0</v>
      </c>
      <c r="L61" s="103"/>
    </row>
    <row r="62" spans="2:47" s="9" customFormat="1" ht="20" customHeight="1">
      <c r="B62" s="103"/>
      <c r="D62" s="104" t="s">
        <v>1570</v>
      </c>
      <c r="E62" s="105"/>
      <c r="F62" s="105"/>
      <c r="G62" s="105"/>
      <c r="H62" s="105"/>
      <c r="I62" s="105"/>
      <c r="J62" s="106">
        <f>J89</f>
        <v>0</v>
      </c>
      <c r="L62" s="103"/>
    </row>
    <row r="63" spans="2:47" s="9" customFormat="1" ht="20" customHeight="1">
      <c r="B63" s="103"/>
      <c r="D63" s="104" t="s">
        <v>1571</v>
      </c>
      <c r="E63" s="105"/>
      <c r="F63" s="105"/>
      <c r="G63" s="105"/>
      <c r="H63" s="105"/>
      <c r="I63" s="105"/>
      <c r="J63" s="106">
        <f>J92</f>
        <v>0</v>
      </c>
      <c r="L63" s="103"/>
    </row>
    <row r="64" spans="2:47" s="9" customFormat="1" ht="20" customHeight="1">
      <c r="B64" s="103"/>
      <c r="D64" s="104" t="s">
        <v>1572</v>
      </c>
      <c r="E64" s="105"/>
      <c r="F64" s="105"/>
      <c r="G64" s="105"/>
      <c r="H64" s="105"/>
      <c r="I64" s="105"/>
      <c r="J64" s="106">
        <f>J95</f>
        <v>0</v>
      </c>
      <c r="L64" s="103"/>
    </row>
    <row r="65" spans="2:12" s="1" customFormat="1" ht="21.75" customHeight="1">
      <c r="B65" s="32"/>
      <c r="L65" s="32"/>
    </row>
    <row r="66" spans="2:12" s="1" customFormat="1" ht="7" customHeight="1">
      <c r="B66" s="41"/>
      <c r="C66" s="42"/>
      <c r="D66" s="42"/>
      <c r="E66" s="42"/>
      <c r="F66" s="42"/>
      <c r="G66" s="42"/>
      <c r="H66" s="42"/>
      <c r="I66" s="42"/>
      <c r="J66" s="42"/>
      <c r="K66" s="42"/>
      <c r="L66" s="32"/>
    </row>
    <row r="70" spans="2:12" s="1" customFormat="1" ht="7" customHeight="1">
      <c r="B70" s="43"/>
      <c r="C70" s="44"/>
      <c r="D70" s="44"/>
      <c r="E70" s="44"/>
      <c r="F70" s="44"/>
      <c r="G70" s="44"/>
      <c r="H70" s="44"/>
      <c r="I70" s="44"/>
      <c r="J70" s="44"/>
      <c r="K70" s="44"/>
      <c r="L70" s="32"/>
    </row>
    <row r="71" spans="2:12" s="1" customFormat="1" ht="25" customHeight="1">
      <c r="B71" s="32"/>
      <c r="C71" s="21" t="s">
        <v>137</v>
      </c>
      <c r="L71" s="32"/>
    </row>
    <row r="72" spans="2:12" s="1" customFormat="1" ht="7" customHeight="1">
      <c r="B72" s="32"/>
      <c r="L72" s="32"/>
    </row>
    <row r="73" spans="2:12" s="1" customFormat="1" ht="12" customHeight="1">
      <c r="B73" s="32"/>
      <c r="C73" s="27" t="s">
        <v>16</v>
      </c>
      <c r="L73" s="32"/>
    </row>
    <row r="74" spans="2:12" s="1" customFormat="1" ht="16.5" customHeight="1">
      <c r="B74" s="32"/>
      <c r="E74" s="311" t="str">
        <f>E7</f>
        <v>Modernizace školní kuchyně ZŠ, MŠ a ZUŠ Lomnice</v>
      </c>
      <c r="F74" s="312"/>
      <c r="G74" s="312"/>
      <c r="H74" s="312"/>
      <c r="L74" s="32"/>
    </row>
    <row r="75" spans="2:12" s="1" customFormat="1" ht="12" customHeight="1">
      <c r="B75" s="32"/>
      <c r="C75" s="27" t="s">
        <v>117</v>
      </c>
      <c r="L75" s="32"/>
    </row>
    <row r="76" spans="2:12" s="1" customFormat="1" ht="16.5" customHeight="1">
      <c r="B76" s="32"/>
      <c r="E76" s="278" t="str">
        <f>E9</f>
        <v>12 - VRN</v>
      </c>
      <c r="F76" s="313"/>
      <c r="G76" s="313"/>
      <c r="H76" s="313"/>
      <c r="L76" s="32"/>
    </row>
    <row r="77" spans="2:12" s="1" customFormat="1" ht="7" customHeight="1">
      <c r="B77" s="32"/>
      <c r="L77" s="32"/>
    </row>
    <row r="78" spans="2:12" s="1" customFormat="1" ht="12" customHeight="1">
      <c r="B78" s="32"/>
      <c r="C78" s="27" t="s">
        <v>21</v>
      </c>
      <c r="F78" s="25" t="str">
        <f>F12</f>
        <v>Tišnovská 362</v>
      </c>
      <c r="I78" s="27" t="s">
        <v>23</v>
      </c>
      <c r="J78" s="49" t="str">
        <f>IF(J12="","",J12)</f>
        <v>25. 4. 2025</v>
      </c>
      <c r="L78" s="32"/>
    </row>
    <row r="79" spans="2:12" s="1" customFormat="1" ht="7" customHeight="1">
      <c r="B79" s="32"/>
      <c r="L79" s="32"/>
    </row>
    <row r="80" spans="2:12" s="1" customFormat="1" ht="15.25" customHeight="1">
      <c r="B80" s="32"/>
      <c r="C80" s="27" t="s">
        <v>25</v>
      </c>
      <c r="F80" s="25" t="str">
        <f>E15</f>
        <v>Městys Lomnice</v>
      </c>
      <c r="I80" s="27" t="s">
        <v>31</v>
      </c>
      <c r="J80" s="30" t="str">
        <f>E21</f>
        <v>Proiectura Dana s.r.o.</v>
      </c>
      <c r="L80" s="32"/>
    </row>
    <row r="81" spans="2:65" s="1" customFormat="1" ht="15.25" customHeight="1">
      <c r="B81" s="32"/>
      <c r="C81" s="27" t="s">
        <v>29</v>
      </c>
      <c r="F81" s="25" t="str">
        <f>IF(E18="","",E18)</f>
        <v>Vyplň údaj</v>
      </c>
      <c r="I81" s="27" t="s">
        <v>36</v>
      </c>
      <c r="J81" s="30" t="str">
        <f>E24</f>
        <v>Proiectura Dana s.r.o.</v>
      </c>
      <c r="L81" s="32"/>
    </row>
    <row r="82" spans="2:65" s="1" customFormat="1" ht="10.25" customHeight="1">
      <c r="B82" s="32"/>
      <c r="L82" s="32"/>
    </row>
    <row r="83" spans="2:65" s="10" customFormat="1" ht="29.25" customHeight="1">
      <c r="B83" s="107"/>
      <c r="C83" s="108" t="s">
        <v>138</v>
      </c>
      <c r="D83" s="109" t="s">
        <v>58</v>
      </c>
      <c r="E83" s="109" t="s">
        <v>54</v>
      </c>
      <c r="F83" s="109" t="s">
        <v>55</v>
      </c>
      <c r="G83" s="109" t="s">
        <v>139</v>
      </c>
      <c r="H83" s="109" t="s">
        <v>140</v>
      </c>
      <c r="I83" s="109" t="s">
        <v>141</v>
      </c>
      <c r="J83" s="109" t="s">
        <v>121</v>
      </c>
      <c r="K83" s="110" t="s">
        <v>142</v>
      </c>
      <c r="L83" s="107"/>
      <c r="M83" s="56" t="s">
        <v>19</v>
      </c>
      <c r="N83" s="57" t="s">
        <v>43</v>
      </c>
      <c r="O83" s="57" t="s">
        <v>143</v>
      </c>
      <c r="P83" s="57" t="s">
        <v>144</v>
      </c>
      <c r="Q83" s="57" t="s">
        <v>145</v>
      </c>
      <c r="R83" s="57" t="s">
        <v>146</v>
      </c>
      <c r="S83" s="57" t="s">
        <v>147</v>
      </c>
      <c r="T83" s="58" t="s">
        <v>148</v>
      </c>
    </row>
    <row r="84" spans="2:65" s="1" customFormat="1" ht="22.75" customHeight="1">
      <c r="B84" s="32"/>
      <c r="C84" s="61" t="s">
        <v>149</v>
      </c>
      <c r="J84" s="111">
        <f>BK84</f>
        <v>0</v>
      </c>
      <c r="L84" s="32"/>
      <c r="M84" s="59"/>
      <c r="N84" s="50"/>
      <c r="O84" s="50"/>
      <c r="P84" s="112">
        <f>P85</f>
        <v>0</v>
      </c>
      <c r="Q84" s="50"/>
      <c r="R84" s="112">
        <f>R85</f>
        <v>0</v>
      </c>
      <c r="S84" s="50"/>
      <c r="T84" s="113">
        <f>T85</f>
        <v>0</v>
      </c>
      <c r="AT84" s="17" t="s">
        <v>72</v>
      </c>
      <c r="AU84" s="17" t="s">
        <v>122</v>
      </c>
      <c r="BK84" s="114">
        <f>BK85</f>
        <v>0</v>
      </c>
    </row>
    <row r="85" spans="2:65" s="11" customFormat="1" ht="26" customHeight="1">
      <c r="B85" s="115"/>
      <c r="D85" s="116" t="s">
        <v>72</v>
      </c>
      <c r="E85" s="117" t="s">
        <v>114</v>
      </c>
      <c r="F85" s="117" t="s">
        <v>1573</v>
      </c>
      <c r="I85" s="118"/>
      <c r="J85" s="119">
        <f>BK85</f>
        <v>0</v>
      </c>
      <c r="L85" s="115"/>
      <c r="M85" s="120"/>
      <c r="P85" s="121">
        <f>P86+P89+P92+P95</f>
        <v>0</v>
      </c>
      <c r="R85" s="121">
        <f>R86+R89+R92+R95</f>
        <v>0</v>
      </c>
      <c r="T85" s="122">
        <f>T86+T89+T92+T95</f>
        <v>0</v>
      </c>
      <c r="AR85" s="116" t="s">
        <v>184</v>
      </c>
      <c r="AT85" s="123" t="s">
        <v>72</v>
      </c>
      <c r="AU85" s="123" t="s">
        <v>73</v>
      </c>
      <c r="AY85" s="116" t="s">
        <v>152</v>
      </c>
      <c r="BK85" s="124">
        <f>BK86+BK89+BK92+BK95</f>
        <v>0</v>
      </c>
    </row>
    <row r="86" spans="2:65" s="11" customFormat="1" ht="22.75" customHeight="1">
      <c r="B86" s="115"/>
      <c r="D86" s="116" t="s">
        <v>72</v>
      </c>
      <c r="E86" s="125" t="s">
        <v>1574</v>
      </c>
      <c r="F86" s="125" t="s">
        <v>1575</v>
      </c>
      <c r="I86" s="118"/>
      <c r="J86" s="126">
        <f>BK86</f>
        <v>0</v>
      </c>
      <c r="L86" s="115"/>
      <c r="M86" s="120"/>
      <c r="P86" s="121">
        <f>SUM(P87:P88)</f>
        <v>0</v>
      </c>
      <c r="R86" s="121">
        <f>SUM(R87:R88)</f>
        <v>0</v>
      </c>
      <c r="T86" s="122">
        <f>SUM(T87:T88)</f>
        <v>0</v>
      </c>
      <c r="AR86" s="116" t="s">
        <v>184</v>
      </c>
      <c r="AT86" s="123" t="s">
        <v>72</v>
      </c>
      <c r="AU86" s="123" t="s">
        <v>81</v>
      </c>
      <c r="AY86" s="116" t="s">
        <v>152</v>
      </c>
      <c r="BK86" s="124">
        <f>SUM(BK87:BK88)</f>
        <v>0</v>
      </c>
    </row>
    <row r="87" spans="2:65" s="1" customFormat="1" ht="16.5" customHeight="1">
      <c r="B87" s="32"/>
      <c r="C87" s="127" t="s">
        <v>81</v>
      </c>
      <c r="D87" s="127" t="s">
        <v>155</v>
      </c>
      <c r="E87" s="128" t="s">
        <v>1576</v>
      </c>
      <c r="F87" s="129" t="s">
        <v>1575</v>
      </c>
      <c r="G87" s="130" t="s">
        <v>1350</v>
      </c>
      <c r="H87" s="131">
        <v>1</v>
      </c>
      <c r="I87" s="132"/>
      <c r="J87" s="133">
        <f>ROUND(I87*H87,2)</f>
        <v>0</v>
      </c>
      <c r="K87" s="129" t="s">
        <v>159</v>
      </c>
      <c r="L87" s="32"/>
      <c r="M87" s="134" t="s">
        <v>19</v>
      </c>
      <c r="N87" s="135" t="s">
        <v>44</v>
      </c>
      <c r="P87" s="136">
        <f>O87*H87</f>
        <v>0</v>
      </c>
      <c r="Q87" s="136">
        <v>0</v>
      </c>
      <c r="R87" s="136">
        <f>Q87*H87</f>
        <v>0</v>
      </c>
      <c r="S87" s="136">
        <v>0</v>
      </c>
      <c r="T87" s="137">
        <f>S87*H87</f>
        <v>0</v>
      </c>
      <c r="AR87" s="138" t="s">
        <v>1577</v>
      </c>
      <c r="AT87" s="138" t="s">
        <v>155</v>
      </c>
      <c r="AU87" s="138" t="s">
        <v>83</v>
      </c>
      <c r="AY87" s="17" t="s">
        <v>152</v>
      </c>
      <c r="BE87" s="139">
        <f>IF(N87="základní",J87,0)</f>
        <v>0</v>
      </c>
      <c r="BF87" s="139">
        <f>IF(N87="snížená",J87,0)</f>
        <v>0</v>
      </c>
      <c r="BG87" s="139">
        <f>IF(N87="zákl. přenesená",J87,0)</f>
        <v>0</v>
      </c>
      <c r="BH87" s="139">
        <f>IF(N87="sníž. přenesená",J87,0)</f>
        <v>0</v>
      </c>
      <c r="BI87" s="139">
        <f>IF(N87="nulová",J87,0)</f>
        <v>0</v>
      </c>
      <c r="BJ87" s="17" t="s">
        <v>81</v>
      </c>
      <c r="BK87" s="139">
        <f>ROUND(I87*H87,2)</f>
        <v>0</v>
      </c>
      <c r="BL87" s="17" t="s">
        <v>1577</v>
      </c>
      <c r="BM87" s="138" t="s">
        <v>1578</v>
      </c>
    </row>
    <row r="88" spans="2:65" s="1" customFormat="1" ht="11">
      <c r="B88" s="32"/>
      <c r="D88" s="140" t="s">
        <v>162</v>
      </c>
      <c r="F88" s="141" t="s">
        <v>1579</v>
      </c>
      <c r="I88" s="142"/>
      <c r="L88" s="32"/>
      <c r="M88" s="143"/>
      <c r="T88" s="53"/>
      <c r="AT88" s="17" t="s">
        <v>162</v>
      </c>
      <c r="AU88" s="17" t="s">
        <v>83</v>
      </c>
    </row>
    <row r="89" spans="2:65" s="11" customFormat="1" ht="22.75" customHeight="1">
      <c r="B89" s="115"/>
      <c r="D89" s="116" t="s">
        <v>72</v>
      </c>
      <c r="E89" s="125" t="s">
        <v>1580</v>
      </c>
      <c r="F89" s="125" t="s">
        <v>1581</v>
      </c>
      <c r="I89" s="118"/>
      <c r="J89" s="126">
        <f>BK89</f>
        <v>0</v>
      </c>
      <c r="L89" s="115"/>
      <c r="M89" s="120"/>
      <c r="P89" s="121">
        <f>SUM(P90:P91)</f>
        <v>0</v>
      </c>
      <c r="R89" s="121">
        <f>SUM(R90:R91)</f>
        <v>0</v>
      </c>
      <c r="T89" s="122">
        <f>SUM(T90:T91)</f>
        <v>0</v>
      </c>
      <c r="AR89" s="116" t="s">
        <v>184</v>
      </c>
      <c r="AT89" s="123" t="s">
        <v>72</v>
      </c>
      <c r="AU89" s="123" t="s">
        <v>81</v>
      </c>
      <c r="AY89" s="116" t="s">
        <v>152</v>
      </c>
      <c r="BK89" s="124">
        <f>SUM(BK90:BK91)</f>
        <v>0</v>
      </c>
    </row>
    <row r="90" spans="2:65" s="1" customFormat="1" ht="16.5" customHeight="1">
      <c r="B90" s="32"/>
      <c r="C90" s="127" t="s">
        <v>83</v>
      </c>
      <c r="D90" s="127" t="s">
        <v>155</v>
      </c>
      <c r="E90" s="128" t="s">
        <v>1582</v>
      </c>
      <c r="F90" s="129" t="s">
        <v>1581</v>
      </c>
      <c r="G90" s="130" t="s">
        <v>1350</v>
      </c>
      <c r="H90" s="131">
        <v>1</v>
      </c>
      <c r="I90" s="132"/>
      <c r="J90" s="133">
        <f>ROUND(I90*H90,2)</f>
        <v>0</v>
      </c>
      <c r="K90" s="129" t="s">
        <v>159</v>
      </c>
      <c r="L90" s="32"/>
      <c r="M90" s="134" t="s">
        <v>19</v>
      </c>
      <c r="N90" s="135" t="s">
        <v>44</v>
      </c>
      <c r="P90" s="136">
        <f>O90*H90</f>
        <v>0</v>
      </c>
      <c r="Q90" s="136">
        <v>0</v>
      </c>
      <c r="R90" s="136">
        <f>Q90*H90</f>
        <v>0</v>
      </c>
      <c r="S90" s="136">
        <v>0</v>
      </c>
      <c r="T90" s="137">
        <f>S90*H90</f>
        <v>0</v>
      </c>
      <c r="AR90" s="138" t="s">
        <v>1577</v>
      </c>
      <c r="AT90" s="138" t="s">
        <v>155</v>
      </c>
      <c r="AU90" s="138" t="s">
        <v>83</v>
      </c>
      <c r="AY90" s="17" t="s">
        <v>152</v>
      </c>
      <c r="BE90" s="139">
        <f>IF(N90="základní",J90,0)</f>
        <v>0</v>
      </c>
      <c r="BF90" s="139">
        <f>IF(N90="snížená",J90,0)</f>
        <v>0</v>
      </c>
      <c r="BG90" s="139">
        <f>IF(N90="zákl. přenesená",J90,0)</f>
        <v>0</v>
      </c>
      <c r="BH90" s="139">
        <f>IF(N90="sníž. přenesená",J90,0)</f>
        <v>0</v>
      </c>
      <c r="BI90" s="139">
        <f>IF(N90="nulová",J90,0)</f>
        <v>0</v>
      </c>
      <c r="BJ90" s="17" t="s">
        <v>81</v>
      </c>
      <c r="BK90" s="139">
        <f>ROUND(I90*H90,2)</f>
        <v>0</v>
      </c>
      <c r="BL90" s="17" t="s">
        <v>1577</v>
      </c>
      <c r="BM90" s="138" t="s">
        <v>1583</v>
      </c>
    </row>
    <row r="91" spans="2:65" s="1" customFormat="1" ht="11">
      <c r="B91" s="32"/>
      <c r="D91" s="140" t="s">
        <v>162</v>
      </c>
      <c r="F91" s="141" t="s">
        <v>1584</v>
      </c>
      <c r="I91" s="142"/>
      <c r="L91" s="32"/>
      <c r="M91" s="143"/>
      <c r="T91" s="53"/>
      <c r="AT91" s="17" t="s">
        <v>162</v>
      </c>
      <c r="AU91" s="17" t="s">
        <v>83</v>
      </c>
    </row>
    <row r="92" spans="2:65" s="11" customFormat="1" ht="22.75" customHeight="1">
      <c r="B92" s="115"/>
      <c r="D92" s="116" t="s">
        <v>72</v>
      </c>
      <c r="E92" s="125" t="s">
        <v>1585</v>
      </c>
      <c r="F92" s="125" t="s">
        <v>1586</v>
      </c>
      <c r="I92" s="118"/>
      <c r="J92" s="126">
        <f>BK92</f>
        <v>0</v>
      </c>
      <c r="L92" s="115"/>
      <c r="M92" s="120"/>
      <c r="P92" s="121">
        <f>SUM(P93:P94)</f>
        <v>0</v>
      </c>
      <c r="R92" s="121">
        <f>SUM(R93:R94)</f>
        <v>0</v>
      </c>
      <c r="T92" s="122">
        <f>SUM(T93:T94)</f>
        <v>0</v>
      </c>
      <c r="AR92" s="116" t="s">
        <v>184</v>
      </c>
      <c r="AT92" s="123" t="s">
        <v>72</v>
      </c>
      <c r="AU92" s="123" t="s">
        <v>81</v>
      </c>
      <c r="AY92" s="116" t="s">
        <v>152</v>
      </c>
      <c r="BK92" s="124">
        <f>SUM(BK93:BK94)</f>
        <v>0</v>
      </c>
    </row>
    <row r="93" spans="2:65" s="1" customFormat="1" ht="16.5" customHeight="1">
      <c r="B93" s="32"/>
      <c r="C93" s="127" t="s">
        <v>173</v>
      </c>
      <c r="D93" s="127" t="s">
        <v>155</v>
      </c>
      <c r="E93" s="128" t="s">
        <v>1587</v>
      </c>
      <c r="F93" s="129" t="s">
        <v>1588</v>
      </c>
      <c r="G93" s="130" t="s">
        <v>1350</v>
      </c>
      <c r="H93" s="131">
        <v>1</v>
      </c>
      <c r="I93" s="132"/>
      <c r="J93" s="133">
        <f>ROUND(I93*H93,2)</f>
        <v>0</v>
      </c>
      <c r="K93" s="129" t="s">
        <v>159</v>
      </c>
      <c r="L93" s="32"/>
      <c r="M93" s="134" t="s">
        <v>19</v>
      </c>
      <c r="N93" s="135" t="s">
        <v>44</v>
      </c>
      <c r="P93" s="136">
        <f>O93*H93</f>
        <v>0</v>
      </c>
      <c r="Q93" s="136">
        <v>0</v>
      </c>
      <c r="R93" s="136">
        <f>Q93*H93</f>
        <v>0</v>
      </c>
      <c r="S93" s="136">
        <v>0</v>
      </c>
      <c r="T93" s="137">
        <f>S93*H93</f>
        <v>0</v>
      </c>
      <c r="AR93" s="138" t="s">
        <v>1577</v>
      </c>
      <c r="AT93" s="138" t="s">
        <v>155</v>
      </c>
      <c r="AU93" s="138" t="s">
        <v>83</v>
      </c>
      <c r="AY93" s="17" t="s">
        <v>152</v>
      </c>
      <c r="BE93" s="139">
        <f>IF(N93="základní",J93,0)</f>
        <v>0</v>
      </c>
      <c r="BF93" s="139">
        <f>IF(N93="snížená",J93,0)</f>
        <v>0</v>
      </c>
      <c r="BG93" s="139">
        <f>IF(N93="zákl. přenesená",J93,0)</f>
        <v>0</v>
      </c>
      <c r="BH93" s="139">
        <f>IF(N93="sníž. přenesená",J93,0)</f>
        <v>0</v>
      </c>
      <c r="BI93" s="139">
        <f>IF(N93="nulová",J93,0)</f>
        <v>0</v>
      </c>
      <c r="BJ93" s="17" t="s">
        <v>81</v>
      </c>
      <c r="BK93" s="139">
        <f>ROUND(I93*H93,2)</f>
        <v>0</v>
      </c>
      <c r="BL93" s="17" t="s">
        <v>1577</v>
      </c>
      <c r="BM93" s="138" t="s">
        <v>1589</v>
      </c>
    </row>
    <row r="94" spans="2:65" s="1" customFormat="1" ht="11">
      <c r="B94" s="32"/>
      <c r="D94" s="140" t="s">
        <v>162</v>
      </c>
      <c r="F94" s="141" t="s">
        <v>1590</v>
      </c>
      <c r="I94" s="142"/>
      <c r="L94" s="32"/>
      <c r="M94" s="143"/>
      <c r="T94" s="53"/>
      <c r="AT94" s="17" t="s">
        <v>162</v>
      </c>
      <c r="AU94" s="17" t="s">
        <v>83</v>
      </c>
    </row>
    <row r="95" spans="2:65" s="11" customFormat="1" ht="22.75" customHeight="1">
      <c r="B95" s="115"/>
      <c r="D95" s="116" t="s">
        <v>72</v>
      </c>
      <c r="E95" s="125" t="s">
        <v>1591</v>
      </c>
      <c r="F95" s="125" t="s">
        <v>1592</v>
      </c>
      <c r="I95" s="118"/>
      <c r="J95" s="126">
        <f>BK95</f>
        <v>0</v>
      </c>
      <c r="L95" s="115"/>
      <c r="M95" s="120"/>
      <c r="P95" s="121">
        <f>SUM(P96:P97)</f>
        <v>0</v>
      </c>
      <c r="R95" s="121">
        <f>SUM(R96:R97)</f>
        <v>0</v>
      </c>
      <c r="T95" s="122">
        <f>SUM(T96:T97)</f>
        <v>0</v>
      </c>
      <c r="AR95" s="116" t="s">
        <v>184</v>
      </c>
      <c r="AT95" s="123" t="s">
        <v>72</v>
      </c>
      <c r="AU95" s="123" t="s">
        <v>81</v>
      </c>
      <c r="AY95" s="116" t="s">
        <v>152</v>
      </c>
      <c r="BK95" s="124">
        <f>SUM(BK96:BK97)</f>
        <v>0</v>
      </c>
    </row>
    <row r="96" spans="2:65" s="1" customFormat="1" ht="16.5" customHeight="1">
      <c r="B96" s="32"/>
      <c r="C96" s="127" t="s">
        <v>160</v>
      </c>
      <c r="D96" s="127" t="s">
        <v>155</v>
      </c>
      <c r="E96" s="128" t="s">
        <v>1593</v>
      </c>
      <c r="F96" s="129" t="s">
        <v>1592</v>
      </c>
      <c r="G96" s="130" t="s">
        <v>1350</v>
      </c>
      <c r="H96" s="131">
        <v>1</v>
      </c>
      <c r="I96" s="132"/>
      <c r="J96" s="133">
        <f>ROUND(I96*H96,2)</f>
        <v>0</v>
      </c>
      <c r="K96" s="129" t="s">
        <v>159</v>
      </c>
      <c r="L96" s="32"/>
      <c r="M96" s="134" t="s">
        <v>19</v>
      </c>
      <c r="N96" s="135" t="s">
        <v>44</v>
      </c>
      <c r="P96" s="136">
        <f>O96*H96</f>
        <v>0</v>
      </c>
      <c r="Q96" s="136">
        <v>0</v>
      </c>
      <c r="R96" s="136">
        <f>Q96*H96</f>
        <v>0</v>
      </c>
      <c r="S96" s="136">
        <v>0</v>
      </c>
      <c r="T96" s="137">
        <f>S96*H96</f>
        <v>0</v>
      </c>
      <c r="AR96" s="138" t="s">
        <v>1577</v>
      </c>
      <c r="AT96" s="138" t="s">
        <v>155</v>
      </c>
      <c r="AU96" s="138" t="s">
        <v>83</v>
      </c>
      <c r="AY96" s="17" t="s">
        <v>152</v>
      </c>
      <c r="BE96" s="139">
        <f>IF(N96="základní",J96,0)</f>
        <v>0</v>
      </c>
      <c r="BF96" s="139">
        <f>IF(N96="snížená",J96,0)</f>
        <v>0</v>
      </c>
      <c r="BG96" s="139">
        <f>IF(N96="zákl. přenesená",J96,0)</f>
        <v>0</v>
      </c>
      <c r="BH96" s="139">
        <f>IF(N96="sníž. přenesená",J96,0)</f>
        <v>0</v>
      </c>
      <c r="BI96" s="139">
        <f>IF(N96="nulová",J96,0)</f>
        <v>0</v>
      </c>
      <c r="BJ96" s="17" t="s">
        <v>81</v>
      </c>
      <c r="BK96" s="139">
        <f>ROUND(I96*H96,2)</f>
        <v>0</v>
      </c>
      <c r="BL96" s="17" t="s">
        <v>1577</v>
      </c>
      <c r="BM96" s="138" t="s">
        <v>1594</v>
      </c>
    </row>
    <row r="97" spans="2:47" s="1" customFormat="1" ht="11">
      <c r="B97" s="32"/>
      <c r="D97" s="140" t="s">
        <v>162</v>
      </c>
      <c r="F97" s="141" t="s">
        <v>1595</v>
      </c>
      <c r="I97" s="142"/>
      <c r="L97" s="32"/>
      <c r="M97" s="178"/>
      <c r="N97" s="179"/>
      <c r="O97" s="179"/>
      <c r="P97" s="179"/>
      <c r="Q97" s="179"/>
      <c r="R97" s="179"/>
      <c r="S97" s="179"/>
      <c r="T97" s="180"/>
      <c r="AT97" s="17" t="s">
        <v>162</v>
      </c>
      <c r="AU97" s="17" t="s">
        <v>83</v>
      </c>
    </row>
    <row r="98" spans="2:47" s="1" customFormat="1" ht="7" customHeight="1">
      <c r="B98" s="41"/>
      <c r="C98" s="42"/>
      <c r="D98" s="42"/>
      <c r="E98" s="42"/>
      <c r="F98" s="42"/>
      <c r="G98" s="42"/>
      <c r="H98" s="42"/>
      <c r="I98" s="42"/>
      <c r="J98" s="42"/>
      <c r="K98" s="42"/>
      <c r="L98" s="32"/>
    </row>
  </sheetData>
  <sheetProtection algorithmName="SHA-512" hashValue="yAjm9csO3AzVDrE2TqdIkPKpimKGvVfe2kynrgkqeSE6RgBsNLHBtIerutuTNlnP8pQP1ZqRpcPNwcCF4BDSHA==" saltValue="zPhjNQkIc8XsC4UJwJ7cV/dt8PnIkXfKoDAK8lKS2+2AnV5CMk8VfuFt29fJBqlp3OLDAdkjrwcoHutSh79TQA==" spinCount="100000" sheet="1" objects="1" scenarios="1" formatColumns="0" formatRows="0" autoFilter="0"/>
  <autoFilter ref="C83:K97" xr:uid="{00000000-0009-0000-0000-00000C000000}"/>
  <mergeCells count="9">
    <mergeCell ref="E50:H50"/>
    <mergeCell ref="E74:H74"/>
    <mergeCell ref="E76:H76"/>
    <mergeCell ref="L2:V2"/>
    <mergeCell ref="E7:H7"/>
    <mergeCell ref="E9:H9"/>
    <mergeCell ref="E18:H18"/>
    <mergeCell ref="E27:H27"/>
    <mergeCell ref="E48:H48"/>
  </mergeCells>
  <hyperlinks>
    <hyperlink ref="F88" r:id="rId1" xr:uid="{00000000-0004-0000-0C00-000000000000}"/>
    <hyperlink ref="F91" r:id="rId2" xr:uid="{00000000-0004-0000-0C00-000001000000}"/>
    <hyperlink ref="F94" r:id="rId3" xr:uid="{00000000-0004-0000-0C00-000002000000}"/>
    <hyperlink ref="F97" r:id="rId4" xr:uid="{00000000-0004-0000-0C00-000003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1413-6AF5-2741-B7E9-21D586F23AD9}">
  <sheetPr>
    <pageSetUpPr fitToPage="1"/>
  </sheetPr>
  <dimension ref="A1:AF106"/>
  <sheetViews>
    <sheetView zoomScaleNormal="100" zoomScaleSheetLayoutView="85" workbookViewId="0">
      <pane ySplit="1" topLeftCell="A37" activePane="bottomLeft" state="frozen"/>
      <selection pane="bottomLeft" activeCell="AB8" sqref="AB8"/>
    </sheetView>
  </sheetViews>
  <sheetFormatPr baseColWidth="10" defaultColWidth="13.75" defaultRowHeight="15"/>
  <cols>
    <col min="1" max="1" width="15.25" style="402" bestFit="1" customWidth="1"/>
    <col min="2" max="2" width="193.25" style="333" customWidth="1"/>
    <col min="3" max="3" width="24.75" style="347" customWidth="1"/>
    <col min="4" max="4" width="21.75" style="347" customWidth="1"/>
    <col min="5" max="5" width="27.75" style="347" bestFit="1" customWidth="1"/>
    <col min="6" max="6" width="21.75" style="347" customWidth="1"/>
    <col min="7" max="7" width="9.75" style="347" bestFit="1" customWidth="1"/>
    <col min="8" max="8" width="14.25" style="347" customWidth="1"/>
    <col min="9" max="9" width="17.25" style="347" bestFit="1" customWidth="1"/>
    <col min="10" max="10" width="13.25" style="347" customWidth="1"/>
    <col min="11" max="11" width="14.5" style="347" customWidth="1"/>
    <col min="12" max="12" width="16.75" style="347" customWidth="1"/>
    <col min="13" max="13" width="12.25" style="347" customWidth="1"/>
    <col min="14" max="14" width="14.75" style="347" customWidth="1"/>
    <col min="15" max="15" width="16" style="347" customWidth="1"/>
    <col min="16" max="16" width="17" style="347" customWidth="1"/>
    <col min="17" max="17" width="15.75" style="347" customWidth="1"/>
    <col min="18" max="18" width="14.75" style="347" customWidth="1"/>
    <col min="19" max="19" width="12.75" style="347" customWidth="1"/>
    <col min="20" max="21" width="16" style="347" customWidth="1"/>
    <col min="22" max="22" width="12.75" style="347" customWidth="1"/>
    <col min="23" max="23" width="14.5" style="347" customWidth="1"/>
    <col min="24" max="24" width="24.5" style="333" bestFit="1" customWidth="1"/>
    <col min="25" max="25" width="5.25" style="333" bestFit="1" customWidth="1"/>
    <col min="26" max="26" width="26.5" style="333" bestFit="1" customWidth="1"/>
    <col min="27" max="27" width="14.5" style="347" customWidth="1"/>
    <col min="28" max="28" width="13.75" style="347"/>
    <col min="29" max="29" width="13.75" style="347" customWidth="1"/>
    <col min="30" max="32" width="13.75" style="347"/>
    <col min="33" max="16384" width="13.75" style="333"/>
  </cols>
  <sheetData>
    <row r="1" spans="1:32" ht="116.5" customHeight="1">
      <c r="A1" s="323" t="s">
        <v>1782</v>
      </c>
      <c r="B1" s="324" t="s">
        <v>1783</v>
      </c>
      <c r="C1" s="325" t="s">
        <v>1784</v>
      </c>
      <c r="D1" s="326" t="s">
        <v>1785</v>
      </c>
      <c r="E1" s="327" t="s">
        <v>1786</v>
      </c>
      <c r="F1" s="328" t="s">
        <v>1787</v>
      </c>
      <c r="G1" s="327" t="s">
        <v>1788</v>
      </c>
      <c r="H1" s="325" t="s">
        <v>1789</v>
      </c>
      <c r="I1" s="328" t="s">
        <v>1790</v>
      </c>
      <c r="J1" s="327" t="s">
        <v>1791</v>
      </c>
      <c r="K1" s="325" t="s">
        <v>1792</v>
      </c>
      <c r="L1" s="328" t="s">
        <v>1793</v>
      </c>
      <c r="M1" s="327" t="s">
        <v>1794</v>
      </c>
      <c r="N1" s="328" t="s">
        <v>1795</v>
      </c>
      <c r="O1" s="328" t="s">
        <v>1796</v>
      </c>
      <c r="P1" s="327" t="s">
        <v>1797</v>
      </c>
      <c r="Q1" s="325" t="s">
        <v>1798</v>
      </c>
      <c r="R1" s="328" t="s">
        <v>1799</v>
      </c>
      <c r="S1" s="327" t="s">
        <v>1800</v>
      </c>
      <c r="T1" s="325" t="s">
        <v>1801</v>
      </c>
      <c r="U1" s="328" t="s">
        <v>1802</v>
      </c>
      <c r="V1" s="327" t="s">
        <v>1803</v>
      </c>
      <c r="W1" s="325" t="s">
        <v>1804</v>
      </c>
      <c r="X1" s="329" t="s">
        <v>1805</v>
      </c>
      <c r="Y1" s="330" t="s">
        <v>1806</v>
      </c>
      <c r="Z1" s="331" t="s">
        <v>1807</v>
      </c>
      <c r="AA1" s="332"/>
      <c r="AB1" s="332"/>
      <c r="AC1" s="332"/>
      <c r="AD1" s="332"/>
      <c r="AE1" s="332"/>
      <c r="AF1" s="332"/>
    </row>
    <row r="2" spans="1:32" ht="16">
      <c r="A2" s="334"/>
      <c r="B2" s="335" t="s">
        <v>1808</v>
      </c>
      <c r="C2" s="336"/>
      <c r="D2" s="336"/>
      <c r="E2" s="336"/>
      <c r="F2" s="336"/>
      <c r="G2" s="336"/>
      <c r="H2" s="336"/>
      <c r="I2" s="336"/>
      <c r="J2" s="336"/>
      <c r="K2" s="336"/>
      <c r="L2" s="336"/>
      <c r="M2" s="336"/>
      <c r="N2" s="336"/>
      <c r="O2" s="336"/>
      <c r="P2" s="336"/>
      <c r="Q2" s="336"/>
      <c r="R2" s="336"/>
      <c r="S2" s="336"/>
      <c r="T2" s="336"/>
      <c r="U2" s="336"/>
      <c r="V2" s="336"/>
      <c r="W2" s="336"/>
      <c r="X2" s="337"/>
      <c r="Y2" s="335"/>
      <c r="Z2" s="338"/>
      <c r="AA2" s="339"/>
      <c r="AB2" s="339"/>
      <c r="AC2" s="339"/>
      <c r="AD2" s="339"/>
      <c r="AE2" s="339"/>
      <c r="AF2" s="339"/>
    </row>
    <row r="3" spans="1:32" ht="16">
      <c r="A3" s="334"/>
      <c r="B3" s="335" t="s">
        <v>1809</v>
      </c>
      <c r="C3" s="336"/>
      <c r="D3" s="336"/>
      <c r="E3" s="336"/>
      <c r="F3" s="336"/>
      <c r="G3" s="336"/>
      <c r="H3" s="336"/>
      <c r="I3" s="336"/>
      <c r="J3" s="336"/>
      <c r="K3" s="336"/>
      <c r="L3" s="336"/>
      <c r="M3" s="336"/>
      <c r="N3" s="336"/>
      <c r="O3" s="336"/>
      <c r="P3" s="336"/>
      <c r="Q3" s="336"/>
      <c r="R3" s="336"/>
      <c r="S3" s="336"/>
      <c r="T3" s="336"/>
      <c r="U3" s="336"/>
      <c r="V3" s="336"/>
      <c r="W3" s="336"/>
      <c r="X3" s="337"/>
      <c r="Y3" s="335"/>
      <c r="Z3" s="338"/>
      <c r="AA3" s="339"/>
      <c r="AB3" s="339"/>
      <c r="AC3" s="339"/>
      <c r="AD3" s="339"/>
      <c r="AE3" s="339"/>
      <c r="AF3" s="339"/>
    </row>
    <row r="4" spans="1:32" ht="122.25" customHeight="1">
      <c r="A4" s="340" t="s">
        <v>1810</v>
      </c>
      <c r="B4" s="341" t="s">
        <v>1811</v>
      </c>
      <c r="C4" s="342" t="s">
        <v>1812</v>
      </c>
      <c r="D4" s="343"/>
      <c r="E4" s="343"/>
      <c r="F4" s="344"/>
      <c r="G4" s="344"/>
      <c r="H4" s="343"/>
      <c r="I4" s="344"/>
      <c r="J4" s="344"/>
      <c r="K4" s="343"/>
      <c r="L4" s="344"/>
      <c r="M4" s="344"/>
      <c r="N4" s="343"/>
      <c r="O4" s="344"/>
      <c r="P4" s="344"/>
      <c r="Q4" s="343"/>
      <c r="R4" s="344"/>
      <c r="S4" s="344"/>
      <c r="T4" s="344"/>
      <c r="U4" s="344"/>
      <c r="V4" s="344"/>
      <c r="W4" s="344"/>
      <c r="X4" s="345"/>
      <c r="Y4" s="344">
        <v>1</v>
      </c>
      <c r="Z4" s="346">
        <f t="shared" ref="Z4:Z39" si="0">Y4*X4</f>
        <v>0</v>
      </c>
    </row>
    <row r="5" spans="1:32" ht="80">
      <c r="A5" s="340" t="s">
        <v>1813</v>
      </c>
      <c r="B5" s="348" t="s">
        <v>1814</v>
      </c>
      <c r="C5" s="349" t="s">
        <v>1812</v>
      </c>
      <c r="D5" s="343"/>
      <c r="E5" s="343"/>
      <c r="F5" s="344"/>
      <c r="G5" s="344"/>
      <c r="H5" s="343"/>
      <c r="I5" s="344"/>
      <c r="J5" s="344"/>
      <c r="K5" s="343"/>
      <c r="L5" s="344"/>
      <c r="M5" s="344"/>
      <c r="N5" s="343"/>
      <c r="O5" s="344"/>
      <c r="P5" s="344"/>
      <c r="Q5" s="343"/>
      <c r="R5" s="344"/>
      <c r="S5" s="344"/>
      <c r="T5" s="344"/>
      <c r="U5" s="344"/>
      <c r="V5" s="344"/>
      <c r="W5" s="344"/>
      <c r="X5" s="345"/>
      <c r="Y5" s="344">
        <v>2</v>
      </c>
      <c r="Z5" s="346">
        <f t="shared" si="0"/>
        <v>0</v>
      </c>
    </row>
    <row r="6" spans="1:32" ht="80">
      <c r="A6" s="340" t="s">
        <v>1815</v>
      </c>
      <c r="B6" s="350" t="s">
        <v>1816</v>
      </c>
      <c r="C6" s="351" t="s">
        <v>1817</v>
      </c>
      <c r="D6" s="352"/>
      <c r="E6" s="352"/>
      <c r="F6" s="344"/>
      <c r="G6" s="344"/>
      <c r="H6" s="343"/>
      <c r="I6" s="344"/>
      <c r="J6" s="344"/>
      <c r="K6" s="343"/>
      <c r="L6" s="344"/>
      <c r="M6" s="344"/>
      <c r="N6" s="353"/>
      <c r="O6" s="344"/>
      <c r="P6" s="344"/>
      <c r="Q6" s="343"/>
      <c r="R6" s="342"/>
      <c r="S6" s="342"/>
      <c r="T6" s="342"/>
      <c r="U6" s="342"/>
      <c r="V6" s="342"/>
      <c r="W6" s="342"/>
      <c r="X6" s="354"/>
      <c r="Y6" s="342">
        <v>1</v>
      </c>
      <c r="Z6" s="346">
        <f t="shared" si="0"/>
        <v>0</v>
      </c>
      <c r="AA6" s="355"/>
      <c r="AB6" s="355"/>
      <c r="AC6" s="355"/>
      <c r="AD6" s="355"/>
      <c r="AE6" s="355"/>
      <c r="AF6" s="355"/>
    </row>
    <row r="7" spans="1:32" ht="16">
      <c r="A7" s="334"/>
      <c r="B7" s="335" t="s">
        <v>1818</v>
      </c>
      <c r="C7" s="336"/>
      <c r="D7" s="336"/>
      <c r="E7" s="336"/>
      <c r="F7" s="336"/>
      <c r="G7" s="336"/>
      <c r="H7" s="336"/>
      <c r="I7" s="336"/>
      <c r="J7" s="336"/>
      <c r="K7" s="336"/>
      <c r="L7" s="336"/>
      <c r="M7" s="336"/>
      <c r="N7" s="336"/>
      <c r="O7" s="336"/>
      <c r="P7" s="336"/>
      <c r="Q7" s="336"/>
      <c r="R7" s="336"/>
      <c r="S7" s="336"/>
      <c r="T7" s="336"/>
      <c r="U7" s="336"/>
      <c r="V7" s="336"/>
      <c r="W7" s="336"/>
      <c r="X7" s="337"/>
      <c r="Y7" s="335"/>
      <c r="Z7" s="338"/>
      <c r="AA7" s="339"/>
      <c r="AB7" s="339"/>
      <c r="AC7" s="339"/>
      <c r="AD7" s="339"/>
      <c r="AE7" s="339"/>
      <c r="AF7" s="339"/>
    </row>
    <row r="8" spans="1:32" ht="284.25" customHeight="1">
      <c r="A8" s="340" t="s">
        <v>1819</v>
      </c>
      <c r="B8" s="350" t="s">
        <v>1820</v>
      </c>
      <c r="C8" s="351" t="s">
        <v>1821</v>
      </c>
      <c r="D8" s="356"/>
      <c r="E8" s="356"/>
      <c r="F8" s="351"/>
      <c r="G8" s="351"/>
      <c r="H8" s="357"/>
      <c r="I8" s="351"/>
      <c r="J8" s="351"/>
      <c r="K8" s="357"/>
      <c r="L8" s="351"/>
      <c r="M8" s="351"/>
      <c r="N8" s="357"/>
      <c r="O8" s="351"/>
      <c r="P8" s="358"/>
      <c r="Q8" s="357"/>
      <c r="R8" s="342"/>
      <c r="S8" s="342"/>
      <c r="T8" s="342"/>
      <c r="U8" s="359" t="s">
        <v>1822</v>
      </c>
      <c r="V8" s="360">
        <v>43</v>
      </c>
      <c r="W8" s="361"/>
      <c r="X8" s="362"/>
      <c r="Y8" s="342">
        <v>1</v>
      </c>
      <c r="Z8" s="346">
        <f t="shared" si="0"/>
        <v>0</v>
      </c>
      <c r="AA8" s="355"/>
      <c r="AB8" s="355"/>
      <c r="AC8" s="355"/>
      <c r="AD8" s="355"/>
      <c r="AE8" s="355"/>
      <c r="AF8" s="355"/>
    </row>
    <row r="9" spans="1:32" ht="282" customHeight="1">
      <c r="A9" s="340" t="s">
        <v>1823</v>
      </c>
      <c r="B9" s="363" t="s">
        <v>1824</v>
      </c>
      <c r="C9" s="351" t="s">
        <v>1821</v>
      </c>
      <c r="D9" s="356"/>
      <c r="E9" s="356"/>
      <c r="F9" s="342"/>
      <c r="G9" s="342"/>
      <c r="H9" s="364"/>
      <c r="I9" s="342"/>
      <c r="J9" s="342"/>
      <c r="K9" s="364"/>
      <c r="L9" s="342"/>
      <c r="M9" s="342"/>
      <c r="N9" s="364"/>
      <c r="O9" s="344"/>
      <c r="P9" s="344"/>
      <c r="Q9" s="344"/>
      <c r="R9" s="344" t="s">
        <v>1822</v>
      </c>
      <c r="S9" s="344">
        <v>19</v>
      </c>
      <c r="T9" s="343"/>
      <c r="U9" s="342"/>
      <c r="V9" s="342"/>
      <c r="W9" s="342"/>
      <c r="X9" s="345"/>
      <c r="Y9" s="342">
        <v>1</v>
      </c>
      <c r="Z9" s="346">
        <f t="shared" si="0"/>
        <v>0</v>
      </c>
      <c r="AA9" s="355"/>
      <c r="AB9" s="355"/>
      <c r="AC9" s="355"/>
      <c r="AD9" s="355"/>
      <c r="AE9" s="355"/>
      <c r="AF9" s="355"/>
    </row>
    <row r="10" spans="1:32" ht="409.5" customHeight="1">
      <c r="A10" s="365" t="s">
        <v>1825</v>
      </c>
      <c r="B10" s="366" t="s">
        <v>1826</v>
      </c>
      <c r="C10" s="367" t="s">
        <v>1821</v>
      </c>
      <c r="D10" s="368"/>
      <c r="E10" s="368"/>
      <c r="F10" s="367" t="s">
        <v>1822</v>
      </c>
      <c r="G10" s="367">
        <v>4360</v>
      </c>
      <c r="H10" s="368"/>
      <c r="I10" s="367" t="s">
        <v>1822</v>
      </c>
      <c r="J10" s="367">
        <v>1070</v>
      </c>
      <c r="K10" s="368"/>
      <c r="L10" s="367"/>
      <c r="M10" s="367"/>
      <c r="N10" s="368"/>
      <c r="O10" s="367"/>
      <c r="P10" s="367"/>
      <c r="Q10" s="367"/>
      <c r="R10" s="367" t="s">
        <v>1822</v>
      </c>
      <c r="S10" s="367">
        <v>67</v>
      </c>
      <c r="T10" s="368"/>
      <c r="U10" s="367" t="s">
        <v>1822</v>
      </c>
      <c r="V10" s="367">
        <v>17</v>
      </c>
      <c r="W10" s="368"/>
      <c r="X10" s="369"/>
      <c r="Y10" s="367">
        <v>1</v>
      </c>
      <c r="Z10" s="370">
        <f>Y10*X10</f>
        <v>0</v>
      </c>
      <c r="AA10" s="355"/>
      <c r="AB10" s="355"/>
      <c r="AC10" s="355"/>
      <c r="AD10" s="355"/>
      <c r="AE10" s="355"/>
      <c r="AF10" s="355"/>
    </row>
    <row r="11" spans="1:32" ht="409.5" customHeight="1">
      <c r="A11" s="371"/>
      <c r="B11" s="372"/>
      <c r="C11" s="373"/>
      <c r="D11" s="374"/>
      <c r="E11" s="374"/>
      <c r="F11" s="375"/>
      <c r="G11" s="375"/>
      <c r="H11" s="374"/>
      <c r="I11" s="375"/>
      <c r="J11" s="375"/>
      <c r="K11" s="374"/>
      <c r="L11" s="375"/>
      <c r="M11" s="375"/>
      <c r="N11" s="374"/>
      <c r="O11" s="373"/>
      <c r="P11" s="373"/>
      <c r="Q11" s="373"/>
      <c r="R11" s="373"/>
      <c r="S11" s="373"/>
      <c r="T11" s="376"/>
      <c r="U11" s="373"/>
      <c r="V11" s="373"/>
      <c r="W11" s="376"/>
      <c r="X11" s="377"/>
      <c r="Y11" s="378"/>
      <c r="Z11" s="379"/>
      <c r="AA11" s="355"/>
      <c r="AB11" s="355"/>
      <c r="AC11" s="355"/>
      <c r="AD11" s="355"/>
      <c r="AE11" s="355"/>
      <c r="AF11" s="355"/>
    </row>
    <row r="12" spans="1:32" ht="117" customHeight="1">
      <c r="A12" s="340" t="s">
        <v>1827</v>
      </c>
      <c r="B12" s="341" t="s">
        <v>1828</v>
      </c>
      <c r="C12" s="380" t="s">
        <v>1812</v>
      </c>
      <c r="D12" s="343"/>
      <c r="E12" s="343"/>
      <c r="F12" s="344"/>
      <c r="G12" s="344"/>
      <c r="H12" s="343"/>
      <c r="I12" s="344"/>
      <c r="J12" s="344"/>
      <c r="K12" s="343"/>
      <c r="L12" s="344"/>
      <c r="M12" s="344"/>
      <c r="N12" s="343"/>
      <c r="O12" s="344"/>
      <c r="P12" s="344"/>
      <c r="Q12" s="343"/>
      <c r="R12" s="344"/>
      <c r="S12" s="344"/>
      <c r="T12" s="344"/>
      <c r="U12" s="344"/>
      <c r="V12" s="344"/>
      <c r="W12" s="344"/>
      <c r="X12" s="354"/>
      <c r="Y12" s="344">
        <v>1</v>
      </c>
      <c r="Z12" s="346">
        <f t="shared" si="0"/>
        <v>0</v>
      </c>
    </row>
    <row r="13" spans="1:32" ht="116.25" customHeight="1">
      <c r="A13" s="340" t="s">
        <v>1829</v>
      </c>
      <c r="B13" s="350" t="s">
        <v>1830</v>
      </c>
      <c r="C13" s="351" t="s">
        <v>1812</v>
      </c>
      <c r="D13" s="343"/>
      <c r="E13" s="357"/>
      <c r="F13" s="344"/>
      <c r="G13" s="344"/>
      <c r="H13" s="343"/>
      <c r="I13" s="344"/>
      <c r="J13" s="344"/>
      <c r="K13" s="343"/>
      <c r="L13" s="344"/>
      <c r="M13" s="344"/>
      <c r="N13" s="343"/>
      <c r="O13" s="344"/>
      <c r="P13" s="344"/>
      <c r="Q13" s="343"/>
      <c r="R13" s="344"/>
      <c r="S13" s="344"/>
      <c r="T13" s="344"/>
      <c r="U13" s="344"/>
      <c r="V13" s="344"/>
      <c r="W13" s="344"/>
      <c r="X13" s="354"/>
      <c r="Y13" s="344">
        <v>1</v>
      </c>
      <c r="Z13" s="346">
        <f t="shared" si="0"/>
        <v>0</v>
      </c>
    </row>
    <row r="14" spans="1:32" ht="42.75" customHeight="1">
      <c r="A14" s="340" t="s">
        <v>1831</v>
      </c>
      <c r="B14" s="381" t="s">
        <v>1832</v>
      </c>
      <c r="C14" s="351"/>
      <c r="D14" s="382"/>
      <c r="E14" s="364"/>
      <c r="F14" s="344"/>
      <c r="G14" s="344"/>
      <c r="H14" s="344"/>
      <c r="I14" s="344"/>
      <c r="J14" s="344"/>
      <c r="K14" s="344"/>
      <c r="L14" s="344"/>
      <c r="M14" s="344"/>
      <c r="N14" s="344"/>
      <c r="O14" s="344"/>
      <c r="P14" s="344"/>
      <c r="Q14" s="343"/>
      <c r="R14" s="344"/>
      <c r="S14" s="344"/>
      <c r="T14" s="344"/>
      <c r="U14" s="344"/>
      <c r="V14" s="344"/>
      <c r="W14" s="344"/>
      <c r="X14" s="354"/>
      <c r="Y14" s="344">
        <v>1</v>
      </c>
      <c r="Z14" s="346">
        <f t="shared" si="0"/>
        <v>0</v>
      </c>
    </row>
    <row r="15" spans="1:32" ht="80">
      <c r="A15" s="340" t="s">
        <v>1833</v>
      </c>
      <c r="B15" s="350" t="s">
        <v>1834</v>
      </c>
      <c r="C15" s="380" t="s">
        <v>1812</v>
      </c>
      <c r="D15" s="357"/>
      <c r="E15" s="352"/>
      <c r="F15" s="350"/>
      <c r="G15" s="383"/>
      <c r="H15" s="352"/>
      <c r="I15" s="383"/>
      <c r="J15" s="383"/>
      <c r="K15" s="352"/>
      <c r="L15" s="383"/>
      <c r="M15" s="383"/>
      <c r="N15" s="352"/>
      <c r="O15" s="351"/>
      <c r="P15" s="358"/>
      <c r="Q15" s="357"/>
      <c r="R15" s="344"/>
      <c r="S15" s="344"/>
      <c r="T15" s="344"/>
      <c r="U15" s="344"/>
      <c r="V15" s="344"/>
      <c r="W15" s="344"/>
      <c r="X15" s="362"/>
      <c r="Y15" s="344">
        <v>1</v>
      </c>
      <c r="Z15" s="346">
        <f t="shared" si="0"/>
        <v>0</v>
      </c>
    </row>
    <row r="16" spans="1:32" ht="80">
      <c r="A16" s="340" t="s">
        <v>1835</v>
      </c>
      <c r="B16" s="384" t="s">
        <v>1836</v>
      </c>
      <c r="C16" s="351" t="s">
        <v>1817</v>
      </c>
      <c r="D16" s="385"/>
      <c r="E16" s="385"/>
      <c r="F16" s="386"/>
      <c r="G16" s="386"/>
      <c r="H16" s="356"/>
      <c r="I16" s="386"/>
      <c r="J16" s="386"/>
      <c r="K16" s="356"/>
      <c r="L16" s="386"/>
      <c r="M16" s="386"/>
      <c r="N16" s="356"/>
      <c r="O16" s="386"/>
      <c r="P16" s="386"/>
      <c r="Q16" s="356"/>
      <c r="R16" s="344"/>
      <c r="S16" s="344"/>
      <c r="T16" s="344"/>
      <c r="U16" s="344"/>
      <c r="V16" s="344"/>
      <c r="W16" s="344"/>
      <c r="X16" s="354"/>
      <c r="Y16" s="344">
        <v>1</v>
      </c>
      <c r="Z16" s="346">
        <f t="shared" si="0"/>
        <v>0</v>
      </c>
    </row>
    <row r="17" spans="1:32" ht="80">
      <c r="A17" s="340" t="s">
        <v>1837</v>
      </c>
      <c r="B17" s="384" t="s">
        <v>1838</v>
      </c>
      <c r="C17" s="351" t="s">
        <v>1812</v>
      </c>
      <c r="D17" s="356"/>
      <c r="E17" s="356"/>
      <c r="F17" s="386"/>
      <c r="G17" s="386"/>
      <c r="H17" s="356"/>
      <c r="I17" s="386"/>
      <c r="J17" s="386"/>
      <c r="K17" s="356"/>
      <c r="L17" s="386"/>
      <c r="M17" s="386"/>
      <c r="N17" s="387"/>
      <c r="O17" s="386"/>
      <c r="P17" s="386"/>
      <c r="Q17" s="356"/>
      <c r="R17" s="344"/>
      <c r="S17" s="344"/>
      <c r="T17" s="344"/>
      <c r="U17" s="344"/>
      <c r="V17" s="344"/>
      <c r="W17" s="344"/>
      <c r="X17" s="388"/>
      <c r="Y17" s="386">
        <v>2</v>
      </c>
      <c r="Z17" s="346">
        <f t="shared" si="0"/>
        <v>0</v>
      </c>
    </row>
    <row r="18" spans="1:32" ht="80">
      <c r="A18" s="340" t="s">
        <v>1839</v>
      </c>
      <c r="B18" s="384" t="s">
        <v>1840</v>
      </c>
      <c r="C18" s="351" t="s">
        <v>1817</v>
      </c>
      <c r="D18" s="356"/>
      <c r="E18" s="356"/>
      <c r="F18" s="386"/>
      <c r="G18" s="386"/>
      <c r="H18" s="356"/>
      <c r="I18" s="386"/>
      <c r="J18" s="386"/>
      <c r="K18" s="356"/>
      <c r="L18" s="386"/>
      <c r="M18" s="386"/>
      <c r="N18" s="387"/>
      <c r="O18" s="386"/>
      <c r="P18" s="386"/>
      <c r="Q18" s="356"/>
      <c r="R18" s="344"/>
      <c r="S18" s="344"/>
      <c r="T18" s="344"/>
      <c r="U18" s="344"/>
      <c r="V18" s="344"/>
      <c r="W18" s="344"/>
      <c r="X18" s="362"/>
      <c r="Y18" s="344">
        <v>2</v>
      </c>
      <c r="Z18" s="346">
        <f t="shared" si="0"/>
        <v>0</v>
      </c>
    </row>
    <row r="19" spans="1:32" ht="111.75" customHeight="1">
      <c r="A19" s="340" t="s">
        <v>1841</v>
      </c>
      <c r="B19" s="363" t="s">
        <v>1842</v>
      </c>
      <c r="C19" s="351" t="s">
        <v>1817</v>
      </c>
      <c r="D19" s="343"/>
      <c r="E19" s="343"/>
      <c r="F19" s="344"/>
      <c r="G19" s="344"/>
      <c r="H19" s="343"/>
      <c r="I19" s="344"/>
      <c r="J19" s="344"/>
      <c r="K19" s="343"/>
      <c r="L19" s="344"/>
      <c r="M19" s="344"/>
      <c r="N19" s="343"/>
      <c r="O19" s="344"/>
      <c r="P19" s="344"/>
      <c r="Q19" s="344"/>
      <c r="R19" s="344"/>
      <c r="S19" s="344"/>
      <c r="T19" s="343"/>
      <c r="U19" s="344"/>
      <c r="V19" s="344"/>
      <c r="W19" s="344"/>
      <c r="X19" s="354"/>
      <c r="Y19" s="344">
        <v>1</v>
      </c>
      <c r="Z19" s="346">
        <f t="shared" si="0"/>
        <v>0</v>
      </c>
    </row>
    <row r="20" spans="1:32" ht="80">
      <c r="A20" s="340" t="s">
        <v>1843</v>
      </c>
      <c r="B20" s="363" t="s">
        <v>1844</v>
      </c>
      <c r="C20" s="351" t="s">
        <v>1817</v>
      </c>
      <c r="D20" s="343"/>
      <c r="E20" s="343"/>
      <c r="F20" s="344"/>
      <c r="G20" s="344">
        <v>950</v>
      </c>
      <c r="H20" s="343"/>
      <c r="I20" s="344"/>
      <c r="J20" s="344">
        <v>800</v>
      </c>
      <c r="K20" s="343"/>
      <c r="L20" s="344"/>
      <c r="M20" s="344">
        <v>2000</v>
      </c>
      <c r="N20" s="343"/>
      <c r="O20" s="344"/>
      <c r="P20" s="344"/>
      <c r="Q20" s="343"/>
      <c r="R20" s="344"/>
      <c r="S20" s="344"/>
      <c r="T20" s="344"/>
      <c r="U20" s="344"/>
      <c r="V20" s="344"/>
      <c r="W20" s="344"/>
      <c r="X20" s="354"/>
      <c r="Y20" s="344">
        <v>1</v>
      </c>
      <c r="Z20" s="346">
        <f t="shared" si="0"/>
        <v>0</v>
      </c>
    </row>
    <row r="21" spans="1:32" ht="80">
      <c r="A21" s="340" t="s">
        <v>1845</v>
      </c>
      <c r="B21" s="350" t="s">
        <v>1816</v>
      </c>
      <c r="C21" s="351" t="s">
        <v>1817</v>
      </c>
      <c r="D21" s="352"/>
      <c r="E21" s="352"/>
      <c r="F21" s="344"/>
      <c r="G21" s="344"/>
      <c r="H21" s="343"/>
      <c r="I21" s="344"/>
      <c r="J21" s="344"/>
      <c r="K21" s="343"/>
      <c r="L21" s="344"/>
      <c r="M21" s="344"/>
      <c r="N21" s="353"/>
      <c r="O21" s="344"/>
      <c r="P21" s="344"/>
      <c r="Q21" s="343"/>
      <c r="R21" s="342"/>
      <c r="S21" s="342"/>
      <c r="T21" s="342"/>
      <c r="U21" s="342"/>
      <c r="V21" s="342"/>
      <c r="W21" s="342"/>
      <c r="X21" s="354"/>
      <c r="Y21" s="342">
        <v>1</v>
      </c>
      <c r="Z21" s="346">
        <f t="shared" si="0"/>
        <v>0</v>
      </c>
      <c r="AA21" s="355"/>
      <c r="AB21" s="355"/>
      <c r="AC21" s="355"/>
      <c r="AD21" s="355"/>
      <c r="AE21" s="355"/>
      <c r="AF21" s="355"/>
    </row>
    <row r="22" spans="1:32" ht="80">
      <c r="A22" s="340" t="s">
        <v>1846</v>
      </c>
      <c r="B22" s="341" t="s">
        <v>1847</v>
      </c>
      <c r="C22" s="351" t="s">
        <v>1812</v>
      </c>
      <c r="D22" s="343"/>
      <c r="E22" s="343"/>
      <c r="F22" s="344"/>
      <c r="G22" s="344"/>
      <c r="H22" s="343"/>
      <c r="I22" s="344"/>
      <c r="J22" s="344"/>
      <c r="K22" s="343"/>
      <c r="L22" s="344"/>
      <c r="M22" s="344"/>
      <c r="N22" s="343"/>
      <c r="O22" s="344"/>
      <c r="P22" s="344"/>
      <c r="Q22" s="343"/>
      <c r="R22" s="344"/>
      <c r="S22" s="344"/>
      <c r="T22" s="344"/>
      <c r="U22" s="344"/>
      <c r="V22" s="344"/>
      <c r="W22" s="344"/>
      <c r="X22" s="354"/>
      <c r="Y22" s="342">
        <v>1</v>
      </c>
      <c r="Z22" s="346">
        <f t="shared" si="0"/>
        <v>0</v>
      </c>
      <c r="AA22" s="355"/>
      <c r="AB22" s="355"/>
      <c r="AC22" s="355"/>
      <c r="AD22" s="355"/>
      <c r="AE22" s="355"/>
      <c r="AF22" s="355"/>
    </row>
    <row r="23" spans="1:32" ht="16">
      <c r="A23" s="334"/>
      <c r="B23" s="335" t="s">
        <v>1848</v>
      </c>
      <c r="C23" s="336"/>
      <c r="D23" s="336"/>
      <c r="E23" s="336"/>
      <c r="F23" s="336"/>
      <c r="G23" s="336"/>
      <c r="H23" s="336"/>
      <c r="I23" s="336"/>
      <c r="J23" s="336"/>
      <c r="K23" s="336"/>
      <c r="L23" s="336"/>
      <c r="M23" s="336"/>
      <c r="N23" s="336"/>
      <c r="O23" s="336"/>
      <c r="P23" s="336"/>
      <c r="Q23" s="336"/>
      <c r="R23" s="336"/>
      <c r="S23" s="336"/>
      <c r="T23" s="336"/>
      <c r="U23" s="336"/>
      <c r="V23" s="336"/>
      <c r="W23" s="336"/>
      <c r="X23" s="337"/>
      <c r="Y23" s="335"/>
      <c r="Z23" s="338"/>
      <c r="AA23" s="339"/>
      <c r="AB23" s="339"/>
      <c r="AC23" s="339"/>
      <c r="AD23" s="339"/>
      <c r="AE23" s="339"/>
      <c r="AF23" s="339"/>
    </row>
    <row r="24" spans="1:32" ht="80">
      <c r="A24" s="340" t="s">
        <v>1849</v>
      </c>
      <c r="B24" s="341" t="s">
        <v>1847</v>
      </c>
      <c r="C24" s="351" t="s">
        <v>1812</v>
      </c>
      <c r="D24" s="343"/>
      <c r="E24" s="343"/>
      <c r="F24" s="344"/>
      <c r="G24" s="344"/>
      <c r="H24" s="343"/>
      <c r="I24" s="344"/>
      <c r="J24" s="344"/>
      <c r="K24" s="343"/>
      <c r="L24" s="344"/>
      <c r="M24" s="344"/>
      <c r="N24" s="343"/>
      <c r="O24" s="344"/>
      <c r="P24" s="344"/>
      <c r="Q24" s="343"/>
      <c r="R24" s="344"/>
      <c r="S24" s="344"/>
      <c r="T24" s="344"/>
      <c r="U24" s="344"/>
      <c r="V24" s="344"/>
      <c r="W24" s="344"/>
      <c r="X24" s="354"/>
      <c r="Y24" s="344">
        <v>1</v>
      </c>
      <c r="Z24" s="346">
        <f t="shared" si="0"/>
        <v>0</v>
      </c>
    </row>
    <row r="25" spans="1:32" ht="80">
      <c r="A25" s="340" t="s">
        <v>1850</v>
      </c>
      <c r="B25" s="341" t="s">
        <v>1851</v>
      </c>
      <c r="C25" s="342" t="s">
        <v>1812</v>
      </c>
      <c r="D25" s="352"/>
      <c r="E25" s="352"/>
      <c r="F25" s="383"/>
      <c r="G25" s="383"/>
      <c r="H25" s="352"/>
      <c r="I25" s="383"/>
      <c r="J25" s="383"/>
      <c r="K25" s="352"/>
      <c r="L25" s="383"/>
      <c r="M25" s="383"/>
      <c r="N25" s="352"/>
      <c r="O25" s="351"/>
      <c r="P25" s="389"/>
      <c r="Q25" s="351"/>
      <c r="R25" s="351"/>
      <c r="S25" s="360"/>
      <c r="T25" s="357"/>
      <c r="U25" s="344"/>
      <c r="V25" s="344"/>
      <c r="W25" s="344"/>
      <c r="X25" s="362"/>
      <c r="Y25" s="344">
        <v>1</v>
      </c>
      <c r="Z25" s="346">
        <f t="shared" si="0"/>
        <v>0</v>
      </c>
    </row>
    <row r="26" spans="1:32" ht="80">
      <c r="A26" s="340" t="s">
        <v>1852</v>
      </c>
      <c r="B26" s="384" t="s">
        <v>1836</v>
      </c>
      <c r="C26" s="351" t="s">
        <v>1817</v>
      </c>
      <c r="D26" s="385"/>
      <c r="E26" s="385"/>
      <c r="F26" s="386"/>
      <c r="G26" s="386"/>
      <c r="H26" s="356"/>
      <c r="I26" s="386"/>
      <c r="J26" s="386"/>
      <c r="K26" s="356"/>
      <c r="L26" s="386"/>
      <c r="M26" s="386"/>
      <c r="N26" s="356"/>
      <c r="O26" s="386"/>
      <c r="P26" s="386"/>
      <c r="Q26" s="356"/>
      <c r="R26" s="344"/>
      <c r="S26" s="344"/>
      <c r="T26" s="344"/>
      <c r="U26" s="344"/>
      <c r="V26" s="344"/>
      <c r="W26" s="344"/>
      <c r="X26" s="354"/>
      <c r="Y26" s="344">
        <v>2</v>
      </c>
      <c r="Z26" s="346">
        <f t="shared" si="0"/>
        <v>0</v>
      </c>
    </row>
    <row r="27" spans="1:32" ht="16">
      <c r="A27" s="334"/>
      <c r="B27" s="335" t="s">
        <v>1853</v>
      </c>
      <c r="C27" s="336"/>
      <c r="D27" s="336"/>
      <c r="E27" s="336"/>
      <c r="F27" s="336"/>
      <c r="G27" s="336"/>
      <c r="H27" s="336"/>
      <c r="I27" s="336"/>
      <c r="J27" s="336"/>
      <c r="K27" s="336"/>
      <c r="L27" s="336"/>
      <c r="M27" s="336"/>
      <c r="N27" s="336"/>
      <c r="O27" s="336"/>
      <c r="P27" s="336"/>
      <c r="Q27" s="336"/>
      <c r="R27" s="336"/>
      <c r="S27" s="336"/>
      <c r="T27" s="336"/>
      <c r="U27" s="336"/>
      <c r="V27" s="336"/>
      <c r="W27" s="336"/>
      <c r="X27" s="337"/>
      <c r="Y27" s="335"/>
      <c r="Z27" s="338"/>
      <c r="AA27" s="339"/>
      <c r="AB27" s="339"/>
      <c r="AC27" s="339"/>
      <c r="AD27" s="339"/>
      <c r="AE27" s="339"/>
      <c r="AF27" s="339"/>
    </row>
    <row r="28" spans="1:32" ht="80">
      <c r="A28" s="340" t="s">
        <v>1854</v>
      </c>
      <c r="B28" s="341" t="s">
        <v>1811</v>
      </c>
      <c r="C28" s="342" t="s">
        <v>1812</v>
      </c>
      <c r="D28" s="343"/>
      <c r="E28" s="343"/>
      <c r="F28" s="344"/>
      <c r="G28" s="344"/>
      <c r="H28" s="343"/>
      <c r="I28" s="344"/>
      <c r="J28" s="344"/>
      <c r="K28" s="343"/>
      <c r="L28" s="344"/>
      <c r="M28" s="344"/>
      <c r="N28" s="343"/>
      <c r="O28" s="344"/>
      <c r="P28" s="344"/>
      <c r="Q28" s="343"/>
      <c r="R28" s="344"/>
      <c r="S28" s="344"/>
      <c r="T28" s="344"/>
      <c r="U28" s="344"/>
      <c r="V28" s="344"/>
      <c r="W28" s="344"/>
      <c r="X28" s="345"/>
      <c r="Y28" s="344">
        <v>2</v>
      </c>
      <c r="Z28" s="346">
        <f t="shared" si="0"/>
        <v>0</v>
      </c>
    </row>
    <row r="29" spans="1:32" ht="80">
      <c r="A29" s="340" t="s">
        <v>1855</v>
      </c>
      <c r="B29" s="348" t="s">
        <v>1814</v>
      </c>
      <c r="C29" s="349" t="s">
        <v>1812</v>
      </c>
      <c r="D29" s="343"/>
      <c r="E29" s="343"/>
      <c r="F29" s="344"/>
      <c r="G29" s="344"/>
      <c r="H29" s="343"/>
      <c r="I29" s="344"/>
      <c r="J29" s="344"/>
      <c r="K29" s="343"/>
      <c r="L29" s="344"/>
      <c r="M29" s="344"/>
      <c r="N29" s="343"/>
      <c r="O29" s="344"/>
      <c r="P29" s="344"/>
      <c r="Q29" s="343"/>
      <c r="R29" s="344"/>
      <c r="S29" s="344"/>
      <c r="T29" s="344"/>
      <c r="U29" s="344"/>
      <c r="V29" s="344"/>
      <c r="W29" s="344"/>
      <c r="X29" s="345"/>
      <c r="Y29" s="344">
        <v>1</v>
      </c>
      <c r="Z29" s="346">
        <f t="shared" si="0"/>
        <v>0</v>
      </c>
    </row>
    <row r="30" spans="1:32">
      <c r="A30" s="340" t="s">
        <v>1856</v>
      </c>
      <c r="B30" s="390" t="s">
        <v>1857</v>
      </c>
      <c r="C30" s="344"/>
      <c r="D30" s="343"/>
      <c r="E30" s="343"/>
      <c r="F30" s="344"/>
      <c r="G30" s="344">
        <v>1100</v>
      </c>
      <c r="H30" s="343"/>
      <c r="I30" s="344"/>
      <c r="J30" s="344">
        <v>400</v>
      </c>
      <c r="K30" s="343"/>
      <c r="L30" s="344"/>
      <c r="M30" s="344">
        <v>1800</v>
      </c>
      <c r="N30" s="343"/>
      <c r="O30" s="344"/>
      <c r="P30" s="344"/>
      <c r="Q30" s="344"/>
      <c r="R30" s="344"/>
      <c r="S30" s="344"/>
      <c r="T30" s="344"/>
      <c r="U30" s="344"/>
      <c r="V30" s="344"/>
      <c r="W30" s="344"/>
      <c r="X30" s="354"/>
      <c r="Y30" s="344">
        <v>2</v>
      </c>
      <c r="Z30" s="346">
        <f t="shared" si="0"/>
        <v>0</v>
      </c>
    </row>
    <row r="31" spans="1:32" ht="80">
      <c r="A31" s="340" t="s">
        <v>1858</v>
      </c>
      <c r="B31" s="384" t="s">
        <v>1859</v>
      </c>
      <c r="C31" s="351" t="s">
        <v>1812</v>
      </c>
      <c r="D31" s="352"/>
      <c r="E31" s="352"/>
      <c r="F31" s="383"/>
      <c r="G31" s="383"/>
      <c r="H31" s="352"/>
      <c r="I31" s="383"/>
      <c r="J31" s="383"/>
      <c r="K31" s="352"/>
      <c r="L31" s="383"/>
      <c r="M31" s="383"/>
      <c r="N31" s="391"/>
      <c r="O31" s="344"/>
      <c r="P31" s="344"/>
      <c r="Q31" s="344"/>
      <c r="R31" s="344"/>
      <c r="S31" s="344"/>
      <c r="T31" s="344"/>
      <c r="U31" s="344"/>
      <c r="V31" s="344"/>
      <c r="W31" s="344"/>
      <c r="X31" s="345"/>
      <c r="Y31" s="344">
        <v>1</v>
      </c>
      <c r="Z31" s="346">
        <f t="shared" si="0"/>
        <v>0</v>
      </c>
    </row>
    <row r="32" spans="1:32" ht="16">
      <c r="A32" s="334"/>
      <c r="B32" s="335" t="s">
        <v>1860</v>
      </c>
      <c r="C32" s="336"/>
      <c r="D32" s="336"/>
      <c r="E32" s="336"/>
      <c r="F32" s="336"/>
      <c r="G32" s="336"/>
      <c r="H32" s="336"/>
      <c r="I32" s="336"/>
      <c r="J32" s="336"/>
      <c r="K32" s="336"/>
      <c r="L32" s="336"/>
      <c r="M32" s="336"/>
      <c r="N32" s="336"/>
      <c r="O32" s="336"/>
      <c r="P32" s="336"/>
      <c r="Q32" s="336"/>
      <c r="R32" s="336"/>
      <c r="S32" s="336"/>
      <c r="T32" s="336"/>
      <c r="U32" s="336"/>
      <c r="V32" s="336"/>
      <c r="W32" s="336"/>
      <c r="X32" s="337"/>
      <c r="Y32" s="335"/>
      <c r="Z32" s="338"/>
      <c r="AA32" s="339"/>
      <c r="AB32" s="339"/>
      <c r="AC32" s="339"/>
      <c r="AD32" s="339"/>
      <c r="AE32" s="339"/>
      <c r="AF32" s="339"/>
    </row>
    <row r="33" spans="1:32" ht="287.25" customHeight="1">
      <c r="A33" s="340" t="s">
        <v>1861</v>
      </c>
      <c r="B33" s="350" t="s">
        <v>1862</v>
      </c>
      <c r="C33" s="351" t="s">
        <v>1821</v>
      </c>
      <c r="D33" s="357"/>
      <c r="E33" s="357"/>
      <c r="F33" s="351"/>
      <c r="G33" s="351"/>
      <c r="H33" s="357"/>
      <c r="I33" s="351"/>
      <c r="J33" s="351"/>
      <c r="K33" s="357"/>
      <c r="L33" s="351"/>
      <c r="M33" s="351"/>
      <c r="N33" s="357"/>
      <c r="O33" s="342"/>
      <c r="P33" s="344"/>
      <c r="Q33" s="342"/>
      <c r="R33" s="351" t="s">
        <v>1822</v>
      </c>
      <c r="S33" s="360">
        <v>12</v>
      </c>
      <c r="T33" s="357"/>
      <c r="U33" s="342"/>
      <c r="V33" s="342"/>
      <c r="W33" s="342"/>
      <c r="X33" s="354"/>
      <c r="Y33" s="344">
        <v>1</v>
      </c>
      <c r="Z33" s="346">
        <f t="shared" si="0"/>
        <v>0</v>
      </c>
      <c r="AD33" s="392"/>
      <c r="AE33" s="392"/>
      <c r="AF33" s="392"/>
    </row>
    <row r="34" spans="1:32" ht="102.75" customHeight="1">
      <c r="A34" s="340" t="s">
        <v>1863</v>
      </c>
      <c r="B34" s="341" t="s">
        <v>1864</v>
      </c>
      <c r="C34" s="344"/>
      <c r="D34" s="343"/>
      <c r="E34" s="343"/>
      <c r="F34" s="344"/>
      <c r="G34" s="344"/>
      <c r="H34" s="343"/>
      <c r="I34" s="344"/>
      <c r="J34" s="344"/>
      <c r="K34" s="343"/>
      <c r="L34" s="344"/>
      <c r="M34" s="344"/>
      <c r="N34" s="343"/>
      <c r="O34" s="344"/>
      <c r="P34" s="344"/>
      <c r="Q34" s="344"/>
      <c r="R34" s="344"/>
      <c r="S34" s="344"/>
      <c r="T34" s="344"/>
      <c r="U34" s="344"/>
      <c r="V34" s="344"/>
      <c r="W34" s="344"/>
      <c r="X34" s="354"/>
      <c r="Y34" s="344">
        <v>2</v>
      </c>
      <c r="Z34" s="346">
        <f t="shared" si="0"/>
        <v>0</v>
      </c>
      <c r="AD34" s="392"/>
      <c r="AE34" s="392"/>
      <c r="AF34" s="392"/>
    </row>
    <row r="35" spans="1:32" ht="80">
      <c r="A35" s="340" t="s">
        <v>1865</v>
      </c>
      <c r="B35" s="384" t="s">
        <v>1840</v>
      </c>
      <c r="C35" s="351" t="s">
        <v>1817</v>
      </c>
      <c r="D35" s="356"/>
      <c r="E35" s="356"/>
      <c r="F35" s="386"/>
      <c r="G35" s="386"/>
      <c r="H35" s="356"/>
      <c r="I35" s="386"/>
      <c r="J35" s="386"/>
      <c r="K35" s="356"/>
      <c r="L35" s="386"/>
      <c r="M35" s="386"/>
      <c r="N35" s="387"/>
      <c r="O35" s="386"/>
      <c r="P35" s="386"/>
      <c r="Q35" s="356"/>
      <c r="R35" s="344"/>
      <c r="S35" s="344"/>
      <c r="T35" s="344"/>
      <c r="U35" s="344"/>
      <c r="V35" s="344"/>
      <c r="W35" s="344"/>
      <c r="X35" s="362"/>
      <c r="Y35" s="344">
        <v>1</v>
      </c>
      <c r="Z35" s="346">
        <f t="shared" si="0"/>
        <v>0</v>
      </c>
    </row>
    <row r="36" spans="1:32" ht="16">
      <c r="A36" s="340" t="s">
        <v>1866</v>
      </c>
      <c r="B36" s="384" t="s">
        <v>1867</v>
      </c>
      <c r="C36" s="384"/>
      <c r="D36" s="356"/>
      <c r="E36" s="356"/>
      <c r="F36" s="351"/>
      <c r="G36" s="383">
        <v>500</v>
      </c>
      <c r="H36" s="352"/>
      <c r="I36" s="383"/>
      <c r="J36" s="383">
        <v>600</v>
      </c>
      <c r="K36" s="352"/>
      <c r="L36" s="383"/>
      <c r="M36" s="383">
        <v>900</v>
      </c>
      <c r="N36" s="352"/>
      <c r="O36" s="344"/>
      <c r="P36" s="344"/>
      <c r="Q36" s="344"/>
      <c r="R36" s="344"/>
      <c r="S36" s="344"/>
      <c r="T36" s="344"/>
      <c r="U36" s="344"/>
      <c r="V36" s="344"/>
      <c r="W36" s="344"/>
      <c r="X36" s="354"/>
      <c r="Y36" s="386">
        <v>1</v>
      </c>
      <c r="Z36" s="346">
        <f t="shared" si="0"/>
        <v>0</v>
      </c>
      <c r="AD36" s="392"/>
      <c r="AE36" s="392"/>
      <c r="AF36" s="392"/>
    </row>
    <row r="37" spans="1:32" ht="266.25" customHeight="1">
      <c r="A37" s="340" t="s">
        <v>1868</v>
      </c>
      <c r="B37" s="384" t="s">
        <v>1869</v>
      </c>
      <c r="C37" s="351" t="s">
        <v>1821</v>
      </c>
      <c r="D37" s="343"/>
      <c r="E37" s="343"/>
      <c r="F37" s="383"/>
      <c r="G37" s="383"/>
      <c r="H37" s="352"/>
      <c r="I37" s="383"/>
      <c r="J37" s="383"/>
      <c r="K37" s="352"/>
      <c r="L37" s="383"/>
      <c r="M37" s="383"/>
      <c r="N37" s="352"/>
      <c r="O37" s="342"/>
      <c r="P37" s="344"/>
      <c r="Q37" s="342"/>
      <c r="R37" s="359" t="s">
        <v>1822</v>
      </c>
      <c r="S37" s="360">
        <v>20</v>
      </c>
      <c r="T37" s="393"/>
      <c r="U37" s="342"/>
      <c r="V37" s="342"/>
      <c r="W37" s="342"/>
      <c r="X37" s="354"/>
      <c r="Y37" s="344">
        <v>1</v>
      </c>
      <c r="Z37" s="346">
        <f t="shared" si="0"/>
        <v>0</v>
      </c>
    </row>
    <row r="38" spans="1:32" ht="16">
      <c r="A38" s="334"/>
      <c r="B38" s="335" t="s">
        <v>1870</v>
      </c>
      <c r="C38" s="336"/>
      <c r="D38" s="336"/>
      <c r="E38" s="336"/>
      <c r="F38" s="336"/>
      <c r="G38" s="336"/>
      <c r="H38" s="336"/>
      <c r="I38" s="336"/>
      <c r="J38" s="336"/>
      <c r="K38" s="336"/>
      <c r="L38" s="336"/>
      <c r="M38" s="336"/>
      <c r="N38" s="336"/>
      <c r="O38" s="336"/>
      <c r="P38" s="336"/>
      <c r="Q38" s="336"/>
      <c r="R38" s="336"/>
      <c r="S38" s="336"/>
      <c r="T38" s="336"/>
      <c r="U38" s="336"/>
      <c r="V38" s="336"/>
      <c r="W38" s="336"/>
      <c r="X38" s="337"/>
      <c r="Y38" s="335"/>
      <c r="Z38" s="338"/>
      <c r="AA38" s="339"/>
      <c r="AB38" s="339"/>
      <c r="AC38" s="339"/>
      <c r="AD38" s="339"/>
      <c r="AE38" s="339"/>
      <c r="AF38" s="339"/>
    </row>
    <row r="39" spans="1:32" ht="39.75" customHeight="1">
      <c r="A39" s="340" t="s">
        <v>1871</v>
      </c>
      <c r="B39" s="350" t="s">
        <v>1872</v>
      </c>
      <c r="C39" s="350"/>
      <c r="D39" s="394"/>
      <c r="E39" s="395"/>
      <c r="F39" s="344"/>
      <c r="G39" s="344"/>
      <c r="H39" s="344"/>
      <c r="I39" s="344"/>
      <c r="J39" s="344"/>
      <c r="K39" s="344"/>
      <c r="L39" s="344"/>
      <c r="M39" s="344"/>
      <c r="N39" s="344"/>
      <c r="O39" s="344"/>
      <c r="P39" s="344"/>
      <c r="Q39" s="344"/>
      <c r="R39" s="344"/>
      <c r="S39" s="344"/>
      <c r="T39" s="344"/>
      <c r="U39" s="344"/>
      <c r="V39" s="344"/>
      <c r="W39" s="344"/>
      <c r="X39" s="354"/>
      <c r="Y39" s="344">
        <v>1</v>
      </c>
      <c r="Z39" s="346">
        <f t="shared" si="0"/>
        <v>0</v>
      </c>
    </row>
    <row r="40" spans="1:32" ht="16">
      <c r="A40" s="340"/>
      <c r="B40" s="335" t="s">
        <v>1873</v>
      </c>
      <c r="C40" s="344"/>
      <c r="D40" s="344"/>
      <c r="E40" s="344"/>
      <c r="F40" s="344"/>
      <c r="G40" s="344"/>
      <c r="H40" s="344"/>
      <c r="I40" s="344"/>
      <c r="J40" s="344"/>
      <c r="K40" s="344"/>
      <c r="L40" s="344"/>
      <c r="M40" s="344"/>
      <c r="N40" s="344"/>
      <c r="O40" s="344"/>
      <c r="P40" s="344"/>
      <c r="Q40" s="344"/>
      <c r="R40" s="344"/>
      <c r="S40" s="344"/>
      <c r="T40" s="344"/>
      <c r="U40" s="344"/>
      <c r="V40" s="344"/>
      <c r="W40" s="344"/>
      <c r="X40" s="337"/>
      <c r="Y40" s="344"/>
      <c r="Z40" s="338"/>
      <c r="AD40" s="392"/>
      <c r="AE40" s="392"/>
      <c r="AF40" s="392"/>
    </row>
    <row r="41" spans="1:32" ht="176.25" customHeight="1">
      <c r="A41" s="340"/>
      <c r="B41" s="381" t="s">
        <v>1874</v>
      </c>
      <c r="C41" s="344"/>
      <c r="D41" s="344"/>
      <c r="E41" s="344"/>
      <c r="F41" s="344"/>
      <c r="G41" s="344"/>
      <c r="H41" s="344"/>
      <c r="I41" s="344"/>
      <c r="J41" s="344"/>
      <c r="K41" s="344"/>
      <c r="L41" s="344"/>
      <c r="M41" s="344"/>
      <c r="N41" s="344"/>
      <c r="O41" s="344"/>
      <c r="P41" s="344"/>
      <c r="Q41" s="344"/>
      <c r="R41" s="344"/>
      <c r="S41" s="344"/>
      <c r="T41" s="344"/>
      <c r="U41" s="344"/>
      <c r="V41" s="344"/>
      <c r="W41" s="344"/>
      <c r="X41" s="337"/>
      <c r="Y41" s="344"/>
      <c r="Z41" s="338"/>
      <c r="AD41" s="392"/>
      <c r="AE41" s="392"/>
      <c r="AF41" s="392"/>
    </row>
    <row r="42" spans="1:32" ht="16">
      <c r="A42" s="340"/>
      <c r="B42" s="335" t="s">
        <v>1875</v>
      </c>
      <c r="C42" s="344"/>
      <c r="D42" s="344"/>
      <c r="E42" s="344"/>
      <c r="F42" s="344"/>
      <c r="G42" s="344"/>
      <c r="H42" s="344"/>
      <c r="I42" s="344"/>
      <c r="J42" s="344"/>
      <c r="K42" s="344"/>
      <c r="L42" s="344"/>
      <c r="M42" s="344"/>
      <c r="N42" s="344"/>
      <c r="O42" s="344"/>
      <c r="P42" s="344"/>
      <c r="Q42" s="344"/>
      <c r="R42" s="344"/>
      <c r="S42" s="344"/>
      <c r="T42" s="344"/>
      <c r="U42" s="344"/>
      <c r="V42" s="344"/>
      <c r="W42" s="344"/>
      <c r="X42" s="337"/>
      <c r="Y42" s="344"/>
      <c r="Z42" s="338"/>
      <c r="AD42" s="392"/>
      <c r="AE42" s="392"/>
      <c r="AF42" s="392"/>
    </row>
    <row r="43" spans="1:32" ht="257.25" customHeight="1">
      <c r="A43" s="340"/>
      <c r="B43" s="381" t="s">
        <v>1876</v>
      </c>
      <c r="C43" s="344"/>
      <c r="D43" s="343"/>
      <c r="E43" s="343"/>
      <c r="F43" s="344"/>
      <c r="G43" s="344"/>
      <c r="H43" s="344"/>
      <c r="I43" s="344"/>
      <c r="J43" s="344"/>
      <c r="K43" s="344"/>
      <c r="L43" s="344"/>
      <c r="M43" s="344"/>
      <c r="N43" s="344"/>
      <c r="O43" s="344"/>
      <c r="P43" s="344"/>
      <c r="Q43" s="344"/>
      <c r="R43" s="344"/>
      <c r="S43" s="344"/>
      <c r="T43" s="344"/>
      <c r="U43" s="344"/>
      <c r="V43" s="344"/>
      <c r="W43" s="344"/>
      <c r="X43" s="362"/>
      <c r="Y43" s="386">
        <v>1</v>
      </c>
      <c r="Z43" s="396">
        <f t="shared" ref="Z43" si="1">Y43*X43</f>
        <v>0</v>
      </c>
      <c r="AD43" s="392"/>
      <c r="AE43" s="392"/>
      <c r="AF43" s="392"/>
    </row>
    <row r="44" spans="1:32" ht="16" thickBot="1">
      <c r="A44" s="397"/>
      <c r="B44" s="398"/>
      <c r="C44" s="399"/>
      <c r="D44" s="399"/>
      <c r="E44" s="399"/>
      <c r="F44" s="399"/>
      <c r="G44" s="399"/>
      <c r="H44" s="399"/>
      <c r="I44" s="399"/>
      <c r="J44" s="399"/>
      <c r="K44" s="399"/>
      <c r="L44" s="399"/>
      <c r="M44" s="399"/>
      <c r="N44" s="399"/>
      <c r="O44" s="399"/>
      <c r="P44" s="399"/>
      <c r="Q44" s="399"/>
      <c r="R44" s="399"/>
      <c r="S44" s="399"/>
      <c r="T44" s="399"/>
      <c r="U44" s="399"/>
      <c r="V44" s="399"/>
      <c r="W44" s="399"/>
      <c r="X44" s="400"/>
      <c r="Y44" s="399"/>
      <c r="Z44" s="401"/>
      <c r="AD44" s="392"/>
      <c r="AE44" s="392"/>
      <c r="AF44" s="392"/>
    </row>
    <row r="45" spans="1:32" ht="16">
      <c r="B45" s="403" t="s">
        <v>1877</v>
      </c>
      <c r="Z45" s="404">
        <f>SUM(Z2:Z44)</f>
        <v>0</v>
      </c>
    </row>
    <row r="46" spans="1:32" ht="16">
      <c r="B46" s="405" t="s">
        <v>1878</v>
      </c>
      <c r="Z46" s="406">
        <v>0</v>
      </c>
    </row>
    <row r="47" spans="1:32" ht="16">
      <c r="B47" s="405" t="s">
        <v>1879</v>
      </c>
      <c r="Z47" s="406">
        <v>0</v>
      </c>
    </row>
    <row r="48" spans="1:32" ht="16">
      <c r="B48" s="405" t="s">
        <v>1880</v>
      </c>
      <c r="Z48" s="406">
        <v>0</v>
      </c>
    </row>
    <row r="49" spans="2:26" ht="16">
      <c r="B49" s="403" t="s">
        <v>1881</v>
      </c>
      <c r="Z49" s="407">
        <f>SUM(Z45:Z48)</f>
        <v>0</v>
      </c>
    </row>
    <row r="50" spans="2:26" ht="16">
      <c r="B50" s="405" t="s">
        <v>1882</v>
      </c>
      <c r="Z50" s="406">
        <f>Z51-Z49</f>
        <v>0</v>
      </c>
    </row>
    <row r="51" spans="2:26" ht="16">
      <c r="B51" s="403" t="s">
        <v>1883</v>
      </c>
      <c r="Z51" s="407">
        <f>Z49*1.21</f>
        <v>0</v>
      </c>
    </row>
    <row r="52" spans="2:26">
      <c r="B52" s="408"/>
    </row>
    <row r="53" spans="2:26" ht="16">
      <c r="B53" s="409" t="s">
        <v>1884</v>
      </c>
    </row>
    <row r="54" spans="2:26">
      <c r="B54" s="408"/>
    </row>
    <row r="55" spans="2:26" ht="80">
      <c r="B55" s="405" t="s">
        <v>1885</v>
      </c>
    </row>
    <row r="56" spans="2:26">
      <c r="B56" s="405"/>
    </row>
    <row r="57" spans="2:26" ht="16">
      <c r="B57" s="410" t="s">
        <v>1886</v>
      </c>
    </row>
    <row r="58" spans="2:26" ht="16">
      <c r="B58" s="405" t="s">
        <v>1887</v>
      </c>
    </row>
    <row r="59" spans="2:26" ht="32">
      <c r="B59" s="405" t="s">
        <v>1888</v>
      </c>
    </row>
    <row r="60" spans="2:26" ht="16">
      <c r="B60" s="405" t="s">
        <v>1889</v>
      </c>
    </row>
    <row r="61" spans="2:26" ht="16">
      <c r="B61" s="405" t="s">
        <v>1890</v>
      </c>
    </row>
    <row r="62" spans="2:26" ht="16">
      <c r="B62" s="405" t="s">
        <v>1891</v>
      </c>
    </row>
    <row r="63" spans="2:26" ht="16">
      <c r="B63" s="405" t="s">
        <v>1892</v>
      </c>
    </row>
    <row r="64" spans="2:26" ht="16">
      <c r="B64" s="405" t="s">
        <v>1893</v>
      </c>
    </row>
    <row r="65" spans="2:2" ht="16">
      <c r="B65" s="405" t="s">
        <v>1894</v>
      </c>
    </row>
    <row r="66" spans="2:2" ht="16">
      <c r="B66" s="405" t="s">
        <v>1895</v>
      </c>
    </row>
    <row r="67" spans="2:2" ht="16">
      <c r="B67" s="405" t="s">
        <v>1896</v>
      </c>
    </row>
    <row r="68" spans="2:2" ht="16">
      <c r="B68" s="405" t="s">
        <v>1897</v>
      </c>
    </row>
    <row r="69" spans="2:2" ht="16">
      <c r="B69" s="405" t="s">
        <v>1898</v>
      </c>
    </row>
    <row r="70" spans="2:2" ht="16">
      <c r="B70" s="405" t="s">
        <v>1899</v>
      </c>
    </row>
    <row r="71" spans="2:2" ht="16">
      <c r="B71" s="405" t="s">
        <v>1900</v>
      </c>
    </row>
    <row r="72" spans="2:2" ht="16">
      <c r="B72" s="405" t="s">
        <v>1901</v>
      </c>
    </row>
    <row r="73" spans="2:2" ht="16">
      <c r="B73" s="405" t="s">
        <v>1902</v>
      </c>
    </row>
    <row r="74" spans="2:2" ht="16">
      <c r="B74" s="405" t="s">
        <v>1903</v>
      </c>
    </row>
    <row r="75" spans="2:2" ht="16">
      <c r="B75" s="405" t="s">
        <v>1904</v>
      </c>
    </row>
    <row r="76" spans="2:2" ht="16">
      <c r="B76" s="405" t="s">
        <v>1905</v>
      </c>
    </row>
    <row r="77" spans="2:2" ht="16">
      <c r="B77" s="405" t="s">
        <v>1906</v>
      </c>
    </row>
    <row r="78" spans="2:2" ht="16">
      <c r="B78" s="405" t="s">
        <v>1907</v>
      </c>
    </row>
    <row r="79" spans="2:2" ht="16">
      <c r="B79" s="405" t="s">
        <v>1908</v>
      </c>
    </row>
    <row r="80" spans="2:2" ht="16">
      <c r="B80" s="405" t="s">
        <v>1909</v>
      </c>
    </row>
    <row r="81" spans="2:2" ht="16">
      <c r="B81" s="405" t="s">
        <v>1910</v>
      </c>
    </row>
    <row r="82" spans="2:2" ht="16">
      <c r="B82" s="405" t="s">
        <v>1911</v>
      </c>
    </row>
    <row r="83" spans="2:2" ht="16">
      <c r="B83" s="405" t="s">
        <v>1912</v>
      </c>
    </row>
    <row r="84" spans="2:2" ht="16">
      <c r="B84" s="405" t="s">
        <v>1913</v>
      </c>
    </row>
    <row r="85" spans="2:2" ht="16">
      <c r="B85" s="405" t="s">
        <v>1914</v>
      </c>
    </row>
    <row r="86" spans="2:2" ht="16">
      <c r="B86" s="405" t="s">
        <v>1915</v>
      </c>
    </row>
    <row r="87" spans="2:2" ht="16">
      <c r="B87" s="405" t="s">
        <v>1916</v>
      </c>
    </row>
    <row r="88" spans="2:2" ht="16">
      <c r="B88" s="405" t="s">
        <v>1917</v>
      </c>
    </row>
    <row r="89" spans="2:2" ht="16">
      <c r="B89" s="405" t="s">
        <v>1918</v>
      </c>
    </row>
    <row r="90" spans="2:2" ht="16">
      <c r="B90" s="405" t="s">
        <v>1919</v>
      </c>
    </row>
    <row r="91" spans="2:2" ht="16">
      <c r="B91" s="405" t="s">
        <v>1920</v>
      </c>
    </row>
    <row r="92" spans="2:2" ht="16">
      <c r="B92" s="405" t="s">
        <v>1921</v>
      </c>
    </row>
    <row r="93" spans="2:2" ht="16">
      <c r="B93" s="405" t="s">
        <v>1922</v>
      </c>
    </row>
    <row r="94" spans="2:2" ht="16">
      <c r="B94" s="405" t="s">
        <v>1923</v>
      </c>
    </row>
    <row r="95" spans="2:2" ht="16">
      <c r="B95" s="405" t="s">
        <v>1924</v>
      </c>
    </row>
    <row r="96" spans="2:2" ht="16">
      <c r="B96" s="405" t="s">
        <v>1925</v>
      </c>
    </row>
    <row r="97" spans="2:2" ht="16">
      <c r="B97" s="405" t="s">
        <v>1926</v>
      </c>
    </row>
    <row r="98" spans="2:2" ht="16">
      <c r="B98" s="405" t="s">
        <v>1927</v>
      </c>
    </row>
    <row r="99" spans="2:2" ht="16">
      <c r="B99" s="405" t="s">
        <v>1928</v>
      </c>
    </row>
    <row r="100" spans="2:2" ht="16">
      <c r="B100" s="405" t="s">
        <v>1929</v>
      </c>
    </row>
    <row r="101" spans="2:2" ht="32">
      <c r="B101" s="405" t="s">
        <v>1930</v>
      </c>
    </row>
    <row r="102" spans="2:2" ht="16">
      <c r="B102" s="405" t="s">
        <v>1931</v>
      </c>
    </row>
    <row r="103" spans="2:2" ht="16">
      <c r="B103" s="405" t="s">
        <v>1932</v>
      </c>
    </row>
    <row r="104" spans="2:2" ht="16">
      <c r="B104" s="405" t="s">
        <v>1933</v>
      </c>
    </row>
    <row r="105" spans="2:2" ht="16">
      <c r="B105" s="405" t="s">
        <v>1934</v>
      </c>
    </row>
    <row r="106" spans="2:2" ht="16">
      <c r="B106" s="405" t="s">
        <v>1935</v>
      </c>
    </row>
  </sheetData>
  <protectedRanges>
    <protectedRange sqref="X9" name="Oblast1_2_2_1"/>
    <protectedRange sqref="X31" name="Oblast1_2"/>
  </protectedRanges>
  <mergeCells count="26">
    <mergeCell ref="Y10:Y11"/>
    <mergeCell ref="Z10:Z11"/>
    <mergeCell ref="S10:S11"/>
    <mergeCell ref="T10:T11"/>
    <mergeCell ref="U10:U11"/>
    <mergeCell ref="V10:V11"/>
    <mergeCell ref="W10:W11"/>
    <mergeCell ref="X10:X11"/>
    <mergeCell ref="M10:M11"/>
    <mergeCell ref="N10:N11"/>
    <mergeCell ref="O10:O11"/>
    <mergeCell ref="P10:P11"/>
    <mergeCell ref="Q10:Q11"/>
    <mergeCell ref="R10:R11"/>
    <mergeCell ref="G10:G11"/>
    <mergeCell ref="H10:H11"/>
    <mergeCell ref="I10:I11"/>
    <mergeCell ref="J10:J11"/>
    <mergeCell ref="K10:K11"/>
    <mergeCell ref="L10:L11"/>
    <mergeCell ref="A10:A11"/>
    <mergeCell ref="B10:B11"/>
    <mergeCell ref="C10:C11"/>
    <mergeCell ref="D10:D11"/>
    <mergeCell ref="E10:E11"/>
    <mergeCell ref="F10:F11"/>
  </mergeCells>
  <conditionalFormatting sqref="B9">
    <cfRule type="expression" dxfId="18" priority="2">
      <formula>ROW()=AKTIVNÍŘÁDEK()</formula>
    </cfRule>
  </conditionalFormatting>
  <conditionalFormatting sqref="B37">
    <cfRule type="expression" dxfId="17" priority="1">
      <formula>ROW()=AKTIVNÍŘÁDEK()</formula>
    </cfRule>
  </conditionalFormatting>
  <conditionalFormatting sqref="B45:B106">
    <cfRule type="expression" dxfId="16" priority="8">
      <formula>ROW()=AKTIVNÍŘÁDEK()</formula>
    </cfRule>
  </conditionalFormatting>
  <conditionalFormatting sqref="C1:Z1 X44">
    <cfRule type="expression" dxfId="15" priority="10">
      <formula>ROW()=AKTIVNÍŘÁDEK()</formula>
    </cfRule>
  </conditionalFormatting>
  <conditionalFormatting sqref="F9:N9">
    <cfRule type="expression" dxfId="14" priority="3">
      <formula>ROW()=AKTIVNÍŘÁDEK()</formula>
    </cfRule>
  </conditionalFormatting>
  <conditionalFormatting sqref="X2:X3 Z2:Z10 X6:X7 B12:E13 Z18:Z35 X19:X24 X26:X27 X32:X34 X37:X42 Z37:Z42">
    <cfRule type="expression" dxfId="13" priority="6">
      <formula>ROW()=AKTIVNÍŘÁDEK()</formula>
    </cfRule>
  </conditionalFormatting>
  <conditionalFormatting sqref="X9:X10">
    <cfRule type="expression" dxfId="12" priority="4">
      <formula>ROW()=AKTIVNÍŘÁDEK()</formula>
    </cfRule>
  </conditionalFormatting>
  <conditionalFormatting sqref="X12:X14 Z12:Z16 X16">
    <cfRule type="expression" dxfId="11" priority="9">
      <formula>ROW()=AKTIVNÍŘÁDEK()</formula>
    </cfRule>
  </conditionalFormatting>
  <conditionalFormatting sqref="X30">
    <cfRule type="expression" dxfId="10" priority="5">
      <formula>ROW()=AKTIVNÍŘÁDEK()</formula>
    </cfRule>
  </conditionalFormatting>
  <conditionalFormatting sqref="Z44:Z51">
    <cfRule type="expression" dxfId="9" priority="7">
      <formula>ROW()=AKTIVNÍŘÁDEK()</formula>
    </cfRule>
  </conditionalFormatting>
  <printOptions horizontalCentered="1"/>
  <pageMargins left="0.70866141732283472" right="0.70866141732283472" top="0.78740157480314965" bottom="0.78740157480314965" header="0.31496062992125984" footer="0.31496062992125984"/>
  <pageSetup paperSize="9" scale="30" fitToHeight="50" orientation="landscape" r:id="rId1"/>
  <headerFooter>
    <oddHeader>&amp;LModernizace školní kuchyně ZŠ, ZUŠ, MŠ, Lomnice 362&amp;CTechnologie gastro</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2A4CB-1954-5B48-8276-63BCCED5F27F}">
  <sheetPr>
    <pageSetUpPr fitToPage="1"/>
  </sheetPr>
  <dimension ref="A1:AF161"/>
  <sheetViews>
    <sheetView topLeftCell="B1" zoomScaleNormal="100" zoomScaleSheetLayoutView="85" workbookViewId="0">
      <pane ySplit="1" topLeftCell="A86" activePane="bottomLeft" state="frozen"/>
      <selection pane="bottomLeft" activeCell="Z122" sqref="Z122"/>
    </sheetView>
  </sheetViews>
  <sheetFormatPr baseColWidth="10" defaultColWidth="13.75" defaultRowHeight="15"/>
  <cols>
    <col min="1" max="1" width="15.25" style="402" bestFit="1" customWidth="1"/>
    <col min="2" max="2" width="193.25" style="333" customWidth="1"/>
    <col min="3" max="3" width="24.75" style="347" customWidth="1"/>
    <col min="4" max="4" width="21.75" style="347" customWidth="1"/>
    <col min="5" max="5" width="27.75" style="347" bestFit="1" customWidth="1"/>
    <col min="6" max="6" width="21.75" style="347" customWidth="1"/>
    <col min="7" max="7" width="9.75" style="347" bestFit="1" customWidth="1"/>
    <col min="8" max="8" width="14.25" style="347" customWidth="1"/>
    <col min="9" max="9" width="17.25" style="347" bestFit="1" customWidth="1"/>
    <col min="10" max="10" width="13.25" style="347" customWidth="1"/>
    <col min="11" max="11" width="14.5" style="347" customWidth="1"/>
    <col min="12" max="12" width="16.75" style="347" customWidth="1"/>
    <col min="13" max="13" width="12.25" style="347" customWidth="1"/>
    <col min="14" max="14" width="14.75" style="347" customWidth="1"/>
    <col min="15" max="15" width="16" style="347" customWidth="1"/>
    <col min="16" max="16" width="17" style="347" customWidth="1"/>
    <col min="17" max="17" width="15.75" style="347" customWidth="1"/>
    <col min="18" max="18" width="14.75" style="347" customWidth="1"/>
    <col min="19" max="19" width="12.75" style="347" customWidth="1"/>
    <col min="20" max="21" width="16" style="347" customWidth="1"/>
    <col min="22" max="22" width="12.75" style="347" customWidth="1"/>
    <col min="23" max="23" width="14.5" style="347" customWidth="1"/>
    <col min="24" max="24" width="24.5" style="333" bestFit="1" customWidth="1"/>
    <col min="25" max="25" width="5.25" style="333" bestFit="1" customWidth="1"/>
    <col min="26" max="26" width="26.5" style="333" bestFit="1" customWidth="1"/>
    <col min="27" max="27" width="14.5" style="347" customWidth="1"/>
    <col min="28" max="28" width="13.75" style="347"/>
    <col min="29" max="29" width="13.75" style="347" customWidth="1"/>
    <col min="30" max="32" width="13.75" style="347"/>
    <col min="33" max="16384" width="13.75" style="333"/>
  </cols>
  <sheetData>
    <row r="1" spans="1:32" ht="116.5" customHeight="1">
      <c r="A1" s="323" t="s">
        <v>1782</v>
      </c>
      <c r="B1" s="324" t="s">
        <v>1783</v>
      </c>
      <c r="C1" s="325" t="s">
        <v>1784</v>
      </c>
      <c r="D1" s="326" t="s">
        <v>1785</v>
      </c>
      <c r="E1" s="327" t="s">
        <v>1786</v>
      </c>
      <c r="F1" s="328" t="s">
        <v>1787</v>
      </c>
      <c r="G1" s="327" t="s">
        <v>1788</v>
      </c>
      <c r="H1" s="325" t="s">
        <v>1789</v>
      </c>
      <c r="I1" s="328" t="s">
        <v>1790</v>
      </c>
      <c r="J1" s="327" t="s">
        <v>1791</v>
      </c>
      <c r="K1" s="325" t="s">
        <v>1792</v>
      </c>
      <c r="L1" s="328" t="s">
        <v>1793</v>
      </c>
      <c r="M1" s="327" t="s">
        <v>1794</v>
      </c>
      <c r="N1" s="328" t="s">
        <v>1795</v>
      </c>
      <c r="O1" s="328" t="s">
        <v>1796</v>
      </c>
      <c r="P1" s="327" t="s">
        <v>1797</v>
      </c>
      <c r="Q1" s="325" t="s">
        <v>1798</v>
      </c>
      <c r="R1" s="328" t="s">
        <v>1799</v>
      </c>
      <c r="S1" s="327" t="s">
        <v>1800</v>
      </c>
      <c r="T1" s="325" t="s">
        <v>1801</v>
      </c>
      <c r="U1" s="328" t="s">
        <v>1802</v>
      </c>
      <c r="V1" s="327" t="s">
        <v>1803</v>
      </c>
      <c r="W1" s="325" t="s">
        <v>1804</v>
      </c>
      <c r="X1" s="329" t="s">
        <v>1805</v>
      </c>
      <c r="Y1" s="330" t="s">
        <v>1806</v>
      </c>
      <c r="Z1" s="331" t="s">
        <v>1807</v>
      </c>
      <c r="AA1" s="332"/>
      <c r="AB1" s="332"/>
      <c r="AC1" s="332"/>
      <c r="AD1" s="332"/>
      <c r="AE1" s="332"/>
      <c r="AF1" s="332"/>
    </row>
    <row r="2" spans="1:32" ht="16">
      <c r="A2" s="334"/>
      <c r="B2" s="335" t="s">
        <v>1936</v>
      </c>
      <c r="C2" s="336"/>
      <c r="D2" s="336"/>
      <c r="E2" s="336"/>
      <c r="F2" s="336"/>
      <c r="G2" s="336"/>
      <c r="H2" s="336"/>
      <c r="I2" s="336"/>
      <c r="J2" s="336"/>
      <c r="K2" s="336"/>
      <c r="L2" s="336"/>
      <c r="M2" s="336"/>
      <c r="N2" s="336"/>
      <c r="O2" s="336"/>
      <c r="P2" s="336"/>
      <c r="Q2" s="336"/>
      <c r="R2" s="336"/>
      <c r="S2" s="336"/>
      <c r="T2" s="336"/>
      <c r="U2" s="336"/>
      <c r="V2" s="336"/>
      <c r="W2" s="336"/>
      <c r="X2" s="335"/>
      <c r="Y2" s="335"/>
      <c r="Z2" s="411"/>
      <c r="AA2" s="339"/>
      <c r="AB2" s="339"/>
      <c r="AC2" s="339"/>
      <c r="AD2" s="339"/>
      <c r="AE2" s="339"/>
      <c r="AF2" s="339"/>
    </row>
    <row r="3" spans="1:32">
      <c r="A3" s="340" t="s">
        <v>1937</v>
      </c>
      <c r="B3" s="390" t="s">
        <v>1938</v>
      </c>
      <c r="C3" s="342"/>
      <c r="D3" s="364"/>
      <c r="E3" s="364"/>
      <c r="F3" s="342"/>
      <c r="G3" s="344">
        <v>1200</v>
      </c>
      <c r="H3" s="343"/>
      <c r="I3" s="344"/>
      <c r="J3" s="344">
        <v>400</v>
      </c>
      <c r="K3" s="343"/>
      <c r="L3" s="344"/>
      <c r="M3" s="344">
        <v>2000</v>
      </c>
      <c r="N3" s="343"/>
      <c r="O3" s="342"/>
      <c r="P3" s="342"/>
      <c r="Q3" s="342"/>
      <c r="R3" s="342"/>
      <c r="S3" s="342"/>
      <c r="T3" s="342"/>
      <c r="U3" s="342"/>
      <c r="V3" s="342"/>
      <c r="W3" s="342"/>
      <c r="X3" s="354"/>
      <c r="Y3" s="344">
        <v>4</v>
      </c>
      <c r="Z3" s="346">
        <f t="shared" ref="Z3:Z92" si="0">Y3*X3</f>
        <v>0</v>
      </c>
      <c r="AA3" s="355"/>
      <c r="AB3" s="355"/>
      <c r="AC3" s="355"/>
      <c r="AD3" s="355"/>
      <c r="AE3" s="355"/>
      <c r="AF3" s="355"/>
    </row>
    <row r="4" spans="1:32">
      <c r="A4" s="340" t="s">
        <v>1939</v>
      </c>
      <c r="B4" s="390" t="s">
        <v>1938</v>
      </c>
      <c r="C4" s="342"/>
      <c r="D4" s="364"/>
      <c r="E4" s="364"/>
      <c r="F4" s="342"/>
      <c r="G4" s="342">
        <v>1000</v>
      </c>
      <c r="H4" s="364"/>
      <c r="I4" s="342"/>
      <c r="J4" s="342">
        <v>400</v>
      </c>
      <c r="K4" s="364"/>
      <c r="L4" s="342"/>
      <c r="M4" s="342">
        <v>2000</v>
      </c>
      <c r="N4" s="364"/>
      <c r="O4" s="342"/>
      <c r="P4" s="342"/>
      <c r="Q4" s="342"/>
      <c r="R4" s="342"/>
      <c r="S4" s="342"/>
      <c r="T4" s="342"/>
      <c r="U4" s="342"/>
      <c r="V4" s="342"/>
      <c r="W4" s="342"/>
      <c r="X4" s="354"/>
      <c r="Y4" s="342">
        <v>1</v>
      </c>
      <c r="Z4" s="346">
        <f t="shared" si="0"/>
        <v>0</v>
      </c>
      <c r="AA4" s="355"/>
      <c r="AB4" s="355"/>
      <c r="AC4" s="355"/>
      <c r="AD4" s="355"/>
      <c r="AE4" s="355"/>
      <c r="AF4" s="355"/>
    </row>
    <row r="5" spans="1:32" ht="80">
      <c r="A5" s="340" t="s">
        <v>1940</v>
      </c>
      <c r="B5" s="350" t="s">
        <v>1941</v>
      </c>
      <c r="C5" s="351" t="s">
        <v>1812</v>
      </c>
      <c r="D5" s="357"/>
      <c r="E5" s="393"/>
      <c r="F5" s="359"/>
      <c r="G5" s="359">
        <v>900</v>
      </c>
      <c r="H5" s="393"/>
      <c r="I5" s="359"/>
      <c r="J5" s="359">
        <v>600</v>
      </c>
      <c r="K5" s="393"/>
      <c r="L5" s="386"/>
      <c r="M5" s="386">
        <v>900</v>
      </c>
      <c r="N5" s="356"/>
      <c r="O5" s="342"/>
      <c r="P5" s="342"/>
      <c r="Q5" s="342"/>
      <c r="R5" s="342"/>
      <c r="S5" s="342"/>
      <c r="T5" s="342"/>
      <c r="U5" s="342"/>
      <c r="V5" s="342"/>
      <c r="W5" s="342"/>
      <c r="X5" s="354"/>
      <c r="Y5" s="342">
        <v>1</v>
      </c>
      <c r="Z5" s="346">
        <f t="shared" si="0"/>
        <v>0</v>
      </c>
      <c r="AA5" s="355"/>
      <c r="AB5" s="355"/>
      <c r="AC5" s="355"/>
      <c r="AD5" s="355"/>
      <c r="AE5" s="355"/>
      <c r="AF5" s="355"/>
    </row>
    <row r="6" spans="1:32" ht="16">
      <c r="A6" s="334"/>
      <c r="B6" s="335" t="s">
        <v>1808</v>
      </c>
      <c r="C6" s="336"/>
      <c r="D6" s="336"/>
      <c r="E6" s="336"/>
      <c r="F6" s="336"/>
      <c r="G6" s="336"/>
      <c r="H6" s="336"/>
      <c r="I6" s="336"/>
      <c r="J6" s="336"/>
      <c r="K6" s="336"/>
      <c r="L6" s="336"/>
      <c r="M6" s="336"/>
      <c r="N6" s="336"/>
      <c r="O6" s="336"/>
      <c r="P6" s="336"/>
      <c r="Q6" s="336"/>
      <c r="R6" s="336"/>
      <c r="S6" s="336"/>
      <c r="T6" s="336"/>
      <c r="U6" s="336"/>
      <c r="V6" s="336"/>
      <c r="W6" s="336"/>
      <c r="X6" s="337"/>
      <c r="Y6" s="335"/>
      <c r="Z6" s="338"/>
      <c r="AA6" s="339"/>
      <c r="AB6" s="339"/>
      <c r="AC6" s="339"/>
      <c r="AD6" s="339"/>
      <c r="AE6" s="339"/>
      <c r="AF6" s="339"/>
    </row>
    <row r="7" spans="1:32" ht="16">
      <c r="A7" s="334"/>
      <c r="B7" s="335" t="s">
        <v>1809</v>
      </c>
      <c r="C7" s="336"/>
      <c r="D7" s="336"/>
      <c r="E7" s="336"/>
      <c r="F7" s="336"/>
      <c r="G7" s="336"/>
      <c r="H7" s="336"/>
      <c r="I7" s="336"/>
      <c r="J7" s="336"/>
      <c r="K7" s="336"/>
      <c r="L7" s="336"/>
      <c r="M7" s="336"/>
      <c r="N7" s="336"/>
      <c r="O7" s="336"/>
      <c r="P7" s="336"/>
      <c r="Q7" s="336"/>
      <c r="R7" s="336"/>
      <c r="S7" s="336"/>
      <c r="T7" s="336"/>
      <c r="U7" s="336"/>
      <c r="V7" s="336"/>
      <c r="W7" s="336"/>
      <c r="X7" s="337"/>
      <c r="Y7" s="335"/>
      <c r="Z7" s="338"/>
      <c r="AA7" s="339"/>
      <c r="AB7" s="339"/>
      <c r="AC7" s="339"/>
      <c r="AD7" s="339"/>
      <c r="AE7" s="339"/>
      <c r="AF7" s="339"/>
    </row>
    <row r="8" spans="1:32" ht="16">
      <c r="A8" s="340" t="s">
        <v>1942</v>
      </c>
      <c r="B8" s="381" t="s">
        <v>1943</v>
      </c>
      <c r="C8" s="351"/>
      <c r="D8" s="357"/>
      <c r="E8" s="357"/>
      <c r="F8" s="351"/>
      <c r="G8" s="351">
        <v>1000</v>
      </c>
      <c r="H8" s="357"/>
      <c r="I8" s="351"/>
      <c r="J8" s="351">
        <v>600</v>
      </c>
      <c r="K8" s="357"/>
      <c r="L8" s="351"/>
      <c r="M8" s="351">
        <v>900</v>
      </c>
      <c r="N8" s="357"/>
      <c r="O8" s="342"/>
      <c r="P8" s="342"/>
      <c r="Q8" s="342"/>
      <c r="R8" s="342"/>
      <c r="S8" s="342"/>
      <c r="T8" s="342"/>
      <c r="U8" s="342"/>
      <c r="V8" s="342"/>
      <c r="W8" s="342"/>
      <c r="X8" s="354"/>
      <c r="Y8" s="342">
        <v>1</v>
      </c>
      <c r="Z8" s="346">
        <f t="shared" si="0"/>
        <v>0</v>
      </c>
      <c r="AA8" s="355"/>
      <c r="AB8" s="355"/>
      <c r="AC8" s="355"/>
      <c r="AD8" s="355"/>
      <c r="AE8" s="355"/>
      <c r="AF8" s="355"/>
    </row>
    <row r="9" spans="1:32" ht="16">
      <c r="A9" s="334"/>
      <c r="B9" s="335" t="s">
        <v>1818</v>
      </c>
      <c r="C9" s="336"/>
      <c r="D9" s="336"/>
      <c r="E9" s="336"/>
      <c r="F9" s="336"/>
      <c r="G9" s="336"/>
      <c r="H9" s="336"/>
      <c r="I9" s="336"/>
      <c r="J9" s="336"/>
      <c r="K9" s="336"/>
      <c r="L9" s="336"/>
      <c r="M9" s="336"/>
      <c r="N9" s="336"/>
      <c r="O9" s="336"/>
      <c r="P9" s="336"/>
      <c r="Q9" s="336"/>
      <c r="R9" s="336"/>
      <c r="S9" s="336"/>
      <c r="T9" s="336"/>
      <c r="U9" s="336"/>
      <c r="V9" s="336"/>
      <c r="W9" s="336"/>
      <c r="X9" s="337"/>
      <c r="Y9" s="335"/>
      <c r="Z9" s="338"/>
      <c r="AA9" s="339"/>
      <c r="AB9" s="339"/>
      <c r="AC9" s="339"/>
      <c r="AD9" s="339"/>
      <c r="AE9" s="339"/>
      <c r="AF9" s="339"/>
    </row>
    <row r="10" spans="1:32" ht="16">
      <c r="A10" s="340"/>
      <c r="B10" s="350" t="s">
        <v>1944</v>
      </c>
      <c r="C10" s="351"/>
      <c r="D10" s="356"/>
      <c r="E10" s="356"/>
      <c r="F10" s="351"/>
      <c r="G10" s="351"/>
      <c r="H10" s="351"/>
      <c r="I10" s="351"/>
      <c r="J10" s="351"/>
      <c r="K10" s="351"/>
      <c r="L10" s="351"/>
      <c r="M10" s="351"/>
      <c r="N10" s="351"/>
      <c r="O10" s="351"/>
      <c r="P10" s="358"/>
      <c r="Q10" s="351"/>
      <c r="R10" s="342"/>
      <c r="S10" s="342"/>
      <c r="T10" s="342"/>
      <c r="U10" s="359"/>
      <c r="V10" s="360"/>
      <c r="W10" s="360"/>
      <c r="X10" s="362"/>
      <c r="Y10" s="360">
        <v>10</v>
      </c>
      <c r="Z10" s="396">
        <f t="shared" si="0"/>
        <v>0</v>
      </c>
      <c r="AA10" s="355"/>
      <c r="AB10" s="355"/>
      <c r="AC10" s="355"/>
      <c r="AD10" s="355"/>
      <c r="AE10" s="355"/>
      <c r="AF10" s="355"/>
    </row>
    <row r="11" spans="1:32" ht="16">
      <c r="A11" s="340"/>
      <c r="B11" s="350" t="s">
        <v>1945</v>
      </c>
      <c r="C11" s="351"/>
      <c r="D11" s="356"/>
      <c r="E11" s="356"/>
      <c r="F11" s="351"/>
      <c r="G11" s="351"/>
      <c r="H11" s="351"/>
      <c r="I11" s="351"/>
      <c r="J11" s="351"/>
      <c r="K11" s="351"/>
      <c r="L11" s="351"/>
      <c r="M11" s="351"/>
      <c r="N11" s="351"/>
      <c r="O11" s="351"/>
      <c r="P11" s="358"/>
      <c r="Q11" s="351"/>
      <c r="R11" s="342"/>
      <c r="S11" s="342"/>
      <c r="T11" s="342"/>
      <c r="U11" s="359"/>
      <c r="V11" s="360"/>
      <c r="W11" s="360"/>
      <c r="X11" s="362"/>
      <c r="Y11" s="360">
        <v>9</v>
      </c>
      <c r="Z11" s="396">
        <f t="shared" si="0"/>
        <v>0</v>
      </c>
      <c r="AA11" s="355"/>
      <c r="AB11" s="355"/>
      <c r="AC11" s="355"/>
      <c r="AD11" s="355"/>
      <c r="AE11" s="355"/>
      <c r="AF11" s="355"/>
    </row>
    <row r="12" spans="1:32" ht="16">
      <c r="A12" s="340"/>
      <c r="B12" s="350" t="s">
        <v>1946</v>
      </c>
      <c r="C12" s="351"/>
      <c r="D12" s="356"/>
      <c r="E12" s="356"/>
      <c r="F12" s="351"/>
      <c r="G12" s="351"/>
      <c r="H12" s="351"/>
      <c r="I12" s="351"/>
      <c r="J12" s="351"/>
      <c r="K12" s="351"/>
      <c r="L12" s="351"/>
      <c r="M12" s="351"/>
      <c r="N12" s="351"/>
      <c r="O12" s="351"/>
      <c r="P12" s="358"/>
      <c r="Q12" s="351"/>
      <c r="R12" s="342"/>
      <c r="S12" s="342"/>
      <c r="T12" s="342"/>
      <c r="U12" s="359"/>
      <c r="V12" s="360"/>
      <c r="W12" s="360"/>
      <c r="X12" s="362"/>
      <c r="Y12" s="360">
        <v>6</v>
      </c>
      <c r="Z12" s="396">
        <f t="shared" si="0"/>
        <v>0</v>
      </c>
      <c r="AA12" s="355"/>
      <c r="AB12" s="355"/>
      <c r="AC12" s="355"/>
      <c r="AD12" s="355"/>
      <c r="AE12" s="355"/>
      <c r="AF12" s="355"/>
    </row>
    <row r="13" spans="1:32" ht="16">
      <c r="A13" s="340"/>
      <c r="B13" s="350" t="s">
        <v>1947</v>
      </c>
      <c r="C13" s="351"/>
      <c r="D13" s="356"/>
      <c r="E13" s="356"/>
      <c r="F13" s="351"/>
      <c r="G13" s="351"/>
      <c r="H13" s="351"/>
      <c r="I13" s="351"/>
      <c r="J13" s="351"/>
      <c r="K13" s="351"/>
      <c r="L13" s="351"/>
      <c r="M13" s="351"/>
      <c r="N13" s="351"/>
      <c r="O13" s="351"/>
      <c r="P13" s="358"/>
      <c r="Q13" s="351"/>
      <c r="R13" s="342"/>
      <c r="S13" s="342"/>
      <c r="T13" s="342"/>
      <c r="U13" s="359"/>
      <c r="V13" s="360"/>
      <c r="W13" s="360"/>
      <c r="X13" s="362"/>
      <c r="Y13" s="360">
        <v>10</v>
      </c>
      <c r="Z13" s="396">
        <f t="shared" si="0"/>
        <v>0</v>
      </c>
      <c r="AA13" s="355"/>
      <c r="AB13" s="355"/>
      <c r="AC13" s="355"/>
      <c r="AD13" s="355"/>
      <c r="AE13" s="355"/>
      <c r="AF13" s="355"/>
    </row>
    <row r="14" spans="1:32" ht="16">
      <c r="A14" s="340"/>
      <c r="B14" s="350" t="s">
        <v>1948</v>
      </c>
      <c r="C14" s="351"/>
      <c r="D14" s="356"/>
      <c r="E14" s="356"/>
      <c r="F14" s="351"/>
      <c r="G14" s="351"/>
      <c r="H14" s="351"/>
      <c r="I14" s="351"/>
      <c r="J14" s="351"/>
      <c r="K14" s="351"/>
      <c r="L14" s="351"/>
      <c r="M14" s="351"/>
      <c r="N14" s="351"/>
      <c r="O14" s="351"/>
      <c r="P14" s="358"/>
      <c r="Q14" s="351"/>
      <c r="R14" s="342"/>
      <c r="S14" s="342"/>
      <c r="T14" s="342"/>
      <c r="U14" s="359"/>
      <c r="V14" s="360"/>
      <c r="W14" s="360"/>
      <c r="X14" s="362"/>
      <c r="Y14" s="360">
        <v>20</v>
      </c>
      <c r="Z14" s="396">
        <f t="shared" si="0"/>
        <v>0</v>
      </c>
      <c r="AA14" s="355"/>
      <c r="AB14" s="355"/>
      <c r="AC14" s="355"/>
      <c r="AD14" s="355"/>
      <c r="AE14" s="355"/>
      <c r="AF14" s="355"/>
    </row>
    <row r="15" spans="1:32" ht="16">
      <c r="A15" s="340"/>
      <c r="B15" s="350" t="s">
        <v>1949</v>
      </c>
      <c r="C15" s="351"/>
      <c r="D15" s="356"/>
      <c r="E15" s="356"/>
      <c r="F15" s="351"/>
      <c r="G15" s="351"/>
      <c r="H15" s="351"/>
      <c r="I15" s="351"/>
      <c r="J15" s="351"/>
      <c r="K15" s="351"/>
      <c r="L15" s="351"/>
      <c r="M15" s="351"/>
      <c r="N15" s="351"/>
      <c r="O15" s="351"/>
      <c r="P15" s="358"/>
      <c r="Q15" s="351"/>
      <c r="R15" s="342"/>
      <c r="S15" s="342"/>
      <c r="T15" s="342"/>
      <c r="U15" s="359"/>
      <c r="V15" s="360"/>
      <c r="W15" s="360"/>
      <c r="X15" s="362"/>
      <c r="Y15" s="360">
        <v>20</v>
      </c>
      <c r="Z15" s="396">
        <f t="shared" si="0"/>
        <v>0</v>
      </c>
      <c r="AA15" s="355"/>
      <c r="AB15" s="355"/>
      <c r="AC15" s="355"/>
      <c r="AD15" s="355"/>
      <c r="AE15" s="355"/>
      <c r="AF15" s="355"/>
    </row>
    <row r="16" spans="1:32" ht="16">
      <c r="A16" s="340"/>
      <c r="B16" s="341" t="s">
        <v>1944</v>
      </c>
      <c r="C16" s="342"/>
      <c r="D16" s="343"/>
      <c r="E16" s="364"/>
      <c r="F16" s="342"/>
      <c r="G16" s="342"/>
      <c r="H16" s="342"/>
      <c r="I16" s="342"/>
      <c r="J16" s="342"/>
      <c r="K16" s="342"/>
      <c r="L16" s="342"/>
      <c r="M16" s="342"/>
      <c r="N16" s="342"/>
      <c r="O16" s="342"/>
      <c r="P16" s="342"/>
      <c r="Q16" s="342"/>
      <c r="R16" s="344"/>
      <c r="S16" s="344"/>
      <c r="T16" s="344"/>
      <c r="U16" s="342"/>
      <c r="V16" s="342"/>
      <c r="W16" s="342"/>
      <c r="X16" s="362"/>
      <c r="Y16" s="344">
        <v>6</v>
      </c>
      <c r="Z16" s="346">
        <f t="shared" si="0"/>
        <v>0</v>
      </c>
      <c r="AA16" s="355"/>
      <c r="AB16" s="355"/>
      <c r="AC16" s="355"/>
      <c r="AD16" s="355"/>
      <c r="AE16" s="355"/>
      <c r="AF16" s="355"/>
    </row>
    <row r="17" spans="1:32" ht="16">
      <c r="A17" s="340"/>
      <c r="B17" s="341" t="s">
        <v>1945</v>
      </c>
      <c r="C17" s="342"/>
      <c r="D17" s="343"/>
      <c r="E17" s="364"/>
      <c r="F17" s="342"/>
      <c r="G17" s="342"/>
      <c r="H17" s="342"/>
      <c r="I17" s="342"/>
      <c r="J17" s="342"/>
      <c r="K17" s="342"/>
      <c r="L17" s="342"/>
      <c r="M17" s="342"/>
      <c r="N17" s="342"/>
      <c r="O17" s="342"/>
      <c r="P17" s="342"/>
      <c r="Q17" s="342"/>
      <c r="R17" s="344"/>
      <c r="S17" s="344"/>
      <c r="T17" s="344"/>
      <c r="U17" s="342"/>
      <c r="V17" s="342"/>
      <c r="W17" s="342"/>
      <c r="X17" s="362"/>
      <c r="Y17" s="344">
        <v>3</v>
      </c>
      <c r="Z17" s="346">
        <f t="shared" si="0"/>
        <v>0</v>
      </c>
      <c r="AA17" s="355"/>
      <c r="AB17" s="355"/>
      <c r="AC17" s="355"/>
      <c r="AD17" s="355"/>
      <c r="AE17" s="355"/>
      <c r="AF17" s="355"/>
    </row>
    <row r="18" spans="1:32" ht="16">
      <c r="A18" s="340"/>
      <c r="B18" s="341" t="s">
        <v>1946</v>
      </c>
      <c r="C18" s="342"/>
      <c r="D18" s="343"/>
      <c r="E18" s="364"/>
      <c r="F18" s="342"/>
      <c r="G18" s="342"/>
      <c r="H18" s="342"/>
      <c r="I18" s="342"/>
      <c r="J18" s="342"/>
      <c r="K18" s="342"/>
      <c r="L18" s="342"/>
      <c r="M18" s="342"/>
      <c r="N18" s="342"/>
      <c r="O18" s="342"/>
      <c r="P18" s="342"/>
      <c r="Q18" s="342"/>
      <c r="R18" s="344"/>
      <c r="S18" s="344"/>
      <c r="T18" s="344"/>
      <c r="U18" s="342"/>
      <c r="V18" s="342"/>
      <c r="W18" s="342"/>
      <c r="X18" s="362"/>
      <c r="Y18" s="344">
        <v>2</v>
      </c>
      <c r="Z18" s="346">
        <f t="shared" si="0"/>
        <v>0</v>
      </c>
      <c r="AA18" s="355"/>
      <c r="AB18" s="355"/>
      <c r="AC18" s="355"/>
      <c r="AD18" s="355"/>
      <c r="AE18" s="355"/>
      <c r="AF18" s="355"/>
    </row>
    <row r="19" spans="1:32" ht="16">
      <c r="A19" s="340"/>
      <c r="B19" s="350" t="s">
        <v>1947</v>
      </c>
      <c r="C19" s="350"/>
      <c r="D19" s="343"/>
      <c r="E19" s="343"/>
      <c r="F19" s="342"/>
      <c r="G19" s="342"/>
      <c r="H19" s="342"/>
      <c r="I19" s="342"/>
      <c r="J19" s="342"/>
      <c r="K19" s="342"/>
      <c r="L19" s="342"/>
      <c r="M19" s="342"/>
      <c r="N19" s="342"/>
      <c r="O19" s="342"/>
      <c r="P19" s="342"/>
      <c r="Q19" s="342"/>
      <c r="R19" s="344"/>
      <c r="S19" s="344"/>
      <c r="T19" s="344"/>
      <c r="U19" s="342"/>
      <c r="V19" s="342"/>
      <c r="W19" s="342"/>
      <c r="X19" s="362"/>
      <c r="Y19" s="344">
        <v>4</v>
      </c>
      <c r="Z19" s="346">
        <f t="shared" si="0"/>
        <v>0</v>
      </c>
      <c r="AA19" s="355"/>
      <c r="AB19" s="355"/>
      <c r="AC19" s="355"/>
      <c r="AD19" s="355"/>
      <c r="AE19" s="355"/>
      <c r="AF19" s="355"/>
    </row>
    <row r="20" spans="1:32" ht="16">
      <c r="A20" s="340"/>
      <c r="B20" s="350" t="s">
        <v>1948</v>
      </c>
      <c r="C20" s="350"/>
      <c r="D20" s="343"/>
      <c r="E20" s="343"/>
      <c r="F20" s="342"/>
      <c r="G20" s="342"/>
      <c r="H20" s="342"/>
      <c r="I20" s="342"/>
      <c r="J20" s="342"/>
      <c r="K20" s="342"/>
      <c r="L20" s="342"/>
      <c r="M20" s="342"/>
      <c r="N20" s="342"/>
      <c r="O20" s="342"/>
      <c r="P20" s="342"/>
      <c r="Q20" s="342"/>
      <c r="R20" s="344"/>
      <c r="S20" s="344"/>
      <c r="T20" s="344"/>
      <c r="U20" s="342"/>
      <c r="V20" s="342"/>
      <c r="W20" s="342"/>
      <c r="X20" s="362"/>
      <c r="Y20" s="344">
        <v>6</v>
      </c>
      <c r="Z20" s="346">
        <f t="shared" si="0"/>
        <v>0</v>
      </c>
      <c r="AA20" s="355"/>
      <c r="AB20" s="355"/>
      <c r="AC20" s="355"/>
      <c r="AD20" s="355"/>
      <c r="AE20" s="355"/>
      <c r="AF20" s="355"/>
    </row>
    <row r="21" spans="1:32" ht="16">
      <c r="A21" s="340"/>
      <c r="B21" s="350" t="s">
        <v>1949</v>
      </c>
      <c r="C21" s="350"/>
      <c r="D21" s="343"/>
      <c r="E21" s="343"/>
      <c r="F21" s="342"/>
      <c r="G21" s="342"/>
      <c r="H21" s="342"/>
      <c r="I21" s="342"/>
      <c r="J21" s="342"/>
      <c r="K21" s="342"/>
      <c r="L21" s="342"/>
      <c r="M21" s="342"/>
      <c r="N21" s="342"/>
      <c r="O21" s="342"/>
      <c r="P21" s="342"/>
      <c r="Q21" s="342"/>
      <c r="R21" s="344"/>
      <c r="S21" s="344"/>
      <c r="T21" s="344"/>
      <c r="U21" s="342"/>
      <c r="V21" s="342"/>
      <c r="W21" s="342"/>
      <c r="X21" s="362"/>
      <c r="Y21" s="344">
        <v>10</v>
      </c>
      <c r="Z21" s="346">
        <f t="shared" si="0"/>
        <v>0</v>
      </c>
      <c r="AA21" s="355"/>
      <c r="AB21" s="355"/>
      <c r="AC21" s="355"/>
      <c r="AD21" s="355"/>
      <c r="AE21" s="355"/>
      <c r="AF21" s="355"/>
    </row>
    <row r="22" spans="1:32" ht="16">
      <c r="A22" s="340" t="s">
        <v>1950</v>
      </c>
      <c r="B22" s="341" t="s">
        <v>1951</v>
      </c>
      <c r="C22" s="350"/>
      <c r="D22" s="343"/>
      <c r="E22" s="343"/>
      <c r="F22" s="342"/>
      <c r="G22" s="342"/>
      <c r="H22" s="342"/>
      <c r="I22" s="342"/>
      <c r="J22" s="342"/>
      <c r="K22" s="342"/>
      <c r="L22" s="342"/>
      <c r="M22" s="342"/>
      <c r="N22" s="342"/>
      <c r="O22" s="342"/>
      <c r="P22" s="342"/>
      <c r="Q22" s="342"/>
      <c r="R22" s="342"/>
      <c r="S22" s="342"/>
      <c r="T22" s="342"/>
      <c r="U22" s="342"/>
      <c r="V22" s="342"/>
      <c r="W22" s="342"/>
      <c r="X22" s="362"/>
      <c r="Y22" s="344">
        <v>1</v>
      </c>
      <c r="Z22" s="346">
        <f t="shared" si="0"/>
        <v>0</v>
      </c>
      <c r="AA22" s="355"/>
      <c r="AB22" s="355"/>
      <c r="AC22" s="355"/>
      <c r="AD22" s="355"/>
      <c r="AE22" s="355"/>
      <c r="AF22" s="355"/>
    </row>
    <row r="23" spans="1:32" ht="57.75" customHeight="1">
      <c r="A23" s="340" t="s">
        <v>1952</v>
      </c>
      <c r="B23" s="384" t="s">
        <v>1953</v>
      </c>
      <c r="C23" s="412"/>
      <c r="D23" s="356"/>
      <c r="E23" s="356"/>
      <c r="F23" s="342"/>
      <c r="G23" s="342">
        <v>800</v>
      </c>
      <c r="H23" s="364"/>
      <c r="I23" s="342"/>
      <c r="J23" s="342">
        <v>200</v>
      </c>
      <c r="K23" s="364"/>
      <c r="L23" s="342"/>
      <c r="M23" s="342"/>
      <c r="N23" s="342"/>
      <c r="O23" s="342"/>
      <c r="P23" s="342"/>
      <c r="Q23" s="342"/>
      <c r="R23" s="342"/>
      <c r="S23" s="342"/>
      <c r="T23" s="342"/>
      <c r="U23" s="342"/>
      <c r="V23" s="342"/>
      <c r="W23" s="342"/>
      <c r="X23" s="354"/>
      <c r="Y23" s="342">
        <v>1</v>
      </c>
      <c r="Z23" s="346">
        <f t="shared" si="0"/>
        <v>0</v>
      </c>
      <c r="AA23" s="355"/>
      <c r="AB23" s="355"/>
      <c r="AC23" s="355"/>
      <c r="AD23" s="355"/>
      <c r="AE23" s="355"/>
      <c r="AF23" s="355"/>
    </row>
    <row r="24" spans="1:32" ht="16">
      <c r="A24" s="340" t="s">
        <v>1954</v>
      </c>
      <c r="B24" s="381" t="s">
        <v>1955</v>
      </c>
      <c r="C24" s="351"/>
      <c r="D24" s="357"/>
      <c r="E24" s="357"/>
      <c r="F24" s="342"/>
      <c r="G24" s="342">
        <v>1800</v>
      </c>
      <c r="H24" s="364"/>
      <c r="I24" s="342"/>
      <c r="J24" s="342">
        <v>700</v>
      </c>
      <c r="K24" s="364"/>
      <c r="L24" s="342"/>
      <c r="M24" s="342">
        <v>900</v>
      </c>
      <c r="N24" s="364"/>
      <c r="O24" s="342"/>
      <c r="P24" s="342"/>
      <c r="Q24" s="342"/>
      <c r="R24" s="342"/>
      <c r="S24" s="342"/>
      <c r="T24" s="342"/>
      <c r="U24" s="342"/>
      <c r="V24" s="342"/>
      <c r="W24" s="342"/>
      <c r="X24" s="354"/>
      <c r="Y24" s="342">
        <v>1</v>
      </c>
      <c r="Z24" s="346">
        <f t="shared" si="0"/>
        <v>0</v>
      </c>
      <c r="AA24" s="355"/>
      <c r="AB24" s="355"/>
      <c r="AC24" s="355"/>
      <c r="AD24" s="355"/>
      <c r="AE24" s="355"/>
      <c r="AF24" s="355"/>
    </row>
    <row r="25" spans="1:32" ht="95.25" customHeight="1">
      <c r="A25" s="413"/>
      <c r="B25" s="414" t="s">
        <v>1956</v>
      </c>
      <c r="C25" s="414"/>
      <c r="D25" s="415"/>
      <c r="E25" s="415"/>
      <c r="F25" s="414"/>
      <c r="G25" s="414"/>
      <c r="H25" s="414"/>
      <c r="I25" s="414"/>
      <c r="J25" s="414"/>
      <c r="K25" s="414"/>
      <c r="L25" s="414"/>
      <c r="M25" s="414"/>
      <c r="N25" s="414"/>
      <c r="O25" s="416"/>
      <c r="P25" s="416"/>
      <c r="Q25" s="416"/>
      <c r="R25" s="416"/>
      <c r="S25" s="416"/>
      <c r="T25" s="416"/>
      <c r="U25" s="416"/>
      <c r="V25" s="416"/>
      <c r="W25" s="416"/>
      <c r="X25" s="417"/>
      <c r="Y25" s="342">
        <v>1</v>
      </c>
      <c r="Z25" s="346">
        <f t="shared" si="0"/>
        <v>0</v>
      </c>
      <c r="AA25" s="355"/>
      <c r="AB25" s="355"/>
      <c r="AC25" s="355"/>
      <c r="AD25" s="355"/>
      <c r="AE25" s="355"/>
      <c r="AF25" s="355"/>
    </row>
    <row r="26" spans="1:32" ht="54" customHeight="1">
      <c r="A26" s="340" t="s">
        <v>1957</v>
      </c>
      <c r="B26" s="384" t="s">
        <v>1953</v>
      </c>
      <c r="C26" s="412"/>
      <c r="D26" s="356"/>
      <c r="E26" s="356"/>
      <c r="F26" s="359"/>
      <c r="G26" s="359">
        <v>600</v>
      </c>
      <c r="H26" s="393"/>
      <c r="I26" s="359"/>
      <c r="J26" s="359">
        <v>400</v>
      </c>
      <c r="K26" s="393"/>
      <c r="L26" s="342"/>
      <c r="M26" s="342"/>
      <c r="N26" s="342"/>
      <c r="O26" s="342"/>
      <c r="P26" s="342"/>
      <c r="Q26" s="342"/>
      <c r="R26" s="342"/>
      <c r="S26" s="342"/>
      <c r="T26" s="342"/>
      <c r="U26" s="342"/>
      <c r="V26" s="342"/>
      <c r="W26" s="342"/>
      <c r="X26" s="354"/>
      <c r="Y26" s="342">
        <v>2</v>
      </c>
      <c r="Z26" s="346">
        <f t="shared" si="0"/>
        <v>0</v>
      </c>
      <c r="AA26" s="355"/>
      <c r="AB26" s="355"/>
      <c r="AC26" s="355"/>
      <c r="AD26" s="355"/>
      <c r="AE26" s="355"/>
      <c r="AF26" s="355"/>
    </row>
    <row r="27" spans="1:32" ht="80">
      <c r="A27" s="340" t="s">
        <v>1958</v>
      </c>
      <c r="B27" s="350" t="s">
        <v>1959</v>
      </c>
      <c r="C27" s="351" t="s">
        <v>1812</v>
      </c>
      <c r="D27" s="357"/>
      <c r="E27" s="357"/>
      <c r="F27" s="383"/>
      <c r="G27" s="383"/>
      <c r="H27" s="352"/>
      <c r="I27" s="383"/>
      <c r="J27" s="383"/>
      <c r="K27" s="352"/>
      <c r="L27" s="383" t="s">
        <v>1960</v>
      </c>
      <c r="M27" s="383">
        <v>1650</v>
      </c>
      <c r="N27" s="352"/>
      <c r="O27" s="342"/>
      <c r="P27" s="342"/>
      <c r="Q27" s="342"/>
      <c r="R27" s="342"/>
      <c r="S27" s="342"/>
      <c r="T27" s="342"/>
      <c r="U27" s="342"/>
      <c r="V27" s="342"/>
      <c r="W27" s="342"/>
      <c r="X27" s="354"/>
      <c r="Y27" s="342">
        <v>4</v>
      </c>
      <c r="Z27" s="346">
        <f t="shared" si="0"/>
        <v>0</v>
      </c>
      <c r="AA27" s="355"/>
      <c r="AB27" s="355"/>
      <c r="AC27" s="355"/>
      <c r="AD27" s="355"/>
      <c r="AE27" s="355"/>
      <c r="AF27" s="355"/>
    </row>
    <row r="28" spans="1:32" ht="61.5" customHeight="1">
      <c r="A28" s="340" t="s">
        <v>1961</v>
      </c>
      <c r="B28" s="381" t="s">
        <v>1962</v>
      </c>
      <c r="C28" s="351"/>
      <c r="D28" s="357"/>
      <c r="E28" s="357"/>
      <c r="F28" s="342"/>
      <c r="G28" s="342">
        <v>4340</v>
      </c>
      <c r="H28" s="364"/>
      <c r="I28" s="342"/>
      <c r="J28" s="342">
        <v>700</v>
      </c>
      <c r="K28" s="364"/>
      <c r="L28" s="342"/>
      <c r="M28" s="342">
        <v>750</v>
      </c>
      <c r="N28" s="364"/>
      <c r="O28" s="342"/>
      <c r="P28" s="342"/>
      <c r="Q28" s="342"/>
      <c r="R28" s="342"/>
      <c r="S28" s="342"/>
      <c r="T28" s="342"/>
      <c r="U28" s="342"/>
      <c r="V28" s="342"/>
      <c r="W28" s="342"/>
      <c r="X28" s="354"/>
      <c r="Y28" s="342">
        <v>1</v>
      </c>
      <c r="Z28" s="346">
        <f t="shared" si="0"/>
        <v>0</v>
      </c>
      <c r="AA28" s="355"/>
      <c r="AB28" s="355"/>
      <c r="AC28" s="355"/>
      <c r="AD28" s="355"/>
      <c r="AE28" s="355"/>
      <c r="AF28" s="355"/>
    </row>
    <row r="29" spans="1:32" ht="16">
      <c r="A29" s="340"/>
      <c r="B29" s="384" t="s">
        <v>1963</v>
      </c>
      <c r="C29" s="384"/>
      <c r="D29" s="356"/>
      <c r="E29" s="393"/>
      <c r="F29" s="351"/>
      <c r="G29" s="351"/>
      <c r="H29" s="351"/>
      <c r="I29" s="351"/>
      <c r="J29" s="351"/>
      <c r="K29" s="351"/>
      <c r="L29" s="351"/>
      <c r="M29" s="351"/>
      <c r="N29" s="351"/>
      <c r="O29" s="342"/>
      <c r="P29" s="342"/>
      <c r="Q29" s="342"/>
      <c r="R29" s="342"/>
      <c r="S29" s="342"/>
      <c r="T29" s="342"/>
      <c r="U29" s="342"/>
      <c r="V29" s="342"/>
      <c r="W29" s="342"/>
      <c r="X29" s="354"/>
      <c r="Y29" s="351">
        <v>1</v>
      </c>
      <c r="Z29" s="346">
        <f t="shared" si="0"/>
        <v>0</v>
      </c>
      <c r="AA29" s="355"/>
      <c r="AB29" s="355"/>
      <c r="AC29" s="355"/>
      <c r="AD29" s="355"/>
      <c r="AE29" s="355"/>
      <c r="AF29" s="355"/>
    </row>
    <row r="30" spans="1:32" ht="45" customHeight="1">
      <c r="A30" s="340"/>
      <c r="B30" s="384" t="s">
        <v>1964</v>
      </c>
      <c r="C30" s="384"/>
      <c r="D30" s="418"/>
      <c r="E30" s="394"/>
      <c r="F30" s="351"/>
      <c r="G30" s="383"/>
      <c r="H30" s="383"/>
      <c r="I30" s="383"/>
      <c r="J30" s="383"/>
      <c r="K30" s="383"/>
      <c r="L30" s="383"/>
      <c r="M30" s="383"/>
      <c r="N30" s="383"/>
      <c r="O30" s="342"/>
      <c r="P30" s="342"/>
      <c r="Q30" s="342"/>
      <c r="R30" s="342"/>
      <c r="S30" s="342"/>
      <c r="T30" s="342"/>
      <c r="U30" s="342"/>
      <c r="V30" s="342"/>
      <c r="W30" s="342"/>
      <c r="X30" s="419"/>
      <c r="Y30" s="386">
        <v>1</v>
      </c>
      <c r="Z30" s="346">
        <f>Y30*X30</f>
        <v>0</v>
      </c>
      <c r="AA30" s="355"/>
      <c r="AB30" s="355"/>
      <c r="AC30" s="355"/>
      <c r="AD30" s="355"/>
      <c r="AE30" s="355"/>
      <c r="AF30" s="355"/>
    </row>
    <row r="31" spans="1:32" ht="41.25" customHeight="1">
      <c r="A31" s="340"/>
      <c r="B31" s="384" t="s">
        <v>1965</v>
      </c>
      <c r="C31" s="384"/>
      <c r="D31" s="356"/>
      <c r="E31" s="393"/>
      <c r="F31" s="386"/>
      <c r="G31" s="386"/>
      <c r="H31" s="356"/>
      <c r="I31" s="386"/>
      <c r="J31" s="386"/>
      <c r="K31" s="356"/>
      <c r="L31" s="386"/>
      <c r="M31" s="386"/>
      <c r="N31" s="356"/>
      <c r="O31" s="342"/>
      <c r="P31" s="342"/>
      <c r="Q31" s="342"/>
      <c r="R31" s="342"/>
      <c r="S31" s="342"/>
      <c r="T31" s="342"/>
      <c r="U31" s="342"/>
      <c r="V31" s="342"/>
      <c r="W31" s="342"/>
      <c r="X31" s="420"/>
      <c r="Y31" s="386">
        <v>1</v>
      </c>
      <c r="Z31" s="346">
        <f t="shared" ref="Z31:Z32" si="1">Y31*X31</f>
        <v>0</v>
      </c>
      <c r="AA31" s="355"/>
      <c r="AB31" s="355"/>
      <c r="AC31" s="355"/>
      <c r="AD31" s="355"/>
      <c r="AE31" s="355"/>
      <c r="AF31" s="355"/>
    </row>
    <row r="32" spans="1:32" ht="42.75" customHeight="1">
      <c r="A32" s="340"/>
      <c r="B32" s="384" t="s">
        <v>1966</v>
      </c>
      <c r="C32" s="384"/>
      <c r="D32" s="356"/>
      <c r="E32" s="393"/>
      <c r="F32" s="386"/>
      <c r="G32" s="386"/>
      <c r="H32" s="356"/>
      <c r="I32" s="386"/>
      <c r="J32" s="386"/>
      <c r="K32" s="356"/>
      <c r="L32" s="386"/>
      <c r="M32" s="386"/>
      <c r="N32" s="356"/>
      <c r="O32" s="342"/>
      <c r="P32" s="342"/>
      <c r="Q32" s="342"/>
      <c r="R32" s="342"/>
      <c r="S32" s="342"/>
      <c r="T32" s="342"/>
      <c r="U32" s="342"/>
      <c r="V32" s="342"/>
      <c r="W32" s="342"/>
      <c r="X32" s="420"/>
      <c r="Y32" s="386">
        <v>1</v>
      </c>
      <c r="Z32" s="346">
        <f t="shared" si="1"/>
        <v>0</v>
      </c>
      <c r="AA32" s="355"/>
      <c r="AB32" s="355"/>
      <c r="AC32" s="355"/>
      <c r="AD32" s="355"/>
      <c r="AE32" s="355"/>
      <c r="AF32" s="355"/>
    </row>
    <row r="33" spans="1:26" ht="16">
      <c r="A33" s="340"/>
      <c r="B33" s="341" t="s">
        <v>1967</v>
      </c>
      <c r="C33" s="341"/>
      <c r="D33" s="343"/>
      <c r="E33" s="343"/>
      <c r="F33" s="344"/>
      <c r="G33" s="344"/>
      <c r="H33" s="344"/>
      <c r="I33" s="344"/>
      <c r="J33" s="344"/>
      <c r="K33" s="344"/>
      <c r="L33" s="344"/>
      <c r="M33" s="344"/>
      <c r="N33" s="344"/>
      <c r="O33" s="344"/>
      <c r="P33" s="344"/>
      <c r="Q33" s="344"/>
      <c r="R33" s="344"/>
      <c r="S33" s="344"/>
      <c r="T33" s="344"/>
      <c r="U33" s="344"/>
      <c r="V33" s="344"/>
      <c r="W33" s="344"/>
      <c r="X33" s="345"/>
      <c r="Y33" s="344">
        <v>1</v>
      </c>
      <c r="Z33" s="346">
        <f t="shared" si="0"/>
        <v>0</v>
      </c>
    </row>
    <row r="34" spans="1:26" ht="16">
      <c r="A34" s="340"/>
      <c r="B34" s="341" t="s">
        <v>1968</v>
      </c>
      <c r="C34" s="341"/>
      <c r="D34" s="343"/>
      <c r="E34" s="343"/>
      <c r="F34" s="344"/>
      <c r="G34" s="344"/>
      <c r="H34" s="344"/>
      <c r="I34" s="344"/>
      <c r="J34" s="344"/>
      <c r="K34" s="344"/>
      <c r="L34" s="344"/>
      <c r="M34" s="344"/>
      <c r="N34" s="344"/>
      <c r="O34" s="344"/>
      <c r="P34" s="344"/>
      <c r="Q34" s="344"/>
      <c r="R34" s="344"/>
      <c r="S34" s="344"/>
      <c r="T34" s="344"/>
      <c r="U34" s="344"/>
      <c r="V34" s="344"/>
      <c r="W34" s="344"/>
      <c r="X34" s="345"/>
      <c r="Y34" s="344">
        <v>1</v>
      </c>
      <c r="Z34" s="346">
        <f t="shared" si="0"/>
        <v>0</v>
      </c>
    </row>
    <row r="35" spans="1:26" ht="16">
      <c r="A35" s="340"/>
      <c r="B35" s="341" t="s">
        <v>1969</v>
      </c>
      <c r="C35" s="341"/>
      <c r="D35" s="343"/>
      <c r="E35" s="343"/>
      <c r="F35" s="344"/>
      <c r="G35" s="344"/>
      <c r="H35" s="344"/>
      <c r="I35" s="344"/>
      <c r="J35" s="344"/>
      <c r="K35" s="344"/>
      <c r="L35" s="344"/>
      <c r="M35" s="344"/>
      <c r="N35" s="344"/>
      <c r="O35" s="344"/>
      <c r="P35" s="344"/>
      <c r="Q35" s="344"/>
      <c r="R35" s="344"/>
      <c r="S35" s="344"/>
      <c r="T35" s="344"/>
      <c r="U35" s="344"/>
      <c r="V35" s="344"/>
      <c r="W35" s="344"/>
      <c r="X35" s="345"/>
      <c r="Y35" s="344">
        <v>1</v>
      </c>
      <c r="Z35" s="346">
        <f t="shared" si="0"/>
        <v>0</v>
      </c>
    </row>
    <row r="36" spans="1:26" ht="16">
      <c r="A36" s="340"/>
      <c r="B36" s="341" t="s">
        <v>1970</v>
      </c>
      <c r="C36" s="341"/>
      <c r="D36" s="343"/>
      <c r="E36" s="343"/>
      <c r="F36" s="344"/>
      <c r="G36" s="344"/>
      <c r="H36" s="344"/>
      <c r="I36" s="344"/>
      <c r="J36" s="344"/>
      <c r="K36" s="344"/>
      <c r="L36" s="344"/>
      <c r="M36" s="344"/>
      <c r="N36" s="344"/>
      <c r="O36" s="344"/>
      <c r="P36" s="344"/>
      <c r="Q36" s="344"/>
      <c r="R36" s="344"/>
      <c r="S36" s="344"/>
      <c r="T36" s="344"/>
      <c r="U36" s="344"/>
      <c r="V36" s="344"/>
      <c r="W36" s="344"/>
      <c r="X36" s="345"/>
      <c r="Y36" s="344">
        <v>1</v>
      </c>
      <c r="Z36" s="346">
        <f t="shared" si="0"/>
        <v>0</v>
      </c>
    </row>
    <row r="37" spans="1:26" ht="16">
      <c r="A37" s="340"/>
      <c r="B37" s="341" t="s">
        <v>1971</v>
      </c>
      <c r="C37" s="341"/>
      <c r="D37" s="343"/>
      <c r="E37" s="343"/>
      <c r="F37" s="344"/>
      <c r="G37" s="344"/>
      <c r="H37" s="344"/>
      <c r="I37" s="344"/>
      <c r="J37" s="344"/>
      <c r="K37" s="344"/>
      <c r="L37" s="344"/>
      <c r="M37" s="344"/>
      <c r="N37" s="344"/>
      <c r="O37" s="344"/>
      <c r="P37" s="344"/>
      <c r="Q37" s="344"/>
      <c r="R37" s="344"/>
      <c r="S37" s="344"/>
      <c r="T37" s="344"/>
      <c r="U37" s="344"/>
      <c r="V37" s="344"/>
      <c r="W37" s="344"/>
      <c r="X37" s="345"/>
      <c r="Y37" s="344">
        <v>1</v>
      </c>
      <c r="Z37" s="346">
        <f t="shared" si="0"/>
        <v>0</v>
      </c>
    </row>
    <row r="38" spans="1:26" ht="16">
      <c r="A38" s="340"/>
      <c r="B38" s="341" t="s">
        <v>1972</v>
      </c>
      <c r="C38" s="341"/>
      <c r="D38" s="343"/>
      <c r="E38" s="343"/>
      <c r="F38" s="344"/>
      <c r="G38" s="344"/>
      <c r="H38" s="344"/>
      <c r="I38" s="344"/>
      <c r="J38" s="344"/>
      <c r="K38" s="344"/>
      <c r="L38" s="344"/>
      <c r="M38" s="344"/>
      <c r="N38" s="344"/>
      <c r="O38" s="344"/>
      <c r="P38" s="344"/>
      <c r="Q38" s="344"/>
      <c r="R38" s="344"/>
      <c r="S38" s="344"/>
      <c r="T38" s="344"/>
      <c r="U38" s="344"/>
      <c r="V38" s="344"/>
      <c r="W38" s="344"/>
      <c r="X38" s="345"/>
      <c r="Y38" s="344">
        <v>1</v>
      </c>
      <c r="Z38" s="346">
        <f t="shared" si="0"/>
        <v>0</v>
      </c>
    </row>
    <row r="39" spans="1:26" ht="16">
      <c r="A39" s="340"/>
      <c r="B39" s="341" t="s">
        <v>1973</v>
      </c>
      <c r="C39" s="341"/>
      <c r="D39" s="343"/>
      <c r="E39" s="343"/>
      <c r="F39" s="344"/>
      <c r="G39" s="344"/>
      <c r="H39" s="344"/>
      <c r="I39" s="344"/>
      <c r="J39" s="344"/>
      <c r="K39" s="344"/>
      <c r="L39" s="344"/>
      <c r="M39" s="344"/>
      <c r="N39" s="344"/>
      <c r="O39" s="344"/>
      <c r="P39" s="344"/>
      <c r="Q39" s="344"/>
      <c r="R39" s="344"/>
      <c r="S39" s="344"/>
      <c r="T39" s="344"/>
      <c r="U39" s="344"/>
      <c r="V39" s="344"/>
      <c r="W39" s="344"/>
      <c r="X39" s="345"/>
      <c r="Y39" s="344">
        <v>1</v>
      </c>
      <c r="Z39" s="346">
        <f t="shared" si="0"/>
        <v>0</v>
      </c>
    </row>
    <row r="40" spans="1:26" ht="16">
      <c r="A40" s="340"/>
      <c r="B40" s="341" t="s">
        <v>1974</v>
      </c>
      <c r="C40" s="341"/>
      <c r="D40" s="343"/>
      <c r="E40" s="343"/>
      <c r="F40" s="344"/>
      <c r="G40" s="344"/>
      <c r="H40" s="344"/>
      <c r="I40" s="344"/>
      <c r="J40" s="344"/>
      <c r="K40" s="344"/>
      <c r="L40" s="344"/>
      <c r="M40" s="344"/>
      <c r="N40" s="344"/>
      <c r="O40" s="344"/>
      <c r="P40" s="344"/>
      <c r="Q40" s="344"/>
      <c r="R40" s="344"/>
      <c r="S40" s="344"/>
      <c r="T40" s="344"/>
      <c r="U40" s="344"/>
      <c r="V40" s="344"/>
      <c r="W40" s="344"/>
      <c r="X40" s="345"/>
      <c r="Y40" s="344">
        <v>1</v>
      </c>
      <c r="Z40" s="346">
        <f t="shared" si="0"/>
        <v>0</v>
      </c>
    </row>
    <row r="41" spans="1:26" ht="16">
      <c r="A41" s="340"/>
      <c r="B41" s="341" t="s">
        <v>1975</v>
      </c>
      <c r="C41" s="341"/>
      <c r="D41" s="343"/>
      <c r="E41" s="343"/>
      <c r="F41" s="344"/>
      <c r="G41" s="344"/>
      <c r="H41" s="344"/>
      <c r="I41" s="344"/>
      <c r="J41" s="344"/>
      <c r="K41" s="344"/>
      <c r="L41" s="344"/>
      <c r="M41" s="344"/>
      <c r="N41" s="344"/>
      <c r="O41" s="344"/>
      <c r="P41" s="344"/>
      <c r="Q41" s="344"/>
      <c r="R41" s="344"/>
      <c r="S41" s="344"/>
      <c r="T41" s="344"/>
      <c r="U41" s="344"/>
      <c r="V41" s="344"/>
      <c r="W41" s="344"/>
      <c r="X41" s="345"/>
      <c r="Y41" s="344">
        <v>1</v>
      </c>
      <c r="Z41" s="346">
        <f t="shared" si="0"/>
        <v>0</v>
      </c>
    </row>
    <row r="42" spans="1:26" ht="16">
      <c r="A42" s="340"/>
      <c r="B42" s="341" t="s">
        <v>1976</v>
      </c>
      <c r="C42" s="341"/>
      <c r="D42" s="343"/>
      <c r="E42" s="343"/>
      <c r="F42" s="344"/>
      <c r="G42" s="344"/>
      <c r="H42" s="344"/>
      <c r="I42" s="344"/>
      <c r="J42" s="344"/>
      <c r="K42" s="344"/>
      <c r="L42" s="344"/>
      <c r="M42" s="344"/>
      <c r="N42" s="344"/>
      <c r="O42" s="344"/>
      <c r="P42" s="344"/>
      <c r="Q42" s="344"/>
      <c r="R42" s="344"/>
      <c r="S42" s="344"/>
      <c r="T42" s="344"/>
      <c r="U42" s="344"/>
      <c r="V42" s="344"/>
      <c r="W42" s="344"/>
      <c r="X42" s="345"/>
      <c r="Y42" s="344">
        <v>1</v>
      </c>
      <c r="Z42" s="346">
        <f t="shared" si="0"/>
        <v>0</v>
      </c>
    </row>
    <row r="43" spans="1:26" ht="16">
      <c r="A43" s="340"/>
      <c r="B43" s="341" t="s">
        <v>1977</v>
      </c>
      <c r="C43" s="341"/>
      <c r="D43" s="343"/>
      <c r="E43" s="343"/>
      <c r="F43" s="344"/>
      <c r="G43" s="344"/>
      <c r="H43" s="344"/>
      <c r="I43" s="344"/>
      <c r="J43" s="344"/>
      <c r="K43" s="344"/>
      <c r="L43" s="344"/>
      <c r="M43" s="344"/>
      <c r="N43" s="344"/>
      <c r="O43" s="344"/>
      <c r="P43" s="344"/>
      <c r="Q43" s="344"/>
      <c r="R43" s="344"/>
      <c r="S43" s="344"/>
      <c r="T43" s="344"/>
      <c r="U43" s="344"/>
      <c r="V43" s="344"/>
      <c r="W43" s="344"/>
      <c r="X43" s="345"/>
      <c r="Y43" s="344">
        <v>1</v>
      </c>
      <c r="Z43" s="346">
        <f t="shared" si="0"/>
        <v>0</v>
      </c>
    </row>
    <row r="44" spans="1:26" ht="16">
      <c r="A44" s="340"/>
      <c r="B44" s="341" t="s">
        <v>1978</v>
      </c>
      <c r="C44" s="341"/>
      <c r="D44" s="343"/>
      <c r="E44" s="343"/>
      <c r="F44" s="344"/>
      <c r="G44" s="344"/>
      <c r="H44" s="344"/>
      <c r="I44" s="344"/>
      <c r="J44" s="344"/>
      <c r="K44" s="344"/>
      <c r="L44" s="344"/>
      <c r="M44" s="344"/>
      <c r="N44" s="344"/>
      <c r="O44" s="344"/>
      <c r="P44" s="344"/>
      <c r="Q44" s="344"/>
      <c r="R44" s="344"/>
      <c r="S44" s="344"/>
      <c r="T44" s="344"/>
      <c r="U44" s="344"/>
      <c r="V44" s="344"/>
      <c r="W44" s="344"/>
      <c r="X44" s="345"/>
      <c r="Y44" s="344">
        <v>1</v>
      </c>
      <c r="Z44" s="346">
        <f t="shared" si="0"/>
        <v>0</v>
      </c>
    </row>
    <row r="45" spans="1:26" ht="16">
      <c r="A45" s="340"/>
      <c r="B45" s="341" t="s">
        <v>1979</v>
      </c>
      <c r="C45" s="341"/>
      <c r="D45" s="343"/>
      <c r="E45" s="343"/>
      <c r="F45" s="344"/>
      <c r="G45" s="344"/>
      <c r="H45" s="344"/>
      <c r="I45" s="344"/>
      <c r="J45" s="344"/>
      <c r="K45" s="344"/>
      <c r="L45" s="344"/>
      <c r="M45" s="344"/>
      <c r="N45" s="344"/>
      <c r="O45" s="344"/>
      <c r="P45" s="344"/>
      <c r="Q45" s="344"/>
      <c r="R45" s="344"/>
      <c r="S45" s="344"/>
      <c r="T45" s="344"/>
      <c r="U45" s="344"/>
      <c r="V45" s="344"/>
      <c r="W45" s="344"/>
      <c r="X45" s="345"/>
      <c r="Y45" s="344">
        <v>1</v>
      </c>
      <c r="Z45" s="346">
        <f t="shared" si="0"/>
        <v>0</v>
      </c>
    </row>
    <row r="46" spans="1:26" ht="16">
      <c r="A46" s="340"/>
      <c r="B46" s="341" t="s">
        <v>1980</v>
      </c>
      <c r="C46" s="341"/>
      <c r="D46" s="343"/>
      <c r="E46" s="343"/>
      <c r="F46" s="344"/>
      <c r="G46" s="344"/>
      <c r="H46" s="344"/>
      <c r="I46" s="344"/>
      <c r="J46" s="344"/>
      <c r="K46" s="344"/>
      <c r="L46" s="344"/>
      <c r="M46" s="344"/>
      <c r="N46" s="344"/>
      <c r="O46" s="344"/>
      <c r="P46" s="344"/>
      <c r="Q46" s="344"/>
      <c r="R46" s="344"/>
      <c r="S46" s="344"/>
      <c r="T46" s="344"/>
      <c r="U46" s="344"/>
      <c r="V46" s="344"/>
      <c r="W46" s="344"/>
      <c r="X46" s="345"/>
      <c r="Y46" s="344">
        <v>1</v>
      </c>
      <c r="Z46" s="346">
        <f t="shared" si="0"/>
        <v>0</v>
      </c>
    </row>
    <row r="47" spans="1:26" ht="16">
      <c r="A47" s="340"/>
      <c r="B47" s="350" t="s">
        <v>1981</v>
      </c>
      <c r="C47" s="412"/>
      <c r="D47" s="356"/>
      <c r="E47" s="352"/>
      <c r="F47" s="386"/>
      <c r="G47" s="386"/>
      <c r="H47" s="386"/>
      <c r="I47" s="386"/>
      <c r="J47" s="386"/>
      <c r="K47" s="386"/>
      <c r="L47" s="386"/>
      <c r="M47" s="386"/>
      <c r="N47" s="386"/>
      <c r="O47" s="386"/>
      <c r="P47" s="386"/>
      <c r="Q47" s="386"/>
      <c r="R47" s="344"/>
      <c r="S47" s="344"/>
      <c r="T47" s="344"/>
      <c r="U47" s="344"/>
      <c r="V47" s="344"/>
      <c r="W47" s="344"/>
      <c r="X47" s="388"/>
      <c r="Y47" s="421" t="s">
        <v>83</v>
      </c>
      <c r="Z47" s="346">
        <f t="shared" si="0"/>
        <v>0</v>
      </c>
    </row>
    <row r="48" spans="1:26" ht="16">
      <c r="A48" s="340"/>
      <c r="B48" s="350" t="s">
        <v>1982</v>
      </c>
      <c r="C48" s="412"/>
      <c r="D48" s="356"/>
      <c r="E48" s="352"/>
      <c r="F48" s="386"/>
      <c r="G48" s="386"/>
      <c r="H48" s="386"/>
      <c r="I48" s="386"/>
      <c r="J48" s="386"/>
      <c r="K48" s="386"/>
      <c r="L48" s="386"/>
      <c r="M48" s="386"/>
      <c r="N48" s="386"/>
      <c r="O48" s="386"/>
      <c r="P48" s="386"/>
      <c r="Q48" s="386"/>
      <c r="R48" s="344"/>
      <c r="S48" s="344"/>
      <c r="T48" s="344"/>
      <c r="U48" s="344"/>
      <c r="V48" s="344"/>
      <c r="W48" s="344"/>
      <c r="X48" s="388"/>
      <c r="Y48" s="421" t="s">
        <v>160</v>
      </c>
      <c r="Z48" s="346">
        <f t="shared" si="0"/>
        <v>0</v>
      </c>
    </row>
    <row r="49" spans="1:32" ht="16">
      <c r="A49" s="340"/>
      <c r="B49" s="350" t="s">
        <v>1983</v>
      </c>
      <c r="C49" s="412"/>
      <c r="D49" s="356"/>
      <c r="E49" s="352"/>
      <c r="F49" s="386"/>
      <c r="G49" s="386"/>
      <c r="H49" s="386"/>
      <c r="I49" s="386"/>
      <c r="J49" s="386"/>
      <c r="K49" s="386"/>
      <c r="L49" s="386"/>
      <c r="M49" s="386"/>
      <c r="N49" s="386"/>
      <c r="O49" s="386"/>
      <c r="P49" s="386"/>
      <c r="Q49" s="386"/>
      <c r="R49" s="344"/>
      <c r="S49" s="344"/>
      <c r="T49" s="344"/>
      <c r="U49" s="344"/>
      <c r="V49" s="344"/>
      <c r="W49" s="344"/>
      <c r="X49" s="388"/>
      <c r="Y49" s="421" t="s">
        <v>189</v>
      </c>
      <c r="Z49" s="346">
        <f t="shared" si="0"/>
        <v>0</v>
      </c>
    </row>
    <row r="50" spans="1:32" ht="16">
      <c r="A50" s="340"/>
      <c r="B50" s="350" t="s">
        <v>1984</v>
      </c>
      <c r="C50" s="412"/>
      <c r="D50" s="356"/>
      <c r="E50" s="352"/>
      <c r="F50" s="386"/>
      <c r="G50" s="386"/>
      <c r="H50" s="386"/>
      <c r="I50" s="386"/>
      <c r="J50" s="386"/>
      <c r="K50" s="386"/>
      <c r="L50" s="386"/>
      <c r="M50" s="386"/>
      <c r="N50" s="386"/>
      <c r="O50" s="386"/>
      <c r="P50" s="386"/>
      <c r="Q50" s="386"/>
      <c r="R50" s="344"/>
      <c r="S50" s="344"/>
      <c r="T50" s="344"/>
      <c r="U50" s="344"/>
      <c r="V50" s="344"/>
      <c r="W50" s="344"/>
      <c r="X50" s="388"/>
      <c r="Y50" s="421" t="s">
        <v>83</v>
      </c>
      <c r="Z50" s="346">
        <f t="shared" si="0"/>
        <v>0</v>
      </c>
    </row>
    <row r="51" spans="1:32" ht="16">
      <c r="A51" s="340"/>
      <c r="B51" s="350" t="s">
        <v>1985</v>
      </c>
      <c r="C51" s="412"/>
      <c r="D51" s="356"/>
      <c r="E51" s="352"/>
      <c r="F51" s="386"/>
      <c r="G51" s="386"/>
      <c r="H51" s="386"/>
      <c r="I51" s="386"/>
      <c r="J51" s="386"/>
      <c r="K51" s="386"/>
      <c r="L51" s="386"/>
      <c r="M51" s="386"/>
      <c r="N51" s="386"/>
      <c r="O51" s="386"/>
      <c r="P51" s="386"/>
      <c r="Q51" s="386"/>
      <c r="R51" s="344"/>
      <c r="S51" s="344"/>
      <c r="T51" s="344"/>
      <c r="U51" s="344"/>
      <c r="V51" s="344"/>
      <c r="W51" s="344"/>
      <c r="X51" s="388"/>
      <c r="Y51" s="421" t="s">
        <v>83</v>
      </c>
      <c r="Z51" s="346">
        <f t="shared" si="0"/>
        <v>0</v>
      </c>
    </row>
    <row r="52" spans="1:32" ht="16">
      <c r="A52" s="340"/>
      <c r="B52" s="350" t="s">
        <v>1986</v>
      </c>
      <c r="C52" s="412"/>
      <c r="D52" s="356"/>
      <c r="E52" s="352"/>
      <c r="F52" s="386"/>
      <c r="G52" s="386"/>
      <c r="H52" s="386"/>
      <c r="I52" s="386"/>
      <c r="J52" s="386"/>
      <c r="K52" s="386"/>
      <c r="L52" s="386"/>
      <c r="M52" s="386"/>
      <c r="N52" s="386"/>
      <c r="O52" s="386"/>
      <c r="P52" s="386"/>
      <c r="Q52" s="386"/>
      <c r="R52" s="344"/>
      <c r="S52" s="344"/>
      <c r="T52" s="344"/>
      <c r="U52" s="344"/>
      <c r="V52" s="344"/>
      <c r="W52" s="344"/>
      <c r="X52" s="388"/>
      <c r="Y52" s="421" t="s">
        <v>160</v>
      </c>
      <c r="Z52" s="346">
        <f t="shared" si="0"/>
        <v>0</v>
      </c>
    </row>
    <row r="53" spans="1:32" ht="16">
      <c r="A53" s="340"/>
      <c r="B53" s="350" t="s">
        <v>1987</v>
      </c>
      <c r="C53" s="412"/>
      <c r="D53" s="356"/>
      <c r="E53" s="352"/>
      <c r="F53" s="386"/>
      <c r="G53" s="386"/>
      <c r="H53" s="386"/>
      <c r="I53" s="386"/>
      <c r="J53" s="386"/>
      <c r="K53" s="386"/>
      <c r="L53" s="386"/>
      <c r="M53" s="386"/>
      <c r="N53" s="386"/>
      <c r="O53" s="386"/>
      <c r="P53" s="386"/>
      <c r="Q53" s="386"/>
      <c r="R53" s="344"/>
      <c r="S53" s="344"/>
      <c r="T53" s="344"/>
      <c r="U53" s="344"/>
      <c r="V53" s="344"/>
      <c r="W53" s="344"/>
      <c r="X53" s="388"/>
      <c r="Y53" s="421" t="s">
        <v>189</v>
      </c>
      <c r="Z53" s="346">
        <f t="shared" si="0"/>
        <v>0</v>
      </c>
    </row>
    <row r="54" spans="1:32" ht="42.75" customHeight="1">
      <c r="A54" s="340" t="s">
        <v>1988</v>
      </c>
      <c r="B54" s="381" t="s">
        <v>1989</v>
      </c>
      <c r="C54" s="351"/>
      <c r="D54" s="357"/>
      <c r="E54" s="357"/>
      <c r="F54" s="351"/>
      <c r="G54" s="351"/>
      <c r="H54" s="357"/>
      <c r="I54" s="351"/>
      <c r="J54" s="351"/>
      <c r="K54" s="357"/>
      <c r="L54" s="351"/>
      <c r="M54" s="351"/>
      <c r="N54" s="357"/>
      <c r="O54" s="344"/>
      <c r="P54" s="344"/>
      <c r="Q54" s="344"/>
      <c r="R54" s="344"/>
      <c r="S54" s="344"/>
      <c r="T54" s="344"/>
      <c r="U54" s="344"/>
      <c r="V54" s="344"/>
      <c r="W54" s="344"/>
      <c r="X54" s="362"/>
      <c r="Y54" s="344">
        <v>1</v>
      </c>
      <c r="Z54" s="346">
        <f t="shared" si="0"/>
        <v>0</v>
      </c>
    </row>
    <row r="55" spans="1:32" ht="16">
      <c r="A55" s="334"/>
      <c r="B55" s="335" t="s">
        <v>1848</v>
      </c>
      <c r="C55" s="336"/>
      <c r="D55" s="336"/>
      <c r="E55" s="336"/>
      <c r="F55" s="336"/>
      <c r="G55" s="336"/>
      <c r="H55" s="336"/>
      <c r="I55" s="336"/>
      <c r="J55" s="336"/>
      <c r="K55" s="336"/>
      <c r="L55" s="336"/>
      <c r="M55" s="336"/>
      <c r="N55" s="336"/>
      <c r="O55" s="336"/>
      <c r="P55" s="336"/>
      <c r="Q55" s="336"/>
      <c r="R55" s="336"/>
      <c r="S55" s="336"/>
      <c r="T55" s="336"/>
      <c r="U55" s="336"/>
      <c r="V55" s="336"/>
      <c r="W55" s="336"/>
      <c r="X55" s="337"/>
      <c r="Y55" s="335"/>
      <c r="Z55" s="338"/>
      <c r="AA55" s="339"/>
      <c r="AB55" s="339"/>
      <c r="AC55" s="339"/>
      <c r="AD55" s="339"/>
      <c r="AE55" s="339"/>
      <c r="AF55" s="339"/>
    </row>
    <row r="56" spans="1:32" ht="58.5" customHeight="1">
      <c r="A56" s="340" t="s">
        <v>1990</v>
      </c>
      <c r="B56" s="381" t="s">
        <v>1991</v>
      </c>
      <c r="C56" s="344"/>
      <c r="D56" s="343"/>
      <c r="E56" s="343"/>
      <c r="F56" s="344"/>
      <c r="G56" s="344">
        <v>2125</v>
      </c>
      <c r="H56" s="343"/>
      <c r="I56" s="344"/>
      <c r="J56" s="344">
        <v>700</v>
      </c>
      <c r="K56" s="343"/>
      <c r="L56" s="344"/>
      <c r="M56" s="344">
        <v>750</v>
      </c>
      <c r="N56" s="343"/>
      <c r="O56" s="344"/>
      <c r="P56" s="344"/>
      <c r="Q56" s="344"/>
      <c r="R56" s="344"/>
      <c r="S56" s="344"/>
      <c r="T56" s="344"/>
      <c r="U56" s="344"/>
      <c r="V56" s="344"/>
      <c r="W56" s="344"/>
      <c r="X56" s="354"/>
      <c r="Y56" s="344">
        <v>1</v>
      </c>
      <c r="Z56" s="346">
        <f t="shared" si="0"/>
        <v>0</v>
      </c>
    </row>
    <row r="57" spans="1:32" ht="16">
      <c r="A57" s="340"/>
      <c r="B57" s="384" t="s">
        <v>1963</v>
      </c>
      <c r="C57" s="384"/>
      <c r="D57" s="356"/>
      <c r="E57" s="393"/>
      <c r="F57" s="344"/>
      <c r="G57" s="344"/>
      <c r="H57" s="344"/>
      <c r="I57" s="344"/>
      <c r="J57" s="344"/>
      <c r="K57" s="344"/>
      <c r="L57" s="344"/>
      <c r="M57" s="344"/>
      <c r="N57" s="344"/>
      <c r="O57" s="344"/>
      <c r="P57" s="344"/>
      <c r="Q57" s="344"/>
      <c r="R57" s="344"/>
      <c r="S57" s="344"/>
      <c r="T57" s="344"/>
      <c r="U57" s="344"/>
      <c r="V57" s="344"/>
      <c r="W57" s="344"/>
      <c r="X57" s="354"/>
      <c r="Y57" s="344">
        <v>1</v>
      </c>
      <c r="Z57" s="346">
        <f t="shared" si="0"/>
        <v>0</v>
      </c>
    </row>
    <row r="58" spans="1:32" ht="42" customHeight="1">
      <c r="A58" s="340" t="s">
        <v>1992</v>
      </c>
      <c r="B58" s="381" t="s">
        <v>1993</v>
      </c>
      <c r="C58" s="344"/>
      <c r="D58" s="343"/>
      <c r="E58" s="343"/>
      <c r="F58" s="344"/>
      <c r="G58" s="344">
        <v>3000</v>
      </c>
      <c r="H58" s="343"/>
      <c r="I58" s="344"/>
      <c r="J58" s="344">
        <v>700</v>
      </c>
      <c r="K58" s="343"/>
      <c r="L58" s="344"/>
      <c r="M58" s="344">
        <v>750</v>
      </c>
      <c r="N58" s="343"/>
      <c r="O58" s="344"/>
      <c r="P58" s="344"/>
      <c r="Q58" s="344"/>
      <c r="R58" s="344"/>
      <c r="S58" s="344"/>
      <c r="T58" s="344"/>
      <c r="U58" s="344"/>
      <c r="V58" s="344"/>
      <c r="W58" s="344"/>
      <c r="X58" s="354"/>
      <c r="Y58" s="344">
        <v>1</v>
      </c>
      <c r="Z58" s="346">
        <f t="shared" si="0"/>
        <v>0</v>
      </c>
    </row>
    <row r="59" spans="1:32" ht="16">
      <c r="A59" s="340"/>
      <c r="B59" s="384" t="s">
        <v>1963</v>
      </c>
      <c r="C59" s="384"/>
      <c r="D59" s="356"/>
      <c r="E59" s="393"/>
      <c r="F59" s="344"/>
      <c r="G59" s="344"/>
      <c r="H59" s="344"/>
      <c r="I59" s="344"/>
      <c r="J59" s="344"/>
      <c r="K59" s="344"/>
      <c r="L59" s="344"/>
      <c r="M59" s="344"/>
      <c r="N59" s="344"/>
      <c r="O59" s="344"/>
      <c r="P59" s="344"/>
      <c r="Q59" s="344"/>
      <c r="R59" s="344"/>
      <c r="S59" s="344"/>
      <c r="T59" s="344"/>
      <c r="U59" s="344"/>
      <c r="V59" s="344"/>
      <c r="W59" s="344"/>
      <c r="X59" s="354"/>
      <c r="Y59" s="344">
        <v>1</v>
      </c>
      <c r="Z59" s="346">
        <f t="shared" si="0"/>
        <v>0</v>
      </c>
    </row>
    <row r="60" spans="1:32" ht="54.75" customHeight="1">
      <c r="A60" s="340" t="s">
        <v>1994</v>
      </c>
      <c r="B60" s="363" t="s">
        <v>1995</v>
      </c>
      <c r="C60" s="344"/>
      <c r="D60" s="343"/>
      <c r="E60" s="343"/>
      <c r="F60" s="344"/>
      <c r="G60" s="344">
        <v>1900</v>
      </c>
      <c r="H60" s="343"/>
      <c r="I60" s="344"/>
      <c r="J60" s="344">
        <v>700</v>
      </c>
      <c r="K60" s="343"/>
      <c r="L60" s="344"/>
      <c r="M60" s="344">
        <v>750</v>
      </c>
      <c r="N60" s="343"/>
      <c r="O60" s="344"/>
      <c r="P60" s="344"/>
      <c r="Q60" s="344"/>
      <c r="R60" s="344"/>
      <c r="S60" s="344"/>
      <c r="T60" s="344"/>
      <c r="U60" s="344"/>
      <c r="V60" s="344"/>
      <c r="W60" s="344"/>
      <c r="X60" s="354"/>
      <c r="Y60" s="344">
        <v>1</v>
      </c>
      <c r="Z60" s="346">
        <f t="shared" si="0"/>
        <v>0</v>
      </c>
    </row>
    <row r="61" spans="1:32" ht="43.5" customHeight="1">
      <c r="A61" s="340"/>
      <c r="B61" s="384" t="s">
        <v>1964</v>
      </c>
      <c r="C61" s="384"/>
      <c r="D61" s="418"/>
      <c r="E61" s="394"/>
      <c r="F61" s="351"/>
      <c r="G61" s="383"/>
      <c r="H61" s="383"/>
      <c r="I61" s="383"/>
      <c r="J61" s="383"/>
      <c r="K61" s="383"/>
      <c r="L61" s="383"/>
      <c r="M61" s="383"/>
      <c r="N61" s="383"/>
      <c r="O61" s="344"/>
      <c r="P61" s="344"/>
      <c r="Q61" s="344"/>
      <c r="R61" s="344"/>
      <c r="S61" s="344"/>
      <c r="T61" s="344"/>
      <c r="U61" s="344"/>
      <c r="V61" s="344"/>
      <c r="W61" s="344"/>
      <c r="X61" s="419"/>
      <c r="Y61" s="386">
        <v>1</v>
      </c>
      <c r="Z61" s="346">
        <f>Y61*X61</f>
        <v>0</v>
      </c>
    </row>
    <row r="62" spans="1:32" ht="42" customHeight="1">
      <c r="A62" s="340"/>
      <c r="B62" s="384" t="s">
        <v>1965</v>
      </c>
      <c r="C62" s="384"/>
      <c r="D62" s="356"/>
      <c r="E62" s="393"/>
      <c r="F62" s="386"/>
      <c r="G62" s="386"/>
      <c r="H62" s="356"/>
      <c r="I62" s="386"/>
      <c r="J62" s="386"/>
      <c r="K62" s="356"/>
      <c r="L62" s="386"/>
      <c r="M62" s="386"/>
      <c r="N62" s="356"/>
      <c r="O62" s="344"/>
      <c r="P62" s="344"/>
      <c r="Q62" s="344"/>
      <c r="R62" s="344"/>
      <c r="S62" s="344"/>
      <c r="T62" s="344"/>
      <c r="U62" s="344"/>
      <c r="V62" s="344"/>
      <c r="W62" s="344"/>
      <c r="X62" s="420"/>
      <c r="Y62" s="386">
        <v>1</v>
      </c>
      <c r="Z62" s="346">
        <f t="shared" ref="Z62:Z63" si="2">Y62*X62</f>
        <v>0</v>
      </c>
    </row>
    <row r="63" spans="1:32" ht="43.5" customHeight="1">
      <c r="A63" s="340"/>
      <c r="B63" s="384" t="s">
        <v>1966</v>
      </c>
      <c r="C63" s="384"/>
      <c r="D63" s="356"/>
      <c r="E63" s="393"/>
      <c r="F63" s="386"/>
      <c r="G63" s="386"/>
      <c r="H63" s="356"/>
      <c r="I63" s="386"/>
      <c r="J63" s="386"/>
      <c r="K63" s="356"/>
      <c r="L63" s="386"/>
      <c r="M63" s="386"/>
      <c r="N63" s="356"/>
      <c r="O63" s="344"/>
      <c r="P63" s="344"/>
      <c r="Q63" s="344"/>
      <c r="R63" s="344"/>
      <c r="S63" s="344"/>
      <c r="T63" s="344"/>
      <c r="U63" s="344"/>
      <c r="V63" s="344"/>
      <c r="W63" s="344"/>
      <c r="X63" s="420"/>
      <c r="Y63" s="386">
        <v>1</v>
      </c>
      <c r="Z63" s="346">
        <f t="shared" si="2"/>
        <v>0</v>
      </c>
    </row>
    <row r="64" spans="1:32" ht="80">
      <c r="A64" s="340" t="s">
        <v>1996</v>
      </c>
      <c r="B64" s="350" t="s">
        <v>1959</v>
      </c>
      <c r="C64" s="351" t="s">
        <v>1812</v>
      </c>
      <c r="D64" s="357"/>
      <c r="E64" s="357"/>
      <c r="F64" s="383"/>
      <c r="G64" s="383"/>
      <c r="H64" s="352"/>
      <c r="I64" s="383"/>
      <c r="J64" s="383"/>
      <c r="K64" s="352"/>
      <c r="L64" s="383" t="s">
        <v>1960</v>
      </c>
      <c r="M64" s="383">
        <v>1650</v>
      </c>
      <c r="N64" s="352"/>
      <c r="O64" s="342"/>
      <c r="P64" s="342"/>
      <c r="Q64" s="342"/>
      <c r="R64" s="342"/>
      <c r="S64" s="342"/>
      <c r="T64" s="342"/>
      <c r="U64" s="342"/>
      <c r="V64" s="342"/>
      <c r="W64" s="342"/>
      <c r="X64" s="354"/>
      <c r="Y64" s="342">
        <v>3</v>
      </c>
      <c r="Z64" s="346">
        <f t="shared" si="0"/>
        <v>0</v>
      </c>
      <c r="AA64" s="355"/>
      <c r="AB64" s="355"/>
      <c r="AC64" s="355"/>
      <c r="AD64" s="355"/>
      <c r="AE64" s="355"/>
      <c r="AF64" s="355"/>
    </row>
    <row r="65" spans="1:32" ht="16">
      <c r="A65" s="340" t="s">
        <v>1997</v>
      </c>
      <c r="B65" s="384" t="s">
        <v>1998</v>
      </c>
      <c r="C65" s="351"/>
      <c r="D65" s="385"/>
      <c r="E65" s="385"/>
      <c r="F65" s="386"/>
      <c r="G65" s="386">
        <v>1200</v>
      </c>
      <c r="H65" s="356"/>
      <c r="I65" s="386"/>
      <c r="J65" s="386">
        <v>350</v>
      </c>
      <c r="K65" s="356"/>
      <c r="L65" s="386"/>
      <c r="M65" s="386"/>
      <c r="N65" s="356"/>
      <c r="O65" s="386"/>
      <c r="P65" s="386"/>
      <c r="Q65" s="356"/>
      <c r="R65" s="344"/>
      <c r="S65" s="344"/>
      <c r="T65" s="344"/>
      <c r="U65" s="344"/>
      <c r="V65" s="344"/>
      <c r="W65" s="344"/>
      <c r="X65" s="354"/>
      <c r="Y65" s="344">
        <v>1</v>
      </c>
      <c r="Z65" s="346">
        <f t="shared" si="0"/>
        <v>0</v>
      </c>
    </row>
    <row r="66" spans="1:32" ht="16">
      <c r="A66" s="340" t="s">
        <v>1999</v>
      </c>
      <c r="B66" s="384" t="s">
        <v>1998</v>
      </c>
      <c r="C66" s="351"/>
      <c r="D66" s="385"/>
      <c r="E66" s="385"/>
      <c r="F66" s="386"/>
      <c r="G66" s="386">
        <v>1400</v>
      </c>
      <c r="H66" s="356"/>
      <c r="I66" s="386"/>
      <c r="J66" s="386">
        <v>350</v>
      </c>
      <c r="K66" s="356"/>
      <c r="L66" s="386"/>
      <c r="M66" s="386"/>
      <c r="N66" s="356"/>
      <c r="O66" s="386"/>
      <c r="P66" s="386"/>
      <c r="Q66" s="356"/>
      <c r="R66" s="344"/>
      <c r="S66" s="344"/>
      <c r="T66" s="344"/>
      <c r="U66" s="344"/>
      <c r="V66" s="344"/>
      <c r="W66" s="344"/>
      <c r="X66" s="354"/>
      <c r="Y66" s="344">
        <v>1</v>
      </c>
      <c r="Z66" s="346">
        <f t="shared" si="0"/>
        <v>0</v>
      </c>
    </row>
    <row r="67" spans="1:32" ht="16">
      <c r="A67" s="340" t="s">
        <v>2000</v>
      </c>
      <c r="B67" s="384" t="s">
        <v>1998</v>
      </c>
      <c r="C67" s="351"/>
      <c r="D67" s="385"/>
      <c r="E67" s="385"/>
      <c r="F67" s="386"/>
      <c r="G67" s="386">
        <v>2000</v>
      </c>
      <c r="H67" s="356"/>
      <c r="I67" s="386"/>
      <c r="J67" s="386">
        <v>350</v>
      </c>
      <c r="K67" s="356"/>
      <c r="L67" s="386"/>
      <c r="M67" s="386"/>
      <c r="N67" s="356"/>
      <c r="O67" s="386"/>
      <c r="P67" s="386"/>
      <c r="Q67" s="356"/>
      <c r="R67" s="344"/>
      <c r="S67" s="344"/>
      <c r="T67" s="344"/>
      <c r="U67" s="344"/>
      <c r="V67" s="344"/>
      <c r="W67" s="344"/>
      <c r="X67" s="354"/>
      <c r="Y67" s="344">
        <v>1</v>
      </c>
      <c r="Z67" s="346">
        <f t="shared" si="0"/>
        <v>0</v>
      </c>
    </row>
    <row r="68" spans="1:32" ht="16">
      <c r="A68" s="334"/>
      <c r="B68" s="335" t="s">
        <v>1860</v>
      </c>
      <c r="C68" s="336"/>
      <c r="D68" s="336"/>
      <c r="E68" s="336"/>
      <c r="F68" s="336"/>
      <c r="G68" s="336"/>
      <c r="H68" s="336"/>
      <c r="I68" s="336"/>
      <c r="J68" s="336"/>
      <c r="K68" s="336"/>
      <c r="L68" s="336"/>
      <c r="M68" s="336"/>
      <c r="N68" s="336"/>
      <c r="O68" s="336"/>
      <c r="P68" s="336"/>
      <c r="Q68" s="336"/>
      <c r="R68" s="336"/>
      <c r="S68" s="336"/>
      <c r="T68" s="336"/>
      <c r="U68" s="336"/>
      <c r="V68" s="336"/>
      <c r="W68" s="336"/>
      <c r="X68" s="337"/>
      <c r="Y68" s="335"/>
      <c r="Z68" s="338"/>
      <c r="AA68" s="339"/>
      <c r="AB68" s="339"/>
      <c r="AC68" s="339"/>
      <c r="AD68" s="339"/>
      <c r="AE68" s="339"/>
      <c r="AF68" s="339"/>
    </row>
    <row r="69" spans="1:32" ht="16">
      <c r="A69" s="340" t="s">
        <v>2001</v>
      </c>
      <c r="B69" s="381" t="s">
        <v>2002</v>
      </c>
      <c r="C69" s="351"/>
      <c r="D69" s="357"/>
      <c r="E69" s="357"/>
      <c r="F69" s="344"/>
      <c r="G69" s="351">
        <v>900</v>
      </c>
      <c r="H69" s="357"/>
      <c r="I69" s="351"/>
      <c r="J69" s="351">
        <v>900</v>
      </c>
      <c r="K69" s="357"/>
      <c r="L69" s="351"/>
      <c r="M69" s="351">
        <v>900</v>
      </c>
      <c r="N69" s="343"/>
      <c r="O69" s="344"/>
      <c r="P69" s="344"/>
      <c r="Q69" s="344"/>
      <c r="R69" s="344"/>
      <c r="S69" s="344"/>
      <c r="T69" s="344"/>
      <c r="U69" s="344"/>
      <c r="V69" s="344"/>
      <c r="W69" s="344"/>
      <c r="X69" s="354"/>
      <c r="Y69" s="344">
        <v>1</v>
      </c>
      <c r="Z69" s="346">
        <f t="shared" ref="Z69:Z70" si="3">Y69*X69</f>
        <v>0</v>
      </c>
      <c r="AD69" s="392"/>
      <c r="AE69" s="392"/>
      <c r="AF69" s="392"/>
    </row>
    <row r="70" spans="1:32" ht="16">
      <c r="A70" s="340"/>
      <c r="B70" s="384" t="s">
        <v>1963</v>
      </c>
      <c r="C70" s="384"/>
      <c r="D70" s="356"/>
      <c r="E70" s="393"/>
      <c r="F70" s="344"/>
      <c r="G70" s="344"/>
      <c r="H70" s="344"/>
      <c r="I70" s="344"/>
      <c r="J70" s="344"/>
      <c r="K70" s="344"/>
      <c r="L70" s="344"/>
      <c r="M70" s="344"/>
      <c r="N70" s="344"/>
      <c r="O70" s="344"/>
      <c r="P70" s="344"/>
      <c r="Q70" s="344"/>
      <c r="R70" s="344"/>
      <c r="S70" s="344"/>
      <c r="T70" s="344"/>
      <c r="U70" s="344"/>
      <c r="V70" s="344"/>
      <c r="W70" s="344"/>
      <c r="X70" s="354"/>
      <c r="Y70" s="344">
        <v>1</v>
      </c>
      <c r="Z70" s="346">
        <f t="shared" si="3"/>
        <v>0</v>
      </c>
      <c r="AD70" s="392"/>
      <c r="AE70" s="392"/>
      <c r="AF70" s="392"/>
    </row>
    <row r="71" spans="1:32" ht="52.5" customHeight="1">
      <c r="A71" s="340" t="s">
        <v>2003</v>
      </c>
      <c r="B71" s="384" t="s">
        <v>1953</v>
      </c>
      <c r="C71" s="412"/>
      <c r="D71" s="356"/>
      <c r="E71" s="356"/>
      <c r="F71" s="342"/>
      <c r="G71" s="342">
        <v>800</v>
      </c>
      <c r="H71" s="364"/>
      <c r="I71" s="342"/>
      <c r="J71" s="342">
        <v>200</v>
      </c>
      <c r="K71" s="364"/>
      <c r="L71" s="342"/>
      <c r="M71" s="342"/>
      <c r="N71" s="342"/>
      <c r="O71" s="342"/>
      <c r="P71" s="342"/>
      <c r="Q71" s="342"/>
      <c r="R71" s="342"/>
      <c r="S71" s="342"/>
      <c r="T71" s="342"/>
      <c r="U71" s="342"/>
      <c r="V71" s="342"/>
      <c r="W71" s="342"/>
      <c r="X71" s="354"/>
      <c r="Y71" s="344">
        <v>2</v>
      </c>
      <c r="Z71" s="346">
        <f t="shared" si="0"/>
        <v>0</v>
      </c>
      <c r="AD71" s="392"/>
      <c r="AE71" s="392"/>
      <c r="AF71" s="392"/>
    </row>
    <row r="72" spans="1:32" ht="57.75" customHeight="1">
      <c r="A72" s="340" t="s">
        <v>2004</v>
      </c>
      <c r="B72" s="350" t="s">
        <v>2005</v>
      </c>
      <c r="C72" s="422"/>
      <c r="D72" s="393"/>
      <c r="E72" s="393"/>
      <c r="F72" s="359"/>
      <c r="G72" s="359"/>
      <c r="H72" s="393"/>
      <c r="I72" s="359"/>
      <c r="J72" s="359"/>
      <c r="K72" s="356"/>
      <c r="L72" s="386" t="s">
        <v>1960</v>
      </c>
      <c r="M72" s="386">
        <v>1600</v>
      </c>
      <c r="N72" s="356"/>
      <c r="O72" s="344"/>
      <c r="P72" s="344"/>
      <c r="Q72" s="344"/>
      <c r="R72" s="344"/>
      <c r="S72" s="344"/>
      <c r="T72" s="344"/>
      <c r="U72" s="344"/>
      <c r="V72" s="344"/>
      <c r="W72" s="344"/>
      <c r="X72" s="354"/>
      <c r="Y72" s="344">
        <v>2</v>
      </c>
      <c r="Z72" s="346">
        <f t="shared" si="0"/>
        <v>0</v>
      </c>
      <c r="AD72" s="392"/>
      <c r="AE72" s="392"/>
      <c r="AF72" s="392"/>
    </row>
    <row r="73" spans="1:32" ht="47.25" customHeight="1">
      <c r="A73" s="340"/>
      <c r="B73" s="384" t="s">
        <v>1964</v>
      </c>
      <c r="C73" s="384"/>
      <c r="D73" s="418"/>
      <c r="E73" s="394"/>
      <c r="F73" s="351"/>
      <c r="G73" s="383"/>
      <c r="H73" s="383"/>
      <c r="I73" s="383"/>
      <c r="J73" s="383"/>
      <c r="K73" s="383"/>
      <c r="L73" s="383"/>
      <c r="M73" s="383"/>
      <c r="N73" s="383"/>
      <c r="O73" s="344"/>
      <c r="P73" s="344"/>
      <c r="Q73" s="344"/>
      <c r="R73" s="344"/>
      <c r="S73" s="344"/>
      <c r="T73" s="344"/>
      <c r="U73" s="344"/>
      <c r="V73" s="344"/>
      <c r="W73" s="344"/>
      <c r="X73" s="419"/>
      <c r="Y73" s="386">
        <v>1</v>
      </c>
      <c r="Z73" s="346">
        <f>Y73*X73</f>
        <v>0</v>
      </c>
      <c r="AD73" s="392"/>
      <c r="AE73" s="392"/>
      <c r="AF73" s="392"/>
    </row>
    <row r="74" spans="1:32" ht="16">
      <c r="A74" s="340"/>
      <c r="B74" s="384" t="s">
        <v>2006</v>
      </c>
      <c r="C74" s="384"/>
      <c r="D74" s="418"/>
      <c r="E74" s="394"/>
      <c r="F74" s="351"/>
      <c r="G74" s="383"/>
      <c r="H74" s="383"/>
      <c r="I74" s="383"/>
      <c r="J74" s="383"/>
      <c r="K74" s="383"/>
      <c r="L74" s="383"/>
      <c r="M74" s="383"/>
      <c r="N74" s="383"/>
      <c r="O74" s="344"/>
      <c r="P74" s="344"/>
      <c r="Q74" s="344"/>
      <c r="R74" s="344"/>
      <c r="S74" s="344"/>
      <c r="T74" s="344"/>
      <c r="U74" s="344"/>
      <c r="V74" s="344"/>
      <c r="W74" s="344"/>
      <c r="X74" s="419"/>
      <c r="Y74" s="386">
        <v>1</v>
      </c>
      <c r="Z74" s="346">
        <f>Y74*X74</f>
        <v>0</v>
      </c>
      <c r="AD74" s="392"/>
      <c r="AE74" s="392"/>
      <c r="AF74" s="392"/>
    </row>
    <row r="75" spans="1:32" ht="42" customHeight="1">
      <c r="A75" s="340"/>
      <c r="B75" s="384" t="s">
        <v>1965</v>
      </c>
      <c r="C75" s="384"/>
      <c r="D75" s="356"/>
      <c r="E75" s="393"/>
      <c r="F75" s="386"/>
      <c r="G75" s="386"/>
      <c r="H75" s="356"/>
      <c r="I75" s="386"/>
      <c r="J75" s="386"/>
      <c r="K75" s="356"/>
      <c r="L75" s="386"/>
      <c r="M75" s="386"/>
      <c r="N75" s="356"/>
      <c r="O75" s="344"/>
      <c r="P75" s="344"/>
      <c r="Q75" s="344"/>
      <c r="R75" s="344"/>
      <c r="S75" s="344"/>
      <c r="T75" s="344"/>
      <c r="U75" s="344"/>
      <c r="V75" s="344"/>
      <c r="W75" s="344"/>
      <c r="X75" s="420"/>
      <c r="Y75" s="386">
        <v>1</v>
      </c>
      <c r="Z75" s="346">
        <f t="shared" ref="Z75:Z76" si="4">Y75*X75</f>
        <v>0</v>
      </c>
      <c r="AD75" s="392"/>
      <c r="AE75" s="392"/>
      <c r="AF75" s="392"/>
    </row>
    <row r="76" spans="1:32" ht="44.25" customHeight="1">
      <c r="A76" s="340"/>
      <c r="B76" s="384" t="s">
        <v>1966</v>
      </c>
      <c r="C76" s="384"/>
      <c r="D76" s="356"/>
      <c r="E76" s="393"/>
      <c r="F76" s="386"/>
      <c r="G76" s="386"/>
      <c r="H76" s="356"/>
      <c r="I76" s="386"/>
      <c r="J76" s="386"/>
      <c r="K76" s="356"/>
      <c r="L76" s="386"/>
      <c r="M76" s="386"/>
      <c r="N76" s="356"/>
      <c r="O76" s="344"/>
      <c r="P76" s="344"/>
      <c r="Q76" s="344"/>
      <c r="R76" s="344"/>
      <c r="S76" s="344"/>
      <c r="T76" s="344"/>
      <c r="U76" s="344"/>
      <c r="V76" s="344"/>
      <c r="W76" s="344"/>
      <c r="X76" s="420"/>
      <c r="Y76" s="386">
        <v>1</v>
      </c>
      <c r="Z76" s="346">
        <f t="shared" si="4"/>
        <v>0</v>
      </c>
      <c r="AD76" s="392"/>
      <c r="AE76" s="392"/>
      <c r="AF76" s="392"/>
    </row>
    <row r="77" spans="1:32" ht="32">
      <c r="A77" s="340" t="s">
        <v>2007</v>
      </c>
      <c r="B77" s="341" t="s">
        <v>2008</v>
      </c>
      <c r="C77" s="342"/>
      <c r="D77" s="357"/>
      <c r="E77" s="364"/>
      <c r="F77" s="342"/>
      <c r="G77" s="342"/>
      <c r="H77" s="364"/>
      <c r="I77" s="342"/>
      <c r="J77" s="342"/>
      <c r="K77" s="364"/>
      <c r="L77" s="342"/>
      <c r="M77" s="342"/>
      <c r="N77" s="364"/>
      <c r="O77" s="342"/>
      <c r="P77" s="344"/>
      <c r="Q77" s="342"/>
      <c r="R77" s="342"/>
      <c r="S77" s="344"/>
      <c r="T77" s="342"/>
      <c r="U77" s="342"/>
      <c r="V77" s="342"/>
      <c r="W77" s="342"/>
      <c r="X77" s="354"/>
      <c r="Y77" s="344">
        <v>1</v>
      </c>
      <c r="Z77" s="346">
        <f t="shared" si="0"/>
        <v>0</v>
      </c>
      <c r="AD77" s="392"/>
      <c r="AE77" s="392"/>
      <c r="AF77" s="392"/>
    </row>
    <row r="78" spans="1:32" ht="16">
      <c r="A78" s="340"/>
      <c r="B78" s="384" t="s">
        <v>1963</v>
      </c>
      <c r="C78" s="384"/>
      <c r="D78" s="356"/>
      <c r="E78" s="393"/>
      <c r="F78" s="344"/>
      <c r="G78" s="344"/>
      <c r="H78" s="344"/>
      <c r="I78" s="344"/>
      <c r="J78" s="344"/>
      <c r="K78" s="344"/>
      <c r="L78" s="344"/>
      <c r="M78" s="344"/>
      <c r="N78" s="344"/>
      <c r="O78" s="344"/>
      <c r="P78" s="344"/>
      <c r="Q78" s="344"/>
      <c r="R78" s="344"/>
      <c r="S78" s="344"/>
      <c r="T78" s="344"/>
      <c r="U78" s="344"/>
      <c r="V78" s="344"/>
      <c r="W78" s="344"/>
      <c r="X78" s="354"/>
      <c r="Y78" s="344">
        <v>1</v>
      </c>
      <c r="Z78" s="346">
        <f t="shared" si="0"/>
        <v>0</v>
      </c>
      <c r="AD78" s="392"/>
      <c r="AE78" s="392"/>
      <c r="AF78" s="392"/>
    </row>
    <row r="79" spans="1:32" ht="16">
      <c r="A79" s="340"/>
      <c r="B79" s="350" t="s">
        <v>2009</v>
      </c>
      <c r="C79" s="342"/>
      <c r="D79" s="343"/>
      <c r="E79" s="343"/>
      <c r="F79" s="344"/>
      <c r="G79" s="344">
        <v>500</v>
      </c>
      <c r="H79" s="343"/>
      <c r="I79" s="344"/>
      <c r="J79" s="344">
        <v>500</v>
      </c>
      <c r="K79" s="343"/>
      <c r="L79" s="344"/>
      <c r="M79" s="344">
        <v>101</v>
      </c>
      <c r="N79" s="343"/>
      <c r="O79" s="342"/>
      <c r="P79" s="344"/>
      <c r="Q79" s="342"/>
      <c r="R79" s="359"/>
      <c r="S79" s="360"/>
      <c r="T79" s="359"/>
      <c r="U79" s="342"/>
      <c r="V79" s="342"/>
      <c r="W79" s="342"/>
      <c r="X79" s="345"/>
      <c r="Y79" s="344">
        <v>6</v>
      </c>
      <c r="Z79" s="396">
        <f t="shared" si="0"/>
        <v>0</v>
      </c>
    </row>
    <row r="80" spans="1:32" ht="16">
      <c r="A80" s="340"/>
      <c r="B80" s="350" t="s">
        <v>2010</v>
      </c>
      <c r="C80" s="342"/>
      <c r="D80" s="343"/>
      <c r="E80" s="343"/>
      <c r="F80" s="344"/>
      <c r="G80" s="344">
        <v>500</v>
      </c>
      <c r="H80" s="343"/>
      <c r="I80" s="344"/>
      <c r="J80" s="344">
        <v>500</v>
      </c>
      <c r="K80" s="343"/>
      <c r="L80" s="344"/>
      <c r="M80" s="344">
        <v>101</v>
      </c>
      <c r="N80" s="343"/>
      <c r="O80" s="342"/>
      <c r="P80" s="344"/>
      <c r="Q80" s="342"/>
      <c r="R80" s="359"/>
      <c r="S80" s="360"/>
      <c r="T80" s="359"/>
      <c r="U80" s="342"/>
      <c r="V80" s="342"/>
      <c r="W80" s="342"/>
      <c r="X80" s="345"/>
      <c r="Y80" s="344">
        <v>6</v>
      </c>
      <c r="Z80" s="396">
        <f t="shared" si="0"/>
        <v>0</v>
      </c>
    </row>
    <row r="81" spans="1:32" ht="16">
      <c r="A81" s="340"/>
      <c r="B81" s="350" t="s">
        <v>2011</v>
      </c>
      <c r="C81" s="342"/>
      <c r="D81" s="343"/>
      <c r="E81" s="343"/>
      <c r="F81" s="344"/>
      <c r="G81" s="344">
        <v>500</v>
      </c>
      <c r="H81" s="343"/>
      <c r="I81" s="344"/>
      <c r="J81" s="344">
        <v>500</v>
      </c>
      <c r="K81" s="343"/>
      <c r="L81" s="344"/>
      <c r="M81" s="344">
        <v>101</v>
      </c>
      <c r="N81" s="343"/>
      <c r="O81" s="342"/>
      <c r="P81" s="344"/>
      <c r="Q81" s="342"/>
      <c r="R81" s="359"/>
      <c r="S81" s="360"/>
      <c r="T81" s="359"/>
      <c r="U81" s="342"/>
      <c r="V81" s="342"/>
      <c r="W81" s="342"/>
      <c r="X81" s="345"/>
      <c r="Y81" s="344">
        <v>6</v>
      </c>
      <c r="Z81" s="396">
        <f t="shared" si="0"/>
        <v>0</v>
      </c>
    </row>
    <row r="82" spans="1:32" ht="16">
      <c r="A82" s="340"/>
      <c r="B82" s="350" t="s">
        <v>2012</v>
      </c>
      <c r="C82" s="342"/>
      <c r="D82" s="343"/>
      <c r="E82" s="343"/>
      <c r="F82" s="344"/>
      <c r="G82" s="344">
        <v>500</v>
      </c>
      <c r="H82" s="343"/>
      <c r="I82" s="344"/>
      <c r="J82" s="344">
        <v>500</v>
      </c>
      <c r="K82" s="343"/>
      <c r="L82" s="344"/>
      <c r="M82" s="344">
        <v>101</v>
      </c>
      <c r="N82" s="343"/>
      <c r="O82" s="342"/>
      <c r="P82" s="344"/>
      <c r="Q82" s="342"/>
      <c r="R82" s="359"/>
      <c r="S82" s="360"/>
      <c r="T82" s="359"/>
      <c r="U82" s="342"/>
      <c r="V82" s="342"/>
      <c r="W82" s="342"/>
      <c r="X82" s="345"/>
      <c r="Y82" s="344">
        <v>6</v>
      </c>
      <c r="Z82" s="396">
        <f t="shared" si="0"/>
        <v>0</v>
      </c>
    </row>
    <row r="83" spans="1:32" ht="16">
      <c r="A83" s="340"/>
      <c r="B83" s="350" t="s">
        <v>2013</v>
      </c>
      <c r="C83" s="342"/>
      <c r="D83" s="343"/>
      <c r="E83" s="343"/>
      <c r="F83" s="344"/>
      <c r="G83" s="344">
        <v>500</v>
      </c>
      <c r="H83" s="343"/>
      <c r="I83" s="344"/>
      <c r="J83" s="344">
        <v>500</v>
      </c>
      <c r="K83" s="343"/>
      <c r="L83" s="344"/>
      <c r="M83" s="344">
        <v>101</v>
      </c>
      <c r="N83" s="343"/>
      <c r="O83" s="342"/>
      <c r="P83" s="344"/>
      <c r="Q83" s="342"/>
      <c r="R83" s="359"/>
      <c r="S83" s="360"/>
      <c r="T83" s="359"/>
      <c r="U83" s="342"/>
      <c r="V83" s="342"/>
      <c r="W83" s="342"/>
      <c r="X83" s="345"/>
      <c r="Y83" s="344">
        <v>4</v>
      </c>
      <c r="Z83" s="396">
        <f t="shared" si="0"/>
        <v>0</v>
      </c>
    </row>
    <row r="84" spans="1:32">
      <c r="A84" s="340" t="s">
        <v>2014</v>
      </c>
      <c r="B84" s="390" t="s">
        <v>2015</v>
      </c>
      <c r="C84" s="344"/>
      <c r="D84" s="357"/>
      <c r="E84" s="343"/>
      <c r="F84" s="344"/>
      <c r="G84" s="344"/>
      <c r="H84" s="343"/>
      <c r="I84" s="344"/>
      <c r="J84" s="344"/>
      <c r="K84" s="343"/>
      <c r="L84" s="344"/>
      <c r="M84" s="344"/>
      <c r="N84" s="343"/>
      <c r="O84" s="344"/>
      <c r="P84" s="344"/>
      <c r="Q84" s="344"/>
      <c r="R84" s="344"/>
      <c r="S84" s="344"/>
      <c r="T84" s="344"/>
      <c r="U84" s="344"/>
      <c r="V84" s="344"/>
      <c r="W84" s="344"/>
      <c r="X84" s="354"/>
      <c r="Y84" s="344">
        <v>1</v>
      </c>
      <c r="Z84" s="346">
        <f t="shared" si="0"/>
        <v>0</v>
      </c>
      <c r="AD84" s="392"/>
      <c r="AE84" s="392"/>
      <c r="AF84" s="392"/>
    </row>
    <row r="85" spans="1:32">
      <c r="A85" s="340" t="s">
        <v>2016</v>
      </c>
      <c r="B85" s="390" t="s">
        <v>2017</v>
      </c>
      <c r="C85" s="344"/>
      <c r="D85" s="357"/>
      <c r="E85" s="343"/>
      <c r="F85" s="344"/>
      <c r="G85" s="344"/>
      <c r="H85" s="343"/>
      <c r="I85" s="344"/>
      <c r="J85" s="344"/>
      <c r="K85" s="343"/>
      <c r="L85" s="344"/>
      <c r="M85" s="344"/>
      <c r="N85" s="344"/>
      <c r="O85" s="344"/>
      <c r="P85" s="344"/>
      <c r="Q85" s="344"/>
      <c r="R85" s="344"/>
      <c r="S85" s="344"/>
      <c r="T85" s="344"/>
      <c r="U85" s="344"/>
      <c r="V85" s="344"/>
      <c r="W85" s="344"/>
      <c r="X85" s="354"/>
      <c r="Y85" s="344">
        <v>1</v>
      </c>
      <c r="Z85" s="346">
        <f t="shared" si="0"/>
        <v>0</v>
      </c>
      <c r="AD85" s="392"/>
      <c r="AE85" s="392"/>
      <c r="AF85" s="392"/>
    </row>
    <row r="86" spans="1:32">
      <c r="A86" s="340" t="s">
        <v>2018</v>
      </c>
      <c r="B86" s="390" t="s">
        <v>2019</v>
      </c>
      <c r="C86" s="344"/>
      <c r="D86" s="357"/>
      <c r="E86" s="343"/>
      <c r="F86" s="344"/>
      <c r="G86" s="344"/>
      <c r="H86" s="343"/>
      <c r="I86" s="344"/>
      <c r="J86" s="344"/>
      <c r="K86" s="343"/>
      <c r="L86" s="344"/>
      <c r="M86" s="344"/>
      <c r="N86" s="344"/>
      <c r="O86" s="344"/>
      <c r="P86" s="344"/>
      <c r="Q86" s="344"/>
      <c r="R86" s="344"/>
      <c r="S86" s="344"/>
      <c r="T86" s="344"/>
      <c r="U86" s="344"/>
      <c r="V86" s="344"/>
      <c r="W86" s="344"/>
      <c r="X86" s="354"/>
      <c r="Y86" s="344">
        <v>1</v>
      </c>
      <c r="Z86" s="346">
        <f t="shared" si="0"/>
        <v>0</v>
      </c>
      <c r="AD86" s="392"/>
      <c r="AE86" s="392"/>
      <c r="AF86" s="392"/>
    </row>
    <row r="87" spans="1:32" ht="16">
      <c r="A87" s="340" t="s">
        <v>2020</v>
      </c>
      <c r="B87" s="363" t="s">
        <v>2021</v>
      </c>
      <c r="C87" s="344"/>
      <c r="D87" s="343"/>
      <c r="E87" s="343"/>
      <c r="F87" s="344"/>
      <c r="G87" s="344"/>
      <c r="H87" s="344"/>
      <c r="I87" s="344"/>
      <c r="J87" s="344"/>
      <c r="K87" s="344"/>
      <c r="L87" s="344"/>
      <c r="M87" s="344"/>
      <c r="N87" s="344"/>
      <c r="O87" s="344"/>
      <c r="P87" s="344"/>
      <c r="Q87" s="344"/>
      <c r="R87" s="344"/>
      <c r="S87" s="344"/>
      <c r="T87" s="344"/>
      <c r="U87" s="344"/>
      <c r="V87" s="344"/>
      <c r="W87" s="344"/>
      <c r="X87" s="354"/>
      <c r="Y87" s="344">
        <v>1</v>
      </c>
      <c r="Z87" s="346">
        <f t="shared" si="0"/>
        <v>0</v>
      </c>
      <c r="AD87" s="392"/>
      <c r="AE87" s="392"/>
      <c r="AF87" s="392"/>
    </row>
    <row r="88" spans="1:32" ht="16">
      <c r="A88" s="340" t="s">
        <v>2022</v>
      </c>
      <c r="B88" s="341" t="s">
        <v>2023</v>
      </c>
      <c r="C88" s="390"/>
      <c r="D88" s="343"/>
      <c r="E88" s="343"/>
      <c r="F88" s="344"/>
      <c r="G88" s="344"/>
      <c r="H88" s="343"/>
      <c r="I88" s="344"/>
      <c r="J88" s="344"/>
      <c r="K88" s="343"/>
      <c r="L88" s="344"/>
      <c r="M88" s="344"/>
      <c r="N88" s="343"/>
      <c r="O88" s="344"/>
      <c r="P88" s="344"/>
      <c r="Q88" s="344"/>
      <c r="R88" s="344"/>
      <c r="S88" s="344"/>
      <c r="T88" s="344"/>
      <c r="U88" s="344"/>
      <c r="V88" s="344"/>
      <c r="W88" s="344"/>
      <c r="X88" s="354"/>
      <c r="Y88" s="344">
        <v>1</v>
      </c>
      <c r="Z88" s="346">
        <f t="shared" si="0"/>
        <v>0</v>
      </c>
      <c r="AD88" s="392"/>
      <c r="AE88" s="392"/>
      <c r="AF88" s="392"/>
    </row>
    <row r="89" spans="1:32" ht="16">
      <c r="A89" s="334"/>
      <c r="B89" s="335" t="s">
        <v>1870</v>
      </c>
      <c r="C89" s="336"/>
      <c r="D89" s="336"/>
      <c r="E89" s="336"/>
      <c r="F89" s="336"/>
      <c r="G89" s="336"/>
      <c r="H89" s="336"/>
      <c r="I89" s="336"/>
      <c r="J89" s="336"/>
      <c r="K89" s="336"/>
      <c r="L89" s="336"/>
      <c r="M89" s="336"/>
      <c r="N89" s="336"/>
      <c r="O89" s="336"/>
      <c r="P89" s="336"/>
      <c r="Q89" s="336"/>
      <c r="R89" s="336"/>
      <c r="S89" s="336"/>
      <c r="T89" s="336"/>
      <c r="U89" s="336"/>
      <c r="V89" s="336"/>
      <c r="W89" s="336"/>
      <c r="X89" s="337"/>
      <c r="Y89" s="335"/>
      <c r="Z89" s="338"/>
      <c r="AA89" s="339"/>
      <c r="AB89" s="339"/>
      <c r="AC89" s="339"/>
      <c r="AD89" s="339"/>
      <c r="AE89" s="339"/>
      <c r="AF89" s="339"/>
    </row>
    <row r="90" spans="1:32" ht="59.25" customHeight="1">
      <c r="A90" s="340" t="s">
        <v>2024</v>
      </c>
      <c r="B90" s="350" t="s">
        <v>2005</v>
      </c>
      <c r="C90" s="422"/>
      <c r="D90" s="393"/>
      <c r="E90" s="393"/>
      <c r="F90" s="359"/>
      <c r="G90" s="359"/>
      <c r="H90" s="393"/>
      <c r="I90" s="359"/>
      <c r="J90" s="359"/>
      <c r="K90" s="356"/>
      <c r="L90" s="386" t="s">
        <v>1960</v>
      </c>
      <c r="M90" s="386">
        <v>1600</v>
      </c>
      <c r="N90" s="356"/>
      <c r="O90" s="344"/>
      <c r="P90" s="344"/>
      <c r="Q90" s="344"/>
      <c r="R90" s="344"/>
      <c r="S90" s="344"/>
      <c r="T90" s="344"/>
      <c r="U90" s="344"/>
      <c r="V90" s="344"/>
      <c r="W90" s="344"/>
      <c r="X90" s="354"/>
      <c r="Y90" s="344">
        <v>3</v>
      </c>
      <c r="Z90" s="346">
        <f t="shared" si="0"/>
        <v>0</v>
      </c>
      <c r="AD90" s="392"/>
      <c r="AE90" s="392"/>
      <c r="AF90" s="392"/>
    </row>
    <row r="91" spans="1:32" ht="80">
      <c r="A91" s="340" t="s">
        <v>2025</v>
      </c>
      <c r="B91" s="350" t="s">
        <v>2026</v>
      </c>
      <c r="C91" s="351" t="s">
        <v>1817</v>
      </c>
      <c r="D91" s="357"/>
      <c r="E91" s="357"/>
      <c r="F91" s="351"/>
      <c r="G91" s="351"/>
      <c r="H91" s="357"/>
      <c r="I91" s="351"/>
      <c r="J91" s="351"/>
      <c r="K91" s="357"/>
      <c r="L91" s="351"/>
      <c r="M91" s="351"/>
      <c r="N91" s="357"/>
      <c r="O91" s="344"/>
      <c r="P91" s="344"/>
      <c r="Q91" s="344"/>
      <c r="R91" s="344"/>
      <c r="S91" s="344"/>
      <c r="T91" s="344"/>
      <c r="U91" s="344"/>
      <c r="V91" s="344"/>
      <c r="W91" s="344"/>
      <c r="X91" s="362"/>
      <c r="Y91" s="344">
        <v>1</v>
      </c>
      <c r="Z91" s="346">
        <f t="shared" si="0"/>
        <v>0</v>
      </c>
      <c r="AD91" s="392"/>
      <c r="AE91" s="392"/>
      <c r="AF91" s="392"/>
    </row>
    <row r="92" spans="1:32" ht="41.25" customHeight="1">
      <c r="A92" s="340" t="s">
        <v>2027</v>
      </c>
      <c r="B92" s="381" t="s">
        <v>1989</v>
      </c>
      <c r="C92" s="351"/>
      <c r="D92" s="357"/>
      <c r="E92" s="357"/>
      <c r="F92" s="351"/>
      <c r="G92" s="351"/>
      <c r="H92" s="357"/>
      <c r="I92" s="351"/>
      <c r="J92" s="351"/>
      <c r="K92" s="357"/>
      <c r="L92" s="351"/>
      <c r="M92" s="351"/>
      <c r="N92" s="357"/>
      <c r="O92" s="344"/>
      <c r="P92" s="344"/>
      <c r="Q92" s="344"/>
      <c r="R92" s="344"/>
      <c r="S92" s="344"/>
      <c r="T92" s="344"/>
      <c r="U92" s="344"/>
      <c r="V92" s="344"/>
      <c r="W92" s="344"/>
      <c r="X92" s="362"/>
      <c r="Y92" s="344">
        <v>1</v>
      </c>
      <c r="Z92" s="346">
        <f t="shared" si="0"/>
        <v>0</v>
      </c>
      <c r="AD92" s="392"/>
      <c r="AE92" s="392"/>
      <c r="AF92" s="392"/>
    </row>
    <row r="93" spans="1:32" ht="118.5" customHeight="1">
      <c r="A93" s="340" t="s">
        <v>2028</v>
      </c>
      <c r="B93" s="384" t="s">
        <v>2029</v>
      </c>
      <c r="C93" s="351" t="s">
        <v>1817</v>
      </c>
      <c r="D93" s="356"/>
      <c r="E93" s="356"/>
      <c r="F93" s="351"/>
      <c r="G93" s="383"/>
      <c r="H93" s="352"/>
      <c r="I93" s="383"/>
      <c r="J93" s="383"/>
      <c r="K93" s="352"/>
      <c r="L93" s="386"/>
      <c r="M93" s="386"/>
      <c r="N93" s="356"/>
      <c r="O93" s="344"/>
      <c r="P93" s="344"/>
      <c r="Q93" s="344"/>
      <c r="R93" s="344"/>
      <c r="S93" s="344"/>
      <c r="T93" s="344"/>
      <c r="U93" s="344"/>
      <c r="V93" s="344"/>
      <c r="W93" s="344"/>
      <c r="X93" s="362"/>
      <c r="Y93" s="344">
        <v>1</v>
      </c>
      <c r="Z93" s="346">
        <f t="shared" ref="Z93:Z98" si="5">Y93*X93</f>
        <v>0</v>
      </c>
      <c r="AD93" s="392"/>
      <c r="AE93" s="392"/>
      <c r="AF93" s="392"/>
    </row>
    <row r="94" spans="1:32" ht="16">
      <c r="A94" s="340"/>
      <c r="B94" s="335" t="s">
        <v>1873</v>
      </c>
      <c r="C94" s="344"/>
      <c r="D94" s="344"/>
      <c r="E94" s="344"/>
      <c r="F94" s="344"/>
      <c r="G94" s="344"/>
      <c r="H94" s="344"/>
      <c r="I94" s="344"/>
      <c r="J94" s="344"/>
      <c r="K94" s="344"/>
      <c r="L94" s="344"/>
      <c r="M94" s="344"/>
      <c r="N94" s="344"/>
      <c r="O94" s="344"/>
      <c r="P94" s="344"/>
      <c r="Q94" s="344"/>
      <c r="R94" s="344"/>
      <c r="S94" s="344"/>
      <c r="T94" s="344"/>
      <c r="U94" s="344"/>
      <c r="V94" s="344"/>
      <c r="W94" s="344"/>
      <c r="X94" s="337"/>
      <c r="Y94" s="344"/>
      <c r="Z94" s="338"/>
      <c r="AD94" s="392"/>
      <c r="AE94" s="392"/>
      <c r="AF94" s="392"/>
    </row>
    <row r="95" spans="1:32" ht="81" customHeight="1">
      <c r="A95" s="340"/>
      <c r="B95" s="381" t="s">
        <v>2030</v>
      </c>
      <c r="C95" s="351"/>
      <c r="D95" s="357"/>
      <c r="E95" s="357"/>
      <c r="F95" s="344"/>
      <c r="G95" s="344"/>
      <c r="H95" s="344"/>
      <c r="I95" s="344"/>
      <c r="J95" s="344"/>
      <c r="K95" s="344"/>
      <c r="L95" s="344"/>
      <c r="M95" s="344"/>
      <c r="N95" s="344"/>
      <c r="O95" s="344"/>
      <c r="P95" s="344"/>
      <c r="Q95" s="344"/>
      <c r="R95" s="344"/>
      <c r="S95" s="344"/>
      <c r="T95" s="344"/>
      <c r="U95" s="344"/>
      <c r="V95" s="344"/>
      <c r="W95" s="344"/>
      <c r="X95" s="345"/>
      <c r="Y95" s="344">
        <v>7</v>
      </c>
      <c r="Z95" s="346">
        <f t="shared" si="5"/>
        <v>0</v>
      </c>
      <c r="AD95" s="392"/>
      <c r="AE95" s="392"/>
      <c r="AF95" s="392"/>
    </row>
    <row r="96" spans="1:32" ht="84" customHeight="1">
      <c r="A96" s="340"/>
      <c r="B96" s="381" t="s">
        <v>2031</v>
      </c>
      <c r="C96" s="351"/>
      <c r="D96" s="357"/>
      <c r="E96" s="357"/>
      <c r="F96" s="344"/>
      <c r="G96" s="344"/>
      <c r="H96" s="344"/>
      <c r="I96" s="344"/>
      <c r="J96" s="344"/>
      <c r="K96" s="344"/>
      <c r="L96" s="344"/>
      <c r="M96" s="344"/>
      <c r="N96" s="344"/>
      <c r="O96" s="344"/>
      <c r="P96" s="344"/>
      <c r="Q96" s="344"/>
      <c r="R96" s="344"/>
      <c r="S96" s="344"/>
      <c r="T96" s="344"/>
      <c r="U96" s="344"/>
      <c r="V96" s="344"/>
      <c r="W96" s="344"/>
      <c r="X96" s="345"/>
      <c r="Y96" s="344">
        <v>1</v>
      </c>
      <c r="Z96" s="346">
        <f t="shared" si="5"/>
        <v>0</v>
      </c>
      <c r="AD96" s="392"/>
      <c r="AE96" s="392"/>
      <c r="AF96" s="392"/>
    </row>
    <row r="97" spans="1:32" ht="74.25" customHeight="1">
      <c r="A97" s="340"/>
      <c r="B97" s="350" t="s">
        <v>2032</v>
      </c>
      <c r="C97" s="423"/>
      <c r="D97" s="357"/>
      <c r="E97" s="352"/>
      <c r="F97" s="344"/>
      <c r="G97" s="344"/>
      <c r="H97" s="344"/>
      <c r="I97" s="344"/>
      <c r="J97" s="344"/>
      <c r="K97" s="344"/>
      <c r="L97" s="344"/>
      <c r="M97" s="344"/>
      <c r="N97" s="344"/>
      <c r="O97" s="344"/>
      <c r="P97" s="344"/>
      <c r="Q97" s="344"/>
      <c r="R97" s="344"/>
      <c r="S97" s="344"/>
      <c r="T97" s="344"/>
      <c r="U97" s="344"/>
      <c r="V97" s="344"/>
      <c r="W97" s="344"/>
      <c r="X97" s="345"/>
      <c r="Y97" s="344">
        <v>1</v>
      </c>
      <c r="Z97" s="346">
        <f t="shared" si="5"/>
        <v>0</v>
      </c>
      <c r="AD97" s="392"/>
      <c r="AE97" s="392"/>
      <c r="AF97" s="392"/>
    </row>
    <row r="98" spans="1:32" ht="69.75" customHeight="1">
      <c r="A98" s="340"/>
      <c r="B98" s="350" t="s">
        <v>2033</v>
      </c>
      <c r="C98" s="423"/>
      <c r="D98" s="357"/>
      <c r="E98" s="352"/>
      <c r="F98" s="344"/>
      <c r="G98" s="344"/>
      <c r="H98" s="344"/>
      <c r="I98" s="344"/>
      <c r="J98" s="344"/>
      <c r="K98" s="344"/>
      <c r="L98" s="344"/>
      <c r="M98" s="344"/>
      <c r="N98" s="344"/>
      <c r="O98" s="344"/>
      <c r="P98" s="344"/>
      <c r="Q98" s="344"/>
      <c r="R98" s="344"/>
      <c r="S98" s="344"/>
      <c r="T98" s="344"/>
      <c r="U98" s="344"/>
      <c r="V98" s="344"/>
      <c r="W98" s="344"/>
      <c r="X98" s="345"/>
      <c r="Y98" s="344">
        <v>1</v>
      </c>
      <c r="Z98" s="346">
        <f t="shared" si="5"/>
        <v>0</v>
      </c>
      <c r="AD98" s="392"/>
      <c r="AE98" s="392"/>
      <c r="AF98" s="392"/>
    </row>
    <row r="99" spans="1:32" ht="16" thickBot="1">
      <c r="A99" s="397"/>
      <c r="B99" s="398"/>
      <c r="C99" s="399"/>
      <c r="D99" s="399"/>
      <c r="E99" s="399"/>
      <c r="F99" s="399"/>
      <c r="G99" s="399"/>
      <c r="H99" s="399"/>
      <c r="I99" s="399"/>
      <c r="J99" s="399"/>
      <c r="K99" s="399"/>
      <c r="L99" s="399"/>
      <c r="M99" s="399"/>
      <c r="N99" s="399"/>
      <c r="O99" s="399"/>
      <c r="P99" s="399"/>
      <c r="Q99" s="399"/>
      <c r="R99" s="399"/>
      <c r="S99" s="399"/>
      <c r="T99" s="399"/>
      <c r="U99" s="399"/>
      <c r="V99" s="399"/>
      <c r="W99" s="399"/>
      <c r="X99" s="400"/>
      <c r="Y99" s="399"/>
      <c r="Z99" s="401"/>
      <c r="AD99" s="392"/>
      <c r="AE99" s="392"/>
      <c r="AF99" s="392"/>
    </row>
    <row r="100" spans="1:32" ht="16">
      <c r="B100" s="403" t="s">
        <v>1877</v>
      </c>
      <c r="Z100" s="404">
        <f>SUM(Z3:Z99)</f>
        <v>0</v>
      </c>
    </row>
    <row r="101" spans="1:32" ht="16">
      <c r="B101" s="405" t="s">
        <v>1878</v>
      </c>
      <c r="Z101" s="406">
        <v>0</v>
      </c>
    </row>
    <row r="102" spans="1:32" ht="16">
      <c r="B102" s="405" t="s">
        <v>1879</v>
      </c>
      <c r="Z102" s="406">
        <v>0</v>
      </c>
    </row>
    <row r="103" spans="1:32" ht="16">
      <c r="B103" s="405" t="s">
        <v>1880</v>
      </c>
      <c r="Z103" s="406">
        <v>0</v>
      </c>
    </row>
    <row r="104" spans="1:32" ht="16">
      <c r="B104" s="403" t="s">
        <v>1881</v>
      </c>
      <c r="Z104" s="407">
        <f>SUM(Z100:Z103)</f>
        <v>0</v>
      </c>
    </row>
    <row r="105" spans="1:32" ht="16">
      <c r="B105" s="405" t="s">
        <v>1882</v>
      </c>
      <c r="Z105" s="406">
        <f>Z106-Z104</f>
        <v>0</v>
      </c>
    </row>
    <row r="106" spans="1:32" ht="16">
      <c r="B106" s="403" t="s">
        <v>1883</v>
      </c>
      <c r="Z106" s="407">
        <f>Z104*1.21</f>
        <v>0</v>
      </c>
    </row>
    <row r="107" spans="1:32">
      <c r="B107" s="408"/>
    </row>
    <row r="108" spans="1:32" ht="16">
      <c r="B108" s="409" t="s">
        <v>1884</v>
      </c>
    </row>
    <row r="109" spans="1:32">
      <c r="B109" s="408"/>
    </row>
    <row r="110" spans="1:32" ht="80">
      <c r="B110" s="405" t="s">
        <v>1885</v>
      </c>
    </row>
    <row r="111" spans="1:32">
      <c r="B111" s="405"/>
    </row>
    <row r="112" spans="1:32" ht="16">
      <c r="B112" s="410" t="s">
        <v>1886</v>
      </c>
    </row>
    <row r="113" spans="2:2" ht="16">
      <c r="B113" s="405" t="s">
        <v>1887</v>
      </c>
    </row>
    <row r="114" spans="2:2" ht="32">
      <c r="B114" s="405" t="s">
        <v>1888</v>
      </c>
    </row>
    <row r="115" spans="2:2" ht="16">
      <c r="B115" s="405" t="s">
        <v>1889</v>
      </c>
    </row>
    <row r="116" spans="2:2" ht="16">
      <c r="B116" s="405" t="s">
        <v>1890</v>
      </c>
    </row>
    <row r="117" spans="2:2" ht="16">
      <c r="B117" s="405" t="s">
        <v>1891</v>
      </c>
    </row>
    <row r="118" spans="2:2" ht="16">
      <c r="B118" s="405" t="s">
        <v>1892</v>
      </c>
    </row>
    <row r="119" spans="2:2" ht="16">
      <c r="B119" s="405" t="s">
        <v>1893</v>
      </c>
    </row>
    <row r="120" spans="2:2" ht="16">
      <c r="B120" s="405" t="s">
        <v>1894</v>
      </c>
    </row>
    <row r="121" spans="2:2" ht="16">
      <c r="B121" s="405" t="s">
        <v>1895</v>
      </c>
    </row>
    <row r="122" spans="2:2" ht="16">
      <c r="B122" s="405" t="s">
        <v>1896</v>
      </c>
    </row>
    <row r="123" spans="2:2" ht="16">
      <c r="B123" s="405" t="s">
        <v>1897</v>
      </c>
    </row>
    <row r="124" spans="2:2" ht="16">
      <c r="B124" s="405" t="s">
        <v>1898</v>
      </c>
    </row>
    <row r="125" spans="2:2" ht="16">
      <c r="B125" s="405" t="s">
        <v>1899</v>
      </c>
    </row>
    <row r="126" spans="2:2" ht="16">
      <c r="B126" s="405" t="s">
        <v>1900</v>
      </c>
    </row>
    <row r="127" spans="2:2" ht="16">
      <c r="B127" s="405" t="s">
        <v>1901</v>
      </c>
    </row>
    <row r="128" spans="2:2" ht="16">
      <c r="B128" s="405" t="s">
        <v>1902</v>
      </c>
    </row>
    <row r="129" spans="2:2" ht="16">
      <c r="B129" s="405" t="s">
        <v>1903</v>
      </c>
    </row>
    <row r="130" spans="2:2" ht="16">
      <c r="B130" s="405" t="s">
        <v>1904</v>
      </c>
    </row>
    <row r="131" spans="2:2" ht="16">
      <c r="B131" s="405" t="s">
        <v>1905</v>
      </c>
    </row>
    <row r="132" spans="2:2" ht="16">
      <c r="B132" s="405" t="s">
        <v>1906</v>
      </c>
    </row>
    <row r="133" spans="2:2" ht="16">
      <c r="B133" s="405" t="s">
        <v>1907</v>
      </c>
    </row>
    <row r="134" spans="2:2" ht="16">
      <c r="B134" s="405" t="s">
        <v>1908</v>
      </c>
    </row>
    <row r="135" spans="2:2" ht="16">
      <c r="B135" s="405" t="s">
        <v>1909</v>
      </c>
    </row>
    <row r="136" spans="2:2" ht="16">
      <c r="B136" s="405" t="s">
        <v>1910</v>
      </c>
    </row>
    <row r="137" spans="2:2" ht="16">
      <c r="B137" s="405" t="s">
        <v>1911</v>
      </c>
    </row>
    <row r="138" spans="2:2" ht="16">
      <c r="B138" s="405" t="s">
        <v>1912</v>
      </c>
    </row>
    <row r="139" spans="2:2" ht="16">
      <c r="B139" s="405" t="s">
        <v>1913</v>
      </c>
    </row>
    <row r="140" spans="2:2" ht="16">
      <c r="B140" s="405" t="s">
        <v>1914</v>
      </c>
    </row>
    <row r="141" spans="2:2" ht="16">
      <c r="B141" s="405" t="s">
        <v>1915</v>
      </c>
    </row>
    <row r="142" spans="2:2" ht="16">
      <c r="B142" s="405" t="s">
        <v>1916</v>
      </c>
    </row>
    <row r="143" spans="2:2" ht="16">
      <c r="B143" s="405" t="s">
        <v>1917</v>
      </c>
    </row>
    <row r="144" spans="2:2" ht="16">
      <c r="B144" s="405" t="s">
        <v>1918</v>
      </c>
    </row>
    <row r="145" spans="2:2" ht="16">
      <c r="B145" s="405" t="s">
        <v>1919</v>
      </c>
    </row>
    <row r="146" spans="2:2" ht="16">
      <c r="B146" s="405" t="s">
        <v>1920</v>
      </c>
    </row>
    <row r="147" spans="2:2" ht="16">
      <c r="B147" s="405" t="s">
        <v>1921</v>
      </c>
    </row>
    <row r="148" spans="2:2" ht="16">
      <c r="B148" s="405" t="s">
        <v>1922</v>
      </c>
    </row>
    <row r="149" spans="2:2" ht="16">
      <c r="B149" s="405" t="s">
        <v>1923</v>
      </c>
    </row>
    <row r="150" spans="2:2" ht="16">
      <c r="B150" s="405" t="s">
        <v>1924</v>
      </c>
    </row>
    <row r="151" spans="2:2" ht="16">
      <c r="B151" s="405" t="s">
        <v>1925</v>
      </c>
    </row>
    <row r="152" spans="2:2" ht="16">
      <c r="B152" s="405" t="s">
        <v>1926</v>
      </c>
    </row>
    <row r="153" spans="2:2" ht="16">
      <c r="B153" s="405" t="s">
        <v>1927</v>
      </c>
    </row>
    <row r="154" spans="2:2" ht="16">
      <c r="B154" s="405" t="s">
        <v>1928</v>
      </c>
    </row>
    <row r="155" spans="2:2" ht="16">
      <c r="B155" s="405" t="s">
        <v>1929</v>
      </c>
    </row>
    <row r="156" spans="2:2" ht="32">
      <c r="B156" s="405" t="s">
        <v>1930</v>
      </c>
    </row>
    <row r="157" spans="2:2" ht="16">
      <c r="B157" s="405" t="s">
        <v>1931</v>
      </c>
    </row>
    <row r="158" spans="2:2" ht="16">
      <c r="B158" s="405" t="s">
        <v>1932</v>
      </c>
    </row>
    <row r="159" spans="2:2" ht="16">
      <c r="B159" s="405" t="s">
        <v>1933</v>
      </c>
    </row>
    <row r="160" spans="2:2" ht="16">
      <c r="B160" s="405" t="s">
        <v>1934</v>
      </c>
    </row>
    <row r="161" spans="2:2" ht="16">
      <c r="B161" s="405" t="s">
        <v>1935</v>
      </c>
    </row>
  </sheetData>
  <protectedRanges>
    <protectedRange sqref="D97:E98" name="Oblast1_1_1"/>
    <protectedRange sqref="X95" name="Oblast1_2_3"/>
    <protectedRange sqref="X96" name="Oblast1_2_3_1"/>
    <protectedRange sqref="X97:X98" name="Oblast1_2_3_2"/>
  </protectedRanges>
  <conditionalFormatting sqref="B3:B4 X3:X9 Z4:Z9 F16:N21 X23:X24 Z23:Z28 X26:X28 B33:E46 Z54:Z60 X55:X60 X64:X72 Z64:Z72 Z84:Z106">
    <cfRule type="expression" dxfId="8" priority="6">
      <formula>ROW()=AKTIVNÍŘÁDEK()</formula>
    </cfRule>
  </conditionalFormatting>
  <conditionalFormatting sqref="B100:B161">
    <cfRule type="expression" dxfId="7" priority="7">
      <formula>ROW()=AKTIVNÍŘÁDEK()</formula>
    </cfRule>
  </conditionalFormatting>
  <conditionalFormatting sqref="B16:E18 B19:C19 B20:E20 B21:C21 B22:E22">
    <cfRule type="expression" dxfId="6" priority="3">
      <formula>ROW()=AKTIVNÍŘÁDEK()</formula>
    </cfRule>
  </conditionalFormatting>
  <conditionalFormatting sqref="C1:Z1 X94 X99">
    <cfRule type="expression" dxfId="5" priority="9">
      <formula>ROW()=AKTIVNÍŘÁDEK()</formula>
    </cfRule>
  </conditionalFormatting>
  <conditionalFormatting sqref="G3:N3">
    <cfRule type="expression" dxfId="4" priority="5">
      <formula>ROW()=AKTIVNÍŘÁDEK()</formula>
    </cfRule>
  </conditionalFormatting>
  <conditionalFormatting sqref="R16:T21">
    <cfRule type="expression" dxfId="3" priority="4">
      <formula>ROW()=AKTIVNÍŘÁDEK()</formula>
    </cfRule>
  </conditionalFormatting>
  <conditionalFormatting sqref="X16:Z22">
    <cfRule type="expression" dxfId="2" priority="2">
      <formula>ROW()=AKTIVNÍŘÁDEK()</formula>
    </cfRule>
  </conditionalFormatting>
  <conditionalFormatting sqref="X33:Z46">
    <cfRule type="expression" dxfId="1" priority="1">
      <formula>ROW()=AKTIVNÍŘÁDEK()</formula>
    </cfRule>
  </conditionalFormatting>
  <conditionalFormatting sqref="Y3:Z3 X77:X78 Z77:Z78 X84:X90">
    <cfRule type="expression" dxfId="0" priority="8">
      <formula>ROW()=AKTIVNÍŘÁDEK()</formula>
    </cfRule>
  </conditionalFormatting>
  <printOptions horizontalCentered="1"/>
  <pageMargins left="0.70866141732283472" right="0.70866141732283472" top="0.78740157480314965" bottom="0.78740157480314965" header="0.31496062992125984" footer="0.31496062992125984"/>
  <pageSetup paperSize="9" scale="30" fitToHeight="50" orientation="landscape" r:id="rId1"/>
  <headerFooter>
    <oddHeader>&amp;LModernizace školní kuchyně ZŠ, ZUŠ, MŠ, Lomnice 362&amp;CTechnologie gastro</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19"/>
  <sheetViews>
    <sheetView showGridLines="0" topLeftCell="A43" zoomScale="110" zoomScaleNormal="110" workbookViewId="0"/>
  </sheetViews>
  <sheetFormatPr baseColWidth="10" defaultRowHeight="16"/>
  <cols>
    <col min="1" max="1" width="8.25" style="189" customWidth="1"/>
    <col min="2" max="2" width="1.75" style="189" customWidth="1"/>
    <col min="3" max="4" width="5" style="189" customWidth="1"/>
    <col min="5" max="5" width="11.75" style="189" customWidth="1"/>
    <col min="6" max="6" width="9.25" style="189" customWidth="1"/>
    <col min="7" max="7" width="5" style="189" customWidth="1"/>
    <col min="8" max="8" width="77.75" style="189" customWidth="1"/>
    <col min="9" max="10" width="20" style="189" customWidth="1"/>
    <col min="11" max="11" width="1.75" style="189" customWidth="1"/>
  </cols>
  <sheetData>
    <row r="1" spans="2:11" customFormat="1" ht="37.5" customHeight="1"/>
    <row r="2" spans="2:11" customFormat="1" ht="7.5" customHeight="1">
      <c r="B2" s="190"/>
      <c r="C2" s="191"/>
      <c r="D2" s="191"/>
      <c r="E2" s="191"/>
      <c r="F2" s="191"/>
      <c r="G2" s="191"/>
      <c r="H2" s="191"/>
      <c r="I2" s="191"/>
      <c r="J2" s="191"/>
      <c r="K2" s="192"/>
    </row>
    <row r="3" spans="2:11" s="15" customFormat="1" ht="45" customHeight="1">
      <c r="B3" s="193"/>
      <c r="C3" s="317" t="s">
        <v>1596</v>
      </c>
      <c r="D3" s="317"/>
      <c r="E3" s="317"/>
      <c r="F3" s="317"/>
      <c r="G3" s="317"/>
      <c r="H3" s="317"/>
      <c r="I3" s="317"/>
      <c r="J3" s="317"/>
      <c r="K3" s="194"/>
    </row>
    <row r="4" spans="2:11" customFormat="1" ht="25.5" customHeight="1">
      <c r="B4" s="195"/>
      <c r="C4" s="316" t="s">
        <v>1597</v>
      </c>
      <c r="D4" s="316"/>
      <c r="E4" s="316"/>
      <c r="F4" s="316"/>
      <c r="G4" s="316"/>
      <c r="H4" s="316"/>
      <c r="I4" s="316"/>
      <c r="J4" s="316"/>
      <c r="K4" s="196"/>
    </row>
    <row r="5" spans="2:11" customFormat="1" ht="5.25" customHeight="1">
      <c r="B5" s="195"/>
      <c r="C5" s="197"/>
      <c r="D5" s="197"/>
      <c r="E5" s="197"/>
      <c r="F5" s="197"/>
      <c r="G5" s="197"/>
      <c r="H5" s="197"/>
      <c r="I5" s="197"/>
      <c r="J5" s="197"/>
      <c r="K5" s="196"/>
    </row>
    <row r="6" spans="2:11" customFormat="1" ht="15" customHeight="1">
      <c r="B6" s="195"/>
      <c r="C6" s="315" t="s">
        <v>1598</v>
      </c>
      <c r="D6" s="315"/>
      <c r="E6" s="315"/>
      <c r="F6" s="315"/>
      <c r="G6" s="315"/>
      <c r="H6" s="315"/>
      <c r="I6" s="315"/>
      <c r="J6" s="315"/>
      <c r="K6" s="196"/>
    </row>
    <row r="7" spans="2:11" customFormat="1" ht="15" customHeight="1">
      <c r="B7" s="199"/>
      <c r="C7" s="315" t="s">
        <v>1599</v>
      </c>
      <c r="D7" s="315"/>
      <c r="E7" s="315"/>
      <c r="F7" s="315"/>
      <c r="G7" s="315"/>
      <c r="H7" s="315"/>
      <c r="I7" s="315"/>
      <c r="J7" s="315"/>
      <c r="K7" s="196"/>
    </row>
    <row r="8" spans="2:11" customFormat="1" ht="12.75" customHeight="1">
      <c r="B8" s="199"/>
      <c r="C8" s="198"/>
      <c r="D8" s="198"/>
      <c r="E8" s="198"/>
      <c r="F8" s="198"/>
      <c r="G8" s="198"/>
      <c r="H8" s="198"/>
      <c r="I8" s="198"/>
      <c r="J8" s="198"/>
      <c r="K8" s="196"/>
    </row>
    <row r="9" spans="2:11" customFormat="1" ht="15" customHeight="1">
      <c r="B9" s="199"/>
      <c r="C9" s="315" t="s">
        <v>1600</v>
      </c>
      <c r="D9" s="315"/>
      <c r="E9" s="315"/>
      <c r="F9" s="315"/>
      <c r="G9" s="315"/>
      <c r="H9" s="315"/>
      <c r="I9" s="315"/>
      <c r="J9" s="315"/>
      <c r="K9" s="196"/>
    </row>
    <row r="10" spans="2:11" customFormat="1" ht="15" customHeight="1">
      <c r="B10" s="199"/>
      <c r="C10" s="198"/>
      <c r="D10" s="315" t="s">
        <v>1601</v>
      </c>
      <c r="E10" s="315"/>
      <c r="F10" s="315"/>
      <c r="G10" s="315"/>
      <c r="H10" s="315"/>
      <c r="I10" s="315"/>
      <c r="J10" s="315"/>
      <c r="K10" s="196"/>
    </row>
    <row r="11" spans="2:11" customFormat="1" ht="15" customHeight="1">
      <c r="B11" s="199"/>
      <c r="C11" s="200"/>
      <c r="D11" s="315" t="s">
        <v>1602</v>
      </c>
      <c r="E11" s="315"/>
      <c r="F11" s="315"/>
      <c r="G11" s="315"/>
      <c r="H11" s="315"/>
      <c r="I11" s="315"/>
      <c r="J11" s="315"/>
      <c r="K11" s="196"/>
    </row>
    <row r="12" spans="2:11" customFormat="1" ht="15" customHeight="1">
      <c r="B12" s="199"/>
      <c r="C12" s="200"/>
      <c r="D12" s="198"/>
      <c r="E12" s="198"/>
      <c r="F12" s="198"/>
      <c r="G12" s="198"/>
      <c r="H12" s="198"/>
      <c r="I12" s="198"/>
      <c r="J12" s="198"/>
      <c r="K12" s="196"/>
    </row>
    <row r="13" spans="2:11" customFormat="1" ht="15" customHeight="1">
      <c r="B13" s="199"/>
      <c r="C13" s="200"/>
      <c r="D13" s="201" t="s">
        <v>1603</v>
      </c>
      <c r="E13" s="198"/>
      <c r="F13" s="198"/>
      <c r="G13" s="198"/>
      <c r="H13" s="198"/>
      <c r="I13" s="198"/>
      <c r="J13" s="198"/>
      <c r="K13" s="196"/>
    </row>
    <row r="14" spans="2:11" customFormat="1" ht="12.75" customHeight="1">
      <c r="B14" s="199"/>
      <c r="C14" s="200"/>
      <c r="D14" s="200"/>
      <c r="E14" s="200"/>
      <c r="F14" s="200"/>
      <c r="G14" s="200"/>
      <c r="H14" s="200"/>
      <c r="I14" s="200"/>
      <c r="J14" s="200"/>
      <c r="K14" s="196"/>
    </row>
    <row r="15" spans="2:11" customFormat="1" ht="15" customHeight="1">
      <c r="B15" s="199"/>
      <c r="C15" s="200"/>
      <c r="D15" s="315" t="s">
        <v>1604</v>
      </c>
      <c r="E15" s="315"/>
      <c r="F15" s="315"/>
      <c r="G15" s="315"/>
      <c r="H15" s="315"/>
      <c r="I15" s="315"/>
      <c r="J15" s="315"/>
      <c r="K15" s="196"/>
    </row>
    <row r="16" spans="2:11" customFormat="1" ht="15" customHeight="1">
      <c r="B16" s="199"/>
      <c r="C16" s="200"/>
      <c r="D16" s="315" t="s">
        <v>1605</v>
      </c>
      <c r="E16" s="315"/>
      <c r="F16" s="315"/>
      <c r="G16" s="315"/>
      <c r="H16" s="315"/>
      <c r="I16" s="315"/>
      <c r="J16" s="315"/>
      <c r="K16" s="196"/>
    </row>
    <row r="17" spans="2:11" customFormat="1" ht="15" customHeight="1">
      <c r="B17" s="199"/>
      <c r="C17" s="200"/>
      <c r="D17" s="315" t="s">
        <v>1606</v>
      </c>
      <c r="E17" s="315"/>
      <c r="F17" s="315"/>
      <c r="G17" s="315"/>
      <c r="H17" s="315"/>
      <c r="I17" s="315"/>
      <c r="J17" s="315"/>
      <c r="K17" s="196"/>
    </row>
    <row r="18" spans="2:11" customFormat="1" ht="15" customHeight="1">
      <c r="B18" s="199"/>
      <c r="C18" s="200"/>
      <c r="D18" s="200"/>
      <c r="E18" s="202" t="s">
        <v>80</v>
      </c>
      <c r="F18" s="315" t="s">
        <v>1607</v>
      </c>
      <c r="G18" s="315"/>
      <c r="H18" s="315"/>
      <c r="I18" s="315"/>
      <c r="J18" s="315"/>
      <c r="K18" s="196"/>
    </row>
    <row r="19" spans="2:11" customFormat="1" ht="15" customHeight="1">
      <c r="B19" s="199"/>
      <c r="C19" s="200"/>
      <c r="D19" s="200"/>
      <c r="E19" s="202" t="s">
        <v>1608</v>
      </c>
      <c r="F19" s="315" t="s">
        <v>1609</v>
      </c>
      <c r="G19" s="315"/>
      <c r="H19" s="315"/>
      <c r="I19" s="315"/>
      <c r="J19" s="315"/>
      <c r="K19" s="196"/>
    </row>
    <row r="20" spans="2:11" customFormat="1" ht="15" customHeight="1">
      <c r="B20" s="199"/>
      <c r="C20" s="200"/>
      <c r="D20" s="200"/>
      <c r="E20" s="202" t="s">
        <v>1610</v>
      </c>
      <c r="F20" s="315" t="s">
        <v>1611</v>
      </c>
      <c r="G20" s="315"/>
      <c r="H20" s="315"/>
      <c r="I20" s="315"/>
      <c r="J20" s="315"/>
      <c r="K20" s="196"/>
    </row>
    <row r="21" spans="2:11" customFormat="1" ht="15" customHeight="1">
      <c r="B21" s="199"/>
      <c r="C21" s="200"/>
      <c r="D21" s="200"/>
      <c r="E21" s="202" t="s">
        <v>1612</v>
      </c>
      <c r="F21" s="315" t="s">
        <v>1613</v>
      </c>
      <c r="G21" s="315"/>
      <c r="H21" s="315"/>
      <c r="I21" s="315"/>
      <c r="J21" s="315"/>
      <c r="K21" s="196"/>
    </row>
    <row r="22" spans="2:11" customFormat="1" ht="15" customHeight="1">
      <c r="B22" s="199"/>
      <c r="C22" s="200"/>
      <c r="D22" s="200"/>
      <c r="E22" s="202" t="s">
        <v>1614</v>
      </c>
      <c r="F22" s="315" t="s">
        <v>1206</v>
      </c>
      <c r="G22" s="315"/>
      <c r="H22" s="315"/>
      <c r="I22" s="315"/>
      <c r="J22" s="315"/>
      <c r="K22" s="196"/>
    </row>
    <row r="23" spans="2:11" customFormat="1" ht="15" customHeight="1">
      <c r="B23" s="199"/>
      <c r="C23" s="200"/>
      <c r="D23" s="200"/>
      <c r="E23" s="202" t="s">
        <v>1615</v>
      </c>
      <c r="F23" s="315" t="s">
        <v>1616</v>
      </c>
      <c r="G23" s="315"/>
      <c r="H23" s="315"/>
      <c r="I23" s="315"/>
      <c r="J23" s="315"/>
      <c r="K23" s="196"/>
    </row>
    <row r="24" spans="2:11" customFormat="1" ht="12.75" customHeight="1">
      <c r="B24" s="199"/>
      <c r="C24" s="200"/>
      <c r="D24" s="200"/>
      <c r="E24" s="200"/>
      <c r="F24" s="200"/>
      <c r="G24" s="200"/>
      <c r="H24" s="200"/>
      <c r="I24" s="200"/>
      <c r="J24" s="200"/>
      <c r="K24" s="196"/>
    </row>
    <row r="25" spans="2:11" customFormat="1" ht="15" customHeight="1">
      <c r="B25" s="199"/>
      <c r="C25" s="315" t="s">
        <v>1617</v>
      </c>
      <c r="D25" s="315"/>
      <c r="E25" s="315"/>
      <c r="F25" s="315"/>
      <c r="G25" s="315"/>
      <c r="H25" s="315"/>
      <c r="I25" s="315"/>
      <c r="J25" s="315"/>
      <c r="K25" s="196"/>
    </row>
    <row r="26" spans="2:11" customFormat="1" ht="15" customHeight="1">
      <c r="B26" s="199"/>
      <c r="C26" s="315" t="s">
        <v>1618</v>
      </c>
      <c r="D26" s="315"/>
      <c r="E26" s="315"/>
      <c r="F26" s="315"/>
      <c r="G26" s="315"/>
      <c r="H26" s="315"/>
      <c r="I26" s="315"/>
      <c r="J26" s="315"/>
      <c r="K26" s="196"/>
    </row>
    <row r="27" spans="2:11" customFormat="1" ht="15" customHeight="1">
      <c r="B27" s="199"/>
      <c r="C27" s="198"/>
      <c r="D27" s="315" t="s">
        <v>1619</v>
      </c>
      <c r="E27" s="315"/>
      <c r="F27" s="315"/>
      <c r="G27" s="315"/>
      <c r="H27" s="315"/>
      <c r="I27" s="315"/>
      <c r="J27" s="315"/>
      <c r="K27" s="196"/>
    </row>
    <row r="28" spans="2:11" customFormat="1" ht="15" customHeight="1">
      <c r="B28" s="199"/>
      <c r="C28" s="200"/>
      <c r="D28" s="315" t="s">
        <v>1620</v>
      </c>
      <c r="E28" s="315"/>
      <c r="F28" s="315"/>
      <c r="G28" s="315"/>
      <c r="H28" s="315"/>
      <c r="I28" s="315"/>
      <c r="J28" s="315"/>
      <c r="K28" s="196"/>
    </row>
    <row r="29" spans="2:11" customFormat="1" ht="12.75" customHeight="1">
      <c r="B29" s="199"/>
      <c r="C29" s="200"/>
      <c r="D29" s="200"/>
      <c r="E29" s="200"/>
      <c r="F29" s="200"/>
      <c r="G29" s="200"/>
      <c r="H29" s="200"/>
      <c r="I29" s="200"/>
      <c r="J29" s="200"/>
      <c r="K29" s="196"/>
    </row>
    <row r="30" spans="2:11" customFormat="1" ht="15" customHeight="1">
      <c r="B30" s="199"/>
      <c r="C30" s="200"/>
      <c r="D30" s="315" t="s">
        <v>1621</v>
      </c>
      <c r="E30" s="315"/>
      <c r="F30" s="315"/>
      <c r="G30" s="315"/>
      <c r="H30" s="315"/>
      <c r="I30" s="315"/>
      <c r="J30" s="315"/>
      <c r="K30" s="196"/>
    </row>
    <row r="31" spans="2:11" customFormat="1" ht="15" customHeight="1">
      <c r="B31" s="199"/>
      <c r="C31" s="200"/>
      <c r="D31" s="315" t="s">
        <v>1622</v>
      </c>
      <c r="E31" s="315"/>
      <c r="F31" s="315"/>
      <c r="G31" s="315"/>
      <c r="H31" s="315"/>
      <c r="I31" s="315"/>
      <c r="J31" s="315"/>
      <c r="K31" s="196"/>
    </row>
    <row r="32" spans="2:11" customFormat="1" ht="12.75" customHeight="1">
      <c r="B32" s="199"/>
      <c r="C32" s="200"/>
      <c r="D32" s="200"/>
      <c r="E32" s="200"/>
      <c r="F32" s="200"/>
      <c r="G32" s="200"/>
      <c r="H32" s="200"/>
      <c r="I32" s="200"/>
      <c r="J32" s="200"/>
      <c r="K32" s="196"/>
    </row>
    <row r="33" spans="2:11" customFormat="1" ht="15" customHeight="1">
      <c r="B33" s="199"/>
      <c r="C33" s="200"/>
      <c r="D33" s="315" t="s">
        <v>1623</v>
      </c>
      <c r="E33" s="315"/>
      <c r="F33" s="315"/>
      <c r="G33" s="315"/>
      <c r="H33" s="315"/>
      <c r="I33" s="315"/>
      <c r="J33" s="315"/>
      <c r="K33" s="196"/>
    </row>
    <row r="34" spans="2:11" customFormat="1" ht="15" customHeight="1">
      <c r="B34" s="199"/>
      <c r="C34" s="200"/>
      <c r="D34" s="315" t="s">
        <v>1624</v>
      </c>
      <c r="E34" s="315"/>
      <c r="F34" s="315"/>
      <c r="G34" s="315"/>
      <c r="H34" s="315"/>
      <c r="I34" s="315"/>
      <c r="J34" s="315"/>
      <c r="K34" s="196"/>
    </row>
    <row r="35" spans="2:11" customFormat="1" ht="15" customHeight="1">
      <c r="B35" s="199"/>
      <c r="C35" s="200"/>
      <c r="D35" s="315" t="s">
        <v>1625</v>
      </c>
      <c r="E35" s="315"/>
      <c r="F35" s="315"/>
      <c r="G35" s="315"/>
      <c r="H35" s="315"/>
      <c r="I35" s="315"/>
      <c r="J35" s="315"/>
      <c r="K35" s="196"/>
    </row>
    <row r="36" spans="2:11" customFormat="1" ht="15" customHeight="1">
      <c r="B36" s="199"/>
      <c r="C36" s="200"/>
      <c r="D36" s="198"/>
      <c r="E36" s="201" t="s">
        <v>138</v>
      </c>
      <c r="F36" s="198"/>
      <c r="G36" s="315" t="s">
        <v>1626</v>
      </c>
      <c r="H36" s="315"/>
      <c r="I36" s="315"/>
      <c r="J36" s="315"/>
      <c r="K36" s="196"/>
    </row>
    <row r="37" spans="2:11" customFormat="1" ht="30.75" customHeight="1">
      <c r="B37" s="199"/>
      <c r="C37" s="200"/>
      <c r="D37" s="198"/>
      <c r="E37" s="201" t="s">
        <v>1627</v>
      </c>
      <c r="F37" s="198"/>
      <c r="G37" s="315" t="s">
        <v>1628</v>
      </c>
      <c r="H37" s="315"/>
      <c r="I37" s="315"/>
      <c r="J37" s="315"/>
      <c r="K37" s="196"/>
    </row>
    <row r="38" spans="2:11" customFormat="1" ht="15" customHeight="1">
      <c r="B38" s="199"/>
      <c r="C38" s="200"/>
      <c r="D38" s="198"/>
      <c r="E38" s="201" t="s">
        <v>54</v>
      </c>
      <c r="F38" s="198"/>
      <c r="G38" s="315" t="s">
        <v>1629</v>
      </c>
      <c r="H38" s="315"/>
      <c r="I38" s="315"/>
      <c r="J38" s="315"/>
      <c r="K38" s="196"/>
    </row>
    <row r="39" spans="2:11" customFormat="1" ht="15" customHeight="1">
      <c r="B39" s="199"/>
      <c r="C39" s="200"/>
      <c r="D39" s="198"/>
      <c r="E39" s="201" t="s">
        <v>55</v>
      </c>
      <c r="F39" s="198"/>
      <c r="G39" s="315" t="s">
        <v>1630</v>
      </c>
      <c r="H39" s="315"/>
      <c r="I39" s="315"/>
      <c r="J39" s="315"/>
      <c r="K39" s="196"/>
    </row>
    <row r="40" spans="2:11" customFormat="1" ht="15" customHeight="1">
      <c r="B40" s="199"/>
      <c r="C40" s="200"/>
      <c r="D40" s="198"/>
      <c r="E40" s="201" t="s">
        <v>139</v>
      </c>
      <c r="F40" s="198"/>
      <c r="G40" s="315" t="s">
        <v>1631</v>
      </c>
      <c r="H40" s="315"/>
      <c r="I40" s="315"/>
      <c r="J40" s="315"/>
      <c r="K40" s="196"/>
    </row>
    <row r="41" spans="2:11" customFormat="1" ht="15" customHeight="1">
      <c r="B41" s="199"/>
      <c r="C41" s="200"/>
      <c r="D41" s="198"/>
      <c r="E41" s="201" t="s">
        <v>140</v>
      </c>
      <c r="F41" s="198"/>
      <c r="G41" s="315" t="s">
        <v>1632</v>
      </c>
      <c r="H41" s="315"/>
      <c r="I41" s="315"/>
      <c r="J41" s="315"/>
      <c r="K41" s="196"/>
    </row>
    <row r="42" spans="2:11" customFormat="1" ht="15" customHeight="1">
      <c r="B42" s="199"/>
      <c r="C42" s="200"/>
      <c r="D42" s="198"/>
      <c r="E42" s="201" t="s">
        <v>1633</v>
      </c>
      <c r="F42" s="198"/>
      <c r="G42" s="315" t="s">
        <v>1634</v>
      </c>
      <c r="H42" s="315"/>
      <c r="I42" s="315"/>
      <c r="J42" s="315"/>
      <c r="K42" s="196"/>
    </row>
    <row r="43" spans="2:11" customFormat="1" ht="15" customHeight="1">
      <c r="B43" s="199"/>
      <c r="C43" s="200"/>
      <c r="D43" s="198"/>
      <c r="E43" s="201"/>
      <c r="F43" s="198"/>
      <c r="G43" s="315" t="s">
        <v>1635</v>
      </c>
      <c r="H43" s="315"/>
      <c r="I43" s="315"/>
      <c r="J43" s="315"/>
      <c r="K43" s="196"/>
    </row>
    <row r="44" spans="2:11" customFormat="1" ht="15" customHeight="1">
      <c r="B44" s="199"/>
      <c r="C44" s="200"/>
      <c r="D44" s="198"/>
      <c r="E44" s="201" t="s">
        <v>1636</v>
      </c>
      <c r="F44" s="198"/>
      <c r="G44" s="315" t="s">
        <v>1637</v>
      </c>
      <c r="H44" s="315"/>
      <c r="I44" s="315"/>
      <c r="J44" s="315"/>
      <c r="K44" s="196"/>
    </row>
    <row r="45" spans="2:11" customFormat="1" ht="15" customHeight="1">
      <c r="B45" s="199"/>
      <c r="C45" s="200"/>
      <c r="D45" s="198"/>
      <c r="E45" s="201" t="s">
        <v>142</v>
      </c>
      <c r="F45" s="198"/>
      <c r="G45" s="315" t="s">
        <v>1638</v>
      </c>
      <c r="H45" s="315"/>
      <c r="I45" s="315"/>
      <c r="J45" s="315"/>
      <c r="K45" s="196"/>
    </row>
    <row r="46" spans="2:11" customFormat="1" ht="12.75" customHeight="1">
      <c r="B46" s="199"/>
      <c r="C46" s="200"/>
      <c r="D46" s="198"/>
      <c r="E46" s="198"/>
      <c r="F46" s="198"/>
      <c r="G46" s="198"/>
      <c r="H46" s="198"/>
      <c r="I46" s="198"/>
      <c r="J46" s="198"/>
      <c r="K46" s="196"/>
    </row>
    <row r="47" spans="2:11" customFormat="1" ht="15" customHeight="1">
      <c r="B47" s="199"/>
      <c r="C47" s="200"/>
      <c r="D47" s="315" t="s">
        <v>1639</v>
      </c>
      <c r="E47" s="315"/>
      <c r="F47" s="315"/>
      <c r="G47" s="315"/>
      <c r="H47" s="315"/>
      <c r="I47" s="315"/>
      <c r="J47" s="315"/>
      <c r="K47" s="196"/>
    </row>
    <row r="48" spans="2:11" customFormat="1" ht="15" customHeight="1">
      <c r="B48" s="199"/>
      <c r="C48" s="200"/>
      <c r="D48" s="200"/>
      <c r="E48" s="315" t="s">
        <v>1640</v>
      </c>
      <c r="F48" s="315"/>
      <c r="G48" s="315"/>
      <c r="H48" s="315"/>
      <c r="I48" s="315"/>
      <c r="J48" s="315"/>
      <c r="K48" s="196"/>
    </row>
    <row r="49" spans="2:11" customFormat="1" ht="15" customHeight="1">
      <c r="B49" s="199"/>
      <c r="C49" s="200"/>
      <c r="D49" s="200"/>
      <c r="E49" s="315" t="s">
        <v>1641</v>
      </c>
      <c r="F49" s="315"/>
      <c r="G49" s="315"/>
      <c r="H49" s="315"/>
      <c r="I49" s="315"/>
      <c r="J49" s="315"/>
      <c r="K49" s="196"/>
    </row>
    <row r="50" spans="2:11" customFormat="1" ht="15" customHeight="1">
      <c r="B50" s="199"/>
      <c r="C50" s="200"/>
      <c r="D50" s="200"/>
      <c r="E50" s="315" t="s">
        <v>1642</v>
      </c>
      <c r="F50" s="315"/>
      <c r="G50" s="315"/>
      <c r="H50" s="315"/>
      <c r="I50" s="315"/>
      <c r="J50" s="315"/>
      <c r="K50" s="196"/>
    </row>
    <row r="51" spans="2:11" customFormat="1" ht="15" customHeight="1">
      <c r="B51" s="199"/>
      <c r="C51" s="200"/>
      <c r="D51" s="315" t="s">
        <v>1643</v>
      </c>
      <c r="E51" s="315"/>
      <c r="F51" s="315"/>
      <c r="G51" s="315"/>
      <c r="H51" s="315"/>
      <c r="I51" s="315"/>
      <c r="J51" s="315"/>
      <c r="K51" s="196"/>
    </row>
    <row r="52" spans="2:11" customFormat="1" ht="25.5" customHeight="1">
      <c r="B52" s="195"/>
      <c r="C52" s="316" t="s">
        <v>1644</v>
      </c>
      <c r="D52" s="316"/>
      <c r="E52" s="316"/>
      <c r="F52" s="316"/>
      <c r="G52" s="316"/>
      <c r="H52" s="316"/>
      <c r="I52" s="316"/>
      <c r="J52" s="316"/>
      <c r="K52" s="196"/>
    </row>
    <row r="53" spans="2:11" customFormat="1" ht="5.25" customHeight="1">
      <c r="B53" s="195"/>
      <c r="C53" s="197"/>
      <c r="D53" s="197"/>
      <c r="E53" s="197"/>
      <c r="F53" s="197"/>
      <c r="G53" s="197"/>
      <c r="H53" s="197"/>
      <c r="I53" s="197"/>
      <c r="J53" s="197"/>
      <c r="K53" s="196"/>
    </row>
    <row r="54" spans="2:11" customFormat="1" ht="15" customHeight="1">
      <c r="B54" s="195"/>
      <c r="C54" s="315" t="s">
        <v>1645</v>
      </c>
      <c r="D54" s="315"/>
      <c r="E54" s="315"/>
      <c r="F54" s="315"/>
      <c r="G54" s="315"/>
      <c r="H54" s="315"/>
      <c r="I54" s="315"/>
      <c r="J54" s="315"/>
      <c r="K54" s="196"/>
    </row>
    <row r="55" spans="2:11" customFormat="1" ht="15" customHeight="1">
      <c r="B55" s="195"/>
      <c r="C55" s="315" t="s">
        <v>1646</v>
      </c>
      <c r="D55" s="315"/>
      <c r="E55" s="315"/>
      <c r="F55" s="315"/>
      <c r="G55" s="315"/>
      <c r="H55" s="315"/>
      <c r="I55" s="315"/>
      <c r="J55" s="315"/>
      <c r="K55" s="196"/>
    </row>
    <row r="56" spans="2:11" customFormat="1" ht="12.75" customHeight="1">
      <c r="B56" s="195"/>
      <c r="C56" s="198"/>
      <c r="D56" s="198"/>
      <c r="E56" s="198"/>
      <c r="F56" s="198"/>
      <c r="G56" s="198"/>
      <c r="H56" s="198"/>
      <c r="I56" s="198"/>
      <c r="J56" s="198"/>
      <c r="K56" s="196"/>
    </row>
    <row r="57" spans="2:11" customFormat="1" ht="15" customHeight="1">
      <c r="B57" s="195"/>
      <c r="C57" s="315" t="s">
        <v>1647</v>
      </c>
      <c r="D57" s="315"/>
      <c r="E57" s="315"/>
      <c r="F57" s="315"/>
      <c r="G57" s="315"/>
      <c r="H57" s="315"/>
      <c r="I57" s="315"/>
      <c r="J57" s="315"/>
      <c r="K57" s="196"/>
    </row>
    <row r="58" spans="2:11" customFormat="1" ht="15" customHeight="1">
      <c r="B58" s="195"/>
      <c r="C58" s="200"/>
      <c r="D58" s="315" t="s">
        <v>1648</v>
      </c>
      <c r="E58" s="315"/>
      <c r="F58" s="315"/>
      <c r="G58" s="315"/>
      <c r="H58" s="315"/>
      <c r="I58" s="315"/>
      <c r="J58" s="315"/>
      <c r="K58" s="196"/>
    </row>
    <row r="59" spans="2:11" customFormat="1" ht="15" customHeight="1">
      <c r="B59" s="195"/>
      <c r="C59" s="200"/>
      <c r="D59" s="315" t="s">
        <v>1649</v>
      </c>
      <c r="E59" s="315"/>
      <c r="F59" s="315"/>
      <c r="G59" s="315"/>
      <c r="H59" s="315"/>
      <c r="I59" s="315"/>
      <c r="J59" s="315"/>
      <c r="K59" s="196"/>
    </row>
    <row r="60" spans="2:11" customFormat="1" ht="15" customHeight="1">
      <c r="B60" s="195"/>
      <c r="C60" s="200"/>
      <c r="D60" s="315" t="s">
        <v>1650</v>
      </c>
      <c r="E60" s="315"/>
      <c r="F60" s="315"/>
      <c r="G60" s="315"/>
      <c r="H60" s="315"/>
      <c r="I60" s="315"/>
      <c r="J60" s="315"/>
      <c r="K60" s="196"/>
    </row>
    <row r="61" spans="2:11" customFormat="1" ht="15" customHeight="1">
      <c r="B61" s="195"/>
      <c r="C61" s="200"/>
      <c r="D61" s="315" t="s">
        <v>1651</v>
      </c>
      <c r="E61" s="315"/>
      <c r="F61" s="315"/>
      <c r="G61" s="315"/>
      <c r="H61" s="315"/>
      <c r="I61" s="315"/>
      <c r="J61" s="315"/>
      <c r="K61" s="196"/>
    </row>
    <row r="62" spans="2:11" customFormat="1" ht="15" customHeight="1">
      <c r="B62" s="195"/>
      <c r="C62" s="200"/>
      <c r="D62" s="318" t="s">
        <v>1652</v>
      </c>
      <c r="E62" s="318"/>
      <c r="F62" s="318"/>
      <c r="G62" s="318"/>
      <c r="H62" s="318"/>
      <c r="I62" s="318"/>
      <c r="J62" s="318"/>
      <c r="K62" s="196"/>
    </row>
    <row r="63" spans="2:11" customFormat="1" ht="15" customHeight="1">
      <c r="B63" s="195"/>
      <c r="C63" s="200"/>
      <c r="D63" s="315" t="s">
        <v>1653</v>
      </c>
      <c r="E63" s="315"/>
      <c r="F63" s="315"/>
      <c r="G63" s="315"/>
      <c r="H63" s="315"/>
      <c r="I63" s="315"/>
      <c r="J63" s="315"/>
      <c r="K63" s="196"/>
    </row>
    <row r="64" spans="2:11" customFormat="1" ht="12.75" customHeight="1">
      <c r="B64" s="195"/>
      <c r="C64" s="200"/>
      <c r="D64" s="200"/>
      <c r="E64" s="203"/>
      <c r="F64" s="200"/>
      <c r="G64" s="200"/>
      <c r="H64" s="200"/>
      <c r="I64" s="200"/>
      <c r="J64" s="200"/>
      <c r="K64" s="196"/>
    </row>
    <row r="65" spans="2:11" customFormat="1" ht="15" customHeight="1">
      <c r="B65" s="195"/>
      <c r="C65" s="200"/>
      <c r="D65" s="315" t="s">
        <v>1654</v>
      </c>
      <c r="E65" s="315"/>
      <c r="F65" s="315"/>
      <c r="G65" s="315"/>
      <c r="H65" s="315"/>
      <c r="I65" s="315"/>
      <c r="J65" s="315"/>
      <c r="K65" s="196"/>
    </row>
    <row r="66" spans="2:11" customFormat="1" ht="15" customHeight="1">
      <c r="B66" s="195"/>
      <c r="C66" s="200"/>
      <c r="D66" s="318" t="s">
        <v>1655</v>
      </c>
      <c r="E66" s="318"/>
      <c r="F66" s="318"/>
      <c r="G66" s="318"/>
      <c r="H66" s="318"/>
      <c r="I66" s="318"/>
      <c r="J66" s="318"/>
      <c r="K66" s="196"/>
    </row>
    <row r="67" spans="2:11" customFormat="1" ht="15" customHeight="1">
      <c r="B67" s="195"/>
      <c r="C67" s="200"/>
      <c r="D67" s="315" t="s">
        <v>1656</v>
      </c>
      <c r="E67" s="315"/>
      <c r="F67" s="315"/>
      <c r="G67" s="315"/>
      <c r="H67" s="315"/>
      <c r="I67" s="315"/>
      <c r="J67" s="315"/>
      <c r="K67" s="196"/>
    </row>
    <row r="68" spans="2:11" customFormat="1" ht="15" customHeight="1">
      <c r="B68" s="195"/>
      <c r="C68" s="200"/>
      <c r="D68" s="315" t="s">
        <v>1657</v>
      </c>
      <c r="E68" s="315"/>
      <c r="F68" s="315"/>
      <c r="G68" s="315"/>
      <c r="H68" s="315"/>
      <c r="I68" s="315"/>
      <c r="J68" s="315"/>
      <c r="K68" s="196"/>
    </row>
    <row r="69" spans="2:11" customFormat="1" ht="15" customHeight="1">
      <c r="B69" s="195"/>
      <c r="C69" s="200"/>
      <c r="D69" s="315" t="s">
        <v>1658</v>
      </c>
      <c r="E69" s="315"/>
      <c r="F69" s="315"/>
      <c r="G69" s="315"/>
      <c r="H69" s="315"/>
      <c r="I69" s="315"/>
      <c r="J69" s="315"/>
      <c r="K69" s="196"/>
    </row>
    <row r="70" spans="2:11" customFormat="1" ht="15" customHeight="1">
      <c r="B70" s="195"/>
      <c r="C70" s="200"/>
      <c r="D70" s="315" t="s">
        <v>1659</v>
      </c>
      <c r="E70" s="315"/>
      <c r="F70" s="315"/>
      <c r="G70" s="315"/>
      <c r="H70" s="315"/>
      <c r="I70" s="315"/>
      <c r="J70" s="315"/>
      <c r="K70" s="196"/>
    </row>
    <row r="71" spans="2:11" customFormat="1" ht="12.75" customHeight="1">
      <c r="B71" s="204"/>
      <c r="C71" s="205"/>
      <c r="D71" s="205"/>
      <c r="E71" s="205"/>
      <c r="F71" s="205"/>
      <c r="G71" s="205"/>
      <c r="H71" s="205"/>
      <c r="I71" s="205"/>
      <c r="J71" s="205"/>
      <c r="K71" s="206"/>
    </row>
    <row r="72" spans="2:11" customFormat="1" ht="18.75" customHeight="1">
      <c r="B72" s="207"/>
      <c r="C72" s="207"/>
      <c r="D72" s="207"/>
      <c r="E72" s="207"/>
      <c r="F72" s="207"/>
      <c r="G72" s="207"/>
      <c r="H72" s="207"/>
      <c r="I72" s="207"/>
      <c r="J72" s="207"/>
      <c r="K72" s="208"/>
    </row>
    <row r="73" spans="2:11" customFormat="1" ht="18.75" customHeight="1">
      <c r="B73" s="208"/>
      <c r="C73" s="208"/>
      <c r="D73" s="208"/>
      <c r="E73" s="208"/>
      <c r="F73" s="208"/>
      <c r="G73" s="208"/>
      <c r="H73" s="208"/>
      <c r="I73" s="208"/>
      <c r="J73" s="208"/>
      <c r="K73" s="208"/>
    </row>
    <row r="74" spans="2:11" customFormat="1" ht="7.5" customHeight="1">
      <c r="B74" s="209"/>
      <c r="C74" s="210"/>
      <c r="D74" s="210"/>
      <c r="E74" s="210"/>
      <c r="F74" s="210"/>
      <c r="G74" s="210"/>
      <c r="H74" s="210"/>
      <c r="I74" s="210"/>
      <c r="J74" s="210"/>
      <c r="K74" s="211"/>
    </row>
    <row r="75" spans="2:11" customFormat="1" ht="45" customHeight="1">
      <c r="B75" s="212"/>
      <c r="C75" s="319" t="s">
        <v>1660</v>
      </c>
      <c r="D75" s="319"/>
      <c r="E75" s="319"/>
      <c r="F75" s="319"/>
      <c r="G75" s="319"/>
      <c r="H75" s="319"/>
      <c r="I75" s="319"/>
      <c r="J75" s="319"/>
      <c r="K75" s="213"/>
    </row>
    <row r="76" spans="2:11" customFormat="1" ht="17.25" customHeight="1">
      <c r="B76" s="212"/>
      <c r="C76" s="214" t="s">
        <v>1661</v>
      </c>
      <c r="D76" s="214"/>
      <c r="E76" s="214"/>
      <c r="F76" s="214" t="s">
        <v>1662</v>
      </c>
      <c r="G76" s="215"/>
      <c r="H76" s="214" t="s">
        <v>55</v>
      </c>
      <c r="I76" s="214" t="s">
        <v>58</v>
      </c>
      <c r="J76" s="214" t="s">
        <v>1663</v>
      </c>
      <c r="K76" s="213"/>
    </row>
    <row r="77" spans="2:11" customFormat="1" ht="17.25" customHeight="1">
      <c r="B77" s="212"/>
      <c r="C77" s="216" t="s">
        <v>1664</v>
      </c>
      <c r="D77" s="216"/>
      <c r="E77" s="216"/>
      <c r="F77" s="217" t="s">
        <v>1665</v>
      </c>
      <c r="G77" s="218"/>
      <c r="H77" s="216"/>
      <c r="I77" s="216"/>
      <c r="J77" s="216" t="s">
        <v>1666</v>
      </c>
      <c r="K77" s="213"/>
    </row>
    <row r="78" spans="2:11" customFormat="1" ht="5.25" customHeight="1">
      <c r="B78" s="212"/>
      <c r="C78" s="219"/>
      <c r="D78" s="219"/>
      <c r="E78" s="219"/>
      <c r="F78" s="219"/>
      <c r="G78" s="220"/>
      <c r="H78" s="219"/>
      <c r="I78" s="219"/>
      <c r="J78" s="219"/>
      <c r="K78" s="213"/>
    </row>
    <row r="79" spans="2:11" customFormat="1" ht="15" customHeight="1">
      <c r="B79" s="212"/>
      <c r="C79" s="201" t="s">
        <v>54</v>
      </c>
      <c r="D79" s="221"/>
      <c r="E79" s="221"/>
      <c r="F79" s="222" t="s">
        <v>1667</v>
      </c>
      <c r="G79" s="223"/>
      <c r="H79" s="201" t="s">
        <v>1668</v>
      </c>
      <c r="I79" s="201" t="s">
        <v>1669</v>
      </c>
      <c r="J79" s="201">
        <v>20</v>
      </c>
      <c r="K79" s="213"/>
    </row>
    <row r="80" spans="2:11" customFormat="1" ht="15" customHeight="1">
      <c r="B80" s="212"/>
      <c r="C80" s="201" t="s">
        <v>1670</v>
      </c>
      <c r="D80" s="201"/>
      <c r="E80" s="201"/>
      <c r="F80" s="222" t="s">
        <v>1667</v>
      </c>
      <c r="G80" s="223"/>
      <c r="H80" s="201" t="s">
        <v>1671</v>
      </c>
      <c r="I80" s="201" t="s">
        <v>1669</v>
      </c>
      <c r="J80" s="201">
        <v>120</v>
      </c>
      <c r="K80" s="213"/>
    </row>
    <row r="81" spans="2:11" customFormat="1" ht="15" customHeight="1">
      <c r="B81" s="224"/>
      <c r="C81" s="201" t="s">
        <v>1672</v>
      </c>
      <c r="D81" s="201"/>
      <c r="E81" s="201"/>
      <c r="F81" s="222" t="s">
        <v>1673</v>
      </c>
      <c r="G81" s="223"/>
      <c r="H81" s="201" t="s">
        <v>1674</v>
      </c>
      <c r="I81" s="201" t="s">
        <v>1669</v>
      </c>
      <c r="J81" s="201">
        <v>50</v>
      </c>
      <c r="K81" s="213"/>
    </row>
    <row r="82" spans="2:11" customFormat="1" ht="15" customHeight="1">
      <c r="B82" s="224"/>
      <c r="C82" s="201" t="s">
        <v>1675</v>
      </c>
      <c r="D82" s="201"/>
      <c r="E82" s="201"/>
      <c r="F82" s="222" t="s">
        <v>1667</v>
      </c>
      <c r="G82" s="223"/>
      <c r="H82" s="201" t="s">
        <v>1676</v>
      </c>
      <c r="I82" s="201" t="s">
        <v>1677</v>
      </c>
      <c r="J82" s="201"/>
      <c r="K82" s="213"/>
    </row>
    <row r="83" spans="2:11" customFormat="1" ht="15" customHeight="1">
      <c r="B83" s="224"/>
      <c r="C83" s="201" t="s">
        <v>1678</v>
      </c>
      <c r="D83" s="201"/>
      <c r="E83" s="201"/>
      <c r="F83" s="222" t="s">
        <v>1673</v>
      </c>
      <c r="G83" s="201"/>
      <c r="H83" s="201" t="s">
        <v>1679</v>
      </c>
      <c r="I83" s="201" t="s">
        <v>1669</v>
      </c>
      <c r="J83" s="201">
        <v>15</v>
      </c>
      <c r="K83" s="213"/>
    </row>
    <row r="84" spans="2:11" customFormat="1" ht="15" customHeight="1">
      <c r="B84" s="224"/>
      <c r="C84" s="201" t="s">
        <v>1680</v>
      </c>
      <c r="D84" s="201"/>
      <c r="E84" s="201"/>
      <c r="F84" s="222" t="s">
        <v>1673</v>
      </c>
      <c r="G84" s="201"/>
      <c r="H84" s="201" t="s">
        <v>1681</v>
      </c>
      <c r="I84" s="201" t="s">
        <v>1669</v>
      </c>
      <c r="J84" s="201">
        <v>15</v>
      </c>
      <c r="K84" s="213"/>
    </row>
    <row r="85" spans="2:11" customFormat="1" ht="15" customHeight="1">
      <c r="B85" s="224"/>
      <c r="C85" s="201" t="s">
        <v>1682</v>
      </c>
      <c r="D85" s="201"/>
      <c r="E85" s="201"/>
      <c r="F85" s="222" t="s">
        <v>1673</v>
      </c>
      <c r="G85" s="201"/>
      <c r="H85" s="201" t="s">
        <v>1683</v>
      </c>
      <c r="I85" s="201" t="s">
        <v>1669</v>
      </c>
      <c r="J85" s="201">
        <v>20</v>
      </c>
      <c r="K85" s="213"/>
    </row>
    <row r="86" spans="2:11" customFormat="1" ht="15" customHeight="1">
      <c r="B86" s="224"/>
      <c r="C86" s="201" t="s">
        <v>1684</v>
      </c>
      <c r="D86" s="201"/>
      <c r="E86" s="201"/>
      <c r="F86" s="222" t="s">
        <v>1673</v>
      </c>
      <c r="G86" s="201"/>
      <c r="H86" s="201" t="s">
        <v>1685</v>
      </c>
      <c r="I86" s="201" t="s">
        <v>1669</v>
      </c>
      <c r="J86" s="201">
        <v>20</v>
      </c>
      <c r="K86" s="213"/>
    </row>
    <row r="87" spans="2:11" customFormat="1" ht="15" customHeight="1">
      <c r="B87" s="224"/>
      <c r="C87" s="201" t="s">
        <v>1686</v>
      </c>
      <c r="D87" s="201"/>
      <c r="E87" s="201"/>
      <c r="F87" s="222" t="s">
        <v>1673</v>
      </c>
      <c r="G87" s="223"/>
      <c r="H87" s="201" t="s">
        <v>1687</v>
      </c>
      <c r="I87" s="201" t="s">
        <v>1669</v>
      </c>
      <c r="J87" s="201">
        <v>50</v>
      </c>
      <c r="K87" s="213"/>
    </row>
    <row r="88" spans="2:11" customFormat="1" ht="15" customHeight="1">
      <c r="B88" s="224"/>
      <c r="C88" s="201" t="s">
        <v>1688</v>
      </c>
      <c r="D88" s="201"/>
      <c r="E88" s="201"/>
      <c r="F88" s="222" t="s">
        <v>1673</v>
      </c>
      <c r="G88" s="223"/>
      <c r="H88" s="201" t="s">
        <v>1689</v>
      </c>
      <c r="I88" s="201" t="s">
        <v>1669</v>
      </c>
      <c r="J88" s="201">
        <v>20</v>
      </c>
      <c r="K88" s="213"/>
    </row>
    <row r="89" spans="2:11" customFormat="1" ht="15" customHeight="1">
      <c r="B89" s="224"/>
      <c r="C89" s="201" t="s">
        <v>1690</v>
      </c>
      <c r="D89" s="201"/>
      <c r="E89" s="201"/>
      <c r="F89" s="222" t="s">
        <v>1673</v>
      </c>
      <c r="G89" s="223"/>
      <c r="H89" s="201" t="s">
        <v>1691</v>
      </c>
      <c r="I89" s="201" t="s">
        <v>1669</v>
      </c>
      <c r="J89" s="201">
        <v>20</v>
      </c>
      <c r="K89" s="213"/>
    </row>
    <row r="90" spans="2:11" customFormat="1" ht="15" customHeight="1">
      <c r="B90" s="224"/>
      <c r="C90" s="201" t="s">
        <v>1692</v>
      </c>
      <c r="D90" s="201"/>
      <c r="E90" s="201"/>
      <c r="F90" s="222" t="s">
        <v>1673</v>
      </c>
      <c r="G90" s="223"/>
      <c r="H90" s="201" t="s">
        <v>1693</v>
      </c>
      <c r="I90" s="201" t="s">
        <v>1669</v>
      </c>
      <c r="J90" s="201">
        <v>50</v>
      </c>
      <c r="K90" s="213"/>
    </row>
    <row r="91" spans="2:11" customFormat="1" ht="15" customHeight="1">
      <c r="B91" s="224"/>
      <c r="C91" s="201" t="s">
        <v>1694</v>
      </c>
      <c r="D91" s="201"/>
      <c r="E91" s="201"/>
      <c r="F91" s="222" t="s">
        <v>1673</v>
      </c>
      <c r="G91" s="223"/>
      <c r="H91" s="201" t="s">
        <v>1694</v>
      </c>
      <c r="I91" s="201" t="s">
        <v>1669</v>
      </c>
      <c r="J91" s="201">
        <v>50</v>
      </c>
      <c r="K91" s="213"/>
    </row>
    <row r="92" spans="2:11" customFormat="1" ht="15" customHeight="1">
      <c r="B92" s="224"/>
      <c r="C92" s="201" t="s">
        <v>1695</v>
      </c>
      <c r="D92" s="201"/>
      <c r="E92" s="201"/>
      <c r="F92" s="222" t="s">
        <v>1673</v>
      </c>
      <c r="G92" s="223"/>
      <c r="H92" s="201" t="s">
        <v>1696</v>
      </c>
      <c r="I92" s="201" t="s">
        <v>1669</v>
      </c>
      <c r="J92" s="201">
        <v>255</v>
      </c>
      <c r="K92" s="213"/>
    </row>
    <row r="93" spans="2:11" customFormat="1" ht="15" customHeight="1">
      <c r="B93" s="224"/>
      <c r="C93" s="201" t="s">
        <v>1697</v>
      </c>
      <c r="D93" s="201"/>
      <c r="E93" s="201"/>
      <c r="F93" s="222" t="s">
        <v>1667</v>
      </c>
      <c r="G93" s="223"/>
      <c r="H93" s="201" t="s">
        <v>1698</v>
      </c>
      <c r="I93" s="201" t="s">
        <v>1699</v>
      </c>
      <c r="J93" s="201"/>
      <c r="K93" s="213"/>
    </row>
    <row r="94" spans="2:11" customFormat="1" ht="15" customHeight="1">
      <c r="B94" s="224"/>
      <c r="C94" s="201" t="s">
        <v>1700</v>
      </c>
      <c r="D94" s="201"/>
      <c r="E94" s="201"/>
      <c r="F94" s="222" t="s">
        <v>1667</v>
      </c>
      <c r="G94" s="223"/>
      <c r="H94" s="201" t="s">
        <v>1701</v>
      </c>
      <c r="I94" s="201" t="s">
        <v>1702</v>
      </c>
      <c r="J94" s="201"/>
      <c r="K94" s="213"/>
    </row>
    <row r="95" spans="2:11" customFormat="1" ht="15" customHeight="1">
      <c r="B95" s="224"/>
      <c r="C95" s="201" t="s">
        <v>1703</v>
      </c>
      <c r="D95" s="201"/>
      <c r="E95" s="201"/>
      <c r="F95" s="222" t="s">
        <v>1667</v>
      </c>
      <c r="G95" s="223"/>
      <c r="H95" s="201" t="s">
        <v>1703</v>
      </c>
      <c r="I95" s="201" t="s">
        <v>1702</v>
      </c>
      <c r="J95" s="201"/>
      <c r="K95" s="213"/>
    </row>
    <row r="96" spans="2:11" customFormat="1" ht="15" customHeight="1">
      <c r="B96" s="224"/>
      <c r="C96" s="201" t="s">
        <v>39</v>
      </c>
      <c r="D96" s="201"/>
      <c r="E96" s="201"/>
      <c r="F96" s="222" t="s">
        <v>1667</v>
      </c>
      <c r="G96" s="223"/>
      <c r="H96" s="201" t="s">
        <v>1704</v>
      </c>
      <c r="I96" s="201" t="s">
        <v>1702</v>
      </c>
      <c r="J96" s="201"/>
      <c r="K96" s="213"/>
    </row>
    <row r="97" spans="2:11" customFormat="1" ht="15" customHeight="1">
      <c r="B97" s="224"/>
      <c r="C97" s="201" t="s">
        <v>49</v>
      </c>
      <c r="D97" s="201"/>
      <c r="E97" s="201"/>
      <c r="F97" s="222" t="s">
        <v>1667</v>
      </c>
      <c r="G97" s="223"/>
      <c r="H97" s="201" t="s">
        <v>1705</v>
      </c>
      <c r="I97" s="201" t="s">
        <v>1702</v>
      </c>
      <c r="J97" s="201"/>
      <c r="K97" s="213"/>
    </row>
    <row r="98" spans="2:11" customFormat="1" ht="15" customHeight="1">
      <c r="B98" s="225"/>
      <c r="C98" s="226"/>
      <c r="D98" s="226"/>
      <c r="E98" s="226"/>
      <c r="F98" s="226"/>
      <c r="G98" s="226"/>
      <c r="H98" s="226"/>
      <c r="I98" s="226"/>
      <c r="J98" s="226"/>
      <c r="K98" s="227"/>
    </row>
    <row r="99" spans="2:11" customFormat="1" ht="18.75" customHeight="1">
      <c r="B99" s="228"/>
      <c r="C99" s="229"/>
      <c r="D99" s="229"/>
      <c r="E99" s="229"/>
      <c r="F99" s="229"/>
      <c r="G99" s="229"/>
      <c r="H99" s="229"/>
      <c r="I99" s="229"/>
      <c r="J99" s="229"/>
      <c r="K99" s="228"/>
    </row>
    <row r="100" spans="2:11" customFormat="1" ht="18.75" customHeight="1">
      <c r="B100" s="208"/>
      <c r="C100" s="208"/>
      <c r="D100" s="208"/>
      <c r="E100" s="208"/>
      <c r="F100" s="208"/>
      <c r="G100" s="208"/>
      <c r="H100" s="208"/>
      <c r="I100" s="208"/>
      <c r="J100" s="208"/>
      <c r="K100" s="208"/>
    </row>
    <row r="101" spans="2:11" customFormat="1" ht="7.5" customHeight="1">
      <c r="B101" s="209"/>
      <c r="C101" s="210"/>
      <c r="D101" s="210"/>
      <c r="E101" s="210"/>
      <c r="F101" s="210"/>
      <c r="G101" s="210"/>
      <c r="H101" s="210"/>
      <c r="I101" s="210"/>
      <c r="J101" s="210"/>
      <c r="K101" s="211"/>
    </row>
    <row r="102" spans="2:11" customFormat="1" ht="45" customHeight="1">
      <c r="B102" s="212"/>
      <c r="C102" s="319" t="s">
        <v>1706</v>
      </c>
      <c r="D102" s="319"/>
      <c r="E102" s="319"/>
      <c r="F102" s="319"/>
      <c r="G102" s="319"/>
      <c r="H102" s="319"/>
      <c r="I102" s="319"/>
      <c r="J102" s="319"/>
      <c r="K102" s="213"/>
    </row>
    <row r="103" spans="2:11" customFormat="1" ht="17.25" customHeight="1">
      <c r="B103" s="212"/>
      <c r="C103" s="214" t="s">
        <v>1661</v>
      </c>
      <c r="D103" s="214"/>
      <c r="E103" s="214"/>
      <c r="F103" s="214" t="s">
        <v>1662</v>
      </c>
      <c r="G103" s="215"/>
      <c r="H103" s="214" t="s">
        <v>55</v>
      </c>
      <c r="I103" s="214" t="s">
        <v>58</v>
      </c>
      <c r="J103" s="214" t="s">
        <v>1663</v>
      </c>
      <c r="K103" s="213"/>
    </row>
    <row r="104" spans="2:11" customFormat="1" ht="17.25" customHeight="1">
      <c r="B104" s="212"/>
      <c r="C104" s="216" t="s">
        <v>1664</v>
      </c>
      <c r="D104" s="216"/>
      <c r="E104" s="216"/>
      <c r="F104" s="217" t="s">
        <v>1665</v>
      </c>
      <c r="G104" s="218"/>
      <c r="H104" s="216"/>
      <c r="I104" s="216"/>
      <c r="J104" s="216" t="s">
        <v>1666</v>
      </c>
      <c r="K104" s="213"/>
    </row>
    <row r="105" spans="2:11" customFormat="1" ht="5.25" customHeight="1">
      <c r="B105" s="212"/>
      <c r="C105" s="214"/>
      <c r="D105" s="214"/>
      <c r="E105" s="214"/>
      <c r="F105" s="214"/>
      <c r="G105" s="230"/>
      <c r="H105" s="214"/>
      <c r="I105" s="214"/>
      <c r="J105" s="214"/>
      <c r="K105" s="213"/>
    </row>
    <row r="106" spans="2:11" customFormat="1" ht="15" customHeight="1">
      <c r="B106" s="212"/>
      <c r="C106" s="201" t="s">
        <v>54</v>
      </c>
      <c r="D106" s="221"/>
      <c r="E106" s="221"/>
      <c r="F106" s="222" t="s">
        <v>1667</v>
      </c>
      <c r="G106" s="201"/>
      <c r="H106" s="201" t="s">
        <v>1707</v>
      </c>
      <c r="I106" s="201" t="s">
        <v>1669</v>
      </c>
      <c r="J106" s="201">
        <v>20</v>
      </c>
      <c r="K106" s="213"/>
    </row>
    <row r="107" spans="2:11" customFormat="1" ht="15" customHeight="1">
      <c r="B107" s="212"/>
      <c r="C107" s="201" t="s">
        <v>1670</v>
      </c>
      <c r="D107" s="201"/>
      <c r="E107" s="201"/>
      <c r="F107" s="222" t="s">
        <v>1667</v>
      </c>
      <c r="G107" s="201"/>
      <c r="H107" s="201" t="s">
        <v>1707</v>
      </c>
      <c r="I107" s="201" t="s">
        <v>1669</v>
      </c>
      <c r="J107" s="201">
        <v>120</v>
      </c>
      <c r="K107" s="213"/>
    </row>
    <row r="108" spans="2:11" customFormat="1" ht="15" customHeight="1">
      <c r="B108" s="224"/>
      <c r="C108" s="201" t="s">
        <v>1672</v>
      </c>
      <c r="D108" s="201"/>
      <c r="E108" s="201"/>
      <c r="F108" s="222" t="s">
        <v>1673</v>
      </c>
      <c r="G108" s="201"/>
      <c r="H108" s="201" t="s">
        <v>1707</v>
      </c>
      <c r="I108" s="201" t="s">
        <v>1669</v>
      </c>
      <c r="J108" s="201">
        <v>50</v>
      </c>
      <c r="K108" s="213"/>
    </row>
    <row r="109" spans="2:11" customFormat="1" ht="15" customHeight="1">
      <c r="B109" s="224"/>
      <c r="C109" s="201" t="s">
        <v>1675</v>
      </c>
      <c r="D109" s="201"/>
      <c r="E109" s="201"/>
      <c r="F109" s="222" t="s">
        <v>1667</v>
      </c>
      <c r="G109" s="201"/>
      <c r="H109" s="201" t="s">
        <v>1707</v>
      </c>
      <c r="I109" s="201" t="s">
        <v>1677</v>
      </c>
      <c r="J109" s="201"/>
      <c r="K109" s="213"/>
    </row>
    <row r="110" spans="2:11" customFormat="1" ht="15" customHeight="1">
      <c r="B110" s="224"/>
      <c r="C110" s="201" t="s">
        <v>1686</v>
      </c>
      <c r="D110" s="201"/>
      <c r="E110" s="201"/>
      <c r="F110" s="222" t="s">
        <v>1673</v>
      </c>
      <c r="G110" s="201"/>
      <c r="H110" s="201" t="s">
        <v>1707</v>
      </c>
      <c r="I110" s="201" t="s">
        <v>1669</v>
      </c>
      <c r="J110" s="201">
        <v>50</v>
      </c>
      <c r="K110" s="213"/>
    </row>
    <row r="111" spans="2:11" customFormat="1" ht="15" customHeight="1">
      <c r="B111" s="224"/>
      <c r="C111" s="201" t="s">
        <v>1694</v>
      </c>
      <c r="D111" s="201"/>
      <c r="E111" s="201"/>
      <c r="F111" s="222" t="s">
        <v>1673</v>
      </c>
      <c r="G111" s="201"/>
      <c r="H111" s="201" t="s">
        <v>1707</v>
      </c>
      <c r="I111" s="201" t="s">
        <v>1669</v>
      </c>
      <c r="J111" s="201">
        <v>50</v>
      </c>
      <c r="K111" s="213"/>
    </row>
    <row r="112" spans="2:11" customFormat="1" ht="15" customHeight="1">
      <c r="B112" s="224"/>
      <c r="C112" s="201" t="s">
        <v>1692</v>
      </c>
      <c r="D112" s="201"/>
      <c r="E112" s="201"/>
      <c r="F112" s="222" t="s">
        <v>1673</v>
      </c>
      <c r="G112" s="201"/>
      <c r="H112" s="201" t="s">
        <v>1707</v>
      </c>
      <c r="I112" s="201" t="s">
        <v>1669</v>
      </c>
      <c r="J112" s="201">
        <v>50</v>
      </c>
      <c r="K112" s="213"/>
    </row>
    <row r="113" spans="2:11" customFormat="1" ht="15" customHeight="1">
      <c r="B113" s="224"/>
      <c r="C113" s="201" t="s">
        <v>54</v>
      </c>
      <c r="D113" s="201"/>
      <c r="E113" s="201"/>
      <c r="F113" s="222" t="s">
        <v>1667</v>
      </c>
      <c r="G113" s="201"/>
      <c r="H113" s="201" t="s">
        <v>1708</v>
      </c>
      <c r="I113" s="201" t="s">
        <v>1669</v>
      </c>
      <c r="J113" s="201">
        <v>20</v>
      </c>
      <c r="K113" s="213"/>
    </row>
    <row r="114" spans="2:11" customFormat="1" ht="15" customHeight="1">
      <c r="B114" s="224"/>
      <c r="C114" s="201" t="s">
        <v>1709</v>
      </c>
      <c r="D114" s="201"/>
      <c r="E114" s="201"/>
      <c r="F114" s="222" t="s">
        <v>1667</v>
      </c>
      <c r="G114" s="201"/>
      <c r="H114" s="201" t="s">
        <v>1710</v>
      </c>
      <c r="I114" s="201" t="s">
        <v>1669</v>
      </c>
      <c r="J114" s="201">
        <v>120</v>
      </c>
      <c r="K114" s="213"/>
    </row>
    <row r="115" spans="2:11" customFormat="1" ht="15" customHeight="1">
      <c r="B115" s="224"/>
      <c r="C115" s="201" t="s">
        <v>39</v>
      </c>
      <c r="D115" s="201"/>
      <c r="E115" s="201"/>
      <c r="F115" s="222" t="s">
        <v>1667</v>
      </c>
      <c r="G115" s="201"/>
      <c r="H115" s="201" t="s">
        <v>1711</v>
      </c>
      <c r="I115" s="201" t="s">
        <v>1702</v>
      </c>
      <c r="J115" s="201"/>
      <c r="K115" s="213"/>
    </row>
    <row r="116" spans="2:11" customFormat="1" ht="15" customHeight="1">
      <c r="B116" s="224"/>
      <c r="C116" s="201" t="s">
        <v>49</v>
      </c>
      <c r="D116" s="201"/>
      <c r="E116" s="201"/>
      <c r="F116" s="222" t="s">
        <v>1667</v>
      </c>
      <c r="G116" s="201"/>
      <c r="H116" s="201" t="s">
        <v>1712</v>
      </c>
      <c r="I116" s="201" t="s">
        <v>1702</v>
      </c>
      <c r="J116" s="201"/>
      <c r="K116" s="213"/>
    </row>
    <row r="117" spans="2:11" customFormat="1" ht="15" customHeight="1">
      <c r="B117" s="224"/>
      <c r="C117" s="201" t="s">
        <v>58</v>
      </c>
      <c r="D117" s="201"/>
      <c r="E117" s="201"/>
      <c r="F117" s="222" t="s">
        <v>1667</v>
      </c>
      <c r="G117" s="201"/>
      <c r="H117" s="201" t="s">
        <v>1713</v>
      </c>
      <c r="I117" s="201" t="s">
        <v>1714</v>
      </c>
      <c r="J117" s="201"/>
      <c r="K117" s="213"/>
    </row>
    <row r="118" spans="2:11" customFormat="1" ht="15" customHeight="1">
      <c r="B118" s="225"/>
      <c r="C118" s="231"/>
      <c r="D118" s="231"/>
      <c r="E118" s="231"/>
      <c r="F118" s="231"/>
      <c r="G118" s="231"/>
      <c r="H118" s="231"/>
      <c r="I118" s="231"/>
      <c r="J118" s="231"/>
      <c r="K118" s="227"/>
    </row>
    <row r="119" spans="2:11" customFormat="1" ht="18.75" customHeight="1">
      <c r="B119" s="232"/>
      <c r="C119" s="233"/>
      <c r="D119" s="233"/>
      <c r="E119" s="233"/>
      <c r="F119" s="234"/>
      <c r="G119" s="233"/>
      <c r="H119" s="233"/>
      <c r="I119" s="233"/>
      <c r="J119" s="233"/>
      <c r="K119" s="232"/>
    </row>
    <row r="120" spans="2:11" customFormat="1" ht="18.75" customHeight="1">
      <c r="B120" s="208"/>
      <c r="C120" s="208"/>
      <c r="D120" s="208"/>
      <c r="E120" s="208"/>
      <c r="F120" s="208"/>
      <c r="G120" s="208"/>
      <c r="H120" s="208"/>
      <c r="I120" s="208"/>
      <c r="J120" s="208"/>
      <c r="K120" s="208"/>
    </row>
    <row r="121" spans="2:11" customFormat="1" ht="7.5" customHeight="1">
      <c r="B121" s="235"/>
      <c r="C121" s="236"/>
      <c r="D121" s="236"/>
      <c r="E121" s="236"/>
      <c r="F121" s="236"/>
      <c r="G121" s="236"/>
      <c r="H121" s="236"/>
      <c r="I121" s="236"/>
      <c r="J121" s="236"/>
      <c r="K121" s="237"/>
    </row>
    <row r="122" spans="2:11" customFormat="1" ht="45" customHeight="1">
      <c r="B122" s="238"/>
      <c r="C122" s="317" t="s">
        <v>1715</v>
      </c>
      <c r="D122" s="317"/>
      <c r="E122" s="317"/>
      <c r="F122" s="317"/>
      <c r="G122" s="317"/>
      <c r="H122" s="317"/>
      <c r="I122" s="317"/>
      <c r="J122" s="317"/>
      <c r="K122" s="239"/>
    </row>
    <row r="123" spans="2:11" customFormat="1" ht="17.25" customHeight="1">
      <c r="B123" s="240"/>
      <c r="C123" s="214" t="s">
        <v>1661</v>
      </c>
      <c r="D123" s="214"/>
      <c r="E123" s="214"/>
      <c r="F123" s="214" t="s">
        <v>1662</v>
      </c>
      <c r="G123" s="215"/>
      <c r="H123" s="214" t="s">
        <v>55</v>
      </c>
      <c r="I123" s="214" t="s">
        <v>58</v>
      </c>
      <c r="J123" s="214" t="s">
        <v>1663</v>
      </c>
      <c r="K123" s="241"/>
    </row>
    <row r="124" spans="2:11" customFormat="1" ht="17.25" customHeight="1">
      <c r="B124" s="240"/>
      <c r="C124" s="216" t="s">
        <v>1664</v>
      </c>
      <c r="D124" s="216"/>
      <c r="E124" s="216"/>
      <c r="F124" s="217" t="s">
        <v>1665</v>
      </c>
      <c r="G124" s="218"/>
      <c r="H124" s="216"/>
      <c r="I124" s="216"/>
      <c r="J124" s="216" t="s">
        <v>1666</v>
      </c>
      <c r="K124" s="241"/>
    </row>
    <row r="125" spans="2:11" customFormat="1" ht="5.25" customHeight="1">
      <c r="B125" s="242"/>
      <c r="C125" s="219"/>
      <c r="D125" s="219"/>
      <c r="E125" s="219"/>
      <c r="F125" s="219"/>
      <c r="G125" s="243"/>
      <c r="H125" s="219"/>
      <c r="I125" s="219"/>
      <c r="J125" s="219"/>
      <c r="K125" s="244"/>
    </row>
    <row r="126" spans="2:11" customFormat="1" ht="15" customHeight="1">
      <c r="B126" s="242"/>
      <c r="C126" s="201" t="s">
        <v>1670</v>
      </c>
      <c r="D126" s="221"/>
      <c r="E126" s="221"/>
      <c r="F126" s="222" t="s">
        <v>1667</v>
      </c>
      <c r="G126" s="201"/>
      <c r="H126" s="201" t="s">
        <v>1707</v>
      </c>
      <c r="I126" s="201" t="s">
        <v>1669</v>
      </c>
      <c r="J126" s="201">
        <v>120</v>
      </c>
      <c r="K126" s="245"/>
    </row>
    <row r="127" spans="2:11" customFormat="1" ht="15" customHeight="1">
      <c r="B127" s="242"/>
      <c r="C127" s="201" t="s">
        <v>1716</v>
      </c>
      <c r="D127" s="201"/>
      <c r="E127" s="201"/>
      <c r="F127" s="222" t="s">
        <v>1667</v>
      </c>
      <c r="G127" s="201"/>
      <c r="H127" s="201" t="s">
        <v>1717</v>
      </c>
      <c r="I127" s="201" t="s">
        <v>1669</v>
      </c>
      <c r="J127" s="201" t="s">
        <v>1718</v>
      </c>
      <c r="K127" s="245"/>
    </row>
    <row r="128" spans="2:11" customFormat="1" ht="15" customHeight="1">
      <c r="B128" s="242"/>
      <c r="C128" s="201" t="s">
        <v>1615</v>
      </c>
      <c r="D128" s="201"/>
      <c r="E128" s="201"/>
      <c r="F128" s="222" t="s">
        <v>1667</v>
      </c>
      <c r="G128" s="201"/>
      <c r="H128" s="201" t="s">
        <v>1719</v>
      </c>
      <c r="I128" s="201" t="s">
        <v>1669</v>
      </c>
      <c r="J128" s="201" t="s">
        <v>1718</v>
      </c>
      <c r="K128" s="245"/>
    </row>
    <row r="129" spans="2:11" customFormat="1" ht="15" customHeight="1">
      <c r="B129" s="242"/>
      <c r="C129" s="201" t="s">
        <v>1678</v>
      </c>
      <c r="D129" s="201"/>
      <c r="E129" s="201"/>
      <c r="F129" s="222" t="s">
        <v>1673</v>
      </c>
      <c r="G129" s="201"/>
      <c r="H129" s="201" t="s">
        <v>1679</v>
      </c>
      <c r="I129" s="201" t="s">
        <v>1669</v>
      </c>
      <c r="J129" s="201">
        <v>15</v>
      </c>
      <c r="K129" s="245"/>
    </row>
    <row r="130" spans="2:11" customFormat="1" ht="15" customHeight="1">
      <c r="B130" s="242"/>
      <c r="C130" s="201" t="s">
        <v>1680</v>
      </c>
      <c r="D130" s="201"/>
      <c r="E130" s="201"/>
      <c r="F130" s="222" t="s">
        <v>1673</v>
      </c>
      <c r="G130" s="201"/>
      <c r="H130" s="201" t="s">
        <v>1681</v>
      </c>
      <c r="I130" s="201" t="s">
        <v>1669</v>
      </c>
      <c r="J130" s="201">
        <v>15</v>
      </c>
      <c r="K130" s="245"/>
    </row>
    <row r="131" spans="2:11" customFormat="1" ht="15" customHeight="1">
      <c r="B131" s="242"/>
      <c r="C131" s="201" t="s">
        <v>1682</v>
      </c>
      <c r="D131" s="201"/>
      <c r="E131" s="201"/>
      <c r="F131" s="222" t="s">
        <v>1673</v>
      </c>
      <c r="G131" s="201"/>
      <c r="H131" s="201" t="s">
        <v>1683</v>
      </c>
      <c r="I131" s="201" t="s">
        <v>1669</v>
      </c>
      <c r="J131" s="201">
        <v>20</v>
      </c>
      <c r="K131" s="245"/>
    </row>
    <row r="132" spans="2:11" customFormat="1" ht="15" customHeight="1">
      <c r="B132" s="242"/>
      <c r="C132" s="201" t="s">
        <v>1684</v>
      </c>
      <c r="D132" s="201"/>
      <c r="E132" s="201"/>
      <c r="F132" s="222" t="s">
        <v>1673</v>
      </c>
      <c r="G132" s="201"/>
      <c r="H132" s="201" t="s">
        <v>1685</v>
      </c>
      <c r="I132" s="201" t="s">
        <v>1669</v>
      </c>
      <c r="J132" s="201">
        <v>20</v>
      </c>
      <c r="K132" s="245"/>
    </row>
    <row r="133" spans="2:11" customFormat="1" ht="15" customHeight="1">
      <c r="B133" s="242"/>
      <c r="C133" s="201" t="s">
        <v>1672</v>
      </c>
      <c r="D133" s="201"/>
      <c r="E133" s="201"/>
      <c r="F133" s="222" t="s">
        <v>1673</v>
      </c>
      <c r="G133" s="201"/>
      <c r="H133" s="201" t="s">
        <v>1707</v>
      </c>
      <c r="I133" s="201" t="s">
        <v>1669</v>
      </c>
      <c r="J133" s="201">
        <v>50</v>
      </c>
      <c r="K133" s="245"/>
    </row>
    <row r="134" spans="2:11" customFormat="1" ht="15" customHeight="1">
      <c r="B134" s="242"/>
      <c r="C134" s="201" t="s">
        <v>1686</v>
      </c>
      <c r="D134" s="201"/>
      <c r="E134" s="201"/>
      <c r="F134" s="222" t="s">
        <v>1673</v>
      </c>
      <c r="G134" s="201"/>
      <c r="H134" s="201" t="s">
        <v>1707</v>
      </c>
      <c r="I134" s="201" t="s">
        <v>1669</v>
      </c>
      <c r="J134" s="201">
        <v>50</v>
      </c>
      <c r="K134" s="245"/>
    </row>
    <row r="135" spans="2:11" customFormat="1" ht="15" customHeight="1">
      <c r="B135" s="242"/>
      <c r="C135" s="201" t="s">
        <v>1692</v>
      </c>
      <c r="D135" s="201"/>
      <c r="E135" s="201"/>
      <c r="F135" s="222" t="s">
        <v>1673</v>
      </c>
      <c r="G135" s="201"/>
      <c r="H135" s="201" t="s">
        <v>1707</v>
      </c>
      <c r="I135" s="201" t="s">
        <v>1669</v>
      </c>
      <c r="J135" s="201">
        <v>50</v>
      </c>
      <c r="K135" s="245"/>
    </row>
    <row r="136" spans="2:11" customFormat="1" ht="15" customHeight="1">
      <c r="B136" s="242"/>
      <c r="C136" s="201" t="s">
        <v>1694</v>
      </c>
      <c r="D136" s="201"/>
      <c r="E136" s="201"/>
      <c r="F136" s="222" t="s">
        <v>1673</v>
      </c>
      <c r="G136" s="201"/>
      <c r="H136" s="201" t="s">
        <v>1707</v>
      </c>
      <c r="I136" s="201" t="s">
        <v>1669</v>
      </c>
      <c r="J136" s="201">
        <v>50</v>
      </c>
      <c r="K136" s="245"/>
    </row>
    <row r="137" spans="2:11" customFormat="1" ht="15" customHeight="1">
      <c r="B137" s="242"/>
      <c r="C137" s="201" t="s">
        <v>1695</v>
      </c>
      <c r="D137" s="201"/>
      <c r="E137" s="201"/>
      <c r="F137" s="222" t="s">
        <v>1673</v>
      </c>
      <c r="G137" s="201"/>
      <c r="H137" s="201" t="s">
        <v>1720</v>
      </c>
      <c r="I137" s="201" t="s">
        <v>1669</v>
      </c>
      <c r="J137" s="201">
        <v>255</v>
      </c>
      <c r="K137" s="245"/>
    </row>
    <row r="138" spans="2:11" customFormat="1" ht="15" customHeight="1">
      <c r="B138" s="242"/>
      <c r="C138" s="201" t="s">
        <v>1697</v>
      </c>
      <c r="D138" s="201"/>
      <c r="E138" s="201"/>
      <c r="F138" s="222" t="s">
        <v>1667</v>
      </c>
      <c r="G138" s="201"/>
      <c r="H138" s="201" t="s">
        <v>1721</v>
      </c>
      <c r="I138" s="201" t="s">
        <v>1699</v>
      </c>
      <c r="J138" s="201"/>
      <c r="K138" s="245"/>
    </row>
    <row r="139" spans="2:11" customFormat="1" ht="15" customHeight="1">
      <c r="B139" s="242"/>
      <c r="C139" s="201" t="s">
        <v>1700</v>
      </c>
      <c r="D139" s="201"/>
      <c r="E139" s="201"/>
      <c r="F139" s="222" t="s">
        <v>1667</v>
      </c>
      <c r="G139" s="201"/>
      <c r="H139" s="201" t="s">
        <v>1722</v>
      </c>
      <c r="I139" s="201" t="s">
        <v>1702</v>
      </c>
      <c r="J139" s="201"/>
      <c r="K139" s="245"/>
    </row>
    <row r="140" spans="2:11" customFormat="1" ht="15" customHeight="1">
      <c r="B140" s="242"/>
      <c r="C140" s="201" t="s">
        <v>1703</v>
      </c>
      <c r="D140" s="201"/>
      <c r="E140" s="201"/>
      <c r="F140" s="222" t="s">
        <v>1667</v>
      </c>
      <c r="G140" s="201"/>
      <c r="H140" s="201" t="s">
        <v>1703</v>
      </c>
      <c r="I140" s="201" t="s">
        <v>1702</v>
      </c>
      <c r="J140" s="201"/>
      <c r="K140" s="245"/>
    </row>
    <row r="141" spans="2:11" customFormat="1" ht="15" customHeight="1">
      <c r="B141" s="242"/>
      <c r="C141" s="201" t="s">
        <v>39</v>
      </c>
      <c r="D141" s="201"/>
      <c r="E141" s="201"/>
      <c r="F141" s="222" t="s">
        <v>1667</v>
      </c>
      <c r="G141" s="201"/>
      <c r="H141" s="201" t="s">
        <v>1723</v>
      </c>
      <c r="I141" s="201" t="s">
        <v>1702</v>
      </c>
      <c r="J141" s="201"/>
      <c r="K141" s="245"/>
    </row>
    <row r="142" spans="2:11" customFormat="1" ht="15" customHeight="1">
      <c r="B142" s="242"/>
      <c r="C142" s="201" t="s">
        <v>1724</v>
      </c>
      <c r="D142" s="201"/>
      <c r="E142" s="201"/>
      <c r="F142" s="222" t="s">
        <v>1667</v>
      </c>
      <c r="G142" s="201"/>
      <c r="H142" s="201" t="s">
        <v>1725</v>
      </c>
      <c r="I142" s="201" t="s">
        <v>1702</v>
      </c>
      <c r="J142" s="201"/>
      <c r="K142" s="245"/>
    </row>
    <row r="143" spans="2:11" customFormat="1" ht="15" customHeight="1">
      <c r="B143" s="246"/>
      <c r="C143" s="247"/>
      <c r="D143" s="247"/>
      <c r="E143" s="247"/>
      <c r="F143" s="247"/>
      <c r="G143" s="247"/>
      <c r="H143" s="247"/>
      <c r="I143" s="247"/>
      <c r="J143" s="247"/>
      <c r="K143" s="248"/>
    </row>
    <row r="144" spans="2:11" customFormat="1" ht="18.75" customHeight="1">
      <c r="B144" s="233"/>
      <c r="C144" s="233"/>
      <c r="D144" s="233"/>
      <c r="E144" s="233"/>
      <c r="F144" s="234"/>
      <c r="G144" s="233"/>
      <c r="H144" s="233"/>
      <c r="I144" s="233"/>
      <c r="J144" s="233"/>
      <c r="K144" s="233"/>
    </row>
    <row r="145" spans="2:11" customFormat="1" ht="18.75" customHeight="1">
      <c r="B145" s="208"/>
      <c r="C145" s="208"/>
      <c r="D145" s="208"/>
      <c r="E145" s="208"/>
      <c r="F145" s="208"/>
      <c r="G145" s="208"/>
      <c r="H145" s="208"/>
      <c r="I145" s="208"/>
      <c r="J145" s="208"/>
      <c r="K145" s="208"/>
    </row>
    <row r="146" spans="2:11" customFormat="1" ht="7.5" customHeight="1">
      <c r="B146" s="209"/>
      <c r="C146" s="210"/>
      <c r="D146" s="210"/>
      <c r="E146" s="210"/>
      <c r="F146" s="210"/>
      <c r="G146" s="210"/>
      <c r="H146" s="210"/>
      <c r="I146" s="210"/>
      <c r="J146" s="210"/>
      <c r="K146" s="211"/>
    </row>
    <row r="147" spans="2:11" customFormat="1" ht="45" customHeight="1">
      <c r="B147" s="212"/>
      <c r="C147" s="319" t="s">
        <v>1726</v>
      </c>
      <c r="D147" s="319"/>
      <c r="E147" s="319"/>
      <c r="F147" s="319"/>
      <c r="G147" s="319"/>
      <c r="H147" s="319"/>
      <c r="I147" s="319"/>
      <c r="J147" s="319"/>
      <c r="K147" s="213"/>
    </row>
    <row r="148" spans="2:11" customFormat="1" ht="17.25" customHeight="1">
      <c r="B148" s="212"/>
      <c r="C148" s="214" t="s">
        <v>1661</v>
      </c>
      <c r="D148" s="214"/>
      <c r="E148" s="214"/>
      <c r="F148" s="214" t="s">
        <v>1662</v>
      </c>
      <c r="G148" s="215"/>
      <c r="H148" s="214" t="s">
        <v>55</v>
      </c>
      <c r="I148" s="214" t="s">
        <v>58</v>
      </c>
      <c r="J148" s="214" t="s">
        <v>1663</v>
      </c>
      <c r="K148" s="213"/>
    </row>
    <row r="149" spans="2:11" customFormat="1" ht="17.25" customHeight="1">
      <c r="B149" s="212"/>
      <c r="C149" s="216" t="s">
        <v>1664</v>
      </c>
      <c r="D149" s="216"/>
      <c r="E149" s="216"/>
      <c r="F149" s="217" t="s">
        <v>1665</v>
      </c>
      <c r="G149" s="218"/>
      <c r="H149" s="216"/>
      <c r="I149" s="216"/>
      <c r="J149" s="216" t="s">
        <v>1666</v>
      </c>
      <c r="K149" s="213"/>
    </row>
    <row r="150" spans="2:11" customFormat="1" ht="5.25" customHeight="1">
      <c r="B150" s="224"/>
      <c r="C150" s="219"/>
      <c r="D150" s="219"/>
      <c r="E150" s="219"/>
      <c r="F150" s="219"/>
      <c r="G150" s="220"/>
      <c r="H150" s="219"/>
      <c r="I150" s="219"/>
      <c r="J150" s="219"/>
      <c r="K150" s="245"/>
    </row>
    <row r="151" spans="2:11" customFormat="1" ht="15" customHeight="1">
      <c r="B151" s="224"/>
      <c r="C151" s="249" t="s">
        <v>1670</v>
      </c>
      <c r="D151" s="201"/>
      <c r="E151" s="201"/>
      <c r="F151" s="250" t="s">
        <v>1667</v>
      </c>
      <c r="G151" s="201"/>
      <c r="H151" s="249" t="s">
        <v>1707</v>
      </c>
      <c r="I151" s="249" t="s">
        <v>1669</v>
      </c>
      <c r="J151" s="249">
        <v>120</v>
      </c>
      <c r="K151" s="245"/>
    </row>
    <row r="152" spans="2:11" customFormat="1" ht="15" customHeight="1">
      <c r="B152" s="224"/>
      <c r="C152" s="249" t="s">
        <v>1716</v>
      </c>
      <c r="D152" s="201"/>
      <c r="E152" s="201"/>
      <c r="F152" s="250" t="s">
        <v>1667</v>
      </c>
      <c r="G152" s="201"/>
      <c r="H152" s="249" t="s">
        <v>1727</v>
      </c>
      <c r="I152" s="249" t="s">
        <v>1669</v>
      </c>
      <c r="J152" s="249" t="s">
        <v>1718</v>
      </c>
      <c r="K152" s="245"/>
    </row>
    <row r="153" spans="2:11" customFormat="1" ht="15" customHeight="1">
      <c r="B153" s="224"/>
      <c r="C153" s="249" t="s">
        <v>1615</v>
      </c>
      <c r="D153" s="201"/>
      <c r="E153" s="201"/>
      <c r="F153" s="250" t="s">
        <v>1667</v>
      </c>
      <c r="G153" s="201"/>
      <c r="H153" s="249" t="s">
        <v>1728</v>
      </c>
      <c r="I153" s="249" t="s">
        <v>1669</v>
      </c>
      <c r="J153" s="249" t="s">
        <v>1718</v>
      </c>
      <c r="K153" s="245"/>
    </row>
    <row r="154" spans="2:11" customFormat="1" ht="15" customHeight="1">
      <c r="B154" s="224"/>
      <c r="C154" s="249" t="s">
        <v>1672</v>
      </c>
      <c r="D154" s="201"/>
      <c r="E154" s="201"/>
      <c r="F154" s="250" t="s">
        <v>1673</v>
      </c>
      <c r="G154" s="201"/>
      <c r="H154" s="249" t="s">
        <v>1707</v>
      </c>
      <c r="I154" s="249" t="s">
        <v>1669</v>
      </c>
      <c r="J154" s="249">
        <v>50</v>
      </c>
      <c r="K154" s="245"/>
    </row>
    <row r="155" spans="2:11" customFormat="1" ht="15" customHeight="1">
      <c r="B155" s="224"/>
      <c r="C155" s="249" t="s">
        <v>1675</v>
      </c>
      <c r="D155" s="201"/>
      <c r="E155" s="201"/>
      <c r="F155" s="250" t="s">
        <v>1667</v>
      </c>
      <c r="G155" s="201"/>
      <c r="H155" s="249" t="s">
        <v>1707</v>
      </c>
      <c r="I155" s="249" t="s">
        <v>1677</v>
      </c>
      <c r="J155" s="249"/>
      <c r="K155" s="245"/>
    </row>
    <row r="156" spans="2:11" customFormat="1" ht="15" customHeight="1">
      <c r="B156" s="224"/>
      <c r="C156" s="249" t="s">
        <v>1686</v>
      </c>
      <c r="D156" s="201"/>
      <c r="E156" s="201"/>
      <c r="F156" s="250" t="s">
        <v>1673</v>
      </c>
      <c r="G156" s="201"/>
      <c r="H156" s="249" t="s">
        <v>1707</v>
      </c>
      <c r="I156" s="249" t="s">
        <v>1669</v>
      </c>
      <c r="J156" s="249">
        <v>50</v>
      </c>
      <c r="K156" s="245"/>
    </row>
    <row r="157" spans="2:11" customFormat="1" ht="15" customHeight="1">
      <c r="B157" s="224"/>
      <c r="C157" s="249" t="s">
        <v>1694</v>
      </c>
      <c r="D157" s="201"/>
      <c r="E157" s="201"/>
      <c r="F157" s="250" t="s">
        <v>1673</v>
      </c>
      <c r="G157" s="201"/>
      <c r="H157" s="249" t="s">
        <v>1707</v>
      </c>
      <c r="I157" s="249" t="s">
        <v>1669</v>
      </c>
      <c r="J157" s="249">
        <v>50</v>
      </c>
      <c r="K157" s="245"/>
    </row>
    <row r="158" spans="2:11" customFormat="1" ht="15" customHeight="1">
      <c r="B158" s="224"/>
      <c r="C158" s="249" t="s">
        <v>1692</v>
      </c>
      <c r="D158" s="201"/>
      <c r="E158" s="201"/>
      <c r="F158" s="250" t="s">
        <v>1673</v>
      </c>
      <c r="G158" s="201"/>
      <c r="H158" s="249" t="s">
        <v>1707</v>
      </c>
      <c r="I158" s="249" t="s">
        <v>1669</v>
      </c>
      <c r="J158" s="249">
        <v>50</v>
      </c>
      <c r="K158" s="245"/>
    </row>
    <row r="159" spans="2:11" customFormat="1" ht="15" customHeight="1">
      <c r="B159" s="224"/>
      <c r="C159" s="249" t="s">
        <v>120</v>
      </c>
      <c r="D159" s="201"/>
      <c r="E159" s="201"/>
      <c r="F159" s="250" t="s">
        <v>1667</v>
      </c>
      <c r="G159" s="201"/>
      <c r="H159" s="249" t="s">
        <v>1729</v>
      </c>
      <c r="I159" s="249" t="s">
        <v>1669</v>
      </c>
      <c r="J159" s="249" t="s">
        <v>1730</v>
      </c>
      <c r="K159" s="245"/>
    </row>
    <row r="160" spans="2:11" customFormat="1" ht="15" customHeight="1">
      <c r="B160" s="224"/>
      <c r="C160" s="249" t="s">
        <v>1731</v>
      </c>
      <c r="D160" s="201"/>
      <c r="E160" s="201"/>
      <c r="F160" s="250" t="s">
        <v>1667</v>
      </c>
      <c r="G160" s="201"/>
      <c r="H160" s="249" t="s">
        <v>1732</v>
      </c>
      <c r="I160" s="249" t="s">
        <v>1702</v>
      </c>
      <c r="J160" s="249"/>
      <c r="K160" s="245"/>
    </row>
    <row r="161" spans="2:11" customFormat="1" ht="15" customHeight="1">
      <c r="B161" s="251"/>
      <c r="C161" s="231"/>
      <c r="D161" s="231"/>
      <c r="E161" s="231"/>
      <c r="F161" s="231"/>
      <c r="G161" s="231"/>
      <c r="H161" s="231"/>
      <c r="I161" s="231"/>
      <c r="J161" s="231"/>
      <c r="K161" s="252"/>
    </row>
    <row r="162" spans="2:11" customFormat="1" ht="18.75" customHeight="1">
      <c r="B162" s="233"/>
      <c r="C162" s="243"/>
      <c r="D162" s="243"/>
      <c r="E162" s="243"/>
      <c r="F162" s="253"/>
      <c r="G162" s="243"/>
      <c r="H162" s="243"/>
      <c r="I162" s="243"/>
      <c r="J162" s="243"/>
      <c r="K162" s="233"/>
    </row>
    <row r="163" spans="2:11" customFormat="1" ht="18.75" customHeight="1">
      <c r="B163" s="208"/>
      <c r="C163" s="208"/>
      <c r="D163" s="208"/>
      <c r="E163" s="208"/>
      <c r="F163" s="208"/>
      <c r="G163" s="208"/>
      <c r="H163" s="208"/>
      <c r="I163" s="208"/>
      <c r="J163" s="208"/>
      <c r="K163" s="208"/>
    </row>
    <row r="164" spans="2:11" customFormat="1" ht="7.5" customHeight="1">
      <c r="B164" s="190"/>
      <c r="C164" s="191"/>
      <c r="D164" s="191"/>
      <c r="E164" s="191"/>
      <c r="F164" s="191"/>
      <c r="G164" s="191"/>
      <c r="H164" s="191"/>
      <c r="I164" s="191"/>
      <c r="J164" s="191"/>
      <c r="K164" s="192"/>
    </row>
    <row r="165" spans="2:11" customFormat="1" ht="45" customHeight="1">
      <c r="B165" s="193"/>
      <c r="C165" s="317" t="s">
        <v>1733</v>
      </c>
      <c r="D165" s="317"/>
      <c r="E165" s="317"/>
      <c r="F165" s="317"/>
      <c r="G165" s="317"/>
      <c r="H165" s="317"/>
      <c r="I165" s="317"/>
      <c r="J165" s="317"/>
      <c r="K165" s="194"/>
    </row>
    <row r="166" spans="2:11" customFormat="1" ht="17.25" customHeight="1">
      <c r="B166" s="193"/>
      <c r="C166" s="214" t="s">
        <v>1661</v>
      </c>
      <c r="D166" s="214"/>
      <c r="E166" s="214"/>
      <c r="F166" s="214" t="s">
        <v>1662</v>
      </c>
      <c r="G166" s="254"/>
      <c r="H166" s="255" t="s">
        <v>55</v>
      </c>
      <c r="I166" s="255" t="s">
        <v>58</v>
      </c>
      <c r="J166" s="214" t="s">
        <v>1663</v>
      </c>
      <c r="K166" s="194"/>
    </row>
    <row r="167" spans="2:11" customFormat="1" ht="17.25" customHeight="1">
      <c r="B167" s="195"/>
      <c r="C167" s="216" t="s">
        <v>1664</v>
      </c>
      <c r="D167" s="216"/>
      <c r="E167" s="216"/>
      <c r="F167" s="217" t="s">
        <v>1665</v>
      </c>
      <c r="G167" s="256"/>
      <c r="H167" s="257"/>
      <c r="I167" s="257"/>
      <c r="J167" s="216" t="s">
        <v>1666</v>
      </c>
      <c r="K167" s="196"/>
    </row>
    <row r="168" spans="2:11" customFormat="1" ht="5.25" customHeight="1">
      <c r="B168" s="224"/>
      <c r="C168" s="219"/>
      <c r="D168" s="219"/>
      <c r="E168" s="219"/>
      <c r="F168" s="219"/>
      <c r="G168" s="220"/>
      <c r="H168" s="219"/>
      <c r="I168" s="219"/>
      <c r="J168" s="219"/>
      <c r="K168" s="245"/>
    </row>
    <row r="169" spans="2:11" customFormat="1" ht="15" customHeight="1">
      <c r="B169" s="224"/>
      <c r="C169" s="201" t="s">
        <v>1670</v>
      </c>
      <c r="D169" s="201"/>
      <c r="E169" s="201"/>
      <c r="F169" s="222" t="s">
        <v>1667</v>
      </c>
      <c r="G169" s="201"/>
      <c r="H169" s="201" t="s">
        <v>1707</v>
      </c>
      <c r="I169" s="201" t="s">
        <v>1669</v>
      </c>
      <c r="J169" s="201">
        <v>120</v>
      </c>
      <c r="K169" s="245"/>
    </row>
    <row r="170" spans="2:11" customFormat="1" ht="15" customHeight="1">
      <c r="B170" s="224"/>
      <c r="C170" s="201" t="s">
        <v>1716</v>
      </c>
      <c r="D170" s="201"/>
      <c r="E170" s="201"/>
      <c r="F170" s="222" t="s">
        <v>1667</v>
      </c>
      <c r="G170" s="201"/>
      <c r="H170" s="201" t="s">
        <v>1717</v>
      </c>
      <c r="I170" s="201" t="s">
        <v>1669</v>
      </c>
      <c r="J170" s="201" t="s">
        <v>1718</v>
      </c>
      <c r="K170" s="245"/>
    </row>
    <row r="171" spans="2:11" customFormat="1" ht="15" customHeight="1">
      <c r="B171" s="224"/>
      <c r="C171" s="201" t="s">
        <v>1615</v>
      </c>
      <c r="D171" s="201"/>
      <c r="E171" s="201"/>
      <c r="F171" s="222" t="s">
        <v>1667</v>
      </c>
      <c r="G171" s="201"/>
      <c r="H171" s="201" t="s">
        <v>1734</v>
      </c>
      <c r="I171" s="201" t="s">
        <v>1669</v>
      </c>
      <c r="J171" s="201" t="s">
        <v>1718</v>
      </c>
      <c r="K171" s="245"/>
    </row>
    <row r="172" spans="2:11" customFormat="1" ht="15" customHeight="1">
      <c r="B172" s="224"/>
      <c r="C172" s="201" t="s">
        <v>1672</v>
      </c>
      <c r="D172" s="201"/>
      <c r="E172" s="201"/>
      <c r="F172" s="222" t="s">
        <v>1673</v>
      </c>
      <c r="G172" s="201"/>
      <c r="H172" s="201" t="s">
        <v>1734</v>
      </c>
      <c r="I172" s="201" t="s">
        <v>1669</v>
      </c>
      <c r="J172" s="201">
        <v>50</v>
      </c>
      <c r="K172" s="245"/>
    </row>
    <row r="173" spans="2:11" customFormat="1" ht="15" customHeight="1">
      <c r="B173" s="224"/>
      <c r="C173" s="201" t="s">
        <v>1675</v>
      </c>
      <c r="D173" s="201"/>
      <c r="E173" s="201"/>
      <c r="F173" s="222" t="s">
        <v>1667</v>
      </c>
      <c r="G173" s="201"/>
      <c r="H173" s="201" t="s">
        <v>1734</v>
      </c>
      <c r="I173" s="201" t="s">
        <v>1677</v>
      </c>
      <c r="J173" s="201"/>
      <c r="K173" s="245"/>
    </row>
    <row r="174" spans="2:11" customFormat="1" ht="15" customHeight="1">
      <c r="B174" s="224"/>
      <c r="C174" s="201" t="s">
        <v>1686</v>
      </c>
      <c r="D174" s="201"/>
      <c r="E174" s="201"/>
      <c r="F174" s="222" t="s">
        <v>1673</v>
      </c>
      <c r="G174" s="201"/>
      <c r="H174" s="201" t="s">
        <v>1734</v>
      </c>
      <c r="I174" s="201" t="s">
        <v>1669</v>
      </c>
      <c r="J174" s="201">
        <v>50</v>
      </c>
      <c r="K174" s="245"/>
    </row>
    <row r="175" spans="2:11" customFormat="1" ht="15" customHeight="1">
      <c r="B175" s="224"/>
      <c r="C175" s="201" t="s">
        <v>1694</v>
      </c>
      <c r="D175" s="201"/>
      <c r="E175" s="201"/>
      <c r="F175" s="222" t="s">
        <v>1673</v>
      </c>
      <c r="G175" s="201"/>
      <c r="H175" s="201" t="s">
        <v>1734</v>
      </c>
      <c r="I175" s="201" t="s">
        <v>1669</v>
      </c>
      <c r="J175" s="201">
        <v>50</v>
      </c>
      <c r="K175" s="245"/>
    </row>
    <row r="176" spans="2:11" customFormat="1" ht="15" customHeight="1">
      <c r="B176" s="224"/>
      <c r="C176" s="201" t="s">
        <v>1692</v>
      </c>
      <c r="D176" s="201"/>
      <c r="E176" s="201"/>
      <c r="F176" s="222" t="s">
        <v>1673</v>
      </c>
      <c r="G176" s="201"/>
      <c r="H176" s="201" t="s">
        <v>1734</v>
      </c>
      <c r="I176" s="201" t="s">
        <v>1669</v>
      </c>
      <c r="J176" s="201">
        <v>50</v>
      </c>
      <c r="K176" s="245"/>
    </row>
    <row r="177" spans="2:11" customFormat="1" ht="15" customHeight="1">
      <c r="B177" s="224"/>
      <c r="C177" s="201" t="s">
        <v>138</v>
      </c>
      <c r="D177" s="201"/>
      <c r="E177" s="201"/>
      <c r="F177" s="222" t="s">
        <v>1667</v>
      </c>
      <c r="G177" s="201"/>
      <c r="H177" s="201" t="s">
        <v>1735</v>
      </c>
      <c r="I177" s="201" t="s">
        <v>1736</v>
      </c>
      <c r="J177" s="201"/>
      <c r="K177" s="245"/>
    </row>
    <row r="178" spans="2:11" customFormat="1" ht="15" customHeight="1">
      <c r="B178" s="224"/>
      <c r="C178" s="201" t="s">
        <v>58</v>
      </c>
      <c r="D178" s="201"/>
      <c r="E178" s="201"/>
      <c r="F178" s="222" t="s">
        <v>1667</v>
      </c>
      <c r="G178" s="201"/>
      <c r="H178" s="201" t="s">
        <v>1737</v>
      </c>
      <c r="I178" s="201" t="s">
        <v>1738</v>
      </c>
      <c r="J178" s="201">
        <v>1</v>
      </c>
      <c r="K178" s="245"/>
    </row>
    <row r="179" spans="2:11" customFormat="1" ht="15" customHeight="1">
      <c r="B179" s="224"/>
      <c r="C179" s="201" t="s">
        <v>54</v>
      </c>
      <c r="D179" s="201"/>
      <c r="E179" s="201"/>
      <c r="F179" s="222" t="s">
        <v>1667</v>
      </c>
      <c r="G179" s="201"/>
      <c r="H179" s="201" t="s">
        <v>1739</v>
      </c>
      <c r="I179" s="201" t="s">
        <v>1669</v>
      </c>
      <c r="J179" s="201">
        <v>20</v>
      </c>
      <c r="K179" s="245"/>
    </row>
    <row r="180" spans="2:11" customFormat="1" ht="15" customHeight="1">
      <c r="B180" s="224"/>
      <c r="C180" s="201" t="s">
        <v>55</v>
      </c>
      <c r="D180" s="201"/>
      <c r="E180" s="201"/>
      <c r="F180" s="222" t="s">
        <v>1667</v>
      </c>
      <c r="G180" s="201"/>
      <c r="H180" s="201" t="s">
        <v>1740</v>
      </c>
      <c r="I180" s="201" t="s">
        <v>1669</v>
      </c>
      <c r="J180" s="201">
        <v>255</v>
      </c>
      <c r="K180" s="245"/>
    </row>
    <row r="181" spans="2:11" customFormat="1" ht="15" customHeight="1">
      <c r="B181" s="224"/>
      <c r="C181" s="201" t="s">
        <v>139</v>
      </c>
      <c r="D181" s="201"/>
      <c r="E181" s="201"/>
      <c r="F181" s="222" t="s">
        <v>1667</v>
      </c>
      <c r="G181" s="201"/>
      <c r="H181" s="201" t="s">
        <v>1631</v>
      </c>
      <c r="I181" s="201" t="s">
        <v>1669</v>
      </c>
      <c r="J181" s="201">
        <v>10</v>
      </c>
      <c r="K181" s="245"/>
    </row>
    <row r="182" spans="2:11" customFormat="1" ht="15" customHeight="1">
      <c r="B182" s="224"/>
      <c r="C182" s="201" t="s">
        <v>140</v>
      </c>
      <c r="D182" s="201"/>
      <c r="E182" s="201"/>
      <c r="F182" s="222" t="s">
        <v>1667</v>
      </c>
      <c r="G182" s="201"/>
      <c r="H182" s="201" t="s">
        <v>1741</v>
      </c>
      <c r="I182" s="201" t="s">
        <v>1702</v>
      </c>
      <c r="J182" s="201"/>
      <c r="K182" s="245"/>
    </row>
    <row r="183" spans="2:11" customFormat="1" ht="15" customHeight="1">
      <c r="B183" s="224"/>
      <c r="C183" s="201" t="s">
        <v>1742</v>
      </c>
      <c r="D183" s="201"/>
      <c r="E183" s="201"/>
      <c r="F183" s="222" t="s">
        <v>1667</v>
      </c>
      <c r="G183" s="201"/>
      <c r="H183" s="201" t="s">
        <v>1743</v>
      </c>
      <c r="I183" s="201" t="s">
        <v>1702</v>
      </c>
      <c r="J183" s="201"/>
      <c r="K183" s="245"/>
    </row>
    <row r="184" spans="2:11" customFormat="1" ht="15" customHeight="1">
      <c r="B184" s="224"/>
      <c r="C184" s="201" t="s">
        <v>1731</v>
      </c>
      <c r="D184" s="201"/>
      <c r="E184" s="201"/>
      <c r="F184" s="222" t="s">
        <v>1667</v>
      </c>
      <c r="G184" s="201"/>
      <c r="H184" s="201" t="s">
        <v>1744</v>
      </c>
      <c r="I184" s="201" t="s">
        <v>1702</v>
      </c>
      <c r="J184" s="201"/>
      <c r="K184" s="245"/>
    </row>
    <row r="185" spans="2:11" customFormat="1" ht="15" customHeight="1">
      <c r="B185" s="224"/>
      <c r="C185" s="201" t="s">
        <v>142</v>
      </c>
      <c r="D185" s="201"/>
      <c r="E185" s="201"/>
      <c r="F185" s="222" t="s">
        <v>1673</v>
      </c>
      <c r="G185" s="201"/>
      <c r="H185" s="201" t="s">
        <v>1745</v>
      </c>
      <c r="I185" s="201" t="s">
        <v>1669</v>
      </c>
      <c r="J185" s="201">
        <v>50</v>
      </c>
      <c r="K185" s="245"/>
    </row>
    <row r="186" spans="2:11" customFormat="1" ht="15" customHeight="1">
      <c r="B186" s="224"/>
      <c r="C186" s="201" t="s">
        <v>1746</v>
      </c>
      <c r="D186" s="201"/>
      <c r="E186" s="201"/>
      <c r="F186" s="222" t="s">
        <v>1673</v>
      </c>
      <c r="G186" s="201"/>
      <c r="H186" s="201" t="s">
        <v>1747</v>
      </c>
      <c r="I186" s="201" t="s">
        <v>1748</v>
      </c>
      <c r="J186" s="201"/>
      <c r="K186" s="245"/>
    </row>
    <row r="187" spans="2:11" customFormat="1" ht="15" customHeight="1">
      <c r="B187" s="224"/>
      <c r="C187" s="201" t="s">
        <v>1749</v>
      </c>
      <c r="D187" s="201"/>
      <c r="E187" s="201"/>
      <c r="F187" s="222" t="s">
        <v>1673</v>
      </c>
      <c r="G187" s="201"/>
      <c r="H187" s="201" t="s">
        <v>1750</v>
      </c>
      <c r="I187" s="201" t="s">
        <v>1748</v>
      </c>
      <c r="J187" s="201"/>
      <c r="K187" s="245"/>
    </row>
    <row r="188" spans="2:11" customFormat="1" ht="15" customHeight="1">
      <c r="B188" s="224"/>
      <c r="C188" s="201" t="s">
        <v>1751</v>
      </c>
      <c r="D188" s="201"/>
      <c r="E188" s="201"/>
      <c r="F188" s="222" t="s">
        <v>1673</v>
      </c>
      <c r="G188" s="201"/>
      <c r="H188" s="201" t="s">
        <v>1752</v>
      </c>
      <c r="I188" s="201" t="s">
        <v>1748</v>
      </c>
      <c r="J188" s="201"/>
      <c r="K188" s="245"/>
    </row>
    <row r="189" spans="2:11" customFormat="1" ht="15" customHeight="1">
      <c r="B189" s="224"/>
      <c r="C189" s="258" t="s">
        <v>1753</v>
      </c>
      <c r="D189" s="201"/>
      <c r="E189" s="201"/>
      <c r="F189" s="222" t="s">
        <v>1673</v>
      </c>
      <c r="G189" s="201"/>
      <c r="H189" s="201" t="s">
        <v>1754</v>
      </c>
      <c r="I189" s="201" t="s">
        <v>1755</v>
      </c>
      <c r="J189" s="259" t="s">
        <v>1756</v>
      </c>
      <c r="K189" s="245"/>
    </row>
    <row r="190" spans="2:11" customFormat="1" ht="15" customHeight="1">
      <c r="B190" s="260"/>
      <c r="C190" s="261" t="s">
        <v>1757</v>
      </c>
      <c r="D190" s="262"/>
      <c r="E190" s="262"/>
      <c r="F190" s="263" t="s">
        <v>1673</v>
      </c>
      <c r="G190" s="262"/>
      <c r="H190" s="262" t="s">
        <v>1758</v>
      </c>
      <c r="I190" s="262" t="s">
        <v>1755</v>
      </c>
      <c r="J190" s="264" t="s">
        <v>1756</v>
      </c>
      <c r="K190" s="265"/>
    </row>
    <row r="191" spans="2:11" customFormat="1" ht="15" customHeight="1">
      <c r="B191" s="224"/>
      <c r="C191" s="258" t="s">
        <v>43</v>
      </c>
      <c r="D191" s="201"/>
      <c r="E191" s="201"/>
      <c r="F191" s="222" t="s">
        <v>1667</v>
      </c>
      <c r="G191" s="201"/>
      <c r="H191" s="198" t="s">
        <v>1759</v>
      </c>
      <c r="I191" s="201" t="s">
        <v>1760</v>
      </c>
      <c r="J191" s="201"/>
      <c r="K191" s="245"/>
    </row>
    <row r="192" spans="2:11" customFormat="1" ht="15" customHeight="1">
      <c r="B192" s="224"/>
      <c r="C192" s="258" t="s">
        <v>1761</v>
      </c>
      <c r="D192" s="201"/>
      <c r="E192" s="201"/>
      <c r="F192" s="222" t="s">
        <v>1667</v>
      </c>
      <c r="G192" s="201"/>
      <c r="H192" s="201" t="s">
        <v>1762</v>
      </c>
      <c r="I192" s="201" t="s">
        <v>1702</v>
      </c>
      <c r="J192" s="201"/>
      <c r="K192" s="245"/>
    </row>
    <row r="193" spans="2:11" customFormat="1" ht="15" customHeight="1">
      <c r="B193" s="224"/>
      <c r="C193" s="258" t="s">
        <v>1763</v>
      </c>
      <c r="D193" s="201"/>
      <c r="E193" s="201"/>
      <c r="F193" s="222" t="s">
        <v>1667</v>
      </c>
      <c r="G193" s="201"/>
      <c r="H193" s="201" t="s">
        <v>1764</v>
      </c>
      <c r="I193" s="201" t="s">
        <v>1702</v>
      </c>
      <c r="J193" s="201"/>
      <c r="K193" s="245"/>
    </row>
    <row r="194" spans="2:11" customFormat="1" ht="15" customHeight="1">
      <c r="B194" s="224"/>
      <c r="C194" s="258" t="s">
        <v>1765</v>
      </c>
      <c r="D194" s="201"/>
      <c r="E194" s="201"/>
      <c r="F194" s="222" t="s">
        <v>1673</v>
      </c>
      <c r="G194" s="201"/>
      <c r="H194" s="201" t="s">
        <v>1766</v>
      </c>
      <c r="I194" s="201" t="s">
        <v>1702</v>
      </c>
      <c r="J194" s="201"/>
      <c r="K194" s="245"/>
    </row>
    <row r="195" spans="2:11" customFormat="1" ht="15" customHeight="1">
      <c r="B195" s="251"/>
      <c r="C195" s="266"/>
      <c r="D195" s="231"/>
      <c r="E195" s="231"/>
      <c r="F195" s="231"/>
      <c r="G195" s="231"/>
      <c r="H195" s="231"/>
      <c r="I195" s="231"/>
      <c r="J195" s="231"/>
      <c r="K195" s="252"/>
    </row>
    <row r="196" spans="2:11" customFormat="1" ht="18.75" customHeight="1">
      <c r="B196" s="233"/>
      <c r="C196" s="243"/>
      <c r="D196" s="243"/>
      <c r="E196" s="243"/>
      <c r="F196" s="253"/>
      <c r="G196" s="243"/>
      <c r="H196" s="243"/>
      <c r="I196" s="243"/>
      <c r="J196" s="243"/>
      <c r="K196" s="233"/>
    </row>
    <row r="197" spans="2:11" customFormat="1" ht="18.75" customHeight="1">
      <c r="B197" s="233"/>
      <c r="C197" s="243"/>
      <c r="D197" s="243"/>
      <c r="E197" s="243"/>
      <c r="F197" s="253"/>
      <c r="G197" s="243"/>
      <c r="H197" s="243"/>
      <c r="I197" s="243"/>
      <c r="J197" s="243"/>
      <c r="K197" s="233"/>
    </row>
    <row r="198" spans="2:11" customFormat="1" ht="18.75" customHeight="1">
      <c r="B198" s="208"/>
      <c r="C198" s="208"/>
      <c r="D198" s="208"/>
      <c r="E198" s="208"/>
      <c r="F198" s="208"/>
      <c r="G198" s="208"/>
      <c r="H198" s="208"/>
      <c r="I198" s="208"/>
      <c r="J198" s="208"/>
      <c r="K198" s="208"/>
    </row>
    <row r="199" spans="2:11" customFormat="1" ht="11">
      <c r="B199" s="190"/>
      <c r="C199" s="191"/>
      <c r="D199" s="191"/>
      <c r="E199" s="191"/>
      <c r="F199" s="191"/>
      <c r="G199" s="191"/>
      <c r="H199" s="191"/>
      <c r="I199" s="191"/>
      <c r="J199" s="191"/>
      <c r="K199" s="192"/>
    </row>
    <row r="200" spans="2:11" customFormat="1" ht="21">
      <c r="B200" s="193"/>
      <c r="C200" s="317" t="s">
        <v>1767</v>
      </c>
      <c r="D200" s="317"/>
      <c r="E200" s="317"/>
      <c r="F200" s="317"/>
      <c r="G200" s="317"/>
      <c r="H200" s="317"/>
      <c r="I200" s="317"/>
      <c r="J200" s="317"/>
      <c r="K200" s="194"/>
    </row>
    <row r="201" spans="2:11" customFormat="1" ht="25.5" customHeight="1">
      <c r="B201" s="193"/>
      <c r="C201" s="267" t="s">
        <v>1768</v>
      </c>
      <c r="D201" s="267"/>
      <c r="E201" s="267"/>
      <c r="F201" s="267" t="s">
        <v>1769</v>
      </c>
      <c r="G201" s="268"/>
      <c r="H201" s="320" t="s">
        <v>1770</v>
      </c>
      <c r="I201" s="320"/>
      <c r="J201" s="320"/>
      <c r="K201" s="194"/>
    </row>
    <row r="202" spans="2:11" customFormat="1" ht="5.25" customHeight="1">
      <c r="B202" s="224"/>
      <c r="C202" s="219"/>
      <c r="D202" s="219"/>
      <c r="E202" s="219"/>
      <c r="F202" s="219"/>
      <c r="G202" s="243"/>
      <c r="H202" s="219"/>
      <c r="I202" s="219"/>
      <c r="J202" s="219"/>
      <c r="K202" s="245"/>
    </row>
    <row r="203" spans="2:11" customFormat="1" ht="15" customHeight="1">
      <c r="B203" s="224"/>
      <c r="C203" s="201" t="s">
        <v>1760</v>
      </c>
      <c r="D203" s="201"/>
      <c r="E203" s="201"/>
      <c r="F203" s="222" t="s">
        <v>44</v>
      </c>
      <c r="G203" s="201"/>
      <c r="H203" s="321" t="s">
        <v>1771</v>
      </c>
      <c r="I203" s="321"/>
      <c r="J203" s="321"/>
      <c r="K203" s="245"/>
    </row>
    <row r="204" spans="2:11" customFormat="1" ht="15" customHeight="1">
      <c r="B204" s="224"/>
      <c r="C204" s="201"/>
      <c r="D204" s="201"/>
      <c r="E204" s="201"/>
      <c r="F204" s="222" t="s">
        <v>45</v>
      </c>
      <c r="G204" s="201"/>
      <c r="H204" s="321" t="s">
        <v>1772</v>
      </c>
      <c r="I204" s="321"/>
      <c r="J204" s="321"/>
      <c r="K204" s="245"/>
    </row>
    <row r="205" spans="2:11" customFormat="1" ht="15" customHeight="1">
      <c r="B205" s="224"/>
      <c r="C205" s="201"/>
      <c r="D205" s="201"/>
      <c r="E205" s="201"/>
      <c r="F205" s="222" t="s">
        <v>48</v>
      </c>
      <c r="G205" s="201"/>
      <c r="H205" s="321" t="s">
        <v>1773</v>
      </c>
      <c r="I205" s="321"/>
      <c r="J205" s="321"/>
      <c r="K205" s="245"/>
    </row>
    <row r="206" spans="2:11" customFormat="1" ht="15" customHeight="1">
      <c r="B206" s="224"/>
      <c r="C206" s="201"/>
      <c r="D206" s="201"/>
      <c r="E206" s="201"/>
      <c r="F206" s="222" t="s">
        <v>46</v>
      </c>
      <c r="G206" s="201"/>
      <c r="H206" s="321" t="s">
        <v>1774</v>
      </c>
      <c r="I206" s="321"/>
      <c r="J206" s="321"/>
      <c r="K206" s="245"/>
    </row>
    <row r="207" spans="2:11" customFormat="1" ht="15" customHeight="1">
      <c r="B207" s="224"/>
      <c r="C207" s="201"/>
      <c r="D207" s="201"/>
      <c r="E207" s="201"/>
      <c r="F207" s="222" t="s">
        <v>47</v>
      </c>
      <c r="G207" s="201"/>
      <c r="H207" s="321" t="s">
        <v>1775</v>
      </c>
      <c r="I207" s="321"/>
      <c r="J207" s="321"/>
      <c r="K207" s="245"/>
    </row>
    <row r="208" spans="2:11" customFormat="1" ht="15" customHeight="1">
      <c r="B208" s="224"/>
      <c r="C208" s="201"/>
      <c r="D208" s="201"/>
      <c r="E208" s="201"/>
      <c r="F208" s="222"/>
      <c r="G208" s="201"/>
      <c r="H208" s="201"/>
      <c r="I208" s="201"/>
      <c r="J208" s="201"/>
      <c r="K208" s="245"/>
    </row>
    <row r="209" spans="2:11" customFormat="1" ht="15" customHeight="1">
      <c r="B209" s="224"/>
      <c r="C209" s="201" t="s">
        <v>1714</v>
      </c>
      <c r="D209" s="201"/>
      <c r="E209" s="201"/>
      <c r="F209" s="222" t="s">
        <v>80</v>
      </c>
      <c r="G209" s="201"/>
      <c r="H209" s="321" t="s">
        <v>1776</v>
      </c>
      <c r="I209" s="321"/>
      <c r="J209" s="321"/>
      <c r="K209" s="245"/>
    </row>
    <row r="210" spans="2:11" customFormat="1" ht="15" customHeight="1">
      <c r="B210" s="224"/>
      <c r="C210" s="201"/>
      <c r="D210" s="201"/>
      <c r="E210" s="201"/>
      <c r="F210" s="222" t="s">
        <v>1610</v>
      </c>
      <c r="G210" s="201"/>
      <c r="H210" s="321" t="s">
        <v>1611</v>
      </c>
      <c r="I210" s="321"/>
      <c r="J210" s="321"/>
      <c r="K210" s="245"/>
    </row>
    <row r="211" spans="2:11" customFormat="1" ht="15" customHeight="1">
      <c r="B211" s="224"/>
      <c r="C211" s="201"/>
      <c r="D211" s="201"/>
      <c r="E211" s="201"/>
      <c r="F211" s="222" t="s">
        <v>1608</v>
      </c>
      <c r="G211" s="201"/>
      <c r="H211" s="321" t="s">
        <v>1777</v>
      </c>
      <c r="I211" s="321"/>
      <c r="J211" s="321"/>
      <c r="K211" s="245"/>
    </row>
    <row r="212" spans="2:11" customFormat="1" ht="15" customHeight="1">
      <c r="B212" s="269"/>
      <c r="C212" s="201"/>
      <c r="D212" s="201"/>
      <c r="E212" s="201"/>
      <c r="F212" s="222" t="s">
        <v>1612</v>
      </c>
      <c r="G212" s="258"/>
      <c r="H212" s="322" t="s">
        <v>1613</v>
      </c>
      <c r="I212" s="322"/>
      <c r="J212" s="322"/>
      <c r="K212" s="270"/>
    </row>
    <row r="213" spans="2:11" customFormat="1" ht="15" customHeight="1">
      <c r="B213" s="269"/>
      <c r="C213" s="201"/>
      <c r="D213" s="201"/>
      <c r="E213" s="201"/>
      <c r="F213" s="222" t="s">
        <v>1614</v>
      </c>
      <c r="G213" s="258"/>
      <c r="H213" s="322" t="s">
        <v>1394</v>
      </c>
      <c r="I213" s="322"/>
      <c r="J213" s="322"/>
      <c r="K213" s="270"/>
    </row>
    <row r="214" spans="2:11" customFormat="1" ht="15" customHeight="1">
      <c r="B214" s="269"/>
      <c r="C214" s="201"/>
      <c r="D214" s="201"/>
      <c r="E214" s="201"/>
      <c r="F214" s="222"/>
      <c r="G214" s="258"/>
      <c r="H214" s="249"/>
      <c r="I214" s="249"/>
      <c r="J214" s="249"/>
      <c r="K214" s="270"/>
    </row>
    <row r="215" spans="2:11" customFormat="1" ht="15" customHeight="1">
      <c r="B215" s="269"/>
      <c r="C215" s="201" t="s">
        <v>1738</v>
      </c>
      <c r="D215" s="201"/>
      <c r="E215" s="201"/>
      <c r="F215" s="222">
        <v>1</v>
      </c>
      <c r="G215" s="258"/>
      <c r="H215" s="322" t="s">
        <v>1778</v>
      </c>
      <c r="I215" s="322"/>
      <c r="J215" s="322"/>
      <c r="K215" s="270"/>
    </row>
    <row r="216" spans="2:11" customFormat="1" ht="15" customHeight="1">
      <c r="B216" s="269"/>
      <c r="C216" s="201"/>
      <c r="D216" s="201"/>
      <c r="E216" s="201"/>
      <c r="F216" s="222">
        <v>2</v>
      </c>
      <c r="G216" s="258"/>
      <c r="H216" s="322" t="s">
        <v>1779</v>
      </c>
      <c r="I216" s="322"/>
      <c r="J216" s="322"/>
      <c r="K216" s="270"/>
    </row>
    <row r="217" spans="2:11" customFormat="1" ht="15" customHeight="1">
      <c r="B217" s="269"/>
      <c r="C217" s="201"/>
      <c r="D217" s="201"/>
      <c r="E217" s="201"/>
      <c r="F217" s="222">
        <v>3</v>
      </c>
      <c r="G217" s="258"/>
      <c r="H217" s="322" t="s">
        <v>1780</v>
      </c>
      <c r="I217" s="322"/>
      <c r="J217" s="322"/>
      <c r="K217" s="270"/>
    </row>
    <row r="218" spans="2:11" customFormat="1" ht="15" customHeight="1">
      <c r="B218" s="269"/>
      <c r="C218" s="201"/>
      <c r="D218" s="201"/>
      <c r="E218" s="201"/>
      <c r="F218" s="222">
        <v>4</v>
      </c>
      <c r="G218" s="258"/>
      <c r="H218" s="322" t="s">
        <v>1781</v>
      </c>
      <c r="I218" s="322"/>
      <c r="J218" s="322"/>
      <c r="K218" s="270"/>
    </row>
    <row r="219" spans="2:11" customFormat="1" ht="12.75" customHeight="1">
      <c r="B219" s="271"/>
      <c r="C219" s="272"/>
      <c r="D219" s="272"/>
      <c r="E219" s="272"/>
      <c r="F219" s="272"/>
      <c r="G219" s="272"/>
      <c r="H219" s="272"/>
      <c r="I219" s="272"/>
      <c r="J219" s="272"/>
      <c r="K219" s="273"/>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98"/>
  <sheetViews>
    <sheetView showGridLines="0" workbookViewId="0"/>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82</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118</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ROUND(J93,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ROUND((SUM(BE93:BE197)),  2)</f>
        <v>0</v>
      </c>
      <c r="I33" s="89">
        <v>0.21</v>
      </c>
      <c r="J33" s="88">
        <f>ROUND(((SUM(BE93:BE197))*I33),  2)</f>
        <v>0</v>
      </c>
      <c r="L33" s="32"/>
    </row>
    <row r="34" spans="2:12" s="1" customFormat="1" ht="14.5" customHeight="1">
      <c r="B34" s="32"/>
      <c r="E34" s="27" t="s">
        <v>45</v>
      </c>
      <c r="F34" s="88">
        <f>ROUND((SUM(BF93:BF197)),  2)</f>
        <v>0</v>
      </c>
      <c r="I34" s="89">
        <v>0.12</v>
      </c>
      <c r="J34" s="88">
        <f>ROUND(((SUM(BF93:BF197))*I34),  2)</f>
        <v>0</v>
      </c>
      <c r="L34" s="32"/>
    </row>
    <row r="35" spans="2:12" s="1" customFormat="1" ht="14.5" hidden="1" customHeight="1">
      <c r="B35" s="32"/>
      <c r="E35" s="27" t="s">
        <v>46</v>
      </c>
      <c r="F35" s="88">
        <f>ROUND((SUM(BG93:BG197)),  2)</f>
        <v>0</v>
      </c>
      <c r="I35" s="89">
        <v>0.21</v>
      </c>
      <c r="J35" s="88">
        <f>0</f>
        <v>0</v>
      </c>
      <c r="L35" s="32"/>
    </row>
    <row r="36" spans="2:12" s="1" customFormat="1" ht="14.5" hidden="1" customHeight="1">
      <c r="B36" s="32"/>
      <c r="E36" s="27" t="s">
        <v>47</v>
      </c>
      <c r="F36" s="88">
        <f>ROUND((SUM(BH93:BH197)),  2)</f>
        <v>0</v>
      </c>
      <c r="I36" s="89">
        <v>0.12</v>
      </c>
      <c r="J36" s="88">
        <f>0</f>
        <v>0</v>
      </c>
      <c r="L36" s="32"/>
    </row>
    <row r="37" spans="2:12" s="1" customFormat="1" ht="14.5" hidden="1" customHeight="1">
      <c r="B37" s="32"/>
      <c r="E37" s="27" t="s">
        <v>48</v>
      </c>
      <c r="F37" s="88">
        <f>ROUND((SUM(BI93:BI197)),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01 - Bourací práce a demontáže - Uznatelné</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J93</f>
        <v>0</v>
      </c>
      <c r="L59" s="32"/>
      <c r="AU59" s="17" t="s">
        <v>122</v>
      </c>
    </row>
    <row r="60" spans="2:47" s="8" customFormat="1" ht="25" customHeight="1">
      <c r="B60" s="99"/>
      <c r="D60" s="100" t="s">
        <v>123</v>
      </c>
      <c r="E60" s="101"/>
      <c r="F60" s="101"/>
      <c r="G60" s="101"/>
      <c r="H60" s="101"/>
      <c r="I60" s="101"/>
      <c r="J60" s="102">
        <f>J94</f>
        <v>0</v>
      </c>
      <c r="L60" s="99"/>
    </row>
    <row r="61" spans="2:47" s="9" customFormat="1" ht="20" customHeight="1">
      <c r="B61" s="103"/>
      <c r="D61" s="104" t="s">
        <v>124</v>
      </c>
      <c r="E61" s="105"/>
      <c r="F61" s="105"/>
      <c r="G61" s="105"/>
      <c r="H61" s="105"/>
      <c r="I61" s="105"/>
      <c r="J61" s="106">
        <f>J95</f>
        <v>0</v>
      </c>
      <c r="L61" s="103"/>
    </row>
    <row r="62" spans="2:47" s="9" customFormat="1" ht="20" customHeight="1">
      <c r="B62" s="103"/>
      <c r="D62" s="104" t="s">
        <v>125</v>
      </c>
      <c r="E62" s="105"/>
      <c r="F62" s="105"/>
      <c r="G62" s="105"/>
      <c r="H62" s="105"/>
      <c r="I62" s="105"/>
      <c r="J62" s="106">
        <f>J147</f>
        <v>0</v>
      </c>
      <c r="L62" s="103"/>
    </row>
    <row r="63" spans="2:47" s="8" customFormat="1" ht="25" customHeight="1">
      <c r="B63" s="99"/>
      <c r="D63" s="100" t="s">
        <v>126</v>
      </c>
      <c r="E63" s="101"/>
      <c r="F63" s="101"/>
      <c r="G63" s="101"/>
      <c r="H63" s="101"/>
      <c r="I63" s="101"/>
      <c r="J63" s="102">
        <f>J159</f>
        <v>0</v>
      </c>
      <c r="L63" s="99"/>
    </row>
    <row r="64" spans="2:47" s="9" customFormat="1" ht="20" customHeight="1">
      <c r="B64" s="103"/>
      <c r="D64" s="104" t="s">
        <v>127</v>
      </c>
      <c r="E64" s="105"/>
      <c r="F64" s="105"/>
      <c r="G64" s="105"/>
      <c r="H64" s="105"/>
      <c r="I64" s="105"/>
      <c r="J64" s="106">
        <f>J160</f>
        <v>0</v>
      </c>
      <c r="L64" s="103"/>
    </row>
    <row r="65" spans="2:12" s="9" customFormat="1" ht="20" customHeight="1">
      <c r="B65" s="103"/>
      <c r="D65" s="104" t="s">
        <v>128</v>
      </c>
      <c r="E65" s="105"/>
      <c r="F65" s="105"/>
      <c r="G65" s="105"/>
      <c r="H65" s="105"/>
      <c r="I65" s="105"/>
      <c r="J65" s="106">
        <f>J165</f>
        <v>0</v>
      </c>
      <c r="L65" s="103"/>
    </row>
    <row r="66" spans="2:12" s="9" customFormat="1" ht="20" customHeight="1">
      <c r="B66" s="103"/>
      <c r="D66" s="104" t="s">
        <v>129</v>
      </c>
      <c r="E66" s="105"/>
      <c r="F66" s="105"/>
      <c r="G66" s="105"/>
      <c r="H66" s="105"/>
      <c r="I66" s="105"/>
      <c r="J66" s="106">
        <f>J167</f>
        <v>0</v>
      </c>
      <c r="L66" s="103"/>
    </row>
    <row r="67" spans="2:12" s="9" customFormat="1" ht="20" customHeight="1">
      <c r="B67" s="103"/>
      <c r="D67" s="104" t="s">
        <v>130</v>
      </c>
      <c r="E67" s="105"/>
      <c r="F67" s="105"/>
      <c r="G67" s="105"/>
      <c r="H67" s="105"/>
      <c r="I67" s="105"/>
      <c r="J67" s="106">
        <f>J169</f>
        <v>0</v>
      </c>
      <c r="L67" s="103"/>
    </row>
    <row r="68" spans="2:12" s="9" customFormat="1" ht="20" customHeight="1">
      <c r="B68" s="103"/>
      <c r="D68" s="104" t="s">
        <v>131</v>
      </c>
      <c r="E68" s="105"/>
      <c r="F68" s="105"/>
      <c r="G68" s="105"/>
      <c r="H68" s="105"/>
      <c r="I68" s="105"/>
      <c r="J68" s="106">
        <f>J171</f>
        <v>0</v>
      </c>
      <c r="L68" s="103"/>
    </row>
    <row r="69" spans="2:12" s="9" customFormat="1" ht="20" customHeight="1">
      <c r="B69" s="103"/>
      <c r="D69" s="104" t="s">
        <v>132</v>
      </c>
      <c r="E69" s="105"/>
      <c r="F69" s="105"/>
      <c r="G69" s="105"/>
      <c r="H69" s="105"/>
      <c r="I69" s="105"/>
      <c r="J69" s="106">
        <f>J173</f>
        <v>0</v>
      </c>
      <c r="L69" s="103"/>
    </row>
    <row r="70" spans="2:12" s="9" customFormat="1" ht="20" customHeight="1">
      <c r="B70" s="103"/>
      <c r="D70" s="104" t="s">
        <v>133</v>
      </c>
      <c r="E70" s="105"/>
      <c r="F70" s="105"/>
      <c r="G70" s="105"/>
      <c r="H70" s="105"/>
      <c r="I70" s="105"/>
      <c r="J70" s="106">
        <f>J176</f>
        <v>0</v>
      </c>
      <c r="L70" s="103"/>
    </row>
    <row r="71" spans="2:12" s="9" customFormat="1" ht="20" customHeight="1">
      <c r="B71" s="103"/>
      <c r="D71" s="104" t="s">
        <v>134</v>
      </c>
      <c r="E71" s="105"/>
      <c r="F71" s="105"/>
      <c r="G71" s="105"/>
      <c r="H71" s="105"/>
      <c r="I71" s="105"/>
      <c r="J71" s="106">
        <f>J181</f>
        <v>0</v>
      </c>
      <c r="L71" s="103"/>
    </row>
    <row r="72" spans="2:12" s="9" customFormat="1" ht="20" customHeight="1">
      <c r="B72" s="103"/>
      <c r="D72" s="104" t="s">
        <v>135</v>
      </c>
      <c r="E72" s="105"/>
      <c r="F72" s="105"/>
      <c r="G72" s="105"/>
      <c r="H72" s="105"/>
      <c r="I72" s="105"/>
      <c r="J72" s="106">
        <f>J186</f>
        <v>0</v>
      </c>
      <c r="L72" s="103"/>
    </row>
    <row r="73" spans="2:12" s="9" customFormat="1" ht="20" customHeight="1">
      <c r="B73" s="103"/>
      <c r="D73" s="104" t="s">
        <v>136</v>
      </c>
      <c r="E73" s="105"/>
      <c r="F73" s="105"/>
      <c r="G73" s="105"/>
      <c r="H73" s="105"/>
      <c r="I73" s="105"/>
      <c r="J73" s="106">
        <f>J193</f>
        <v>0</v>
      </c>
      <c r="L73" s="103"/>
    </row>
    <row r="74" spans="2:12" s="1" customFormat="1" ht="21.75" customHeight="1">
      <c r="B74" s="32"/>
      <c r="L74" s="32"/>
    </row>
    <row r="75" spans="2:12" s="1" customFormat="1" ht="7" customHeight="1">
      <c r="B75" s="41"/>
      <c r="C75" s="42"/>
      <c r="D75" s="42"/>
      <c r="E75" s="42"/>
      <c r="F75" s="42"/>
      <c r="G75" s="42"/>
      <c r="H75" s="42"/>
      <c r="I75" s="42"/>
      <c r="J75" s="42"/>
      <c r="K75" s="42"/>
      <c r="L75" s="32"/>
    </row>
    <row r="79" spans="2:12" s="1" customFormat="1" ht="7" customHeight="1">
      <c r="B79" s="43"/>
      <c r="C79" s="44"/>
      <c r="D79" s="44"/>
      <c r="E79" s="44"/>
      <c r="F79" s="44"/>
      <c r="G79" s="44"/>
      <c r="H79" s="44"/>
      <c r="I79" s="44"/>
      <c r="J79" s="44"/>
      <c r="K79" s="44"/>
      <c r="L79" s="32"/>
    </row>
    <row r="80" spans="2:12" s="1" customFormat="1" ht="25" customHeight="1">
      <c r="B80" s="32"/>
      <c r="C80" s="21" t="s">
        <v>137</v>
      </c>
      <c r="L80" s="32"/>
    </row>
    <row r="81" spans="2:65" s="1" customFormat="1" ht="7" customHeight="1">
      <c r="B81" s="32"/>
      <c r="L81" s="32"/>
    </row>
    <row r="82" spans="2:65" s="1" customFormat="1" ht="12" customHeight="1">
      <c r="B82" s="32"/>
      <c r="C82" s="27" t="s">
        <v>16</v>
      </c>
      <c r="L82" s="32"/>
    </row>
    <row r="83" spans="2:65" s="1" customFormat="1" ht="16.5" customHeight="1">
      <c r="B83" s="32"/>
      <c r="E83" s="311" t="str">
        <f>E7</f>
        <v>Modernizace školní kuchyně ZŠ, MŠ a ZUŠ Lomnice</v>
      </c>
      <c r="F83" s="312"/>
      <c r="G83" s="312"/>
      <c r="H83" s="312"/>
      <c r="L83" s="32"/>
    </row>
    <row r="84" spans="2:65" s="1" customFormat="1" ht="12" customHeight="1">
      <c r="B84" s="32"/>
      <c r="C84" s="27" t="s">
        <v>117</v>
      </c>
      <c r="L84" s="32"/>
    </row>
    <row r="85" spans="2:65" s="1" customFormat="1" ht="16.5" customHeight="1">
      <c r="B85" s="32"/>
      <c r="E85" s="278" t="str">
        <f>E9</f>
        <v>01 - Bourací práce a demontáže - Uznatelné</v>
      </c>
      <c r="F85" s="313"/>
      <c r="G85" s="313"/>
      <c r="H85" s="313"/>
      <c r="L85" s="32"/>
    </row>
    <row r="86" spans="2:65" s="1" customFormat="1" ht="7" customHeight="1">
      <c r="B86" s="32"/>
      <c r="L86" s="32"/>
    </row>
    <row r="87" spans="2:65" s="1" customFormat="1" ht="12" customHeight="1">
      <c r="B87" s="32"/>
      <c r="C87" s="27" t="s">
        <v>21</v>
      </c>
      <c r="F87" s="25" t="str">
        <f>F12</f>
        <v>Tišnovská 362</v>
      </c>
      <c r="I87" s="27" t="s">
        <v>23</v>
      </c>
      <c r="J87" s="49" t="str">
        <f>IF(J12="","",J12)</f>
        <v>25. 4. 2025</v>
      </c>
      <c r="L87" s="32"/>
    </row>
    <row r="88" spans="2:65" s="1" customFormat="1" ht="7" customHeight="1">
      <c r="B88" s="32"/>
      <c r="L88" s="32"/>
    </row>
    <row r="89" spans="2:65" s="1" customFormat="1" ht="15.25" customHeight="1">
      <c r="B89" s="32"/>
      <c r="C89" s="27" t="s">
        <v>25</v>
      </c>
      <c r="F89" s="25" t="str">
        <f>E15</f>
        <v>Městys Lomnice</v>
      </c>
      <c r="I89" s="27" t="s">
        <v>31</v>
      </c>
      <c r="J89" s="30" t="str">
        <f>E21</f>
        <v>Proiectura Dana s.r.o.</v>
      </c>
      <c r="L89" s="32"/>
    </row>
    <row r="90" spans="2:65" s="1" customFormat="1" ht="15.25" customHeight="1">
      <c r="B90" s="32"/>
      <c r="C90" s="27" t="s">
        <v>29</v>
      </c>
      <c r="F90" s="25" t="str">
        <f>IF(E18="","",E18)</f>
        <v>Vyplň údaj</v>
      </c>
      <c r="I90" s="27" t="s">
        <v>36</v>
      </c>
      <c r="J90" s="30" t="str">
        <f>E24</f>
        <v>Proiectura Dana s.r.o.</v>
      </c>
      <c r="L90" s="32"/>
    </row>
    <row r="91" spans="2:65" s="1" customFormat="1" ht="10.25" customHeight="1">
      <c r="B91" s="32"/>
      <c r="L91" s="32"/>
    </row>
    <row r="92" spans="2:65" s="10" customFormat="1" ht="29.25" customHeight="1">
      <c r="B92" s="107"/>
      <c r="C92" s="108" t="s">
        <v>138</v>
      </c>
      <c r="D92" s="109" t="s">
        <v>58</v>
      </c>
      <c r="E92" s="109" t="s">
        <v>54</v>
      </c>
      <c r="F92" s="109" t="s">
        <v>55</v>
      </c>
      <c r="G92" s="109" t="s">
        <v>139</v>
      </c>
      <c r="H92" s="109" t="s">
        <v>140</v>
      </c>
      <c r="I92" s="109" t="s">
        <v>141</v>
      </c>
      <c r="J92" s="109" t="s">
        <v>121</v>
      </c>
      <c r="K92" s="110" t="s">
        <v>142</v>
      </c>
      <c r="L92" s="107"/>
      <c r="M92" s="56" t="s">
        <v>19</v>
      </c>
      <c r="N92" s="57" t="s">
        <v>43</v>
      </c>
      <c r="O92" s="57" t="s">
        <v>143</v>
      </c>
      <c r="P92" s="57" t="s">
        <v>144</v>
      </c>
      <c r="Q92" s="57" t="s">
        <v>145</v>
      </c>
      <c r="R92" s="57" t="s">
        <v>146</v>
      </c>
      <c r="S92" s="57" t="s">
        <v>147</v>
      </c>
      <c r="T92" s="58" t="s">
        <v>148</v>
      </c>
    </row>
    <row r="93" spans="2:65" s="1" customFormat="1" ht="22.75" customHeight="1">
      <c r="B93" s="32"/>
      <c r="C93" s="61" t="s">
        <v>149</v>
      </c>
      <c r="J93" s="111">
        <f>BK93</f>
        <v>0</v>
      </c>
      <c r="L93" s="32"/>
      <c r="M93" s="59"/>
      <c r="N93" s="50"/>
      <c r="O93" s="50"/>
      <c r="P93" s="112">
        <f>P94+P159</f>
        <v>0</v>
      </c>
      <c r="Q93" s="50"/>
      <c r="R93" s="112">
        <f>R94+R159</f>
        <v>0.45574281392000004</v>
      </c>
      <c r="S93" s="50"/>
      <c r="T93" s="113">
        <f>T94+T159</f>
        <v>37.803476799999999</v>
      </c>
      <c r="AT93" s="17" t="s">
        <v>72</v>
      </c>
      <c r="AU93" s="17" t="s">
        <v>122</v>
      </c>
      <c r="BK93" s="114">
        <f>BK94+BK159</f>
        <v>0</v>
      </c>
    </row>
    <row r="94" spans="2:65" s="11" customFormat="1" ht="26" customHeight="1">
      <c r="B94" s="115"/>
      <c r="D94" s="116" t="s">
        <v>72</v>
      </c>
      <c r="E94" s="117" t="s">
        <v>150</v>
      </c>
      <c r="F94" s="117" t="s">
        <v>151</v>
      </c>
      <c r="I94" s="118"/>
      <c r="J94" s="119">
        <f>BK94</f>
        <v>0</v>
      </c>
      <c r="L94" s="115"/>
      <c r="M94" s="120"/>
      <c r="P94" s="121">
        <f>P95+P147</f>
        <v>0</v>
      </c>
      <c r="R94" s="121">
        <f>R95+R147</f>
        <v>2.8006313919999998E-2</v>
      </c>
      <c r="T94" s="122">
        <f>T95+T147</f>
        <v>24.891967999999999</v>
      </c>
      <c r="AR94" s="116" t="s">
        <v>81</v>
      </c>
      <c r="AT94" s="123" t="s">
        <v>72</v>
      </c>
      <c r="AU94" s="123" t="s">
        <v>73</v>
      </c>
      <c r="AY94" s="116" t="s">
        <v>152</v>
      </c>
      <c r="BK94" s="124">
        <f>BK95+BK147</f>
        <v>0</v>
      </c>
    </row>
    <row r="95" spans="2:65" s="11" customFormat="1" ht="22.75" customHeight="1">
      <c r="B95" s="115"/>
      <c r="D95" s="116" t="s">
        <v>72</v>
      </c>
      <c r="E95" s="125" t="s">
        <v>153</v>
      </c>
      <c r="F95" s="125" t="s">
        <v>154</v>
      </c>
      <c r="I95" s="118"/>
      <c r="J95" s="126">
        <f>BK95</f>
        <v>0</v>
      </c>
      <c r="L95" s="115"/>
      <c r="M95" s="120"/>
      <c r="P95" s="121">
        <f>SUM(P96:P146)</f>
        <v>0</v>
      </c>
      <c r="R95" s="121">
        <f>SUM(R96:R146)</f>
        <v>2.8006313919999998E-2</v>
      </c>
      <c r="T95" s="122">
        <f>SUM(T96:T146)</f>
        <v>24.891967999999999</v>
      </c>
      <c r="AR95" s="116" t="s">
        <v>81</v>
      </c>
      <c r="AT95" s="123" t="s">
        <v>72</v>
      </c>
      <c r="AU95" s="123" t="s">
        <v>81</v>
      </c>
      <c r="AY95" s="116" t="s">
        <v>152</v>
      </c>
      <c r="BK95" s="124">
        <f>SUM(BK96:BK146)</f>
        <v>0</v>
      </c>
    </row>
    <row r="96" spans="2:65" s="1" customFormat="1" ht="16.5" customHeight="1">
      <c r="B96" s="32"/>
      <c r="C96" s="127" t="s">
        <v>81</v>
      </c>
      <c r="D96" s="127" t="s">
        <v>155</v>
      </c>
      <c r="E96" s="128" t="s">
        <v>156</v>
      </c>
      <c r="F96" s="129" t="s">
        <v>157</v>
      </c>
      <c r="G96" s="130" t="s">
        <v>158</v>
      </c>
      <c r="H96" s="131">
        <v>47.305999999999997</v>
      </c>
      <c r="I96" s="132"/>
      <c r="J96" s="133">
        <f>ROUND(I96*H96,2)</f>
        <v>0</v>
      </c>
      <c r="K96" s="129" t="s">
        <v>159</v>
      </c>
      <c r="L96" s="32"/>
      <c r="M96" s="134" t="s">
        <v>19</v>
      </c>
      <c r="N96" s="135" t="s">
        <v>44</v>
      </c>
      <c r="P96" s="136">
        <f>O96*H96</f>
        <v>0</v>
      </c>
      <c r="Q96" s="136">
        <v>0</v>
      </c>
      <c r="R96" s="136">
        <f>Q96*H96</f>
        <v>0</v>
      </c>
      <c r="S96" s="136">
        <v>0.188</v>
      </c>
      <c r="T96" s="137">
        <f>S96*H96</f>
        <v>8.8935279999999999</v>
      </c>
      <c r="AR96" s="138" t="s">
        <v>160</v>
      </c>
      <c r="AT96" s="138" t="s">
        <v>155</v>
      </c>
      <c r="AU96" s="138" t="s">
        <v>83</v>
      </c>
      <c r="AY96" s="17" t="s">
        <v>152</v>
      </c>
      <c r="BE96" s="139">
        <f>IF(N96="základní",J96,0)</f>
        <v>0</v>
      </c>
      <c r="BF96" s="139">
        <f>IF(N96="snížená",J96,0)</f>
        <v>0</v>
      </c>
      <c r="BG96" s="139">
        <f>IF(N96="zákl. přenesená",J96,0)</f>
        <v>0</v>
      </c>
      <c r="BH96" s="139">
        <f>IF(N96="sníž. přenesená",J96,0)</f>
        <v>0</v>
      </c>
      <c r="BI96" s="139">
        <f>IF(N96="nulová",J96,0)</f>
        <v>0</v>
      </c>
      <c r="BJ96" s="17" t="s">
        <v>81</v>
      </c>
      <c r="BK96" s="139">
        <f>ROUND(I96*H96,2)</f>
        <v>0</v>
      </c>
      <c r="BL96" s="17" t="s">
        <v>160</v>
      </c>
      <c r="BM96" s="138" t="s">
        <v>161</v>
      </c>
    </row>
    <row r="97" spans="2:65" s="1" customFormat="1" ht="11">
      <c r="B97" s="32"/>
      <c r="D97" s="140" t="s">
        <v>162</v>
      </c>
      <c r="F97" s="141" t="s">
        <v>163</v>
      </c>
      <c r="I97" s="142"/>
      <c r="L97" s="32"/>
      <c r="M97" s="143"/>
      <c r="T97" s="53"/>
      <c r="AT97" s="17" t="s">
        <v>162</v>
      </c>
      <c r="AU97" s="17" t="s">
        <v>83</v>
      </c>
    </row>
    <row r="98" spans="2:65" s="12" customFormat="1" ht="12">
      <c r="B98" s="144"/>
      <c r="D98" s="145" t="s">
        <v>164</v>
      </c>
      <c r="E98" s="146" t="s">
        <v>19</v>
      </c>
      <c r="F98" s="147" t="s">
        <v>165</v>
      </c>
      <c r="H98" s="148">
        <v>47.305999999999997</v>
      </c>
      <c r="I98" s="149"/>
      <c r="L98" s="144"/>
      <c r="M98" s="150"/>
      <c r="T98" s="151"/>
      <c r="AT98" s="146" t="s">
        <v>164</v>
      </c>
      <c r="AU98" s="146" t="s">
        <v>83</v>
      </c>
      <c r="AV98" s="12" t="s">
        <v>83</v>
      </c>
      <c r="AW98" s="12" t="s">
        <v>35</v>
      </c>
      <c r="AX98" s="12" t="s">
        <v>73</v>
      </c>
      <c r="AY98" s="146" t="s">
        <v>152</v>
      </c>
    </row>
    <row r="99" spans="2:65" s="13" customFormat="1" ht="12">
      <c r="B99" s="152"/>
      <c r="D99" s="145" t="s">
        <v>164</v>
      </c>
      <c r="E99" s="153" t="s">
        <v>19</v>
      </c>
      <c r="F99" s="154" t="s">
        <v>166</v>
      </c>
      <c r="H99" s="155">
        <v>47.305999999999997</v>
      </c>
      <c r="I99" s="156"/>
      <c r="L99" s="152"/>
      <c r="M99" s="157"/>
      <c r="T99" s="158"/>
      <c r="AT99" s="153" t="s">
        <v>164</v>
      </c>
      <c r="AU99" s="153" t="s">
        <v>83</v>
      </c>
      <c r="AV99" s="13" t="s">
        <v>160</v>
      </c>
      <c r="AW99" s="13" t="s">
        <v>35</v>
      </c>
      <c r="AX99" s="13" t="s">
        <v>81</v>
      </c>
      <c r="AY99" s="153" t="s">
        <v>152</v>
      </c>
    </row>
    <row r="100" spans="2:65" s="1" customFormat="1" ht="16.5" customHeight="1">
      <c r="B100" s="32"/>
      <c r="C100" s="127" t="s">
        <v>83</v>
      </c>
      <c r="D100" s="127" t="s">
        <v>155</v>
      </c>
      <c r="E100" s="128" t="s">
        <v>167</v>
      </c>
      <c r="F100" s="129" t="s">
        <v>168</v>
      </c>
      <c r="G100" s="130" t="s">
        <v>169</v>
      </c>
      <c r="H100" s="131">
        <v>5.4089999999999998</v>
      </c>
      <c r="I100" s="132"/>
      <c r="J100" s="133">
        <f>ROUND(I100*H100,2)</f>
        <v>0</v>
      </c>
      <c r="K100" s="129" t="s">
        <v>159</v>
      </c>
      <c r="L100" s="32"/>
      <c r="M100" s="134" t="s">
        <v>19</v>
      </c>
      <c r="N100" s="135" t="s">
        <v>44</v>
      </c>
      <c r="P100" s="136">
        <f>O100*H100</f>
        <v>0</v>
      </c>
      <c r="Q100" s="136">
        <v>0</v>
      </c>
      <c r="R100" s="136">
        <f>Q100*H100</f>
        <v>0</v>
      </c>
      <c r="S100" s="136">
        <v>2.2000000000000002</v>
      </c>
      <c r="T100" s="137">
        <f>S100*H100</f>
        <v>11.899800000000001</v>
      </c>
      <c r="AR100" s="138" t="s">
        <v>160</v>
      </c>
      <c r="AT100" s="138" t="s">
        <v>155</v>
      </c>
      <c r="AU100" s="138" t="s">
        <v>83</v>
      </c>
      <c r="AY100" s="17" t="s">
        <v>152</v>
      </c>
      <c r="BE100" s="139">
        <f>IF(N100="základní",J100,0)</f>
        <v>0</v>
      </c>
      <c r="BF100" s="139">
        <f>IF(N100="snížená",J100,0)</f>
        <v>0</v>
      </c>
      <c r="BG100" s="139">
        <f>IF(N100="zákl. přenesená",J100,0)</f>
        <v>0</v>
      </c>
      <c r="BH100" s="139">
        <f>IF(N100="sníž. přenesená",J100,0)</f>
        <v>0</v>
      </c>
      <c r="BI100" s="139">
        <f>IF(N100="nulová",J100,0)</f>
        <v>0</v>
      </c>
      <c r="BJ100" s="17" t="s">
        <v>81</v>
      </c>
      <c r="BK100" s="139">
        <f>ROUND(I100*H100,2)</f>
        <v>0</v>
      </c>
      <c r="BL100" s="17" t="s">
        <v>160</v>
      </c>
      <c r="BM100" s="138" t="s">
        <v>170</v>
      </c>
    </row>
    <row r="101" spans="2:65" s="1" customFormat="1" ht="11">
      <c r="B101" s="32"/>
      <c r="D101" s="140" t="s">
        <v>162</v>
      </c>
      <c r="F101" s="141" t="s">
        <v>171</v>
      </c>
      <c r="I101" s="142"/>
      <c r="L101" s="32"/>
      <c r="M101" s="143"/>
      <c r="T101" s="53"/>
      <c r="AT101" s="17" t="s">
        <v>162</v>
      </c>
      <c r="AU101" s="17" t="s">
        <v>83</v>
      </c>
    </row>
    <row r="102" spans="2:65" s="12" customFormat="1" ht="12">
      <c r="B102" s="144"/>
      <c r="D102" s="145" t="s">
        <v>164</v>
      </c>
      <c r="E102" s="146" t="s">
        <v>19</v>
      </c>
      <c r="F102" s="147" t="s">
        <v>172</v>
      </c>
      <c r="H102" s="148">
        <v>5.4089999999999998</v>
      </c>
      <c r="I102" s="149"/>
      <c r="L102" s="144"/>
      <c r="M102" s="150"/>
      <c r="T102" s="151"/>
      <c r="AT102" s="146" t="s">
        <v>164</v>
      </c>
      <c r="AU102" s="146" t="s">
        <v>83</v>
      </c>
      <c r="AV102" s="12" t="s">
        <v>83</v>
      </c>
      <c r="AW102" s="12" t="s">
        <v>35</v>
      </c>
      <c r="AX102" s="12" t="s">
        <v>73</v>
      </c>
      <c r="AY102" s="146" t="s">
        <v>152</v>
      </c>
    </row>
    <row r="103" spans="2:65" s="13" customFormat="1" ht="12">
      <c r="B103" s="152"/>
      <c r="D103" s="145" t="s">
        <v>164</v>
      </c>
      <c r="E103" s="153" t="s">
        <v>19</v>
      </c>
      <c r="F103" s="154" t="s">
        <v>166</v>
      </c>
      <c r="H103" s="155">
        <v>5.4089999999999998</v>
      </c>
      <c r="I103" s="156"/>
      <c r="L103" s="152"/>
      <c r="M103" s="157"/>
      <c r="T103" s="158"/>
      <c r="AT103" s="153" t="s">
        <v>164</v>
      </c>
      <c r="AU103" s="153" t="s">
        <v>83</v>
      </c>
      <c r="AV103" s="13" t="s">
        <v>160</v>
      </c>
      <c r="AW103" s="13" t="s">
        <v>35</v>
      </c>
      <c r="AX103" s="13" t="s">
        <v>81</v>
      </c>
      <c r="AY103" s="153" t="s">
        <v>152</v>
      </c>
    </row>
    <row r="104" spans="2:65" s="1" customFormat="1" ht="16.5" customHeight="1">
      <c r="B104" s="32"/>
      <c r="C104" s="127" t="s">
        <v>173</v>
      </c>
      <c r="D104" s="127" t="s">
        <v>155</v>
      </c>
      <c r="E104" s="128" t="s">
        <v>174</v>
      </c>
      <c r="F104" s="129" t="s">
        <v>175</v>
      </c>
      <c r="G104" s="130" t="s">
        <v>158</v>
      </c>
      <c r="H104" s="131">
        <v>24.86</v>
      </c>
      <c r="I104" s="132"/>
      <c r="J104" s="133">
        <f>ROUND(I104*H104,2)</f>
        <v>0</v>
      </c>
      <c r="K104" s="129" t="s">
        <v>159</v>
      </c>
      <c r="L104" s="32"/>
      <c r="M104" s="134" t="s">
        <v>19</v>
      </c>
      <c r="N104" s="135" t="s">
        <v>44</v>
      </c>
      <c r="P104" s="136">
        <f>O104*H104</f>
        <v>0</v>
      </c>
      <c r="Q104" s="136">
        <v>3.472E-6</v>
      </c>
      <c r="R104" s="136">
        <f>Q104*H104</f>
        <v>8.6313919999999995E-5</v>
      </c>
      <c r="S104" s="136">
        <v>0</v>
      </c>
      <c r="T104" s="137">
        <f>S104*H104</f>
        <v>0</v>
      </c>
      <c r="AR104" s="138" t="s">
        <v>160</v>
      </c>
      <c r="AT104" s="138" t="s">
        <v>155</v>
      </c>
      <c r="AU104" s="138" t="s">
        <v>83</v>
      </c>
      <c r="AY104" s="17" t="s">
        <v>152</v>
      </c>
      <c r="BE104" s="139">
        <f>IF(N104="základní",J104,0)</f>
        <v>0</v>
      </c>
      <c r="BF104" s="139">
        <f>IF(N104="snížená",J104,0)</f>
        <v>0</v>
      </c>
      <c r="BG104" s="139">
        <f>IF(N104="zákl. přenesená",J104,0)</f>
        <v>0</v>
      </c>
      <c r="BH104" s="139">
        <f>IF(N104="sníž. přenesená",J104,0)</f>
        <v>0</v>
      </c>
      <c r="BI104" s="139">
        <f>IF(N104="nulová",J104,0)</f>
        <v>0</v>
      </c>
      <c r="BJ104" s="17" t="s">
        <v>81</v>
      </c>
      <c r="BK104" s="139">
        <f>ROUND(I104*H104,2)</f>
        <v>0</v>
      </c>
      <c r="BL104" s="17" t="s">
        <v>160</v>
      </c>
      <c r="BM104" s="138" t="s">
        <v>176</v>
      </c>
    </row>
    <row r="105" spans="2:65" s="1" customFormat="1" ht="11">
      <c r="B105" s="32"/>
      <c r="D105" s="140" t="s">
        <v>162</v>
      </c>
      <c r="F105" s="141" t="s">
        <v>177</v>
      </c>
      <c r="I105" s="142"/>
      <c r="L105" s="32"/>
      <c r="M105" s="143"/>
      <c r="T105" s="53"/>
      <c r="AT105" s="17" t="s">
        <v>162</v>
      </c>
      <c r="AU105" s="17" t="s">
        <v>83</v>
      </c>
    </row>
    <row r="106" spans="2:65" s="12" customFormat="1" ht="12">
      <c r="B106" s="144"/>
      <c r="D106" s="145" t="s">
        <v>164</v>
      </c>
      <c r="E106" s="146" t="s">
        <v>19</v>
      </c>
      <c r="F106" s="147" t="s">
        <v>178</v>
      </c>
      <c r="H106" s="148">
        <v>24.86</v>
      </c>
      <c r="I106" s="149"/>
      <c r="L106" s="144"/>
      <c r="M106" s="150"/>
      <c r="T106" s="151"/>
      <c r="AT106" s="146" t="s">
        <v>164</v>
      </c>
      <c r="AU106" s="146" t="s">
        <v>83</v>
      </c>
      <c r="AV106" s="12" t="s">
        <v>83</v>
      </c>
      <c r="AW106" s="12" t="s">
        <v>35</v>
      </c>
      <c r="AX106" s="12" t="s">
        <v>73</v>
      </c>
      <c r="AY106" s="146" t="s">
        <v>152</v>
      </c>
    </row>
    <row r="107" spans="2:65" s="13" customFormat="1" ht="12">
      <c r="B107" s="152"/>
      <c r="D107" s="145" t="s">
        <v>164</v>
      </c>
      <c r="E107" s="153" t="s">
        <v>19</v>
      </c>
      <c r="F107" s="154" t="s">
        <v>166</v>
      </c>
      <c r="H107" s="155">
        <v>24.86</v>
      </c>
      <c r="I107" s="156"/>
      <c r="L107" s="152"/>
      <c r="M107" s="157"/>
      <c r="T107" s="158"/>
      <c r="AT107" s="153" t="s">
        <v>164</v>
      </c>
      <c r="AU107" s="153" t="s">
        <v>83</v>
      </c>
      <c r="AV107" s="13" t="s">
        <v>160</v>
      </c>
      <c r="AW107" s="13" t="s">
        <v>35</v>
      </c>
      <c r="AX107" s="13" t="s">
        <v>81</v>
      </c>
      <c r="AY107" s="153" t="s">
        <v>152</v>
      </c>
    </row>
    <row r="108" spans="2:65" s="1" customFormat="1" ht="24.25" customHeight="1">
      <c r="B108" s="32"/>
      <c r="C108" s="127" t="s">
        <v>160</v>
      </c>
      <c r="D108" s="127" t="s">
        <v>155</v>
      </c>
      <c r="E108" s="128" t="s">
        <v>179</v>
      </c>
      <c r="F108" s="129" t="s">
        <v>180</v>
      </c>
      <c r="G108" s="130" t="s">
        <v>158</v>
      </c>
      <c r="H108" s="131">
        <v>6.44</v>
      </c>
      <c r="I108" s="132"/>
      <c r="J108" s="133">
        <f>ROUND(I108*H108,2)</f>
        <v>0</v>
      </c>
      <c r="K108" s="129" t="s">
        <v>159</v>
      </c>
      <c r="L108" s="32"/>
      <c r="M108" s="134" t="s">
        <v>19</v>
      </c>
      <c r="N108" s="135" t="s">
        <v>44</v>
      </c>
      <c r="P108" s="136">
        <f>O108*H108</f>
        <v>0</v>
      </c>
      <c r="Q108" s="136">
        <v>0</v>
      </c>
      <c r="R108" s="136">
        <f>Q108*H108</f>
        <v>0</v>
      </c>
      <c r="S108" s="136">
        <v>7.5999999999999998E-2</v>
      </c>
      <c r="T108" s="137">
        <f>S108*H108</f>
        <v>0.48944000000000004</v>
      </c>
      <c r="AR108" s="138" t="s">
        <v>160</v>
      </c>
      <c r="AT108" s="138" t="s">
        <v>155</v>
      </c>
      <c r="AU108" s="138" t="s">
        <v>83</v>
      </c>
      <c r="AY108" s="17" t="s">
        <v>152</v>
      </c>
      <c r="BE108" s="139">
        <f>IF(N108="základní",J108,0)</f>
        <v>0</v>
      </c>
      <c r="BF108" s="139">
        <f>IF(N108="snížená",J108,0)</f>
        <v>0</v>
      </c>
      <c r="BG108" s="139">
        <f>IF(N108="zákl. přenesená",J108,0)</f>
        <v>0</v>
      </c>
      <c r="BH108" s="139">
        <f>IF(N108="sníž. přenesená",J108,0)</f>
        <v>0</v>
      </c>
      <c r="BI108" s="139">
        <f>IF(N108="nulová",J108,0)</f>
        <v>0</v>
      </c>
      <c r="BJ108" s="17" t="s">
        <v>81</v>
      </c>
      <c r="BK108" s="139">
        <f>ROUND(I108*H108,2)</f>
        <v>0</v>
      </c>
      <c r="BL108" s="17" t="s">
        <v>160</v>
      </c>
      <c r="BM108" s="138" t="s">
        <v>181</v>
      </c>
    </row>
    <row r="109" spans="2:65" s="1" customFormat="1" ht="11">
      <c r="B109" s="32"/>
      <c r="D109" s="140" t="s">
        <v>162</v>
      </c>
      <c r="F109" s="141" t="s">
        <v>182</v>
      </c>
      <c r="I109" s="142"/>
      <c r="L109" s="32"/>
      <c r="M109" s="143"/>
      <c r="T109" s="53"/>
      <c r="AT109" s="17" t="s">
        <v>162</v>
      </c>
      <c r="AU109" s="17" t="s">
        <v>83</v>
      </c>
    </row>
    <row r="110" spans="2:65" s="12" customFormat="1" ht="12">
      <c r="B110" s="144"/>
      <c r="D110" s="145" t="s">
        <v>164</v>
      </c>
      <c r="E110" s="146" t="s">
        <v>19</v>
      </c>
      <c r="F110" s="147" t="s">
        <v>183</v>
      </c>
      <c r="H110" s="148">
        <v>6.44</v>
      </c>
      <c r="I110" s="149"/>
      <c r="L110" s="144"/>
      <c r="M110" s="150"/>
      <c r="T110" s="151"/>
      <c r="AT110" s="146" t="s">
        <v>164</v>
      </c>
      <c r="AU110" s="146" t="s">
        <v>83</v>
      </c>
      <c r="AV110" s="12" t="s">
        <v>83</v>
      </c>
      <c r="AW110" s="12" t="s">
        <v>35</v>
      </c>
      <c r="AX110" s="12" t="s">
        <v>73</v>
      </c>
      <c r="AY110" s="146" t="s">
        <v>152</v>
      </c>
    </row>
    <row r="111" spans="2:65" s="13" customFormat="1" ht="12">
      <c r="B111" s="152"/>
      <c r="D111" s="145" t="s">
        <v>164</v>
      </c>
      <c r="E111" s="153" t="s">
        <v>19</v>
      </c>
      <c r="F111" s="154" t="s">
        <v>166</v>
      </c>
      <c r="H111" s="155">
        <v>6.44</v>
      </c>
      <c r="I111" s="156"/>
      <c r="L111" s="152"/>
      <c r="M111" s="157"/>
      <c r="T111" s="158"/>
      <c r="AT111" s="153" t="s">
        <v>164</v>
      </c>
      <c r="AU111" s="153" t="s">
        <v>83</v>
      </c>
      <c r="AV111" s="13" t="s">
        <v>160</v>
      </c>
      <c r="AW111" s="13" t="s">
        <v>35</v>
      </c>
      <c r="AX111" s="13" t="s">
        <v>81</v>
      </c>
      <c r="AY111" s="153" t="s">
        <v>152</v>
      </c>
    </row>
    <row r="112" spans="2:65" s="1" customFormat="1" ht="24.25" customHeight="1">
      <c r="B112" s="32"/>
      <c r="C112" s="127" t="s">
        <v>184</v>
      </c>
      <c r="D112" s="127" t="s">
        <v>155</v>
      </c>
      <c r="E112" s="128" t="s">
        <v>185</v>
      </c>
      <c r="F112" s="129" t="s">
        <v>186</v>
      </c>
      <c r="G112" s="130" t="s">
        <v>158</v>
      </c>
      <c r="H112" s="131">
        <v>7.2</v>
      </c>
      <c r="I112" s="132"/>
      <c r="J112" s="133">
        <f>ROUND(I112*H112,2)</f>
        <v>0</v>
      </c>
      <c r="K112" s="129" t="s">
        <v>159</v>
      </c>
      <c r="L112" s="32"/>
      <c r="M112" s="134" t="s">
        <v>19</v>
      </c>
      <c r="N112" s="135" t="s">
        <v>44</v>
      </c>
      <c r="P112" s="136">
        <f>O112*H112</f>
        <v>0</v>
      </c>
      <c r="Q112" s="136">
        <v>0</v>
      </c>
      <c r="R112" s="136">
        <f>Q112*H112</f>
        <v>0</v>
      </c>
      <c r="S112" s="136">
        <v>6.0000000000000001E-3</v>
      </c>
      <c r="T112" s="137">
        <f>S112*H112</f>
        <v>4.3200000000000002E-2</v>
      </c>
      <c r="AR112" s="138" t="s">
        <v>160</v>
      </c>
      <c r="AT112" s="138" t="s">
        <v>155</v>
      </c>
      <c r="AU112" s="138" t="s">
        <v>83</v>
      </c>
      <c r="AY112" s="17" t="s">
        <v>152</v>
      </c>
      <c r="BE112" s="139">
        <f>IF(N112="základní",J112,0)</f>
        <v>0</v>
      </c>
      <c r="BF112" s="139">
        <f>IF(N112="snížená",J112,0)</f>
        <v>0</v>
      </c>
      <c r="BG112" s="139">
        <f>IF(N112="zákl. přenesená",J112,0)</f>
        <v>0</v>
      </c>
      <c r="BH112" s="139">
        <f>IF(N112="sníž. přenesená",J112,0)</f>
        <v>0</v>
      </c>
      <c r="BI112" s="139">
        <f>IF(N112="nulová",J112,0)</f>
        <v>0</v>
      </c>
      <c r="BJ112" s="17" t="s">
        <v>81</v>
      </c>
      <c r="BK112" s="139">
        <f>ROUND(I112*H112,2)</f>
        <v>0</v>
      </c>
      <c r="BL112" s="17" t="s">
        <v>160</v>
      </c>
      <c r="BM112" s="138" t="s">
        <v>187</v>
      </c>
    </row>
    <row r="113" spans="2:65" s="1" customFormat="1" ht="11">
      <c r="B113" s="32"/>
      <c r="D113" s="140" t="s">
        <v>162</v>
      </c>
      <c r="F113" s="141" t="s">
        <v>188</v>
      </c>
      <c r="I113" s="142"/>
      <c r="L113" s="32"/>
      <c r="M113" s="143"/>
      <c r="T113" s="53"/>
      <c r="AT113" s="17" t="s">
        <v>162</v>
      </c>
      <c r="AU113" s="17" t="s">
        <v>83</v>
      </c>
    </row>
    <row r="114" spans="2:65" s="1" customFormat="1" ht="24.25" customHeight="1">
      <c r="B114" s="32"/>
      <c r="C114" s="127" t="s">
        <v>189</v>
      </c>
      <c r="D114" s="127" t="s">
        <v>155</v>
      </c>
      <c r="E114" s="128" t="s">
        <v>190</v>
      </c>
      <c r="F114" s="129" t="s">
        <v>191</v>
      </c>
      <c r="G114" s="130" t="s">
        <v>192</v>
      </c>
      <c r="H114" s="131">
        <v>19</v>
      </c>
      <c r="I114" s="132"/>
      <c r="J114" s="133">
        <f>ROUND(I114*H114,2)</f>
        <v>0</v>
      </c>
      <c r="K114" s="129" t="s">
        <v>159</v>
      </c>
      <c r="L114" s="32"/>
      <c r="M114" s="134" t="s">
        <v>19</v>
      </c>
      <c r="N114" s="135" t="s">
        <v>44</v>
      </c>
      <c r="P114" s="136">
        <f>O114*H114</f>
        <v>0</v>
      </c>
      <c r="Q114" s="136">
        <v>0</v>
      </c>
      <c r="R114" s="136">
        <f>Q114*H114</f>
        <v>0</v>
      </c>
      <c r="S114" s="136">
        <v>2.5000000000000001E-2</v>
      </c>
      <c r="T114" s="137">
        <f>S114*H114</f>
        <v>0.47500000000000003</v>
      </c>
      <c r="AR114" s="138" t="s">
        <v>160</v>
      </c>
      <c r="AT114" s="138" t="s">
        <v>155</v>
      </c>
      <c r="AU114" s="138" t="s">
        <v>83</v>
      </c>
      <c r="AY114" s="17" t="s">
        <v>152</v>
      </c>
      <c r="BE114" s="139">
        <f>IF(N114="základní",J114,0)</f>
        <v>0</v>
      </c>
      <c r="BF114" s="139">
        <f>IF(N114="snížená",J114,0)</f>
        <v>0</v>
      </c>
      <c r="BG114" s="139">
        <f>IF(N114="zákl. přenesená",J114,0)</f>
        <v>0</v>
      </c>
      <c r="BH114" s="139">
        <f>IF(N114="sníž. přenesená",J114,0)</f>
        <v>0</v>
      </c>
      <c r="BI114" s="139">
        <f>IF(N114="nulová",J114,0)</f>
        <v>0</v>
      </c>
      <c r="BJ114" s="17" t="s">
        <v>81</v>
      </c>
      <c r="BK114" s="139">
        <f>ROUND(I114*H114,2)</f>
        <v>0</v>
      </c>
      <c r="BL114" s="17" t="s">
        <v>160</v>
      </c>
      <c r="BM114" s="138" t="s">
        <v>193</v>
      </c>
    </row>
    <row r="115" spans="2:65" s="1" customFormat="1" ht="11">
      <c r="B115" s="32"/>
      <c r="D115" s="140" t="s">
        <v>162</v>
      </c>
      <c r="F115" s="141" t="s">
        <v>194</v>
      </c>
      <c r="I115" s="142"/>
      <c r="L115" s="32"/>
      <c r="M115" s="143"/>
      <c r="T115" s="53"/>
      <c r="AT115" s="17" t="s">
        <v>162</v>
      </c>
      <c r="AU115" s="17" t="s">
        <v>83</v>
      </c>
    </row>
    <row r="116" spans="2:65" s="14" customFormat="1" ht="12">
      <c r="B116" s="159"/>
      <c r="D116" s="145" t="s">
        <v>164</v>
      </c>
      <c r="E116" s="160" t="s">
        <v>19</v>
      </c>
      <c r="F116" s="161" t="s">
        <v>195</v>
      </c>
      <c r="H116" s="160" t="s">
        <v>19</v>
      </c>
      <c r="I116" s="162"/>
      <c r="L116" s="159"/>
      <c r="M116" s="163"/>
      <c r="T116" s="164"/>
      <c r="AT116" s="160" t="s">
        <v>164</v>
      </c>
      <c r="AU116" s="160" t="s">
        <v>83</v>
      </c>
      <c r="AV116" s="14" t="s">
        <v>81</v>
      </c>
      <c r="AW116" s="14" t="s">
        <v>35</v>
      </c>
      <c r="AX116" s="14" t="s">
        <v>73</v>
      </c>
      <c r="AY116" s="160" t="s">
        <v>152</v>
      </c>
    </row>
    <row r="117" spans="2:65" s="12" customFormat="1" ht="12">
      <c r="B117" s="144"/>
      <c r="D117" s="145" t="s">
        <v>164</v>
      </c>
      <c r="E117" s="146" t="s">
        <v>19</v>
      </c>
      <c r="F117" s="147" t="s">
        <v>196</v>
      </c>
      <c r="H117" s="148">
        <v>14</v>
      </c>
      <c r="I117" s="149"/>
      <c r="L117" s="144"/>
      <c r="M117" s="150"/>
      <c r="T117" s="151"/>
      <c r="AT117" s="146" t="s">
        <v>164</v>
      </c>
      <c r="AU117" s="146" t="s">
        <v>83</v>
      </c>
      <c r="AV117" s="12" t="s">
        <v>83</v>
      </c>
      <c r="AW117" s="12" t="s">
        <v>35</v>
      </c>
      <c r="AX117" s="12" t="s">
        <v>73</v>
      </c>
      <c r="AY117" s="146" t="s">
        <v>152</v>
      </c>
    </row>
    <row r="118" spans="2:65" s="14" customFormat="1" ht="12">
      <c r="B118" s="159"/>
      <c r="D118" s="145" t="s">
        <v>164</v>
      </c>
      <c r="E118" s="160" t="s">
        <v>19</v>
      </c>
      <c r="F118" s="161" t="s">
        <v>197</v>
      </c>
      <c r="H118" s="160" t="s">
        <v>19</v>
      </c>
      <c r="I118" s="162"/>
      <c r="L118" s="159"/>
      <c r="M118" s="163"/>
      <c r="T118" s="164"/>
      <c r="AT118" s="160" t="s">
        <v>164</v>
      </c>
      <c r="AU118" s="160" t="s">
        <v>83</v>
      </c>
      <c r="AV118" s="14" t="s">
        <v>81</v>
      </c>
      <c r="AW118" s="14" t="s">
        <v>35</v>
      </c>
      <c r="AX118" s="14" t="s">
        <v>73</v>
      </c>
      <c r="AY118" s="160" t="s">
        <v>152</v>
      </c>
    </row>
    <row r="119" spans="2:65" s="12" customFormat="1" ht="12">
      <c r="B119" s="144"/>
      <c r="D119" s="145" t="s">
        <v>164</v>
      </c>
      <c r="E119" s="146" t="s">
        <v>19</v>
      </c>
      <c r="F119" s="147" t="s">
        <v>198</v>
      </c>
      <c r="H119" s="148">
        <v>5</v>
      </c>
      <c r="I119" s="149"/>
      <c r="L119" s="144"/>
      <c r="M119" s="150"/>
      <c r="T119" s="151"/>
      <c r="AT119" s="146" t="s">
        <v>164</v>
      </c>
      <c r="AU119" s="146" t="s">
        <v>83</v>
      </c>
      <c r="AV119" s="12" t="s">
        <v>83</v>
      </c>
      <c r="AW119" s="12" t="s">
        <v>35</v>
      </c>
      <c r="AX119" s="12" t="s">
        <v>73</v>
      </c>
      <c r="AY119" s="146" t="s">
        <v>152</v>
      </c>
    </row>
    <row r="120" spans="2:65" s="13" customFormat="1" ht="12">
      <c r="B120" s="152"/>
      <c r="D120" s="145" t="s">
        <v>164</v>
      </c>
      <c r="E120" s="153" t="s">
        <v>19</v>
      </c>
      <c r="F120" s="154" t="s">
        <v>166</v>
      </c>
      <c r="H120" s="155">
        <v>19</v>
      </c>
      <c r="I120" s="156"/>
      <c r="L120" s="152"/>
      <c r="M120" s="157"/>
      <c r="T120" s="158"/>
      <c r="AT120" s="153" t="s">
        <v>164</v>
      </c>
      <c r="AU120" s="153" t="s">
        <v>83</v>
      </c>
      <c r="AV120" s="13" t="s">
        <v>160</v>
      </c>
      <c r="AW120" s="13" t="s">
        <v>35</v>
      </c>
      <c r="AX120" s="13" t="s">
        <v>81</v>
      </c>
      <c r="AY120" s="153" t="s">
        <v>152</v>
      </c>
    </row>
    <row r="121" spans="2:65" s="1" customFormat="1" ht="24.25" customHeight="1">
      <c r="B121" s="32"/>
      <c r="C121" s="127" t="s">
        <v>199</v>
      </c>
      <c r="D121" s="127" t="s">
        <v>155</v>
      </c>
      <c r="E121" s="128" t="s">
        <v>200</v>
      </c>
      <c r="F121" s="129" t="s">
        <v>201</v>
      </c>
      <c r="G121" s="130" t="s">
        <v>192</v>
      </c>
      <c r="H121" s="131">
        <v>2</v>
      </c>
      <c r="I121" s="132"/>
      <c r="J121" s="133">
        <f>ROUND(I121*H121,2)</f>
        <v>0</v>
      </c>
      <c r="K121" s="129" t="s">
        <v>159</v>
      </c>
      <c r="L121" s="32"/>
      <c r="M121" s="134" t="s">
        <v>19</v>
      </c>
      <c r="N121" s="135" t="s">
        <v>44</v>
      </c>
      <c r="P121" s="136">
        <f>O121*H121</f>
        <v>0</v>
      </c>
      <c r="Q121" s="136">
        <v>0</v>
      </c>
      <c r="R121" s="136">
        <f>Q121*H121</f>
        <v>0</v>
      </c>
      <c r="S121" s="136">
        <v>5.3999999999999999E-2</v>
      </c>
      <c r="T121" s="137">
        <f>S121*H121</f>
        <v>0.108</v>
      </c>
      <c r="AR121" s="138" t="s">
        <v>160</v>
      </c>
      <c r="AT121" s="138" t="s">
        <v>155</v>
      </c>
      <c r="AU121" s="138" t="s">
        <v>83</v>
      </c>
      <c r="AY121" s="17" t="s">
        <v>152</v>
      </c>
      <c r="BE121" s="139">
        <f>IF(N121="základní",J121,0)</f>
        <v>0</v>
      </c>
      <c r="BF121" s="139">
        <f>IF(N121="snížená",J121,0)</f>
        <v>0</v>
      </c>
      <c r="BG121" s="139">
        <f>IF(N121="zákl. přenesená",J121,0)</f>
        <v>0</v>
      </c>
      <c r="BH121" s="139">
        <f>IF(N121="sníž. přenesená",J121,0)</f>
        <v>0</v>
      </c>
      <c r="BI121" s="139">
        <f>IF(N121="nulová",J121,0)</f>
        <v>0</v>
      </c>
      <c r="BJ121" s="17" t="s">
        <v>81</v>
      </c>
      <c r="BK121" s="139">
        <f>ROUND(I121*H121,2)</f>
        <v>0</v>
      </c>
      <c r="BL121" s="17" t="s">
        <v>160</v>
      </c>
      <c r="BM121" s="138" t="s">
        <v>202</v>
      </c>
    </row>
    <row r="122" spans="2:65" s="1" customFormat="1" ht="11">
      <c r="B122" s="32"/>
      <c r="D122" s="140" t="s">
        <v>162</v>
      </c>
      <c r="F122" s="141" t="s">
        <v>203</v>
      </c>
      <c r="I122" s="142"/>
      <c r="L122" s="32"/>
      <c r="M122" s="143"/>
      <c r="T122" s="53"/>
      <c r="AT122" s="17" t="s">
        <v>162</v>
      </c>
      <c r="AU122" s="17" t="s">
        <v>83</v>
      </c>
    </row>
    <row r="123" spans="2:65" s="14" customFormat="1" ht="12">
      <c r="B123" s="159"/>
      <c r="D123" s="145" t="s">
        <v>164</v>
      </c>
      <c r="E123" s="160" t="s">
        <v>19</v>
      </c>
      <c r="F123" s="161" t="s">
        <v>204</v>
      </c>
      <c r="H123" s="160" t="s">
        <v>19</v>
      </c>
      <c r="I123" s="162"/>
      <c r="L123" s="159"/>
      <c r="M123" s="163"/>
      <c r="T123" s="164"/>
      <c r="AT123" s="160" t="s">
        <v>164</v>
      </c>
      <c r="AU123" s="160" t="s">
        <v>83</v>
      </c>
      <c r="AV123" s="14" t="s">
        <v>81</v>
      </c>
      <c r="AW123" s="14" t="s">
        <v>35</v>
      </c>
      <c r="AX123" s="14" t="s">
        <v>73</v>
      </c>
      <c r="AY123" s="160" t="s">
        <v>152</v>
      </c>
    </row>
    <row r="124" spans="2:65" s="12" customFormat="1" ht="12">
      <c r="B124" s="144"/>
      <c r="D124" s="145" t="s">
        <v>164</v>
      </c>
      <c r="E124" s="146" t="s">
        <v>19</v>
      </c>
      <c r="F124" s="147" t="s">
        <v>205</v>
      </c>
      <c r="H124" s="148">
        <v>2</v>
      </c>
      <c r="I124" s="149"/>
      <c r="L124" s="144"/>
      <c r="M124" s="150"/>
      <c r="T124" s="151"/>
      <c r="AT124" s="146" t="s">
        <v>164</v>
      </c>
      <c r="AU124" s="146" t="s">
        <v>83</v>
      </c>
      <c r="AV124" s="12" t="s">
        <v>83</v>
      </c>
      <c r="AW124" s="12" t="s">
        <v>35</v>
      </c>
      <c r="AX124" s="12" t="s">
        <v>73</v>
      </c>
      <c r="AY124" s="146" t="s">
        <v>152</v>
      </c>
    </row>
    <row r="125" spans="2:65" s="13" customFormat="1" ht="12">
      <c r="B125" s="152"/>
      <c r="D125" s="145" t="s">
        <v>164</v>
      </c>
      <c r="E125" s="153" t="s">
        <v>19</v>
      </c>
      <c r="F125" s="154" t="s">
        <v>166</v>
      </c>
      <c r="H125" s="155">
        <v>2</v>
      </c>
      <c r="I125" s="156"/>
      <c r="L125" s="152"/>
      <c r="M125" s="157"/>
      <c r="T125" s="158"/>
      <c r="AT125" s="153" t="s">
        <v>164</v>
      </c>
      <c r="AU125" s="153" t="s">
        <v>83</v>
      </c>
      <c r="AV125" s="13" t="s">
        <v>160</v>
      </c>
      <c r="AW125" s="13" t="s">
        <v>35</v>
      </c>
      <c r="AX125" s="13" t="s">
        <v>81</v>
      </c>
      <c r="AY125" s="153" t="s">
        <v>152</v>
      </c>
    </row>
    <row r="126" spans="2:65" s="1" customFormat="1" ht="24.25" customHeight="1">
      <c r="B126" s="32"/>
      <c r="C126" s="127" t="s">
        <v>206</v>
      </c>
      <c r="D126" s="127" t="s">
        <v>155</v>
      </c>
      <c r="E126" s="128" t="s">
        <v>207</v>
      </c>
      <c r="F126" s="129" t="s">
        <v>208</v>
      </c>
      <c r="G126" s="130" t="s">
        <v>192</v>
      </c>
      <c r="H126" s="131">
        <v>13</v>
      </c>
      <c r="I126" s="132"/>
      <c r="J126" s="133">
        <f>ROUND(I126*H126,2)</f>
        <v>0</v>
      </c>
      <c r="K126" s="129" t="s">
        <v>159</v>
      </c>
      <c r="L126" s="32"/>
      <c r="M126" s="134" t="s">
        <v>19</v>
      </c>
      <c r="N126" s="135" t="s">
        <v>44</v>
      </c>
      <c r="P126" s="136">
        <f>O126*H126</f>
        <v>0</v>
      </c>
      <c r="Q126" s="136">
        <v>0</v>
      </c>
      <c r="R126" s="136">
        <f>Q126*H126</f>
        <v>0</v>
      </c>
      <c r="S126" s="136">
        <v>6.9000000000000006E-2</v>
      </c>
      <c r="T126" s="137">
        <f>S126*H126</f>
        <v>0.89700000000000002</v>
      </c>
      <c r="AR126" s="138" t="s">
        <v>160</v>
      </c>
      <c r="AT126" s="138" t="s">
        <v>155</v>
      </c>
      <c r="AU126" s="138" t="s">
        <v>83</v>
      </c>
      <c r="AY126" s="17" t="s">
        <v>152</v>
      </c>
      <c r="BE126" s="139">
        <f>IF(N126="základní",J126,0)</f>
        <v>0</v>
      </c>
      <c r="BF126" s="139">
        <f>IF(N126="snížená",J126,0)</f>
        <v>0</v>
      </c>
      <c r="BG126" s="139">
        <f>IF(N126="zákl. přenesená",J126,0)</f>
        <v>0</v>
      </c>
      <c r="BH126" s="139">
        <f>IF(N126="sníž. přenesená",J126,0)</f>
        <v>0</v>
      </c>
      <c r="BI126" s="139">
        <f>IF(N126="nulová",J126,0)</f>
        <v>0</v>
      </c>
      <c r="BJ126" s="17" t="s">
        <v>81</v>
      </c>
      <c r="BK126" s="139">
        <f>ROUND(I126*H126,2)</f>
        <v>0</v>
      </c>
      <c r="BL126" s="17" t="s">
        <v>160</v>
      </c>
      <c r="BM126" s="138" t="s">
        <v>209</v>
      </c>
    </row>
    <row r="127" spans="2:65" s="1" customFormat="1" ht="11">
      <c r="B127" s="32"/>
      <c r="D127" s="140" t="s">
        <v>162</v>
      </c>
      <c r="F127" s="141" t="s">
        <v>210</v>
      </c>
      <c r="I127" s="142"/>
      <c r="L127" s="32"/>
      <c r="M127" s="143"/>
      <c r="T127" s="53"/>
      <c r="AT127" s="17" t="s">
        <v>162</v>
      </c>
      <c r="AU127" s="17" t="s">
        <v>83</v>
      </c>
    </row>
    <row r="128" spans="2:65" s="14" customFormat="1" ht="12">
      <c r="B128" s="159"/>
      <c r="D128" s="145" t="s">
        <v>164</v>
      </c>
      <c r="E128" s="160" t="s">
        <v>19</v>
      </c>
      <c r="F128" s="161" t="s">
        <v>195</v>
      </c>
      <c r="H128" s="160" t="s">
        <v>19</v>
      </c>
      <c r="I128" s="162"/>
      <c r="L128" s="159"/>
      <c r="M128" s="163"/>
      <c r="T128" s="164"/>
      <c r="AT128" s="160" t="s">
        <v>164</v>
      </c>
      <c r="AU128" s="160" t="s">
        <v>83</v>
      </c>
      <c r="AV128" s="14" t="s">
        <v>81</v>
      </c>
      <c r="AW128" s="14" t="s">
        <v>35</v>
      </c>
      <c r="AX128" s="14" t="s">
        <v>73</v>
      </c>
      <c r="AY128" s="160" t="s">
        <v>152</v>
      </c>
    </row>
    <row r="129" spans="2:65" s="12" customFormat="1" ht="12">
      <c r="B129" s="144"/>
      <c r="D129" s="145" t="s">
        <v>164</v>
      </c>
      <c r="E129" s="146" t="s">
        <v>19</v>
      </c>
      <c r="F129" s="147" t="s">
        <v>211</v>
      </c>
      <c r="H129" s="148">
        <v>3</v>
      </c>
      <c r="I129" s="149"/>
      <c r="L129" s="144"/>
      <c r="M129" s="150"/>
      <c r="T129" s="151"/>
      <c r="AT129" s="146" t="s">
        <v>164</v>
      </c>
      <c r="AU129" s="146" t="s">
        <v>83</v>
      </c>
      <c r="AV129" s="12" t="s">
        <v>83</v>
      </c>
      <c r="AW129" s="12" t="s">
        <v>35</v>
      </c>
      <c r="AX129" s="12" t="s">
        <v>73</v>
      </c>
      <c r="AY129" s="146" t="s">
        <v>152</v>
      </c>
    </row>
    <row r="130" spans="2:65" s="14" customFormat="1" ht="12">
      <c r="B130" s="159"/>
      <c r="D130" s="145" t="s">
        <v>164</v>
      </c>
      <c r="E130" s="160" t="s">
        <v>19</v>
      </c>
      <c r="F130" s="161" t="s">
        <v>204</v>
      </c>
      <c r="H130" s="160" t="s">
        <v>19</v>
      </c>
      <c r="I130" s="162"/>
      <c r="L130" s="159"/>
      <c r="M130" s="163"/>
      <c r="T130" s="164"/>
      <c r="AT130" s="160" t="s">
        <v>164</v>
      </c>
      <c r="AU130" s="160" t="s">
        <v>83</v>
      </c>
      <c r="AV130" s="14" t="s">
        <v>81</v>
      </c>
      <c r="AW130" s="14" t="s">
        <v>35</v>
      </c>
      <c r="AX130" s="14" t="s">
        <v>73</v>
      </c>
      <c r="AY130" s="160" t="s">
        <v>152</v>
      </c>
    </row>
    <row r="131" spans="2:65" s="12" customFormat="1" ht="12">
      <c r="B131" s="144"/>
      <c r="D131" s="145" t="s">
        <v>164</v>
      </c>
      <c r="E131" s="146" t="s">
        <v>19</v>
      </c>
      <c r="F131" s="147" t="s">
        <v>212</v>
      </c>
      <c r="H131" s="148">
        <v>10</v>
      </c>
      <c r="I131" s="149"/>
      <c r="L131" s="144"/>
      <c r="M131" s="150"/>
      <c r="T131" s="151"/>
      <c r="AT131" s="146" t="s">
        <v>164</v>
      </c>
      <c r="AU131" s="146" t="s">
        <v>83</v>
      </c>
      <c r="AV131" s="12" t="s">
        <v>83</v>
      </c>
      <c r="AW131" s="12" t="s">
        <v>35</v>
      </c>
      <c r="AX131" s="12" t="s">
        <v>73</v>
      </c>
      <c r="AY131" s="146" t="s">
        <v>152</v>
      </c>
    </row>
    <row r="132" spans="2:65" s="13" customFormat="1" ht="12">
      <c r="B132" s="152"/>
      <c r="D132" s="145" t="s">
        <v>164</v>
      </c>
      <c r="E132" s="153" t="s">
        <v>19</v>
      </c>
      <c r="F132" s="154" t="s">
        <v>166</v>
      </c>
      <c r="H132" s="155">
        <v>13</v>
      </c>
      <c r="I132" s="156"/>
      <c r="L132" s="152"/>
      <c r="M132" s="157"/>
      <c r="T132" s="158"/>
      <c r="AT132" s="153" t="s">
        <v>164</v>
      </c>
      <c r="AU132" s="153" t="s">
        <v>83</v>
      </c>
      <c r="AV132" s="13" t="s">
        <v>160</v>
      </c>
      <c r="AW132" s="13" t="s">
        <v>35</v>
      </c>
      <c r="AX132" s="13" t="s">
        <v>81</v>
      </c>
      <c r="AY132" s="153" t="s">
        <v>152</v>
      </c>
    </row>
    <row r="133" spans="2:65" s="1" customFormat="1" ht="24.25" customHeight="1">
      <c r="B133" s="32"/>
      <c r="C133" s="127" t="s">
        <v>153</v>
      </c>
      <c r="D133" s="127" t="s">
        <v>155</v>
      </c>
      <c r="E133" s="128" t="s">
        <v>213</v>
      </c>
      <c r="F133" s="129" t="s">
        <v>214</v>
      </c>
      <c r="G133" s="130" t="s">
        <v>192</v>
      </c>
      <c r="H133" s="131">
        <v>4</v>
      </c>
      <c r="I133" s="132"/>
      <c r="J133" s="133">
        <f>ROUND(I133*H133,2)</f>
        <v>0</v>
      </c>
      <c r="K133" s="129" t="s">
        <v>159</v>
      </c>
      <c r="L133" s="32"/>
      <c r="M133" s="134" t="s">
        <v>19</v>
      </c>
      <c r="N133" s="135" t="s">
        <v>44</v>
      </c>
      <c r="P133" s="136">
        <f>O133*H133</f>
        <v>0</v>
      </c>
      <c r="Q133" s="136">
        <v>0</v>
      </c>
      <c r="R133" s="136">
        <f>Q133*H133</f>
        <v>0</v>
      </c>
      <c r="S133" s="136">
        <v>0.13800000000000001</v>
      </c>
      <c r="T133" s="137">
        <f>S133*H133</f>
        <v>0.55200000000000005</v>
      </c>
      <c r="AR133" s="138" t="s">
        <v>160</v>
      </c>
      <c r="AT133" s="138" t="s">
        <v>155</v>
      </c>
      <c r="AU133" s="138" t="s">
        <v>83</v>
      </c>
      <c r="AY133" s="17" t="s">
        <v>152</v>
      </c>
      <c r="BE133" s="139">
        <f>IF(N133="základní",J133,0)</f>
        <v>0</v>
      </c>
      <c r="BF133" s="139">
        <f>IF(N133="snížená",J133,0)</f>
        <v>0</v>
      </c>
      <c r="BG133" s="139">
        <f>IF(N133="zákl. přenesená",J133,0)</f>
        <v>0</v>
      </c>
      <c r="BH133" s="139">
        <f>IF(N133="sníž. přenesená",J133,0)</f>
        <v>0</v>
      </c>
      <c r="BI133" s="139">
        <f>IF(N133="nulová",J133,0)</f>
        <v>0</v>
      </c>
      <c r="BJ133" s="17" t="s">
        <v>81</v>
      </c>
      <c r="BK133" s="139">
        <f>ROUND(I133*H133,2)</f>
        <v>0</v>
      </c>
      <c r="BL133" s="17" t="s">
        <v>160</v>
      </c>
      <c r="BM133" s="138" t="s">
        <v>215</v>
      </c>
    </row>
    <row r="134" spans="2:65" s="1" customFormat="1" ht="11">
      <c r="B134" s="32"/>
      <c r="D134" s="140" t="s">
        <v>162</v>
      </c>
      <c r="F134" s="141" t="s">
        <v>216</v>
      </c>
      <c r="I134" s="142"/>
      <c r="L134" s="32"/>
      <c r="M134" s="143"/>
      <c r="T134" s="53"/>
      <c r="AT134" s="17" t="s">
        <v>162</v>
      </c>
      <c r="AU134" s="17" t="s">
        <v>83</v>
      </c>
    </row>
    <row r="135" spans="2:65" s="14" customFormat="1" ht="12">
      <c r="B135" s="159"/>
      <c r="D135" s="145" t="s">
        <v>164</v>
      </c>
      <c r="E135" s="160" t="s">
        <v>19</v>
      </c>
      <c r="F135" s="161" t="s">
        <v>204</v>
      </c>
      <c r="H135" s="160" t="s">
        <v>19</v>
      </c>
      <c r="I135" s="162"/>
      <c r="L135" s="159"/>
      <c r="M135" s="163"/>
      <c r="T135" s="164"/>
      <c r="AT135" s="160" t="s">
        <v>164</v>
      </c>
      <c r="AU135" s="160" t="s">
        <v>83</v>
      </c>
      <c r="AV135" s="14" t="s">
        <v>81</v>
      </c>
      <c r="AW135" s="14" t="s">
        <v>35</v>
      </c>
      <c r="AX135" s="14" t="s">
        <v>73</v>
      </c>
      <c r="AY135" s="160" t="s">
        <v>152</v>
      </c>
    </row>
    <row r="136" spans="2:65" s="12" customFormat="1" ht="12">
      <c r="B136" s="144"/>
      <c r="D136" s="145" t="s">
        <v>164</v>
      </c>
      <c r="E136" s="146" t="s">
        <v>19</v>
      </c>
      <c r="F136" s="147" t="s">
        <v>217</v>
      </c>
      <c r="H136" s="148">
        <v>4</v>
      </c>
      <c r="I136" s="149"/>
      <c r="L136" s="144"/>
      <c r="M136" s="150"/>
      <c r="T136" s="151"/>
      <c r="AT136" s="146" t="s">
        <v>164</v>
      </c>
      <c r="AU136" s="146" t="s">
        <v>83</v>
      </c>
      <c r="AV136" s="12" t="s">
        <v>83</v>
      </c>
      <c r="AW136" s="12" t="s">
        <v>35</v>
      </c>
      <c r="AX136" s="12" t="s">
        <v>73</v>
      </c>
      <c r="AY136" s="146" t="s">
        <v>152</v>
      </c>
    </row>
    <row r="137" spans="2:65" s="13" customFormat="1" ht="12">
      <c r="B137" s="152"/>
      <c r="D137" s="145" t="s">
        <v>164</v>
      </c>
      <c r="E137" s="153" t="s">
        <v>19</v>
      </c>
      <c r="F137" s="154" t="s">
        <v>166</v>
      </c>
      <c r="H137" s="155">
        <v>4</v>
      </c>
      <c r="I137" s="156"/>
      <c r="L137" s="152"/>
      <c r="M137" s="157"/>
      <c r="T137" s="158"/>
      <c r="AT137" s="153" t="s">
        <v>164</v>
      </c>
      <c r="AU137" s="153" t="s">
        <v>83</v>
      </c>
      <c r="AV137" s="13" t="s">
        <v>160</v>
      </c>
      <c r="AW137" s="13" t="s">
        <v>35</v>
      </c>
      <c r="AX137" s="13" t="s">
        <v>81</v>
      </c>
      <c r="AY137" s="153" t="s">
        <v>152</v>
      </c>
    </row>
    <row r="138" spans="2:65" s="1" customFormat="1" ht="24.25" customHeight="1">
      <c r="B138" s="32"/>
      <c r="C138" s="127" t="s">
        <v>108</v>
      </c>
      <c r="D138" s="127" t="s">
        <v>155</v>
      </c>
      <c r="E138" s="128" t="s">
        <v>218</v>
      </c>
      <c r="F138" s="129" t="s">
        <v>219</v>
      </c>
      <c r="G138" s="130" t="s">
        <v>158</v>
      </c>
      <c r="H138" s="131">
        <v>2</v>
      </c>
      <c r="I138" s="132"/>
      <c r="J138" s="133">
        <f>ROUND(I138*H138,2)</f>
        <v>0</v>
      </c>
      <c r="K138" s="129" t="s">
        <v>159</v>
      </c>
      <c r="L138" s="32"/>
      <c r="M138" s="134" t="s">
        <v>19</v>
      </c>
      <c r="N138" s="135" t="s">
        <v>44</v>
      </c>
      <c r="P138" s="136">
        <f>O138*H138</f>
        <v>0</v>
      </c>
      <c r="Q138" s="136">
        <v>0</v>
      </c>
      <c r="R138" s="136">
        <f>Q138*H138</f>
        <v>0</v>
      </c>
      <c r="S138" s="136">
        <v>0.187</v>
      </c>
      <c r="T138" s="137">
        <f>S138*H138</f>
        <v>0.374</v>
      </c>
      <c r="AR138" s="138" t="s">
        <v>160</v>
      </c>
      <c r="AT138" s="138" t="s">
        <v>155</v>
      </c>
      <c r="AU138" s="138" t="s">
        <v>83</v>
      </c>
      <c r="AY138" s="17" t="s">
        <v>152</v>
      </c>
      <c r="BE138" s="139">
        <f>IF(N138="základní",J138,0)</f>
        <v>0</v>
      </c>
      <c r="BF138" s="139">
        <f>IF(N138="snížená",J138,0)</f>
        <v>0</v>
      </c>
      <c r="BG138" s="139">
        <f>IF(N138="zákl. přenesená",J138,0)</f>
        <v>0</v>
      </c>
      <c r="BH138" s="139">
        <f>IF(N138="sníž. přenesená",J138,0)</f>
        <v>0</v>
      </c>
      <c r="BI138" s="139">
        <f>IF(N138="nulová",J138,0)</f>
        <v>0</v>
      </c>
      <c r="BJ138" s="17" t="s">
        <v>81</v>
      </c>
      <c r="BK138" s="139">
        <f>ROUND(I138*H138,2)</f>
        <v>0</v>
      </c>
      <c r="BL138" s="17" t="s">
        <v>160</v>
      </c>
      <c r="BM138" s="138" t="s">
        <v>220</v>
      </c>
    </row>
    <row r="139" spans="2:65" s="1" customFormat="1" ht="11">
      <c r="B139" s="32"/>
      <c r="D139" s="140" t="s">
        <v>162</v>
      </c>
      <c r="F139" s="141" t="s">
        <v>221</v>
      </c>
      <c r="I139" s="142"/>
      <c r="L139" s="32"/>
      <c r="M139" s="143"/>
      <c r="T139" s="53"/>
      <c r="AT139" s="17" t="s">
        <v>162</v>
      </c>
      <c r="AU139" s="17" t="s">
        <v>83</v>
      </c>
    </row>
    <row r="140" spans="2:65" s="14" customFormat="1" ht="12">
      <c r="B140" s="159"/>
      <c r="D140" s="145" t="s">
        <v>164</v>
      </c>
      <c r="E140" s="160" t="s">
        <v>19</v>
      </c>
      <c r="F140" s="161" t="s">
        <v>204</v>
      </c>
      <c r="H140" s="160" t="s">
        <v>19</v>
      </c>
      <c r="I140" s="162"/>
      <c r="L140" s="159"/>
      <c r="M140" s="163"/>
      <c r="T140" s="164"/>
      <c r="AT140" s="160" t="s">
        <v>164</v>
      </c>
      <c r="AU140" s="160" t="s">
        <v>83</v>
      </c>
      <c r="AV140" s="14" t="s">
        <v>81</v>
      </c>
      <c r="AW140" s="14" t="s">
        <v>35</v>
      </c>
      <c r="AX140" s="14" t="s">
        <v>73</v>
      </c>
      <c r="AY140" s="160" t="s">
        <v>152</v>
      </c>
    </row>
    <row r="141" spans="2:65" s="12" customFormat="1" ht="12">
      <c r="B141" s="144"/>
      <c r="D141" s="145" t="s">
        <v>164</v>
      </c>
      <c r="E141" s="146" t="s">
        <v>19</v>
      </c>
      <c r="F141" s="147" t="s">
        <v>205</v>
      </c>
      <c r="H141" s="148">
        <v>2</v>
      </c>
      <c r="I141" s="149"/>
      <c r="L141" s="144"/>
      <c r="M141" s="150"/>
      <c r="T141" s="151"/>
      <c r="AT141" s="146" t="s">
        <v>164</v>
      </c>
      <c r="AU141" s="146" t="s">
        <v>83</v>
      </c>
      <c r="AV141" s="12" t="s">
        <v>83</v>
      </c>
      <c r="AW141" s="12" t="s">
        <v>35</v>
      </c>
      <c r="AX141" s="12" t="s">
        <v>73</v>
      </c>
      <c r="AY141" s="146" t="s">
        <v>152</v>
      </c>
    </row>
    <row r="142" spans="2:65" s="13" customFormat="1" ht="12">
      <c r="B142" s="152"/>
      <c r="D142" s="145" t="s">
        <v>164</v>
      </c>
      <c r="E142" s="153" t="s">
        <v>19</v>
      </c>
      <c r="F142" s="154" t="s">
        <v>166</v>
      </c>
      <c r="H142" s="155">
        <v>2</v>
      </c>
      <c r="I142" s="156"/>
      <c r="L142" s="152"/>
      <c r="M142" s="157"/>
      <c r="T142" s="158"/>
      <c r="AT142" s="153" t="s">
        <v>164</v>
      </c>
      <c r="AU142" s="153" t="s">
        <v>83</v>
      </c>
      <c r="AV142" s="13" t="s">
        <v>160</v>
      </c>
      <c r="AW142" s="13" t="s">
        <v>35</v>
      </c>
      <c r="AX142" s="13" t="s">
        <v>81</v>
      </c>
      <c r="AY142" s="153" t="s">
        <v>152</v>
      </c>
    </row>
    <row r="143" spans="2:65" s="1" customFormat="1" ht="24.25" customHeight="1">
      <c r="B143" s="32"/>
      <c r="C143" s="127" t="s">
        <v>111</v>
      </c>
      <c r="D143" s="127" t="s">
        <v>155</v>
      </c>
      <c r="E143" s="128" t="s">
        <v>222</v>
      </c>
      <c r="F143" s="129" t="s">
        <v>223</v>
      </c>
      <c r="G143" s="130" t="s">
        <v>224</v>
      </c>
      <c r="H143" s="131">
        <v>10</v>
      </c>
      <c r="I143" s="132"/>
      <c r="J143" s="133">
        <f>ROUND(I143*H143,2)</f>
        <v>0</v>
      </c>
      <c r="K143" s="129" t="s">
        <v>159</v>
      </c>
      <c r="L143" s="32"/>
      <c r="M143" s="134" t="s">
        <v>19</v>
      </c>
      <c r="N143" s="135" t="s">
        <v>44</v>
      </c>
      <c r="P143" s="136">
        <f>O143*H143</f>
        <v>0</v>
      </c>
      <c r="Q143" s="136">
        <v>2.4399999999999999E-3</v>
      </c>
      <c r="R143" s="136">
        <f>Q143*H143</f>
        <v>2.4399999999999998E-2</v>
      </c>
      <c r="S143" s="136">
        <v>5.6000000000000008E-2</v>
      </c>
      <c r="T143" s="137">
        <f>S143*H143</f>
        <v>0.56000000000000005</v>
      </c>
      <c r="AR143" s="138" t="s">
        <v>160</v>
      </c>
      <c r="AT143" s="138" t="s">
        <v>155</v>
      </c>
      <c r="AU143" s="138" t="s">
        <v>83</v>
      </c>
      <c r="AY143" s="17" t="s">
        <v>152</v>
      </c>
      <c r="BE143" s="139">
        <f>IF(N143="základní",J143,0)</f>
        <v>0</v>
      </c>
      <c r="BF143" s="139">
        <f>IF(N143="snížená",J143,0)</f>
        <v>0</v>
      </c>
      <c r="BG143" s="139">
        <f>IF(N143="zákl. přenesená",J143,0)</f>
        <v>0</v>
      </c>
      <c r="BH143" s="139">
        <f>IF(N143="sníž. přenesená",J143,0)</f>
        <v>0</v>
      </c>
      <c r="BI143" s="139">
        <f>IF(N143="nulová",J143,0)</f>
        <v>0</v>
      </c>
      <c r="BJ143" s="17" t="s">
        <v>81</v>
      </c>
      <c r="BK143" s="139">
        <f>ROUND(I143*H143,2)</f>
        <v>0</v>
      </c>
      <c r="BL143" s="17" t="s">
        <v>160</v>
      </c>
      <c r="BM143" s="138" t="s">
        <v>225</v>
      </c>
    </row>
    <row r="144" spans="2:65" s="1" customFormat="1" ht="11">
      <c r="B144" s="32"/>
      <c r="D144" s="140" t="s">
        <v>162</v>
      </c>
      <c r="F144" s="141" t="s">
        <v>226</v>
      </c>
      <c r="I144" s="142"/>
      <c r="L144" s="32"/>
      <c r="M144" s="143"/>
      <c r="T144" s="53"/>
      <c r="AT144" s="17" t="s">
        <v>162</v>
      </c>
      <c r="AU144" s="17" t="s">
        <v>83</v>
      </c>
    </row>
    <row r="145" spans="2:65" s="1" customFormat="1" ht="16.5" customHeight="1">
      <c r="B145" s="32"/>
      <c r="C145" s="127" t="s">
        <v>8</v>
      </c>
      <c r="D145" s="127" t="s">
        <v>155</v>
      </c>
      <c r="E145" s="128" t="s">
        <v>227</v>
      </c>
      <c r="F145" s="129" t="s">
        <v>228</v>
      </c>
      <c r="G145" s="130" t="s">
        <v>224</v>
      </c>
      <c r="H145" s="131">
        <v>200</v>
      </c>
      <c r="I145" s="132"/>
      <c r="J145" s="133">
        <f>ROUND(I145*H145,2)</f>
        <v>0</v>
      </c>
      <c r="K145" s="129" t="s">
        <v>159</v>
      </c>
      <c r="L145" s="32"/>
      <c r="M145" s="134" t="s">
        <v>19</v>
      </c>
      <c r="N145" s="135" t="s">
        <v>44</v>
      </c>
      <c r="P145" s="136">
        <f>O145*H145</f>
        <v>0</v>
      </c>
      <c r="Q145" s="136">
        <v>1.7600000000000001E-5</v>
      </c>
      <c r="R145" s="136">
        <f>Q145*H145</f>
        <v>3.5200000000000001E-3</v>
      </c>
      <c r="S145" s="136">
        <v>3.0000000000000001E-3</v>
      </c>
      <c r="T145" s="137">
        <f>S145*H145</f>
        <v>0.6</v>
      </c>
      <c r="AR145" s="138" t="s">
        <v>160</v>
      </c>
      <c r="AT145" s="138" t="s">
        <v>155</v>
      </c>
      <c r="AU145" s="138" t="s">
        <v>83</v>
      </c>
      <c r="AY145" s="17" t="s">
        <v>152</v>
      </c>
      <c r="BE145" s="139">
        <f>IF(N145="základní",J145,0)</f>
        <v>0</v>
      </c>
      <c r="BF145" s="139">
        <f>IF(N145="snížená",J145,0)</f>
        <v>0</v>
      </c>
      <c r="BG145" s="139">
        <f>IF(N145="zákl. přenesená",J145,0)</f>
        <v>0</v>
      </c>
      <c r="BH145" s="139">
        <f>IF(N145="sníž. přenesená",J145,0)</f>
        <v>0</v>
      </c>
      <c r="BI145" s="139">
        <f>IF(N145="nulová",J145,0)</f>
        <v>0</v>
      </c>
      <c r="BJ145" s="17" t="s">
        <v>81</v>
      </c>
      <c r="BK145" s="139">
        <f>ROUND(I145*H145,2)</f>
        <v>0</v>
      </c>
      <c r="BL145" s="17" t="s">
        <v>160</v>
      </c>
      <c r="BM145" s="138" t="s">
        <v>229</v>
      </c>
    </row>
    <row r="146" spans="2:65" s="1" customFormat="1" ht="11">
      <c r="B146" s="32"/>
      <c r="D146" s="140" t="s">
        <v>162</v>
      </c>
      <c r="F146" s="141" t="s">
        <v>230</v>
      </c>
      <c r="I146" s="142"/>
      <c r="L146" s="32"/>
      <c r="M146" s="143"/>
      <c r="T146" s="53"/>
      <c r="AT146" s="17" t="s">
        <v>162</v>
      </c>
      <c r="AU146" s="17" t="s">
        <v>83</v>
      </c>
    </row>
    <row r="147" spans="2:65" s="11" customFormat="1" ht="22.75" customHeight="1">
      <c r="B147" s="115"/>
      <c r="D147" s="116" t="s">
        <v>72</v>
      </c>
      <c r="E147" s="125" t="s">
        <v>231</v>
      </c>
      <c r="F147" s="125" t="s">
        <v>232</v>
      </c>
      <c r="I147" s="118"/>
      <c r="J147" s="126">
        <f>BK147</f>
        <v>0</v>
      </c>
      <c r="L147" s="115"/>
      <c r="M147" s="120"/>
      <c r="P147" s="121">
        <f>SUM(P148:P158)</f>
        <v>0</v>
      </c>
      <c r="R147" s="121">
        <f>SUM(R148:R158)</f>
        <v>0</v>
      </c>
      <c r="T147" s="122">
        <f>SUM(T148:T158)</f>
        <v>0</v>
      </c>
      <c r="AR147" s="116" t="s">
        <v>81</v>
      </c>
      <c r="AT147" s="123" t="s">
        <v>72</v>
      </c>
      <c r="AU147" s="123" t="s">
        <v>81</v>
      </c>
      <c r="AY147" s="116" t="s">
        <v>152</v>
      </c>
      <c r="BK147" s="124">
        <f>SUM(BK148:BK158)</f>
        <v>0</v>
      </c>
    </row>
    <row r="148" spans="2:65" s="1" customFormat="1" ht="24.25" customHeight="1">
      <c r="B148" s="32"/>
      <c r="C148" s="127" t="s">
        <v>233</v>
      </c>
      <c r="D148" s="127" t="s">
        <v>155</v>
      </c>
      <c r="E148" s="128" t="s">
        <v>234</v>
      </c>
      <c r="F148" s="129" t="s">
        <v>235</v>
      </c>
      <c r="G148" s="130" t="s">
        <v>236</v>
      </c>
      <c r="H148" s="131">
        <v>37.802999999999997</v>
      </c>
      <c r="I148" s="132"/>
      <c r="J148" s="133">
        <f>ROUND(I148*H148,2)</f>
        <v>0</v>
      </c>
      <c r="K148" s="129" t="s">
        <v>159</v>
      </c>
      <c r="L148" s="32"/>
      <c r="M148" s="134" t="s">
        <v>19</v>
      </c>
      <c r="N148" s="135" t="s">
        <v>44</v>
      </c>
      <c r="P148" s="136">
        <f>O148*H148</f>
        <v>0</v>
      </c>
      <c r="Q148" s="136">
        <v>0</v>
      </c>
      <c r="R148" s="136">
        <f>Q148*H148</f>
        <v>0</v>
      </c>
      <c r="S148" s="136">
        <v>0</v>
      </c>
      <c r="T148" s="137">
        <f>S148*H148</f>
        <v>0</v>
      </c>
      <c r="AR148" s="138" t="s">
        <v>160</v>
      </c>
      <c r="AT148" s="138" t="s">
        <v>155</v>
      </c>
      <c r="AU148" s="138" t="s">
        <v>83</v>
      </c>
      <c r="AY148" s="17" t="s">
        <v>152</v>
      </c>
      <c r="BE148" s="139">
        <f>IF(N148="základní",J148,0)</f>
        <v>0</v>
      </c>
      <c r="BF148" s="139">
        <f>IF(N148="snížená",J148,0)</f>
        <v>0</v>
      </c>
      <c r="BG148" s="139">
        <f>IF(N148="zákl. přenesená",J148,0)</f>
        <v>0</v>
      </c>
      <c r="BH148" s="139">
        <f>IF(N148="sníž. přenesená",J148,0)</f>
        <v>0</v>
      </c>
      <c r="BI148" s="139">
        <f>IF(N148="nulová",J148,0)</f>
        <v>0</v>
      </c>
      <c r="BJ148" s="17" t="s">
        <v>81</v>
      </c>
      <c r="BK148" s="139">
        <f>ROUND(I148*H148,2)</f>
        <v>0</v>
      </c>
      <c r="BL148" s="17" t="s">
        <v>160</v>
      </c>
      <c r="BM148" s="138" t="s">
        <v>237</v>
      </c>
    </row>
    <row r="149" spans="2:65" s="1" customFormat="1" ht="11">
      <c r="B149" s="32"/>
      <c r="D149" s="140" t="s">
        <v>162</v>
      </c>
      <c r="F149" s="141" t="s">
        <v>238</v>
      </c>
      <c r="I149" s="142"/>
      <c r="L149" s="32"/>
      <c r="M149" s="143"/>
      <c r="T149" s="53"/>
      <c r="AT149" s="17" t="s">
        <v>162</v>
      </c>
      <c r="AU149" s="17" t="s">
        <v>83</v>
      </c>
    </row>
    <row r="150" spans="2:65" s="1" customFormat="1" ht="37.75" customHeight="1">
      <c r="B150" s="32"/>
      <c r="C150" s="127" t="s">
        <v>239</v>
      </c>
      <c r="D150" s="127" t="s">
        <v>155</v>
      </c>
      <c r="E150" s="128" t="s">
        <v>240</v>
      </c>
      <c r="F150" s="129" t="s">
        <v>241</v>
      </c>
      <c r="G150" s="130" t="s">
        <v>236</v>
      </c>
      <c r="H150" s="131">
        <v>37.802999999999997</v>
      </c>
      <c r="I150" s="132"/>
      <c r="J150" s="133">
        <f>ROUND(I150*H150,2)</f>
        <v>0</v>
      </c>
      <c r="K150" s="129" t="s">
        <v>159</v>
      </c>
      <c r="L150" s="32"/>
      <c r="M150" s="134" t="s">
        <v>19</v>
      </c>
      <c r="N150" s="135" t="s">
        <v>44</v>
      </c>
      <c r="P150" s="136">
        <f>O150*H150</f>
        <v>0</v>
      </c>
      <c r="Q150" s="136">
        <v>0</v>
      </c>
      <c r="R150" s="136">
        <f>Q150*H150</f>
        <v>0</v>
      </c>
      <c r="S150" s="136">
        <v>0</v>
      </c>
      <c r="T150" s="137">
        <f>S150*H150</f>
        <v>0</v>
      </c>
      <c r="AR150" s="138" t="s">
        <v>160</v>
      </c>
      <c r="AT150" s="138" t="s">
        <v>155</v>
      </c>
      <c r="AU150" s="138" t="s">
        <v>83</v>
      </c>
      <c r="AY150" s="17" t="s">
        <v>152</v>
      </c>
      <c r="BE150" s="139">
        <f>IF(N150="základní",J150,0)</f>
        <v>0</v>
      </c>
      <c r="BF150" s="139">
        <f>IF(N150="snížená",J150,0)</f>
        <v>0</v>
      </c>
      <c r="BG150" s="139">
        <f>IF(N150="zákl. přenesená",J150,0)</f>
        <v>0</v>
      </c>
      <c r="BH150" s="139">
        <f>IF(N150="sníž. přenesená",J150,0)</f>
        <v>0</v>
      </c>
      <c r="BI150" s="139">
        <f>IF(N150="nulová",J150,0)</f>
        <v>0</v>
      </c>
      <c r="BJ150" s="17" t="s">
        <v>81</v>
      </c>
      <c r="BK150" s="139">
        <f>ROUND(I150*H150,2)</f>
        <v>0</v>
      </c>
      <c r="BL150" s="17" t="s">
        <v>160</v>
      </c>
      <c r="BM150" s="138" t="s">
        <v>242</v>
      </c>
    </row>
    <row r="151" spans="2:65" s="1" customFormat="1" ht="11">
      <c r="B151" s="32"/>
      <c r="D151" s="140" t="s">
        <v>162</v>
      </c>
      <c r="F151" s="141" t="s">
        <v>243</v>
      </c>
      <c r="I151" s="142"/>
      <c r="L151" s="32"/>
      <c r="M151" s="143"/>
      <c r="T151" s="53"/>
      <c r="AT151" s="17" t="s">
        <v>162</v>
      </c>
      <c r="AU151" s="17" t="s">
        <v>83</v>
      </c>
    </row>
    <row r="152" spans="2:65" s="1" customFormat="1" ht="21.75" customHeight="1">
      <c r="B152" s="32"/>
      <c r="C152" s="127" t="s">
        <v>244</v>
      </c>
      <c r="D152" s="127" t="s">
        <v>155</v>
      </c>
      <c r="E152" s="128" t="s">
        <v>245</v>
      </c>
      <c r="F152" s="129" t="s">
        <v>246</v>
      </c>
      <c r="G152" s="130" t="s">
        <v>236</v>
      </c>
      <c r="H152" s="131">
        <v>37.802999999999997</v>
      </c>
      <c r="I152" s="132"/>
      <c r="J152" s="133">
        <f>ROUND(I152*H152,2)</f>
        <v>0</v>
      </c>
      <c r="K152" s="129" t="s">
        <v>159</v>
      </c>
      <c r="L152" s="32"/>
      <c r="M152" s="134" t="s">
        <v>19</v>
      </c>
      <c r="N152" s="135" t="s">
        <v>44</v>
      </c>
      <c r="P152" s="136">
        <f>O152*H152</f>
        <v>0</v>
      </c>
      <c r="Q152" s="136">
        <v>0</v>
      </c>
      <c r="R152" s="136">
        <f>Q152*H152</f>
        <v>0</v>
      </c>
      <c r="S152" s="136">
        <v>0</v>
      </c>
      <c r="T152" s="137">
        <f>S152*H152</f>
        <v>0</v>
      </c>
      <c r="AR152" s="138" t="s">
        <v>160</v>
      </c>
      <c r="AT152" s="138" t="s">
        <v>155</v>
      </c>
      <c r="AU152" s="138" t="s">
        <v>83</v>
      </c>
      <c r="AY152" s="17" t="s">
        <v>152</v>
      </c>
      <c r="BE152" s="139">
        <f>IF(N152="základní",J152,0)</f>
        <v>0</v>
      </c>
      <c r="BF152" s="139">
        <f>IF(N152="snížená",J152,0)</f>
        <v>0</v>
      </c>
      <c r="BG152" s="139">
        <f>IF(N152="zákl. přenesená",J152,0)</f>
        <v>0</v>
      </c>
      <c r="BH152" s="139">
        <f>IF(N152="sníž. přenesená",J152,0)</f>
        <v>0</v>
      </c>
      <c r="BI152" s="139">
        <f>IF(N152="nulová",J152,0)</f>
        <v>0</v>
      </c>
      <c r="BJ152" s="17" t="s">
        <v>81</v>
      </c>
      <c r="BK152" s="139">
        <f>ROUND(I152*H152,2)</f>
        <v>0</v>
      </c>
      <c r="BL152" s="17" t="s">
        <v>160</v>
      </c>
      <c r="BM152" s="138" t="s">
        <v>247</v>
      </c>
    </row>
    <row r="153" spans="2:65" s="1" customFormat="1" ht="11">
      <c r="B153" s="32"/>
      <c r="D153" s="140" t="s">
        <v>162</v>
      </c>
      <c r="F153" s="141" t="s">
        <v>248</v>
      </c>
      <c r="I153" s="142"/>
      <c r="L153" s="32"/>
      <c r="M153" s="143"/>
      <c r="T153" s="53"/>
      <c r="AT153" s="17" t="s">
        <v>162</v>
      </c>
      <c r="AU153" s="17" t="s">
        <v>83</v>
      </c>
    </row>
    <row r="154" spans="2:65" s="1" customFormat="1" ht="24.25" customHeight="1">
      <c r="B154" s="32"/>
      <c r="C154" s="127" t="s">
        <v>249</v>
      </c>
      <c r="D154" s="127" t="s">
        <v>155</v>
      </c>
      <c r="E154" s="128" t="s">
        <v>250</v>
      </c>
      <c r="F154" s="129" t="s">
        <v>251</v>
      </c>
      <c r="G154" s="130" t="s">
        <v>236</v>
      </c>
      <c r="H154" s="131">
        <v>340.22699999999998</v>
      </c>
      <c r="I154" s="132"/>
      <c r="J154" s="133">
        <f>ROUND(I154*H154,2)</f>
        <v>0</v>
      </c>
      <c r="K154" s="129" t="s">
        <v>159</v>
      </c>
      <c r="L154" s="32"/>
      <c r="M154" s="134" t="s">
        <v>19</v>
      </c>
      <c r="N154" s="135" t="s">
        <v>44</v>
      </c>
      <c r="P154" s="136">
        <f>O154*H154</f>
        <v>0</v>
      </c>
      <c r="Q154" s="136">
        <v>0</v>
      </c>
      <c r="R154" s="136">
        <f>Q154*H154</f>
        <v>0</v>
      </c>
      <c r="S154" s="136">
        <v>0</v>
      </c>
      <c r="T154" s="137">
        <f>S154*H154</f>
        <v>0</v>
      </c>
      <c r="AR154" s="138" t="s">
        <v>160</v>
      </c>
      <c r="AT154" s="138" t="s">
        <v>155</v>
      </c>
      <c r="AU154" s="138" t="s">
        <v>83</v>
      </c>
      <c r="AY154" s="17" t="s">
        <v>152</v>
      </c>
      <c r="BE154" s="139">
        <f>IF(N154="základní",J154,0)</f>
        <v>0</v>
      </c>
      <c r="BF154" s="139">
        <f>IF(N154="snížená",J154,0)</f>
        <v>0</v>
      </c>
      <c r="BG154" s="139">
        <f>IF(N154="zákl. přenesená",J154,0)</f>
        <v>0</v>
      </c>
      <c r="BH154" s="139">
        <f>IF(N154="sníž. přenesená",J154,0)</f>
        <v>0</v>
      </c>
      <c r="BI154" s="139">
        <f>IF(N154="nulová",J154,0)</f>
        <v>0</v>
      </c>
      <c r="BJ154" s="17" t="s">
        <v>81</v>
      </c>
      <c r="BK154" s="139">
        <f>ROUND(I154*H154,2)</f>
        <v>0</v>
      </c>
      <c r="BL154" s="17" t="s">
        <v>160</v>
      </c>
      <c r="BM154" s="138" t="s">
        <v>252</v>
      </c>
    </row>
    <row r="155" spans="2:65" s="1" customFormat="1" ht="11">
      <c r="B155" s="32"/>
      <c r="D155" s="140" t="s">
        <v>162</v>
      </c>
      <c r="F155" s="141" t="s">
        <v>253</v>
      </c>
      <c r="I155" s="142"/>
      <c r="L155" s="32"/>
      <c r="M155" s="143"/>
      <c r="T155" s="53"/>
      <c r="AT155" s="17" t="s">
        <v>162</v>
      </c>
      <c r="AU155" s="17" t="s">
        <v>83</v>
      </c>
    </row>
    <row r="156" spans="2:65" s="12" customFormat="1" ht="12">
      <c r="B156" s="144"/>
      <c r="D156" s="145" t="s">
        <v>164</v>
      </c>
      <c r="F156" s="147" t="s">
        <v>254</v>
      </c>
      <c r="H156" s="148">
        <v>340.22699999999998</v>
      </c>
      <c r="I156" s="149"/>
      <c r="L156" s="144"/>
      <c r="M156" s="150"/>
      <c r="T156" s="151"/>
      <c r="AT156" s="146" t="s">
        <v>164</v>
      </c>
      <c r="AU156" s="146" t="s">
        <v>83</v>
      </c>
      <c r="AV156" s="12" t="s">
        <v>83</v>
      </c>
      <c r="AW156" s="12" t="s">
        <v>4</v>
      </c>
      <c r="AX156" s="12" t="s">
        <v>81</v>
      </c>
      <c r="AY156" s="146" t="s">
        <v>152</v>
      </c>
    </row>
    <row r="157" spans="2:65" s="1" customFormat="1" ht="24.25" customHeight="1">
      <c r="B157" s="32"/>
      <c r="C157" s="127" t="s">
        <v>255</v>
      </c>
      <c r="D157" s="127" t="s">
        <v>155</v>
      </c>
      <c r="E157" s="128" t="s">
        <v>256</v>
      </c>
      <c r="F157" s="129" t="s">
        <v>257</v>
      </c>
      <c r="G157" s="130" t="s">
        <v>236</v>
      </c>
      <c r="H157" s="131">
        <v>37.802999999999997</v>
      </c>
      <c r="I157" s="132"/>
      <c r="J157" s="133">
        <f>ROUND(I157*H157,2)</f>
        <v>0</v>
      </c>
      <c r="K157" s="129" t="s">
        <v>159</v>
      </c>
      <c r="L157" s="32"/>
      <c r="M157" s="134" t="s">
        <v>19</v>
      </c>
      <c r="N157" s="135" t="s">
        <v>44</v>
      </c>
      <c r="P157" s="136">
        <f>O157*H157</f>
        <v>0</v>
      </c>
      <c r="Q157" s="136">
        <v>0</v>
      </c>
      <c r="R157" s="136">
        <f>Q157*H157</f>
        <v>0</v>
      </c>
      <c r="S157" s="136">
        <v>0</v>
      </c>
      <c r="T157" s="137">
        <f>S157*H157</f>
        <v>0</v>
      </c>
      <c r="AR157" s="138" t="s">
        <v>160</v>
      </c>
      <c r="AT157" s="138" t="s">
        <v>155</v>
      </c>
      <c r="AU157" s="138" t="s">
        <v>83</v>
      </c>
      <c r="AY157" s="17" t="s">
        <v>152</v>
      </c>
      <c r="BE157" s="139">
        <f>IF(N157="základní",J157,0)</f>
        <v>0</v>
      </c>
      <c r="BF157" s="139">
        <f>IF(N157="snížená",J157,0)</f>
        <v>0</v>
      </c>
      <c r="BG157" s="139">
        <f>IF(N157="zákl. přenesená",J157,0)</f>
        <v>0</v>
      </c>
      <c r="BH157" s="139">
        <f>IF(N157="sníž. přenesená",J157,0)</f>
        <v>0</v>
      </c>
      <c r="BI157" s="139">
        <f>IF(N157="nulová",J157,0)</f>
        <v>0</v>
      </c>
      <c r="BJ157" s="17" t="s">
        <v>81</v>
      </c>
      <c r="BK157" s="139">
        <f>ROUND(I157*H157,2)</f>
        <v>0</v>
      </c>
      <c r="BL157" s="17" t="s">
        <v>160</v>
      </c>
      <c r="BM157" s="138" t="s">
        <v>258</v>
      </c>
    </row>
    <row r="158" spans="2:65" s="1" customFormat="1" ht="11">
      <c r="B158" s="32"/>
      <c r="D158" s="140" t="s">
        <v>162</v>
      </c>
      <c r="F158" s="141" t="s">
        <v>259</v>
      </c>
      <c r="I158" s="142"/>
      <c r="L158" s="32"/>
      <c r="M158" s="143"/>
      <c r="T158" s="53"/>
      <c r="AT158" s="17" t="s">
        <v>162</v>
      </c>
      <c r="AU158" s="17" t="s">
        <v>83</v>
      </c>
    </row>
    <row r="159" spans="2:65" s="11" customFormat="1" ht="26" customHeight="1">
      <c r="B159" s="115"/>
      <c r="D159" s="116" t="s">
        <v>72</v>
      </c>
      <c r="E159" s="117" t="s">
        <v>260</v>
      </c>
      <c r="F159" s="117" t="s">
        <v>261</v>
      </c>
      <c r="I159" s="118"/>
      <c r="J159" s="119">
        <f>BK159</f>
        <v>0</v>
      </c>
      <c r="L159" s="115"/>
      <c r="M159" s="120"/>
      <c r="P159" s="121">
        <f>P160+P165+P167+P169+P171+P173+P176+P181+P186+P193</f>
        <v>0</v>
      </c>
      <c r="R159" s="121">
        <f>R160+R165+R167+R169+R171+R173+R176+R181+R186+R193</f>
        <v>0.42773650000000002</v>
      </c>
      <c r="T159" s="122">
        <f>T160+T165+T167+T169+T171+T173+T176+T181+T186+T193</f>
        <v>12.911508799999996</v>
      </c>
      <c r="AR159" s="116" t="s">
        <v>83</v>
      </c>
      <c r="AT159" s="123" t="s">
        <v>72</v>
      </c>
      <c r="AU159" s="123" t="s">
        <v>73</v>
      </c>
      <c r="AY159" s="116" t="s">
        <v>152</v>
      </c>
      <c r="BK159" s="124">
        <f>BK160+BK165+BK167+BK169+BK171+BK173+BK176+BK181+BK186+BK193</f>
        <v>0</v>
      </c>
    </row>
    <row r="160" spans="2:65" s="11" customFormat="1" ht="22.75" customHeight="1">
      <c r="B160" s="115"/>
      <c r="D160" s="116" t="s">
        <v>72</v>
      </c>
      <c r="E160" s="125" t="s">
        <v>262</v>
      </c>
      <c r="F160" s="125" t="s">
        <v>263</v>
      </c>
      <c r="I160" s="118"/>
      <c r="J160" s="126">
        <f>BK160</f>
        <v>0</v>
      </c>
      <c r="L160" s="115"/>
      <c r="M160" s="120"/>
      <c r="P160" s="121">
        <f>SUM(P161:P164)</f>
        <v>0</v>
      </c>
      <c r="R160" s="121">
        <f>SUM(R161:R164)</f>
        <v>0</v>
      </c>
      <c r="T160" s="122">
        <f>SUM(T161:T164)</f>
        <v>0.69074499999999994</v>
      </c>
      <c r="AR160" s="116" t="s">
        <v>83</v>
      </c>
      <c r="AT160" s="123" t="s">
        <v>72</v>
      </c>
      <c r="AU160" s="123" t="s">
        <v>81</v>
      </c>
      <c r="AY160" s="116" t="s">
        <v>152</v>
      </c>
      <c r="BK160" s="124">
        <f>SUM(BK161:BK164)</f>
        <v>0</v>
      </c>
    </row>
    <row r="161" spans="2:65" s="1" customFormat="1" ht="21.75" customHeight="1">
      <c r="B161" s="32"/>
      <c r="C161" s="127" t="s">
        <v>264</v>
      </c>
      <c r="D161" s="127" t="s">
        <v>155</v>
      </c>
      <c r="E161" s="128" t="s">
        <v>265</v>
      </c>
      <c r="F161" s="129" t="s">
        <v>266</v>
      </c>
      <c r="G161" s="130" t="s">
        <v>158</v>
      </c>
      <c r="H161" s="131">
        <v>125.59</v>
      </c>
      <c r="I161" s="132"/>
      <c r="J161" s="133">
        <f>ROUND(I161*H161,2)</f>
        <v>0</v>
      </c>
      <c r="K161" s="129" t="s">
        <v>159</v>
      </c>
      <c r="L161" s="32"/>
      <c r="M161" s="134" t="s">
        <v>19</v>
      </c>
      <c r="N161" s="135" t="s">
        <v>44</v>
      </c>
      <c r="P161" s="136">
        <f>O161*H161</f>
        <v>0</v>
      </c>
      <c r="Q161" s="136">
        <v>0</v>
      </c>
      <c r="R161" s="136">
        <f>Q161*H161</f>
        <v>0</v>
      </c>
      <c r="S161" s="136">
        <v>5.4999999999999997E-3</v>
      </c>
      <c r="T161" s="137">
        <f>S161*H161</f>
        <v>0.69074499999999994</v>
      </c>
      <c r="AR161" s="138" t="s">
        <v>249</v>
      </c>
      <c r="AT161" s="138" t="s">
        <v>155</v>
      </c>
      <c r="AU161" s="138" t="s">
        <v>83</v>
      </c>
      <c r="AY161" s="17" t="s">
        <v>152</v>
      </c>
      <c r="BE161" s="139">
        <f>IF(N161="základní",J161,0)</f>
        <v>0</v>
      </c>
      <c r="BF161" s="139">
        <f>IF(N161="snížená",J161,0)</f>
        <v>0</v>
      </c>
      <c r="BG161" s="139">
        <f>IF(N161="zákl. přenesená",J161,0)</f>
        <v>0</v>
      </c>
      <c r="BH161" s="139">
        <f>IF(N161="sníž. přenesená",J161,0)</f>
        <v>0</v>
      </c>
      <c r="BI161" s="139">
        <f>IF(N161="nulová",J161,0)</f>
        <v>0</v>
      </c>
      <c r="BJ161" s="17" t="s">
        <v>81</v>
      </c>
      <c r="BK161" s="139">
        <f>ROUND(I161*H161,2)</f>
        <v>0</v>
      </c>
      <c r="BL161" s="17" t="s">
        <v>249</v>
      </c>
      <c r="BM161" s="138" t="s">
        <v>267</v>
      </c>
    </row>
    <row r="162" spans="2:65" s="1" customFormat="1" ht="11">
      <c r="B162" s="32"/>
      <c r="D162" s="140" t="s">
        <v>162</v>
      </c>
      <c r="F162" s="141" t="s">
        <v>268</v>
      </c>
      <c r="I162" s="142"/>
      <c r="L162" s="32"/>
      <c r="M162" s="143"/>
      <c r="T162" s="53"/>
      <c r="AT162" s="17" t="s">
        <v>162</v>
      </c>
      <c r="AU162" s="17" t="s">
        <v>83</v>
      </c>
    </row>
    <row r="163" spans="2:65" s="12" customFormat="1" ht="12">
      <c r="B163" s="144"/>
      <c r="D163" s="145" t="s">
        <v>164</v>
      </c>
      <c r="E163" s="146" t="s">
        <v>19</v>
      </c>
      <c r="F163" s="147" t="s">
        <v>269</v>
      </c>
      <c r="H163" s="148">
        <v>125.59</v>
      </c>
      <c r="I163" s="149"/>
      <c r="L163" s="144"/>
      <c r="M163" s="150"/>
      <c r="T163" s="151"/>
      <c r="AT163" s="146" t="s">
        <v>164</v>
      </c>
      <c r="AU163" s="146" t="s">
        <v>83</v>
      </c>
      <c r="AV163" s="12" t="s">
        <v>83</v>
      </c>
      <c r="AW163" s="12" t="s">
        <v>35</v>
      </c>
      <c r="AX163" s="12" t="s">
        <v>73</v>
      </c>
      <c r="AY163" s="146" t="s">
        <v>152</v>
      </c>
    </row>
    <row r="164" spans="2:65" s="13" customFormat="1" ht="12">
      <c r="B164" s="152"/>
      <c r="D164" s="145" t="s">
        <v>164</v>
      </c>
      <c r="E164" s="153" t="s">
        <v>19</v>
      </c>
      <c r="F164" s="154" t="s">
        <v>166</v>
      </c>
      <c r="H164" s="155">
        <v>125.59</v>
      </c>
      <c r="I164" s="156"/>
      <c r="L164" s="152"/>
      <c r="M164" s="157"/>
      <c r="T164" s="158"/>
      <c r="AT164" s="153" t="s">
        <v>164</v>
      </c>
      <c r="AU164" s="153" t="s">
        <v>83</v>
      </c>
      <c r="AV164" s="13" t="s">
        <v>160</v>
      </c>
      <c r="AW164" s="13" t="s">
        <v>35</v>
      </c>
      <c r="AX164" s="13" t="s">
        <v>81</v>
      </c>
      <c r="AY164" s="153" t="s">
        <v>152</v>
      </c>
    </row>
    <row r="165" spans="2:65" s="11" customFormat="1" ht="22.75" customHeight="1">
      <c r="B165" s="115"/>
      <c r="D165" s="116" t="s">
        <v>72</v>
      </c>
      <c r="E165" s="125" t="s">
        <v>270</v>
      </c>
      <c r="F165" s="125" t="s">
        <v>271</v>
      </c>
      <c r="I165" s="118"/>
      <c r="J165" s="126">
        <f>BK165</f>
        <v>0</v>
      </c>
      <c r="L165" s="115"/>
      <c r="M165" s="120"/>
      <c r="P165" s="121">
        <f>P166</f>
        <v>0</v>
      </c>
      <c r="R165" s="121">
        <f>R166</f>
        <v>0</v>
      </c>
      <c r="T165" s="122">
        <f>T166</f>
        <v>0.1</v>
      </c>
      <c r="AR165" s="116" t="s">
        <v>83</v>
      </c>
      <c r="AT165" s="123" t="s">
        <v>72</v>
      </c>
      <c r="AU165" s="123" t="s">
        <v>81</v>
      </c>
      <c r="AY165" s="116" t="s">
        <v>152</v>
      </c>
      <c r="BK165" s="124">
        <f>BK166</f>
        <v>0</v>
      </c>
    </row>
    <row r="166" spans="2:65" s="1" customFormat="1" ht="16.5" customHeight="1">
      <c r="B166" s="32"/>
      <c r="C166" s="127" t="s">
        <v>272</v>
      </c>
      <c r="D166" s="127" t="s">
        <v>155</v>
      </c>
      <c r="E166" s="128" t="s">
        <v>273</v>
      </c>
      <c r="F166" s="129" t="s">
        <v>274</v>
      </c>
      <c r="G166" s="130" t="s">
        <v>275</v>
      </c>
      <c r="H166" s="131">
        <v>1</v>
      </c>
      <c r="I166" s="132"/>
      <c r="J166" s="133">
        <f>ROUND(I166*H166,2)</f>
        <v>0</v>
      </c>
      <c r="K166" s="129" t="s">
        <v>19</v>
      </c>
      <c r="L166" s="32"/>
      <c r="M166" s="134" t="s">
        <v>19</v>
      </c>
      <c r="N166" s="135" t="s">
        <v>44</v>
      </c>
      <c r="P166" s="136">
        <f>O166*H166</f>
        <v>0</v>
      </c>
      <c r="Q166" s="136">
        <v>0</v>
      </c>
      <c r="R166" s="136">
        <f>Q166*H166</f>
        <v>0</v>
      </c>
      <c r="S166" s="136">
        <v>0.1</v>
      </c>
      <c r="T166" s="137">
        <f>S166*H166</f>
        <v>0.1</v>
      </c>
      <c r="AR166" s="138" t="s">
        <v>249</v>
      </c>
      <c r="AT166" s="138" t="s">
        <v>155</v>
      </c>
      <c r="AU166" s="138" t="s">
        <v>83</v>
      </c>
      <c r="AY166" s="17" t="s">
        <v>152</v>
      </c>
      <c r="BE166" s="139">
        <f>IF(N166="základní",J166,0)</f>
        <v>0</v>
      </c>
      <c r="BF166" s="139">
        <f>IF(N166="snížená",J166,0)</f>
        <v>0</v>
      </c>
      <c r="BG166" s="139">
        <f>IF(N166="zákl. přenesená",J166,0)</f>
        <v>0</v>
      </c>
      <c r="BH166" s="139">
        <f>IF(N166="sníž. přenesená",J166,0)</f>
        <v>0</v>
      </c>
      <c r="BI166" s="139">
        <f>IF(N166="nulová",J166,0)</f>
        <v>0</v>
      </c>
      <c r="BJ166" s="17" t="s">
        <v>81</v>
      </c>
      <c r="BK166" s="139">
        <f>ROUND(I166*H166,2)</f>
        <v>0</v>
      </c>
      <c r="BL166" s="17" t="s">
        <v>249</v>
      </c>
      <c r="BM166" s="138" t="s">
        <v>276</v>
      </c>
    </row>
    <row r="167" spans="2:65" s="11" customFormat="1" ht="22.75" customHeight="1">
      <c r="B167" s="115"/>
      <c r="D167" s="116" t="s">
        <v>72</v>
      </c>
      <c r="E167" s="125" t="s">
        <v>277</v>
      </c>
      <c r="F167" s="125" t="s">
        <v>278</v>
      </c>
      <c r="I167" s="118"/>
      <c r="J167" s="126">
        <f>BK167</f>
        <v>0</v>
      </c>
      <c r="L167" s="115"/>
      <c r="M167" s="120"/>
      <c r="P167" s="121">
        <f>P168</f>
        <v>0</v>
      </c>
      <c r="R167" s="121">
        <f>R168</f>
        <v>0</v>
      </c>
      <c r="T167" s="122">
        <f>T168</f>
        <v>0.1</v>
      </c>
      <c r="AR167" s="116" t="s">
        <v>83</v>
      </c>
      <c r="AT167" s="123" t="s">
        <v>72</v>
      </c>
      <c r="AU167" s="123" t="s">
        <v>81</v>
      </c>
      <c r="AY167" s="116" t="s">
        <v>152</v>
      </c>
      <c r="BK167" s="124">
        <f>BK168</f>
        <v>0</v>
      </c>
    </row>
    <row r="168" spans="2:65" s="1" customFormat="1" ht="16.5" customHeight="1">
      <c r="B168" s="32"/>
      <c r="C168" s="127" t="s">
        <v>279</v>
      </c>
      <c r="D168" s="127" t="s">
        <v>155</v>
      </c>
      <c r="E168" s="128" t="s">
        <v>280</v>
      </c>
      <c r="F168" s="129" t="s">
        <v>281</v>
      </c>
      <c r="G168" s="130" t="s">
        <v>275</v>
      </c>
      <c r="H168" s="131">
        <v>1</v>
      </c>
      <c r="I168" s="132"/>
      <c r="J168" s="133">
        <f>ROUND(I168*H168,2)</f>
        <v>0</v>
      </c>
      <c r="K168" s="129" t="s">
        <v>19</v>
      </c>
      <c r="L168" s="32"/>
      <c r="M168" s="134" t="s">
        <v>19</v>
      </c>
      <c r="N168" s="135" t="s">
        <v>44</v>
      </c>
      <c r="P168" s="136">
        <f>O168*H168</f>
        <v>0</v>
      </c>
      <c r="Q168" s="136">
        <v>0</v>
      </c>
      <c r="R168" s="136">
        <f>Q168*H168</f>
        <v>0</v>
      </c>
      <c r="S168" s="136">
        <v>0.1</v>
      </c>
      <c r="T168" s="137">
        <f>S168*H168</f>
        <v>0.1</v>
      </c>
      <c r="AR168" s="138" t="s">
        <v>249</v>
      </c>
      <c r="AT168" s="138" t="s">
        <v>155</v>
      </c>
      <c r="AU168" s="138" t="s">
        <v>83</v>
      </c>
      <c r="AY168" s="17" t="s">
        <v>152</v>
      </c>
      <c r="BE168" s="139">
        <f>IF(N168="základní",J168,0)</f>
        <v>0</v>
      </c>
      <c r="BF168" s="139">
        <f>IF(N168="snížená",J168,0)</f>
        <v>0</v>
      </c>
      <c r="BG168" s="139">
        <f>IF(N168="zákl. přenesená",J168,0)</f>
        <v>0</v>
      </c>
      <c r="BH168" s="139">
        <f>IF(N168="sníž. přenesená",J168,0)</f>
        <v>0</v>
      </c>
      <c r="BI168" s="139">
        <f>IF(N168="nulová",J168,0)</f>
        <v>0</v>
      </c>
      <c r="BJ168" s="17" t="s">
        <v>81</v>
      </c>
      <c r="BK168" s="139">
        <f>ROUND(I168*H168,2)</f>
        <v>0</v>
      </c>
      <c r="BL168" s="17" t="s">
        <v>249</v>
      </c>
      <c r="BM168" s="138" t="s">
        <v>282</v>
      </c>
    </row>
    <row r="169" spans="2:65" s="11" customFormat="1" ht="22.75" customHeight="1">
      <c r="B169" s="115"/>
      <c r="D169" s="116" t="s">
        <v>72</v>
      </c>
      <c r="E169" s="125" t="s">
        <v>283</v>
      </c>
      <c r="F169" s="125" t="s">
        <v>284</v>
      </c>
      <c r="I169" s="118"/>
      <c r="J169" s="126">
        <f>BK169</f>
        <v>0</v>
      </c>
      <c r="L169" s="115"/>
      <c r="M169" s="120"/>
      <c r="P169" s="121">
        <f>P170</f>
        <v>0</v>
      </c>
      <c r="R169" s="121">
        <f>R170</f>
        <v>0</v>
      </c>
      <c r="T169" s="122">
        <f>T170</f>
        <v>0.89</v>
      </c>
      <c r="AR169" s="116" t="s">
        <v>83</v>
      </c>
      <c r="AT169" s="123" t="s">
        <v>72</v>
      </c>
      <c r="AU169" s="123" t="s">
        <v>81</v>
      </c>
      <c r="AY169" s="116" t="s">
        <v>152</v>
      </c>
      <c r="BK169" s="124">
        <f>BK170</f>
        <v>0</v>
      </c>
    </row>
    <row r="170" spans="2:65" s="1" customFormat="1" ht="16.5" customHeight="1">
      <c r="B170" s="32"/>
      <c r="C170" s="127" t="s">
        <v>7</v>
      </c>
      <c r="D170" s="127" t="s">
        <v>155</v>
      </c>
      <c r="E170" s="128" t="s">
        <v>285</v>
      </c>
      <c r="F170" s="129" t="s">
        <v>286</v>
      </c>
      <c r="G170" s="130" t="s">
        <v>275</v>
      </c>
      <c r="H170" s="131">
        <v>1</v>
      </c>
      <c r="I170" s="132"/>
      <c r="J170" s="133">
        <f>ROUND(I170*H170,2)</f>
        <v>0</v>
      </c>
      <c r="K170" s="129" t="s">
        <v>19</v>
      </c>
      <c r="L170" s="32"/>
      <c r="M170" s="134" t="s">
        <v>19</v>
      </c>
      <c r="N170" s="135" t="s">
        <v>44</v>
      </c>
      <c r="P170" s="136">
        <f>O170*H170</f>
        <v>0</v>
      </c>
      <c r="Q170" s="136">
        <v>0</v>
      </c>
      <c r="R170" s="136">
        <f>Q170*H170</f>
        <v>0</v>
      </c>
      <c r="S170" s="136">
        <v>0.89</v>
      </c>
      <c r="T170" s="137">
        <f>S170*H170</f>
        <v>0.89</v>
      </c>
      <c r="AR170" s="138" t="s">
        <v>249</v>
      </c>
      <c r="AT170" s="138" t="s">
        <v>155</v>
      </c>
      <c r="AU170" s="138" t="s">
        <v>83</v>
      </c>
      <c r="AY170" s="17" t="s">
        <v>152</v>
      </c>
      <c r="BE170" s="139">
        <f>IF(N170="základní",J170,0)</f>
        <v>0</v>
      </c>
      <c r="BF170" s="139">
        <f>IF(N170="snížená",J170,0)</f>
        <v>0</v>
      </c>
      <c r="BG170" s="139">
        <f>IF(N170="zákl. přenesená",J170,0)</f>
        <v>0</v>
      </c>
      <c r="BH170" s="139">
        <f>IF(N170="sníž. přenesená",J170,0)</f>
        <v>0</v>
      </c>
      <c r="BI170" s="139">
        <f>IF(N170="nulová",J170,0)</f>
        <v>0</v>
      </c>
      <c r="BJ170" s="17" t="s">
        <v>81</v>
      </c>
      <c r="BK170" s="139">
        <f>ROUND(I170*H170,2)</f>
        <v>0</v>
      </c>
      <c r="BL170" s="17" t="s">
        <v>249</v>
      </c>
      <c r="BM170" s="138" t="s">
        <v>287</v>
      </c>
    </row>
    <row r="171" spans="2:65" s="11" customFormat="1" ht="22.75" customHeight="1">
      <c r="B171" s="115"/>
      <c r="D171" s="116" t="s">
        <v>72</v>
      </c>
      <c r="E171" s="125" t="s">
        <v>288</v>
      </c>
      <c r="F171" s="125" t="s">
        <v>289</v>
      </c>
      <c r="I171" s="118"/>
      <c r="J171" s="126">
        <f>BK171</f>
        <v>0</v>
      </c>
      <c r="L171" s="115"/>
      <c r="M171" s="120"/>
      <c r="P171" s="121">
        <f>P172</f>
        <v>0</v>
      </c>
      <c r="R171" s="121">
        <f>R172</f>
        <v>0</v>
      </c>
      <c r="T171" s="122">
        <f>T172</f>
        <v>0</v>
      </c>
      <c r="AR171" s="116" t="s">
        <v>83</v>
      </c>
      <c r="AT171" s="123" t="s">
        <v>72</v>
      </c>
      <c r="AU171" s="123" t="s">
        <v>81</v>
      </c>
      <c r="AY171" s="116" t="s">
        <v>152</v>
      </c>
      <c r="BK171" s="124">
        <f>BK172</f>
        <v>0</v>
      </c>
    </row>
    <row r="172" spans="2:65" s="1" customFormat="1" ht="16.5" customHeight="1">
      <c r="B172" s="32"/>
      <c r="C172" s="127" t="s">
        <v>290</v>
      </c>
      <c r="D172" s="127" t="s">
        <v>155</v>
      </c>
      <c r="E172" s="128" t="s">
        <v>291</v>
      </c>
      <c r="F172" s="129" t="s">
        <v>292</v>
      </c>
      <c r="G172" s="130" t="s">
        <v>275</v>
      </c>
      <c r="H172" s="131">
        <v>1</v>
      </c>
      <c r="I172" s="132"/>
      <c r="J172" s="133">
        <f>ROUND(I172*H172,2)</f>
        <v>0</v>
      </c>
      <c r="K172" s="129" t="s">
        <v>19</v>
      </c>
      <c r="L172" s="32"/>
      <c r="M172" s="134" t="s">
        <v>19</v>
      </c>
      <c r="N172" s="135" t="s">
        <v>44</v>
      </c>
      <c r="P172" s="136">
        <f>O172*H172</f>
        <v>0</v>
      </c>
      <c r="Q172" s="136">
        <v>0</v>
      </c>
      <c r="R172" s="136">
        <f>Q172*H172</f>
        <v>0</v>
      </c>
      <c r="S172" s="136">
        <v>0</v>
      </c>
      <c r="T172" s="137">
        <f>S172*H172</f>
        <v>0</v>
      </c>
      <c r="AR172" s="138" t="s">
        <v>249</v>
      </c>
      <c r="AT172" s="138" t="s">
        <v>155</v>
      </c>
      <c r="AU172" s="138" t="s">
        <v>83</v>
      </c>
      <c r="AY172" s="17" t="s">
        <v>152</v>
      </c>
      <c r="BE172" s="139">
        <f>IF(N172="základní",J172,0)</f>
        <v>0</v>
      </c>
      <c r="BF172" s="139">
        <f>IF(N172="snížená",J172,0)</f>
        <v>0</v>
      </c>
      <c r="BG172" s="139">
        <f>IF(N172="zákl. přenesená",J172,0)</f>
        <v>0</v>
      </c>
      <c r="BH172" s="139">
        <f>IF(N172="sníž. přenesená",J172,0)</f>
        <v>0</v>
      </c>
      <c r="BI172" s="139">
        <f>IF(N172="nulová",J172,0)</f>
        <v>0</v>
      </c>
      <c r="BJ172" s="17" t="s">
        <v>81</v>
      </c>
      <c r="BK172" s="139">
        <f>ROUND(I172*H172,2)</f>
        <v>0</v>
      </c>
      <c r="BL172" s="17" t="s">
        <v>249</v>
      </c>
      <c r="BM172" s="138" t="s">
        <v>293</v>
      </c>
    </row>
    <row r="173" spans="2:65" s="11" customFormat="1" ht="22.75" customHeight="1">
      <c r="B173" s="115"/>
      <c r="D173" s="116" t="s">
        <v>72</v>
      </c>
      <c r="E173" s="125" t="s">
        <v>294</v>
      </c>
      <c r="F173" s="125" t="s">
        <v>295</v>
      </c>
      <c r="I173" s="118"/>
      <c r="J173" s="126">
        <f>BK173</f>
        <v>0</v>
      </c>
      <c r="L173" s="115"/>
      <c r="M173" s="120"/>
      <c r="P173" s="121">
        <f>SUM(P174:P175)</f>
        <v>0</v>
      </c>
      <c r="R173" s="121">
        <f>SUM(R174:R175)</f>
        <v>0</v>
      </c>
      <c r="T173" s="122">
        <f>SUM(T174:T175)</f>
        <v>0.14400000000000002</v>
      </c>
      <c r="AR173" s="116" t="s">
        <v>83</v>
      </c>
      <c r="AT173" s="123" t="s">
        <v>72</v>
      </c>
      <c r="AU173" s="123" t="s">
        <v>81</v>
      </c>
      <c r="AY173" s="116" t="s">
        <v>152</v>
      </c>
      <c r="BK173" s="124">
        <f>SUM(BK174:BK175)</f>
        <v>0</v>
      </c>
    </row>
    <row r="174" spans="2:65" s="1" customFormat="1" ht="16.5" customHeight="1">
      <c r="B174" s="32"/>
      <c r="C174" s="127" t="s">
        <v>296</v>
      </c>
      <c r="D174" s="127" t="s">
        <v>155</v>
      </c>
      <c r="E174" s="128" t="s">
        <v>297</v>
      </c>
      <c r="F174" s="129" t="s">
        <v>298</v>
      </c>
      <c r="G174" s="130" t="s">
        <v>192</v>
      </c>
      <c r="H174" s="131">
        <v>6</v>
      </c>
      <c r="I174" s="132"/>
      <c r="J174" s="133">
        <f>ROUND(I174*H174,2)</f>
        <v>0</v>
      </c>
      <c r="K174" s="129" t="s">
        <v>159</v>
      </c>
      <c r="L174" s="32"/>
      <c r="M174" s="134" t="s">
        <v>19</v>
      </c>
      <c r="N174" s="135" t="s">
        <v>44</v>
      </c>
      <c r="P174" s="136">
        <f>O174*H174</f>
        <v>0</v>
      </c>
      <c r="Q174" s="136">
        <v>0</v>
      </c>
      <c r="R174" s="136">
        <f>Q174*H174</f>
        <v>0</v>
      </c>
      <c r="S174" s="136">
        <v>2.4E-2</v>
      </c>
      <c r="T174" s="137">
        <f>S174*H174</f>
        <v>0.14400000000000002</v>
      </c>
      <c r="AR174" s="138" t="s">
        <v>249</v>
      </c>
      <c r="AT174" s="138" t="s">
        <v>155</v>
      </c>
      <c r="AU174" s="138" t="s">
        <v>83</v>
      </c>
      <c r="AY174" s="17" t="s">
        <v>152</v>
      </c>
      <c r="BE174" s="139">
        <f>IF(N174="základní",J174,0)</f>
        <v>0</v>
      </c>
      <c r="BF174" s="139">
        <f>IF(N174="snížená",J174,0)</f>
        <v>0</v>
      </c>
      <c r="BG174" s="139">
        <f>IF(N174="zákl. přenesená",J174,0)</f>
        <v>0</v>
      </c>
      <c r="BH174" s="139">
        <f>IF(N174="sníž. přenesená",J174,0)</f>
        <v>0</v>
      </c>
      <c r="BI174" s="139">
        <f>IF(N174="nulová",J174,0)</f>
        <v>0</v>
      </c>
      <c r="BJ174" s="17" t="s">
        <v>81</v>
      </c>
      <c r="BK174" s="139">
        <f>ROUND(I174*H174,2)</f>
        <v>0</v>
      </c>
      <c r="BL174" s="17" t="s">
        <v>249</v>
      </c>
      <c r="BM174" s="138" t="s">
        <v>299</v>
      </c>
    </row>
    <row r="175" spans="2:65" s="1" customFormat="1" ht="11">
      <c r="B175" s="32"/>
      <c r="D175" s="140" t="s">
        <v>162</v>
      </c>
      <c r="F175" s="141" t="s">
        <v>300</v>
      </c>
      <c r="I175" s="142"/>
      <c r="L175" s="32"/>
      <c r="M175" s="143"/>
      <c r="T175" s="53"/>
      <c r="AT175" s="17" t="s">
        <v>162</v>
      </c>
      <c r="AU175" s="17" t="s">
        <v>83</v>
      </c>
    </row>
    <row r="176" spans="2:65" s="11" customFormat="1" ht="22.75" customHeight="1">
      <c r="B176" s="115"/>
      <c r="D176" s="116" t="s">
        <v>72</v>
      </c>
      <c r="E176" s="125" t="s">
        <v>301</v>
      </c>
      <c r="F176" s="125" t="s">
        <v>302</v>
      </c>
      <c r="I176" s="118"/>
      <c r="J176" s="126">
        <f>BK176</f>
        <v>0</v>
      </c>
      <c r="L176" s="115"/>
      <c r="M176" s="120"/>
      <c r="P176" s="121">
        <f>SUM(P177:P180)</f>
        <v>0</v>
      </c>
      <c r="R176" s="121">
        <f>SUM(R177:R180)</f>
        <v>0</v>
      </c>
      <c r="T176" s="122">
        <f>SUM(T177:T180)</f>
        <v>5.310884999999999</v>
      </c>
      <c r="AR176" s="116" t="s">
        <v>83</v>
      </c>
      <c r="AT176" s="123" t="s">
        <v>72</v>
      </c>
      <c r="AU176" s="123" t="s">
        <v>81</v>
      </c>
      <c r="AY176" s="116" t="s">
        <v>152</v>
      </c>
      <c r="BK176" s="124">
        <f>SUM(BK177:BK180)</f>
        <v>0</v>
      </c>
    </row>
    <row r="177" spans="2:65" s="1" customFormat="1" ht="16.5" customHeight="1">
      <c r="B177" s="32"/>
      <c r="C177" s="127" t="s">
        <v>303</v>
      </c>
      <c r="D177" s="127" t="s">
        <v>155</v>
      </c>
      <c r="E177" s="128" t="s">
        <v>304</v>
      </c>
      <c r="F177" s="129" t="s">
        <v>305</v>
      </c>
      <c r="G177" s="130" t="s">
        <v>158</v>
      </c>
      <c r="H177" s="131">
        <v>150.44999999999999</v>
      </c>
      <c r="I177" s="132"/>
      <c r="J177" s="133">
        <f>ROUND(I177*H177,2)</f>
        <v>0</v>
      </c>
      <c r="K177" s="129" t="s">
        <v>159</v>
      </c>
      <c r="L177" s="32"/>
      <c r="M177" s="134" t="s">
        <v>19</v>
      </c>
      <c r="N177" s="135" t="s">
        <v>44</v>
      </c>
      <c r="P177" s="136">
        <f>O177*H177</f>
        <v>0</v>
      </c>
      <c r="Q177" s="136">
        <v>0</v>
      </c>
      <c r="R177" s="136">
        <f>Q177*H177</f>
        <v>0</v>
      </c>
      <c r="S177" s="136">
        <v>3.5299999999999998E-2</v>
      </c>
      <c r="T177" s="137">
        <f>S177*H177</f>
        <v>5.310884999999999</v>
      </c>
      <c r="AR177" s="138" t="s">
        <v>249</v>
      </c>
      <c r="AT177" s="138" t="s">
        <v>155</v>
      </c>
      <c r="AU177" s="138" t="s">
        <v>83</v>
      </c>
      <c r="AY177" s="17" t="s">
        <v>152</v>
      </c>
      <c r="BE177" s="139">
        <f>IF(N177="základní",J177,0)</f>
        <v>0</v>
      </c>
      <c r="BF177" s="139">
        <f>IF(N177="snížená",J177,0)</f>
        <v>0</v>
      </c>
      <c r="BG177" s="139">
        <f>IF(N177="zákl. přenesená",J177,0)</f>
        <v>0</v>
      </c>
      <c r="BH177" s="139">
        <f>IF(N177="sníž. přenesená",J177,0)</f>
        <v>0</v>
      </c>
      <c r="BI177" s="139">
        <f>IF(N177="nulová",J177,0)</f>
        <v>0</v>
      </c>
      <c r="BJ177" s="17" t="s">
        <v>81</v>
      </c>
      <c r="BK177" s="139">
        <f>ROUND(I177*H177,2)</f>
        <v>0</v>
      </c>
      <c r="BL177" s="17" t="s">
        <v>249</v>
      </c>
      <c r="BM177" s="138" t="s">
        <v>306</v>
      </c>
    </row>
    <row r="178" spans="2:65" s="1" customFormat="1" ht="11">
      <c r="B178" s="32"/>
      <c r="D178" s="140" t="s">
        <v>162</v>
      </c>
      <c r="F178" s="141" t="s">
        <v>307</v>
      </c>
      <c r="I178" s="142"/>
      <c r="L178" s="32"/>
      <c r="M178" s="143"/>
      <c r="T178" s="53"/>
      <c r="AT178" s="17" t="s">
        <v>162</v>
      </c>
      <c r="AU178" s="17" t="s">
        <v>83</v>
      </c>
    </row>
    <row r="179" spans="2:65" s="12" customFormat="1" ht="12">
      <c r="B179" s="144"/>
      <c r="D179" s="145" t="s">
        <v>164</v>
      </c>
      <c r="E179" s="146" t="s">
        <v>19</v>
      </c>
      <c r="F179" s="147" t="s">
        <v>308</v>
      </c>
      <c r="H179" s="148">
        <v>150.44999999999999</v>
      </c>
      <c r="I179" s="149"/>
      <c r="L179" s="144"/>
      <c r="M179" s="150"/>
      <c r="T179" s="151"/>
      <c r="AT179" s="146" t="s">
        <v>164</v>
      </c>
      <c r="AU179" s="146" t="s">
        <v>83</v>
      </c>
      <c r="AV179" s="12" t="s">
        <v>83</v>
      </c>
      <c r="AW179" s="12" t="s">
        <v>35</v>
      </c>
      <c r="AX179" s="12" t="s">
        <v>73</v>
      </c>
      <c r="AY179" s="146" t="s">
        <v>152</v>
      </c>
    </row>
    <row r="180" spans="2:65" s="13" customFormat="1" ht="12">
      <c r="B180" s="152"/>
      <c r="D180" s="145" t="s">
        <v>164</v>
      </c>
      <c r="E180" s="153" t="s">
        <v>19</v>
      </c>
      <c r="F180" s="154" t="s">
        <v>166</v>
      </c>
      <c r="H180" s="155">
        <v>150.44999999999999</v>
      </c>
      <c r="I180" s="156"/>
      <c r="L180" s="152"/>
      <c r="M180" s="157"/>
      <c r="T180" s="158"/>
      <c r="AT180" s="153" t="s">
        <v>164</v>
      </c>
      <c r="AU180" s="153" t="s">
        <v>83</v>
      </c>
      <c r="AV180" s="13" t="s">
        <v>160</v>
      </c>
      <c r="AW180" s="13" t="s">
        <v>35</v>
      </c>
      <c r="AX180" s="13" t="s">
        <v>81</v>
      </c>
      <c r="AY180" s="153" t="s">
        <v>152</v>
      </c>
    </row>
    <row r="181" spans="2:65" s="11" customFormat="1" ht="22.75" customHeight="1">
      <c r="B181" s="115"/>
      <c r="D181" s="116" t="s">
        <v>72</v>
      </c>
      <c r="E181" s="125" t="s">
        <v>309</v>
      </c>
      <c r="F181" s="125" t="s">
        <v>310</v>
      </c>
      <c r="I181" s="118"/>
      <c r="J181" s="126">
        <f>BK181</f>
        <v>0</v>
      </c>
      <c r="L181" s="115"/>
      <c r="M181" s="120"/>
      <c r="P181" s="121">
        <f>SUM(P182:P185)</f>
        <v>0</v>
      </c>
      <c r="R181" s="121">
        <f>SUM(R182:R185)</f>
        <v>0</v>
      </c>
      <c r="T181" s="122">
        <f>SUM(T182:T185)</f>
        <v>5.543359999999999</v>
      </c>
      <c r="AR181" s="116" t="s">
        <v>83</v>
      </c>
      <c r="AT181" s="123" t="s">
        <v>72</v>
      </c>
      <c r="AU181" s="123" t="s">
        <v>81</v>
      </c>
      <c r="AY181" s="116" t="s">
        <v>152</v>
      </c>
      <c r="BK181" s="124">
        <f>SUM(BK182:BK185)</f>
        <v>0</v>
      </c>
    </row>
    <row r="182" spans="2:65" s="1" customFormat="1" ht="16.5" customHeight="1">
      <c r="B182" s="32"/>
      <c r="C182" s="127" t="s">
        <v>311</v>
      </c>
      <c r="D182" s="127" t="s">
        <v>155</v>
      </c>
      <c r="E182" s="128" t="s">
        <v>312</v>
      </c>
      <c r="F182" s="129" t="s">
        <v>313</v>
      </c>
      <c r="G182" s="130" t="s">
        <v>158</v>
      </c>
      <c r="H182" s="131">
        <v>203.8</v>
      </c>
      <c r="I182" s="132"/>
      <c r="J182" s="133">
        <f>ROUND(I182*H182,2)</f>
        <v>0</v>
      </c>
      <c r="K182" s="129" t="s">
        <v>159</v>
      </c>
      <c r="L182" s="32"/>
      <c r="M182" s="134" t="s">
        <v>19</v>
      </c>
      <c r="N182" s="135" t="s">
        <v>44</v>
      </c>
      <c r="P182" s="136">
        <f>O182*H182</f>
        <v>0</v>
      </c>
      <c r="Q182" s="136">
        <v>0</v>
      </c>
      <c r="R182" s="136">
        <f>Q182*H182</f>
        <v>0</v>
      </c>
      <c r="S182" s="136">
        <v>2.7199999999999995E-2</v>
      </c>
      <c r="T182" s="137">
        <f>S182*H182</f>
        <v>5.543359999999999</v>
      </c>
      <c r="AR182" s="138" t="s">
        <v>249</v>
      </c>
      <c r="AT182" s="138" t="s">
        <v>155</v>
      </c>
      <c r="AU182" s="138" t="s">
        <v>83</v>
      </c>
      <c r="AY182" s="17" t="s">
        <v>152</v>
      </c>
      <c r="BE182" s="139">
        <f>IF(N182="základní",J182,0)</f>
        <v>0</v>
      </c>
      <c r="BF182" s="139">
        <f>IF(N182="snížená",J182,0)</f>
        <v>0</v>
      </c>
      <c r="BG182" s="139">
        <f>IF(N182="zákl. přenesená",J182,0)</f>
        <v>0</v>
      </c>
      <c r="BH182" s="139">
        <f>IF(N182="sníž. přenesená",J182,0)</f>
        <v>0</v>
      </c>
      <c r="BI182" s="139">
        <f>IF(N182="nulová",J182,0)</f>
        <v>0</v>
      </c>
      <c r="BJ182" s="17" t="s">
        <v>81</v>
      </c>
      <c r="BK182" s="139">
        <f>ROUND(I182*H182,2)</f>
        <v>0</v>
      </c>
      <c r="BL182" s="17" t="s">
        <v>249</v>
      </c>
      <c r="BM182" s="138" t="s">
        <v>314</v>
      </c>
    </row>
    <row r="183" spans="2:65" s="1" customFormat="1" ht="11">
      <c r="B183" s="32"/>
      <c r="D183" s="140" t="s">
        <v>162</v>
      </c>
      <c r="F183" s="141" t="s">
        <v>315</v>
      </c>
      <c r="I183" s="142"/>
      <c r="L183" s="32"/>
      <c r="M183" s="143"/>
      <c r="T183" s="53"/>
      <c r="AT183" s="17" t="s">
        <v>162</v>
      </c>
      <c r="AU183" s="17" t="s">
        <v>83</v>
      </c>
    </row>
    <row r="184" spans="2:65" s="12" customFormat="1" ht="12">
      <c r="B184" s="144"/>
      <c r="D184" s="145" t="s">
        <v>164</v>
      </c>
      <c r="E184" s="146" t="s">
        <v>19</v>
      </c>
      <c r="F184" s="147" t="s">
        <v>316</v>
      </c>
      <c r="H184" s="148">
        <v>203.8</v>
      </c>
      <c r="I184" s="149"/>
      <c r="L184" s="144"/>
      <c r="M184" s="150"/>
      <c r="T184" s="151"/>
      <c r="AT184" s="146" t="s">
        <v>164</v>
      </c>
      <c r="AU184" s="146" t="s">
        <v>83</v>
      </c>
      <c r="AV184" s="12" t="s">
        <v>83</v>
      </c>
      <c r="AW184" s="12" t="s">
        <v>35</v>
      </c>
      <c r="AX184" s="12" t="s">
        <v>73</v>
      </c>
      <c r="AY184" s="146" t="s">
        <v>152</v>
      </c>
    </row>
    <row r="185" spans="2:65" s="13" customFormat="1" ht="12">
      <c r="B185" s="152"/>
      <c r="D185" s="145" t="s">
        <v>164</v>
      </c>
      <c r="E185" s="153" t="s">
        <v>19</v>
      </c>
      <c r="F185" s="154" t="s">
        <v>166</v>
      </c>
      <c r="H185" s="155">
        <v>203.8</v>
      </c>
      <c r="I185" s="156"/>
      <c r="L185" s="152"/>
      <c r="M185" s="157"/>
      <c r="T185" s="158"/>
      <c r="AT185" s="153" t="s">
        <v>164</v>
      </c>
      <c r="AU185" s="153" t="s">
        <v>83</v>
      </c>
      <c r="AV185" s="13" t="s">
        <v>160</v>
      </c>
      <c r="AW185" s="13" t="s">
        <v>35</v>
      </c>
      <c r="AX185" s="13" t="s">
        <v>81</v>
      </c>
      <c r="AY185" s="153" t="s">
        <v>152</v>
      </c>
    </row>
    <row r="186" spans="2:65" s="11" customFormat="1" ht="22.75" customHeight="1">
      <c r="B186" s="115"/>
      <c r="D186" s="116" t="s">
        <v>72</v>
      </c>
      <c r="E186" s="125" t="s">
        <v>317</v>
      </c>
      <c r="F186" s="125" t="s">
        <v>318</v>
      </c>
      <c r="I186" s="118"/>
      <c r="J186" s="126">
        <f>BK186</f>
        <v>0</v>
      </c>
      <c r="L186" s="115"/>
      <c r="M186" s="120"/>
      <c r="P186" s="121">
        <f>SUM(P187:P192)</f>
        <v>0</v>
      </c>
      <c r="R186" s="121">
        <f>SUM(R187:R192)</f>
        <v>2.5650000000000005E-4</v>
      </c>
      <c r="T186" s="122">
        <f>SUM(T187:T192)</f>
        <v>0</v>
      </c>
      <c r="AR186" s="116" t="s">
        <v>83</v>
      </c>
      <c r="AT186" s="123" t="s">
        <v>72</v>
      </c>
      <c r="AU186" s="123" t="s">
        <v>81</v>
      </c>
      <c r="AY186" s="116" t="s">
        <v>152</v>
      </c>
      <c r="BK186" s="124">
        <f>SUM(BK187:BK192)</f>
        <v>0</v>
      </c>
    </row>
    <row r="187" spans="2:65" s="1" customFormat="1" ht="16.5" customHeight="1">
      <c r="B187" s="32"/>
      <c r="C187" s="127" t="s">
        <v>319</v>
      </c>
      <c r="D187" s="127" t="s">
        <v>155</v>
      </c>
      <c r="E187" s="128" t="s">
        <v>320</v>
      </c>
      <c r="F187" s="129" t="s">
        <v>321</v>
      </c>
      <c r="G187" s="130" t="s">
        <v>158</v>
      </c>
      <c r="H187" s="131">
        <v>4.2750000000000004</v>
      </c>
      <c r="I187" s="132"/>
      <c r="J187" s="133">
        <f>ROUND(I187*H187,2)</f>
        <v>0</v>
      </c>
      <c r="K187" s="129" t="s">
        <v>159</v>
      </c>
      <c r="L187" s="32"/>
      <c r="M187" s="134" t="s">
        <v>19</v>
      </c>
      <c r="N187" s="135" t="s">
        <v>44</v>
      </c>
      <c r="P187" s="136">
        <f>O187*H187</f>
        <v>0</v>
      </c>
      <c r="Q187" s="136">
        <v>6.0000000000000002E-5</v>
      </c>
      <c r="R187" s="136">
        <f>Q187*H187</f>
        <v>2.5650000000000005E-4</v>
      </c>
      <c r="S187" s="136">
        <v>0</v>
      </c>
      <c r="T187" s="137">
        <f>S187*H187</f>
        <v>0</v>
      </c>
      <c r="AR187" s="138" t="s">
        <v>249</v>
      </c>
      <c r="AT187" s="138" t="s">
        <v>155</v>
      </c>
      <c r="AU187" s="138" t="s">
        <v>83</v>
      </c>
      <c r="AY187" s="17" t="s">
        <v>152</v>
      </c>
      <c r="BE187" s="139">
        <f>IF(N187="základní",J187,0)</f>
        <v>0</v>
      </c>
      <c r="BF187" s="139">
        <f>IF(N187="snížená",J187,0)</f>
        <v>0</v>
      </c>
      <c r="BG187" s="139">
        <f>IF(N187="zákl. přenesená",J187,0)</f>
        <v>0</v>
      </c>
      <c r="BH187" s="139">
        <f>IF(N187="sníž. přenesená",J187,0)</f>
        <v>0</v>
      </c>
      <c r="BI187" s="139">
        <f>IF(N187="nulová",J187,0)</f>
        <v>0</v>
      </c>
      <c r="BJ187" s="17" t="s">
        <v>81</v>
      </c>
      <c r="BK187" s="139">
        <f>ROUND(I187*H187,2)</f>
        <v>0</v>
      </c>
      <c r="BL187" s="17" t="s">
        <v>249</v>
      </c>
      <c r="BM187" s="138" t="s">
        <v>322</v>
      </c>
    </row>
    <row r="188" spans="2:65" s="1" customFormat="1" ht="11">
      <c r="B188" s="32"/>
      <c r="D188" s="140" t="s">
        <v>162</v>
      </c>
      <c r="F188" s="141" t="s">
        <v>323</v>
      </c>
      <c r="I188" s="142"/>
      <c r="L188" s="32"/>
      <c r="M188" s="143"/>
      <c r="T188" s="53"/>
      <c r="AT188" s="17" t="s">
        <v>162</v>
      </c>
      <c r="AU188" s="17" t="s">
        <v>83</v>
      </c>
    </row>
    <row r="189" spans="2:65" s="14" customFormat="1" ht="12">
      <c r="B189" s="159"/>
      <c r="D189" s="145" t="s">
        <v>164</v>
      </c>
      <c r="E189" s="160" t="s">
        <v>19</v>
      </c>
      <c r="F189" s="161" t="s">
        <v>324</v>
      </c>
      <c r="H189" s="160" t="s">
        <v>19</v>
      </c>
      <c r="I189" s="162"/>
      <c r="L189" s="159"/>
      <c r="M189" s="163"/>
      <c r="T189" s="164"/>
      <c r="AT189" s="160" t="s">
        <v>164</v>
      </c>
      <c r="AU189" s="160" t="s">
        <v>83</v>
      </c>
      <c r="AV189" s="14" t="s">
        <v>81</v>
      </c>
      <c r="AW189" s="14" t="s">
        <v>35</v>
      </c>
      <c r="AX189" s="14" t="s">
        <v>73</v>
      </c>
      <c r="AY189" s="160" t="s">
        <v>152</v>
      </c>
    </row>
    <row r="190" spans="2:65" s="12" customFormat="1" ht="12">
      <c r="B190" s="144"/>
      <c r="D190" s="145" t="s">
        <v>164</v>
      </c>
      <c r="E190" s="146" t="s">
        <v>19</v>
      </c>
      <c r="F190" s="147" t="s">
        <v>325</v>
      </c>
      <c r="H190" s="148">
        <v>2.1150000000000002</v>
      </c>
      <c r="I190" s="149"/>
      <c r="L190" s="144"/>
      <c r="M190" s="150"/>
      <c r="T190" s="151"/>
      <c r="AT190" s="146" t="s">
        <v>164</v>
      </c>
      <c r="AU190" s="146" t="s">
        <v>83</v>
      </c>
      <c r="AV190" s="12" t="s">
        <v>83</v>
      </c>
      <c r="AW190" s="12" t="s">
        <v>35</v>
      </c>
      <c r="AX190" s="12" t="s">
        <v>73</v>
      </c>
      <c r="AY190" s="146" t="s">
        <v>152</v>
      </c>
    </row>
    <row r="191" spans="2:65" s="12" customFormat="1" ht="12">
      <c r="B191" s="144"/>
      <c r="D191" s="145" t="s">
        <v>164</v>
      </c>
      <c r="E191" s="146" t="s">
        <v>19</v>
      </c>
      <c r="F191" s="147" t="s">
        <v>326</v>
      </c>
      <c r="H191" s="148">
        <v>2.16</v>
      </c>
      <c r="I191" s="149"/>
      <c r="L191" s="144"/>
      <c r="M191" s="150"/>
      <c r="T191" s="151"/>
      <c r="AT191" s="146" t="s">
        <v>164</v>
      </c>
      <c r="AU191" s="146" t="s">
        <v>83</v>
      </c>
      <c r="AV191" s="12" t="s">
        <v>83</v>
      </c>
      <c r="AW191" s="12" t="s">
        <v>35</v>
      </c>
      <c r="AX191" s="12" t="s">
        <v>73</v>
      </c>
      <c r="AY191" s="146" t="s">
        <v>152</v>
      </c>
    </row>
    <row r="192" spans="2:65" s="13" customFormat="1" ht="12">
      <c r="B192" s="152"/>
      <c r="D192" s="145" t="s">
        <v>164</v>
      </c>
      <c r="E192" s="153" t="s">
        <v>19</v>
      </c>
      <c r="F192" s="154" t="s">
        <v>166</v>
      </c>
      <c r="H192" s="155">
        <v>4.2750000000000004</v>
      </c>
      <c r="I192" s="156"/>
      <c r="L192" s="152"/>
      <c r="M192" s="157"/>
      <c r="T192" s="158"/>
      <c r="AT192" s="153" t="s">
        <v>164</v>
      </c>
      <c r="AU192" s="153" t="s">
        <v>83</v>
      </c>
      <c r="AV192" s="13" t="s">
        <v>160</v>
      </c>
      <c r="AW192" s="13" t="s">
        <v>35</v>
      </c>
      <c r="AX192" s="13" t="s">
        <v>81</v>
      </c>
      <c r="AY192" s="153" t="s">
        <v>152</v>
      </c>
    </row>
    <row r="193" spans="2:65" s="11" customFormat="1" ht="22.75" customHeight="1">
      <c r="B193" s="115"/>
      <c r="D193" s="116" t="s">
        <v>72</v>
      </c>
      <c r="E193" s="125" t="s">
        <v>327</v>
      </c>
      <c r="F193" s="125" t="s">
        <v>328</v>
      </c>
      <c r="I193" s="118"/>
      <c r="J193" s="126">
        <f>BK193</f>
        <v>0</v>
      </c>
      <c r="L193" s="115"/>
      <c r="M193" s="120"/>
      <c r="P193" s="121">
        <f>SUM(P194:P197)</f>
        <v>0</v>
      </c>
      <c r="R193" s="121">
        <f>SUM(R194:R197)</f>
        <v>0.42748000000000003</v>
      </c>
      <c r="T193" s="122">
        <f>SUM(T194:T197)</f>
        <v>0.13251879999999999</v>
      </c>
      <c r="AR193" s="116" t="s">
        <v>83</v>
      </c>
      <c r="AT193" s="123" t="s">
        <v>72</v>
      </c>
      <c r="AU193" s="123" t="s">
        <v>81</v>
      </c>
      <c r="AY193" s="116" t="s">
        <v>152</v>
      </c>
      <c r="BK193" s="124">
        <f>SUM(BK194:BK197)</f>
        <v>0</v>
      </c>
    </row>
    <row r="194" spans="2:65" s="1" customFormat="1" ht="16.5" customHeight="1">
      <c r="B194" s="32"/>
      <c r="C194" s="127" t="s">
        <v>329</v>
      </c>
      <c r="D194" s="127" t="s">
        <v>155</v>
      </c>
      <c r="E194" s="128" t="s">
        <v>330</v>
      </c>
      <c r="F194" s="129" t="s">
        <v>331</v>
      </c>
      <c r="G194" s="130" t="s">
        <v>158</v>
      </c>
      <c r="H194" s="131">
        <v>427.48</v>
      </c>
      <c r="I194" s="132"/>
      <c r="J194" s="133">
        <f>ROUND(I194*H194,2)</f>
        <v>0</v>
      </c>
      <c r="K194" s="129" t="s">
        <v>159</v>
      </c>
      <c r="L194" s="32"/>
      <c r="M194" s="134" t="s">
        <v>19</v>
      </c>
      <c r="N194" s="135" t="s">
        <v>44</v>
      </c>
      <c r="P194" s="136">
        <f>O194*H194</f>
        <v>0</v>
      </c>
      <c r="Q194" s="136">
        <v>1E-3</v>
      </c>
      <c r="R194" s="136">
        <f>Q194*H194</f>
        <v>0.42748000000000003</v>
      </c>
      <c r="S194" s="136">
        <v>3.1E-4</v>
      </c>
      <c r="T194" s="137">
        <f>S194*H194</f>
        <v>0.13251879999999999</v>
      </c>
      <c r="AR194" s="138" t="s">
        <v>249</v>
      </c>
      <c r="AT194" s="138" t="s">
        <v>155</v>
      </c>
      <c r="AU194" s="138" t="s">
        <v>83</v>
      </c>
      <c r="AY194" s="17" t="s">
        <v>152</v>
      </c>
      <c r="BE194" s="139">
        <f>IF(N194="základní",J194,0)</f>
        <v>0</v>
      </c>
      <c r="BF194" s="139">
        <f>IF(N194="snížená",J194,0)</f>
        <v>0</v>
      </c>
      <c r="BG194" s="139">
        <f>IF(N194="zákl. přenesená",J194,0)</f>
        <v>0</v>
      </c>
      <c r="BH194" s="139">
        <f>IF(N194="sníž. přenesená",J194,0)</f>
        <v>0</v>
      </c>
      <c r="BI194" s="139">
        <f>IF(N194="nulová",J194,0)</f>
        <v>0</v>
      </c>
      <c r="BJ194" s="17" t="s">
        <v>81</v>
      </c>
      <c r="BK194" s="139">
        <f>ROUND(I194*H194,2)</f>
        <v>0</v>
      </c>
      <c r="BL194" s="17" t="s">
        <v>249</v>
      </c>
      <c r="BM194" s="138" t="s">
        <v>332</v>
      </c>
    </row>
    <row r="195" spans="2:65" s="1" customFormat="1" ht="11">
      <c r="B195" s="32"/>
      <c r="D195" s="140" t="s">
        <v>162</v>
      </c>
      <c r="F195" s="141" t="s">
        <v>333</v>
      </c>
      <c r="I195" s="142"/>
      <c r="L195" s="32"/>
      <c r="M195" s="143"/>
      <c r="T195" s="53"/>
      <c r="AT195" s="17" t="s">
        <v>162</v>
      </c>
      <c r="AU195" s="17" t="s">
        <v>83</v>
      </c>
    </row>
    <row r="196" spans="2:65" s="12" customFormat="1" ht="12">
      <c r="B196" s="144"/>
      <c r="D196" s="145" t="s">
        <v>164</v>
      </c>
      <c r="E196" s="146" t="s">
        <v>19</v>
      </c>
      <c r="F196" s="147" t="s">
        <v>334</v>
      </c>
      <c r="H196" s="148">
        <v>427.48</v>
      </c>
      <c r="I196" s="149"/>
      <c r="L196" s="144"/>
      <c r="M196" s="150"/>
      <c r="T196" s="151"/>
      <c r="AT196" s="146" t="s">
        <v>164</v>
      </c>
      <c r="AU196" s="146" t="s">
        <v>83</v>
      </c>
      <c r="AV196" s="12" t="s">
        <v>83</v>
      </c>
      <c r="AW196" s="12" t="s">
        <v>35</v>
      </c>
      <c r="AX196" s="12" t="s">
        <v>73</v>
      </c>
      <c r="AY196" s="146" t="s">
        <v>152</v>
      </c>
    </row>
    <row r="197" spans="2:65" s="13" customFormat="1" ht="12">
      <c r="B197" s="152"/>
      <c r="D197" s="145" t="s">
        <v>164</v>
      </c>
      <c r="E197" s="153" t="s">
        <v>19</v>
      </c>
      <c r="F197" s="154" t="s">
        <v>166</v>
      </c>
      <c r="H197" s="155">
        <v>427.48</v>
      </c>
      <c r="I197" s="156"/>
      <c r="L197" s="152"/>
      <c r="M197" s="165"/>
      <c r="N197" s="166"/>
      <c r="O197" s="166"/>
      <c r="P197" s="166"/>
      <c r="Q197" s="166"/>
      <c r="R197" s="166"/>
      <c r="S197" s="166"/>
      <c r="T197" s="167"/>
      <c r="AT197" s="153" t="s">
        <v>164</v>
      </c>
      <c r="AU197" s="153" t="s">
        <v>83</v>
      </c>
      <c r="AV197" s="13" t="s">
        <v>160</v>
      </c>
      <c r="AW197" s="13" t="s">
        <v>35</v>
      </c>
      <c r="AX197" s="13" t="s">
        <v>81</v>
      </c>
      <c r="AY197" s="153" t="s">
        <v>152</v>
      </c>
    </row>
    <row r="198" spans="2:65" s="1" customFormat="1" ht="7" customHeight="1">
      <c r="B198" s="41"/>
      <c r="C198" s="42"/>
      <c r="D198" s="42"/>
      <c r="E198" s="42"/>
      <c r="F198" s="42"/>
      <c r="G198" s="42"/>
      <c r="H198" s="42"/>
      <c r="I198" s="42"/>
      <c r="J198" s="42"/>
      <c r="K198" s="42"/>
      <c r="L198" s="32"/>
    </row>
  </sheetData>
  <sheetProtection algorithmName="SHA-512" hashValue="mZ551y9wQYq2EMPJt8yrpP19haNpHzcVw3zMPDwn2s7zH9BlMDnwtuThwxylfUR/DJjZL17n38/Nk5ufncLb6A==" saltValue="3cmXSSKtD0QXDoUHc8EO/xYgze3KD0N1KzaVKcrSeFjdsWop9M8lET6wGHQH6KdWQAc+RnyFM6CVtEOxW8isIQ==" spinCount="100000" sheet="1" objects="1" scenarios="1" formatColumns="0" formatRows="0" autoFilter="0"/>
  <autoFilter ref="C92:K197" xr:uid="{00000000-0009-0000-0000-000001000000}"/>
  <mergeCells count="9">
    <mergeCell ref="E50:H50"/>
    <mergeCell ref="E83:H83"/>
    <mergeCell ref="E85:H85"/>
    <mergeCell ref="L2:V2"/>
    <mergeCell ref="E7:H7"/>
    <mergeCell ref="E9:H9"/>
    <mergeCell ref="E18:H18"/>
    <mergeCell ref="E27:H27"/>
    <mergeCell ref="E48:H48"/>
  </mergeCells>
  <hyperlinks>
    <hyperlink ref="F97" r:id="rId1" xr:uid="{00000000-0004-0000-0100-000000000000}"/>
    <hyperlink ref="F101" r:id="rId2" xr:uid="{00000000-0004-0000-0100-000001000000}"/>
    <hyperlink ref="F105" r:id="rId3" xr:uid="{00000000-0004-0000-0100-000002000000}"/>
    <hyperlink ref="F109" r:id="rId4" xr:uid="{00000000-0004-0000-0100-000003000000}"/>
    <hyperlink ref="F113" r:id="rId5" xr:uid="{00000000-0004-0000-0100-000004000000}"/>
    <hyperlink ref="F115" r:id="rId6" xr:uid="{00000000-0004-0000-0100-000005000000}"/>
    <hyperlink ref="F122" r:id="rId7" xr:uid="{00000000-0004-0000-0100-000006000000}"/>
    <hyperlink ref="F127" r:id="rId8" xr:uid="{00000000-0004-0000-0100-000007000000}"/>
    <hyperlink ref="F134" r:id="rId9" xr:uid="{00000000-0004-0000-0100-000008000000}"/>
    <hyperlink ref="F139" r:id="rId10" xr:uid="{00000000-0004-0000-0100-000009000000}"/>
    <hyperlink ref="F144" r:id="rId11" xr:uid="{00000000-0004-0000-0100-00000A000000}"/>
    <hyperlink ref="F146" r:id="rId12" xr:uid="{00000000-0004-0000-0100-00000B000000}"/>
    <hyperlink ref="F149" r:id="rId13" xr:uid="{00000000-0004-0000-0100-00000C000000}"/>
    <hyperlink ref="F151" r:id="rId14" xr:uid="{00000000-0004-0000-0100-00000D000000}"/>
    <hyperlink ref="F153" r:id="rId15" xr:uid="{00000000-0004-0000-0100-00000E000000}"/>
    <hyperlink ref="F155" r:id="rId16" xr:uid="{00000000-0004-0000-0100-00000F000000}"/>
    <hyperlink ref="F158" r:id="rId17" xr:uid="{00000000-0004-0000-0100-000010000000}"/>
    <hyperlink ref="F162" r:id="rId18" xr:uid="{00000000-0004-0000-0100-000011000000}"/>
    <hyperlink ref="F175" r:id="rId19" xr:uid="{00000000-0004-0000-0100-000012000000}"/>
    <hyperlink ref="F178" r:id="rId20" xr:uid="{00000000-0004-0000-0100-000013000000}"/>
    <hyperlink ref="F183" r:id="rId21" xr:uid="{00000000-0004-0000-0100-000014000000}"/>
    <hyperlink ref="F188" r:id="rId22" xr:uid="{00000000-0004-0000-0100-000015000000}"/>
    <hyperlink ref="F195" r:id="rId23" xr:uid="{00000000-0004-0000-0100-000016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37"/>
  <sheetViews>
    <sheetView showGridLines="0" workbookViewId="0"/>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86</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335</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ROUND(J90,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ROUND((SUM(BE90:BE136)),  2)</f>
        <v>0</v>
      </c>
      <c r="I33" s="89">
        <v>0.21</v>
      </c>
      <c r="J33" s="88">
        <f>ROUND(((SUM(BE90:BE136))*I33),  2)</f>
        <v>0</v>
      </c>
      <c r="L33" s="32"/>
    </row>
    <row r="34" spans="2:12" s="1" customFormat="1" ht="14.5" customHeight="1">
      <c r="B34" s="32"/>
      <c r="E34" s="27" t="s">
        <v>45</v>
      </c>
      <c r="F34" s="88">
        <f>ROUND((SUM(BF90:BF136)),  2)</f>
        <v>0</v>
      </c>
      <c r="I34" s="89">
        <v>0.12</v>
      </c>
      <c r="J34" s="88">
        <f>ROUND(((SUM(BF90:BF136))*I34),  2)</f>
        <v>0</v>
      </c>
      <c r="L34" s="32"/>
    </row>
    <row r="35" spans="2:12" s="1" customFormat="1" ht="14.5" hidden="1" customHeight="1">
      <c r="B35" s="32"/>
      <c r="E35" s="27" t="s">
        <v>46</v>
      </c>
      <c r="F35" s="88">
        <f>ROUND((SUM(BG90:BG136)),  2)</f>
        <v>0</v>
      </c>
      <c r="I35" s="89">
        <v>0.21</v>
      </c>
      <c r="J35" s="88">
        <f>0</f>
        <v>0</v>
      </c>
      <c r="L35" s="32"/>
    </row>
    <row r="36" spans="2:12" s="1" customFormat="1" ht="14.5" hidden="1" customHeight="1">
      <c r="B36" s="32"/>
      <c r="E36" s="27" t="s">
        <v>47</v>
      </c>
      <c r="F36" s="88">
        <f>ROUND((SUM(BH90:BH136)),  2)</f>
        <v>0</v>
      </c>
      <c r="I36" s="89">
        <v>0.12</v>
      </c>
      <c r="J36" s="88">
        <f>0</f>
        <v>0</v>
      </c>
      <c r="L36" s="32"/>
    </row>
    <row r="37" spans="2:12" s="1" customFormat="1" ht="14.5" hidden="1" customHeight="1">
      <c r="B37" s="32"/>
      <c r="E37" s="27" t="s">
        <v>48</v>
      </c>
      <c r="F37" s="88">
        <f>ROUND((SUM(BI90:BI136)),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02 - Bourací práce a demontáže - Neuznatelné</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J90</f>
        <v>0</v>
      </c>
      <c r="L59" s="32"/>
      <c r="AU59" s="17" t="s">
        <v>122</v>
      </c>
    </row>
    <row r="60" spans="2:47" s="8" customFormat="1" ht="25" customHeight="1">
      <c r="B60" s="99"/>
      <c r="D60" s="100" t="s">
        <v>123</v>
      </c>
      <c r="E60" s="101"/>
      <c r="F60" s="101"/>
      <c r="G60" s="101"/>
      <c r="H60" s="101"/>
      <c r="I60" s="101"/>
      <c r="J60" s="102">
        <f>J91</f>
        <v>0</v>
      </c>
      <c r="L60" s="99"/>
    </row>
    <row r="61" spans="2:47" s="9" customFormat="1" ht="20" customHeight="1">
      <c r="B61" s="103"/>
      <c r="D61" s="104" t="s">
        <v>124</v>
      </c>
      <c r="E61" s="105"/>
      <c r="F61" s="105"/>
      <c r="G61" s="105"/>
      <c r="H61" s="105"/>
      <c r="I61" s="105"/>
      <c r="J61" s="106">
        <f>J92</f>
        <v>0</v>
      </c>
      <c r="L61" s="103"/>
    </row>
    <row r="62" spans="2:47" s="9" customFormat="1" ht="20" customHeight="1">
      <c r="B62" s="103"/>
      <c r="D62" s="104" t="s">
        <v>125</v>
      </c>
      <c r="E62" s="105"/>
      <c r="F62" s="105"/>
      <c r="G62" s="105"/>
      <c r="H62" s="105"/>
      <c r="I62" s="105"/>
      <c r="J62" s="106">
        <f>J101</f>
        <v>0</v>
      </c>
      <c r="L62" s="103"/>
    </row>
    <row r="63" spans="2:47" s="8" customFormat="1" ht="25" customHeight="1">
      <c r="B63" s="99"/>
      <c r="D63" s="100" t="s">
        <v>126</v>
      </c>
      <c r="E63" s="101"/>
      <c r="F63" s="101"/>
      <c r="G63" s="101"/>
      <c r="H63" s="101"/>
      <c r="I63" s="101"/>
      <c r="J63" s="102">
        <f>J113</f>
        <v>0</v>
      </c>
      <c r="L63" s="99"/>
    </row>
    <row r="64" spans="2:47" s="9" customFormat="1" ht="20" customHeight="1">
      <c r="B64" s="103"/>
      <c r="D64" s="104" t="s">
        <v>128</v>
      </c>
      <c r="E64" s="105"/>
      <c r="F64" s="105"/>
      <c r="G64" s="105"/>
      <c r="H64" s="105"/>
      <c r="I64" s="105"/>
      <c r="J64" s="106">
        <f>J114</f>
        <v>0</v>
      </c>
      <c r="L64" s="103"/>
    </row>
    <row r="65" spans="2:12" s="9" customFormat="1" ht="20" customHeight="1">
      <c r="B65" s="103"/>
      <c r="D65" s="104" t="s">
        <v>129</v>
      </c>
      <c r="E65" s="105"/>
      <c r="F65" s="105"/>
      <c r="G65" s="105"/>
      <c r="H65" s="105"/>
      <c r="I65" s="105"/>
      <c r="J65" s="106">
        <f>J116</f>
        <v>0</v>
      </c>
      <c r="L65" s="103"/>
    </row>
    <row r="66" spans="2:12" s="9" customFormat="1" ht="20" customHeight="1">
      <c r="B66" s="103"/>
      <c r="D66" s="104" t="s">
        <v>130</v>
      </c>
      <c r="E66" s="105"/>
      <c r="F66" s="105"/>
      <c r="G66" s="105"/>
      <c r="H66" s="105"/>
      <c r="I66" s="105"/>
      <c r="J66" s="106">
        <f>J118</f>
        <v>0</v>
      </c>
      <c r="L66" s="103"/>
    </row>
    <row r="67" spans="2:12" s="9" customFormat="1" ht="20" customHeight="1">
      <c r="B67" s="103"/>
      <c r="D67" s="104" t="s">
        <v>131</v>
      </c>
      <c r="E67" s="105"/>
      <c r="F67" s="105"/>
      <c r="G67" s="105"/>
      <c r="H67" s="105"/>
      <c r="I67" s="105"/>
      <c r="J67" s="106">
        <f>J120</f>
        <v>0</v>
      </c>
      <c r="L67" s="103"/>
    </row>
    <row r="68" spans="2:12" s="9" customFormat="1" ht="20" customHeight="1">
      <c r="B68" s="103"/>
      <c r="D68" s="104" t="s">
        <v>133</v>
      </c>
      <c r="E68" s="105"/>
      <c r="F68" s="105"/>
      <c r="G68" s="105"/>
      <c r="H68" s="105"/>
      <c r="I68" s="105"/>
      <c r="J68" s="106">
        <f>J122</f>
        <v>0</v>
      </c>
      <c r="L68" s="103"/>
    </row>
    <row r="69" spans="2:12" s="9" customFormat="1" ht="20" customHeight="1">
      <c r="B69" s="103"/>
      <c r="D69" s="104" t="s">
        <v>134</v>
      </c>
      <c r="E69" s="105"/>
      <c r="F69" s="105"/>
      <c r="G69" s="105"/>
      <c r="H69" s="105"/>
      <c r="I69" s="105"/>
      <c r="J69" s="106">
        <f>J127</f>
        <v>0</v>
      </c>
      <c r="L69" s="103"/>
    </row>
    <row r="70" spans="2:12" s="9" customFormat="1" ht="20" customHeight="1">
      <c r="B70" s="103"/>
      <c r="D70" s="104" t="s">
        <v>136</v>
      </c>
      <c r="E70" s="105"/>
      <c r="F70" s="105"/>
      <c r="G70" s="105"/>
      <c r="H70" s="105"/>
      <c r="I70" s="105"/>
      <c r="J70" s="106">
        <f>J132</f>
        <v>0</v>
      </c>
      <c r="L70" s="103"/>
    </row>
    <row r="71" spans="2:12" s="1" customFormat="1" ht="21.75" customHeight="1">
      <c r="B71" s="32"/>
      <c r="L71" s="32"/>
    </row>
    <row r="72" spans="2:12" s="1" customFormat="1" ht="7" customHeight="1">
      <c r="B72" s="41"/>
      <c r="C72" s="42"/>
      <c r="D72" s="42"/>
      <c r="E72" s="42"/>
      <c r="F72" s="42"/>
      <c r="G72" s="42"/>
      <c r="H72" s="42"/>
      <c r="I72" s="42"/>
      <c r="J72" s="42"/>
      <c r="K72" s="42"/>
      <c r="L72" s="32"/>
    </row>
    <row r="76" spans="2:12" s="1" customFormat="1" ht="7" customHeight="1">
      <c r="B76" s="43"/>
      <c r="C76" s="44"/>
      <c r="D76" s="44"/>
      <c r="E76" s="44"/>
      <c r="F76" s="44"/>
      <c r="G76" s="44"/>
      <c r="H76" s="44"/>
      <c r="I76" s="44"/>
      <c r="J76" s="44"/>
      <c r="K76" s="44"/>
      <c r="L76" s="32"/>
    </row>
    <row r="77" spans="2:12" s="1" customFormat="1" ht="25" customHeight="1">
      <c r="B77" s="32"/>
      <c r="C77" s="21" t="s">
        <v>137</v>
      </c>
      <c r="L77" s="32"/>
    </row>
    <row r="78" spans="2:12" s="1" customFormat="1" ht="7" customHeight="1">
      <c r="B78" s="32"/>
      <c r="L78" s="32"/>
    </row>
    <row r="79" spans="2:12" s="1" customFormat="1" ht="12" customHeight="1">
      <c r="B79" s="32"/>
      <c r="C79" s="27" t="s">
        <v>16</v>
      </c>
      <c r="L79" s="32"/>
    </row>
    <row r="80" spans="2:12" s="1" customFormat="1" ht="16.5" customHeight="1">
      <c r="B80" s="32"/>
      <c r="E80" s="311" t="str">
        <f>E7</f>
        <v>Modernizace školní kuchyně ZŠ, MŠ a ZUŠ Lomnice</v>
      </c>
      <c r="F80" s="312"/>
      <c r="G80" s="312"/>
      <c r="H80" s="312"/>
      <c r="L80" s="32"/>
    </row>
    <row r="81" spans="2:65" s="1" customFormat="1" ht="12" customHeight="1">
      <c r="B81" s="32"/>
      <c r="C81" s="27" t="s">
        <v>117</v>
      </c>
      <c r="L81" s="32"/>
    </row>
    <row r="82" spans="2:65" s="1" customFormat="1" ht="16.5" customHeight="1">
      <c r="B82" s="32"/>
      <c r="E82" s="278" t="str">
        <f>E9</f>
        <v>02 - Bourací práce a demontáže - Neuznatelné</v>
      </c>
      <c r="F82" s="313"/>
      <c r="G82" s="313"/>
      <c r="H82" s="313"/>
      <c r="L82" s="32"/>
    </row>
    <row r="83" spans="2:65" s="1" customFormat="1" ht="7" customHeight="1">
      <c r="B83" s="32"/>
      <c r="L83" s="32"/>
    </row>
    <row r="84" spans="2:65" s="1" customFormat="1" ht="12" customHeight="1">
      <c r="B84" s="32"/>
      <c r="C84" s="27" t="s">
        <v>21</v>
      </c>
      <c r="F84" s="25" t="str">
        <f>F12</f>
        <v>Tišnovská 362</v>
      </c>
      <c r="I84" s="27" t="s">
        <v>23</v>
      </c>
      <c r="J84" s="49" t="str">
        <f>IF(J12="","",J12)</f>
        <v>25. 4. 2025</v>
      </c>
      <c r="L84" s="32"/>
    </row>
    <row r="85" spans="2:65" s="1" customFormat="1" ht="7" customHeight="1">
      <c r="B85" s="32"/>
      <c r="L85" s="32"/>
    </row>
    <row r="86" spans="2:65" s="1" customFormat="1" ht="15.25" customHeight="1">
      <c r="B86" s="32"/>
      <c r="C86" s="27" t="s">
        <v>25</v>
      </c>
      <c r="F86" s="25" t="str">
        <f>E15</f>
        <v>Městys Lomnice</v>
      </c>
      <c r="I86" s="27" t="s">
        <v>31</v>
      </c>
      <c r="J86" s="30" t="str">
        <f>E21</f>
        <v>Proiectura Dana s.r.o.</v>
      </c>
      <c r="L86" s="32"/>
    </row>
    <row r="87" spans="2:65" s="1" customFormat="1" ht="15.25" customHeight="1">
      <c r="B87" s="32"/>
      <c r="C87" s="27" t="s">
        <v>29</v>
      </c>
      <c r="F87" s="25" t="str">
        <f>IF(E18="","",E18)</f>
        <v>Vyplň údaj</v>
      </c>
      <c r="I87" s="27" t="s">
        <v>36</v>
      </c>
      <c r="J87" s="30" t="str">
        <f>E24</f>
        <v>Proiectura Dana s.r.o.</v>
      </c>
      <c r="L87" s="32"/>
    </row>
    <row r="88" spans="2:65" s="1" customFormat="1" ht="10.25" customHeight="1">
      <c r="B88" s="32"/>
      <c r="L88" s="32"/>
    </row>
    <row r="89" spans="2:65" s="10" customFormat="1" ht="29.25" customHeight="1">
      <c r="B89" s="107"/>
      <c r="C89" s="108" t="s">
        <v>138</v>
      </c>
      <c r="D89" s="109" t="s">
        <v>58</v>
      </c>
      <c r="E89" s="109" t="s">
        <v>54</v>
      </c>
      <c r="F89" s="109" t="s">
        <v>55</v>
      </c>
      <c r="G89" s="109" t="s">
        <v>139</v>
      </c>
      <c r="H89" s="109" t="s">
        <v>140</v>
      </c>
      <c r="I89" s="109" t="s">
        <v>141</v>
      </c>
      <c r="J89" s="109" t="s">
        <v>121</v>
      </c>
      <c r="K89" s="110" t="s">
        <v>142</v>
      </c>
      <c r="L89" s="107"/>
      <c r="M89" s="56" t="s">
        <v>19</v>
      </c>
      <c r="N89" s="57" t="s">
        <v>43</v>
      </c>
      <c r="O89" s="57" t="s">
        <v>143</v>
      </c>
      <c r="P89" s="57" t="s">
        <v>144</v>
      </c>
      <c r="Q89" s="57" t="s">
        <v>145</v>
      </c>
      <c r="R89" s="57" t="s">
        <v>146</v>
      </c>
      <c r="S89" s="57" t="s">
        <v>147</v>
      </c>
      <c r="T89" s="58" t="s">
        <v>148</v>
      </c>
    </row>
    <row r="90" spans="2:65" s="1" customFormat="1" ht="22.75" customHeight="1">
      <c r="B90" s="32"/>
      <c r="C90" s="61" t="s">
        <v>149</v>
      </c>
      <c r="J90" s="111">
        <f>BK90</f>
        <v>0</v>
      </c>
      <c r="L90" s="32"/>
      <c r="M90" s="59"/>
      <c r="N90" s="50"/>
      <c r="O90" s="50"/>
      <c r="P90" s="112">
        <f>P91+P113</f>
        <v>0</v>
      </c>
      <c r="Q90" s="50"/>
      <c r="R90" s="112">
        <f>R91+R113</f>
        <v>0.10947544751999999</v>
      </c>
      <c r="S90" s="50"/>
      <c r="T90" s="113">
        <f>T91+T113</f>
        <v>3.1440988499999998</v>
      </c>
      <c r="AT90" s="17" t="s">
        <v>72</v>
      </c>
      <c r="AU90" s="17" t="s">
        <v>122</v>
      </c>
      <c r="BK90" s="114">
        <f>BK91+BK113</f>
        <v>0</v>
      </c>
    </row>
    <row r="91" spans="2:65" s="11" customFormat="1" ht="26" customHeight="1">
      <c r="B91" s="115"/>
      <c r="D91" s="116" t="s">
        <v>72</v>
      </c>
      <c r="E91" s="117" t="s">
        <v>150</v>
      </c>
      <c r="F91" s="117" t="s">
        <v>151</v>
      </c>
      <c r="I91" s="118"/>
      <c r="J91" s="119">
        <f>BK91</f>
        <v>0</v>
      </c>
      <c r="L91" s="115"/>
      <c r="M91" s="120"/>
      <c r="P91" s="121">
        <f>P92+P101</f>
        <v>0</v>
      </c>
      <c r="R91" s="121">
        <f>R92+R101</f>
        <v>9.4044752000000005E-4</v>
      </c>
      <c r="T91" s="122">
        <f>T92+T101</f>
        <v>0.375</v>
      </c>
      <c r="AR91" s="116" t="s">
        <v>81</v>
      </c>
      <c r="AT91" s="123" t="s">
        <v>72</v>
      </c>
      <c r="AU91" s="123" t="s">
        <v>73</v>
      </c>
      <c r="AY91" s="116" t="s">
        <v>152</v>
      </c>
      <c r="BK91" s="124">
        <f>BK92+BK101</f>
        <v>0</v>
      </c>
    </row>
    <row r="92" spans="2:65" s="11" customFormat="1" ht="22.75" customHeight="1">
      <c r="B92" s="115"/>
      <c r="D92" s="116" t="s">
        <v>72</v>
      </c>
      <c r="E92" s="125" t="s">
        <v>153</v>
      </c>
      <c r="F92" s="125" t="s">
        <v>154</v>
      </c>
      <c r="I92" s="118"/>
      <c r="J92" s="126">
        <f>BK92</f>
        <v>0</v>
      </c>
      <c r="L92" s="115"/>
      <c r="M92" s="120"/>
      <c r="P92" s="121">
        <f>SUM(P93:P100)</f>
        <v>0</v>
      </c>
      <c r="R92" s="121">
        <f>SUM(R93:R100)</f>
        <v>9.4044752000000005E-4</v>
      </c>
      <c r="T92" s="122">
        <f>SUM(T93:T100)</f>
        <v>0.375</v>
      </c>
      <c r="AR92" s="116" t="s">
        <v>81</v>
      </c>
      <c r="AT92" s="123" t="s">
        <v>72</v>
      </c>
      <c r="AU92" s="123" t="s">
        <v>81</v>
      </c>
      <c r="AY92" s="116" t="s">
        <v>152</v>
      </c>
      <c r="BK92" s="124">
        <f>SUM(BK93:BK100)</f>
        <v>0</v>
      </c>
    </row>
    <row r="93" spans="2:65" s="1" customFormat="1" ht="16.5" customHeight="1">
      <c r="B93" s="32"/>
      <c r="C93" s="127" t="s">
        <v>81</v>
      </c>
      <c r="D93" s="127" t="s">
        <v>155</v>
      </c>
      <c r="E93" s="128" t="s">
        <v>174</v>
      </c>
      <c r="F93" s="129" t="s">
        <v>175</v>
      </c>
      <c r="G93" s="130" t="s">
        <v>158</v>
      </c>
      <c r="H93" s="131">
        <v>17.41</v>
      </c>
      <c r="I93" s="132"/>
      <c r="J93" s="133">
        <f>ROUND(I93*H93,2)</f>
        <v>0</v>
      </c>
      <c r="K93" s="129" t="s">
        <v>159</v>
      </c>
      <c r="L93" s="32"/>
      <c r="M93" s="134" t="s">
        <v>19</v>
      </c>
      <c r="N93" s="135" t="s">
        <v>44</v>
      </c>
      <c r="P93" s="136">
        <f>O93*H93</f>
        <v>0</v>
      </c>
      <c r="Q93" s="136">
        <v>3.472E-6</v>
      </c>
      <c r="R93" s="136">
        <f>Q93*H93</f>
        <v>6.0447520000000002E-5</v>
      </c>
      <c r="S93" s="136">
        <v>0</v>
      </c>
      <c r="T93" s="137">
        <f>S93*H93</f>
        <v>0</v>
      </c>
      <c r="AR93" s="138" t="s">
        <v>160</v>
      </c>
      <c r="AT93" s="138" t="s">
        <v>155</v>
      </c>
      <c r="AU93" s="138" t="s">
        <v>83</v>
      </c>
      <c r="AY93" s="17" t="s">
        <v>152</v>
      </c>
      <c r="BE93" s="139">
        <f>IF(N93="základní",J93,0)</f>
        <v>0</v>
      </c>
      <c r="BF93" s="139">
        <f>IF(N93="snížená",J93,0)</f>
        <v>0</v>
      </c>
      <c r="BG93" s="139">
        <f>IF(N93="zákl. přenesená",J93,0)</f>
        <v>0</v>
      </c>
      <c r="BH93" s="139">
        <f>IF(N93="sníž. přenesená",J93,0)</f>
        <v>0</v>
      </c>
      <c r="BI93" s="139">
        <f>IF(N93="nulová",J93,0)</f>
        <v>0</v>
      </c>
      <c r="BJ93" s="17" t="s">
        <v>81</v>
      </c>
      <c r="BK93" s="139">
        <f>ROUND(I93*H93,2)</f>
        <v>0</v>
      </c>
      <c r="BL93" s="17" t="s">
        <v>160</v>
      </c>
      <c r="BM93" s="138" t="s">
        <v>176</v>
      </c>
    </row>
    <row r="94" spans="2:65" s="1" customFormat="1" ht="11">
      <c r="B94" s="32"/>
      <c r="D94" s="140" t="s">
        <v>162</v>
      </c>
      <c r="F94" s="141" t="s">
        <v>177</v>
      </c>
      <c r="I94" s="142"/>
      <c r="L94" s="32"/>
      <c r="M94" s="143"/>
      <c r="T94" s="53"/>
      <c r="AT94" s="17" t="s">
        <v>162</v>
      </c>
      <c r="AU94" s="17" t="s">
        <v>83</v>
      </c>
    </row>
    <row r="95" spans="2:65" s="12" customFormat="1" ht="12">
      <c r="B95" s="144"/>
      <c r="D95" s="145" t="s">
        <v>164</v>
      </c>
      <c r="E95" s="146" t="s">
        <v>19</v>
      </c>
      <c r="F95" s="147" t="s">
        <v>336</v>
      </c>
      <c r="H95" s="148">
        <v>17.41</v>
      </c>
      <c r="I95" s="149"/>
      <c r="L95" s="144"/>
      <c r="M95" s="150"/>
      <c r="T95" s="151"/>
      <c r="AT95" s="146" t="s">
        <v>164</v>
      </c>
      <c r="AU95" s="146" t="s">
        <v>83</v>
      </c>
      <c r="AV95" s="12" t="s">
        <v>83</v>
      </c>
      <c r="AW95" s="12" t="s">
        <v>35</v>
      </c>
      <c r="AX95" s="12" t="s">
        <v>73</v>
      </c>
      <c r="AY95" s="146" t="s">
        <v>152</v>
      </c>
    </row>
    <row r="96" spans="2:65" s="13" customFormat="1" ht="12">
      <c r="B96" s="152"/>
      <c r="D96" s="145" t="s">
        <v>164</v>
      </c>
      <c r="E96" s="153" t="s">
        <v>19</v>
      </c>
      <c r="F96" s="154" t="s">
        <v>166</v>
      </c>
      <c r="H96" s="155">
        <v>17.41</v>
      </c>
      <c r="I96" s="156"/>
      <c r="L96" s="152"/>
      <c r="M96" s="157"/>
      <c r="T96" s="158"/>
      <c r="AT96" s="153" t="s">
        <v>164</v>
      </c>
      <c r="AU96" s="153" t="s">
        <v>83</v>
      </c>
      <c r="AV96" s="13" t="s">
        <v>160</v>
      </c>
      <c r="AW96" s="13" t="s">
        <v>35</v>
      </c>
      <c r="AX96" s="13" t="s">
        <v>81</v>
      </c>
      <c r="AY96" s="153" t="s">
        <v>152</v>
      </c>
    </row>
    <row r="97" spans="2:65" s="1" customFormat="1" ht="24.25" customHeight="1">
      <c r="B97" s="32"/>
      <c r="C97" s="127" t="s">
        <v>83</v>
      </c>
      <c r="D97" s="127" t="s">
        <v>155</v>
      </c>
      <c r="E97" s="128" t="s">
        <v>190</v>
      </c>
      <c r="F97" s="129" t="s">
        <v>191</v>
      </c>
      <c r="G97" s="130" t="s">
        <v>192</v>
      </c>
      <c r="H97" s="131">
        <v>9</v>
      </c>
      <c r="I97" s="132"/>
      <c r="J97" s="133">
        <f>ROUND(I97*H97,2)</f>
        <v>0</v>
      </c>
      <c r="K97" s="129" t="s">
        <v>159</v>
      </c>
      <c r="L97" s="32"/>
      <c r="M97" s="134" t="s">
        <v>19</v>
      </c>
      <c r="N97" s="135" t="s">
        <v>44</v>
      </c>
      <c r="P97" s="136">
        <f>O97*H97</f>
        <v>0</v>
      </c>
      <c r="Q97" s="136">
        <v>0</v>
      </c>
      <c r="R97" s="136">
        <f>Q97*H97</f>
        <v>0</v>
      </c>
      <c r="S97" s="136">
        <v>2.5000000000000001E-2</v>
      </c>
      <c r="T97" s="137">
        <f>S97*H97</f>
        <v>0.22500000000000001</v>
      </c>
      <c r="AR97" s="138" t="s">
        <v>160</v>
      </c>
      <c r="AT97" s="138" t="s">
        <v>155</v>
      </c>
      <c r="AU97" s="138" t="s">
        <v>83</v>
      </c>
      <c r="AY97" s="17" t="s">
        <v>152</v>
      </c>
      <c r="BE97" s="139">
        <f>IF(N97="základní",J97,0)</f>
        <v>0</v>
      </c>
      <c r="BF97" s="139">
        <f>IF(N97="snížená",J97,0)</f>
        <v>0</v>
      </c>
      <c r="BG97" s="139">
        <f>IF(N97="zákl. přenesená",J97,0)</f>
        <v>0</v>
      </c>
      <c r="BH97" s="139">
        <f>IF(N97="sníž. přenesená",J97,0)</f>
        <v>0</v>
      </c>
      <c r="BI97" s="139">
        <f>IF(N97="nulová",J97,0)</f>
        <v>0</v>
      </c>
      <c r="BJ97" s="17" t="s">
        <v>81</v>
      </c>
      <c r="BK97" s="139">
        <f>ROUND(I97*H97,2)</f>
        <v>0</v>
      </c>
      <c r="BL97" s="17" t="s">
        <v>160</v>
      </c>
      <c r="BM97" s="138" t="s">
        <v>337</v>
      </c>
    </row>
    <row r="98" spans="2:65" s="1" customFormat="1" ht="11">
      <c r="B98" s="32"/>
      <c r="D98" s="140" t="s">
        <v>162</v>
      </c>
      <c r="F98" s="141" t="s">
        <v>194</v>
      </c>
      <c r="I98" s="142"/>
      <c r="L98" s="32"/>
      <c r="M98" s="143"/>
      <c r="T98" s="53"/>
      <c r="AT98" s="17" t="s">
        <v>162</v>
      </c>
      <c r="AU98" s="17" t="s">
        <v>83</v>
      </c>
    </row>
    <row r="99" spans="2:65" s="1" customFormat="1" ht="16.5" customHeight="1">
      <c r="B99" s="32"/>
      <c r="C99" s="127" t="s">
        <v>173</v>
      </c>
      <c r="D99" s="127" t="s">
        <v>155</v>
      </c>
      <c r="E99" s="128" t="s">
        <v>227</v>
      </c>
      <c r="F99" s="129" t="s">
        <v>228</v>
      </c>
      <c r="G99" s="130" t="s">
        <v>224</v>
      </c>
      <c r="H99" s="131">
        <v>50</v>
      </c>
      <c r="I99" s="132"/>
      <c r="J99" s="133">
        <f>ROUND(I99*H99,2)</f>
        <v>0</v>
      </c>
      <c r="K99" s="129" t="s">
        <v>159</v>
      </c>
      <c r="L99" s="32"/>
      <c r="M99" s="134" t="s">
        <v>19</v>
      </c>
      <c r="N99" s="135" t="s">
        <v>44</v>
      </c>
      <c r="P99" s="136">
        <f>O99*H99</f>
        <v>0</v>
      </c>
      <c r="Q99" s="136">
        <v>1.7600000000000001E-5</v>
      </c>
      <c r="R99" s="136">
        <f>Q99*H99</f>
        <v>8.8000000000000003E-4</v>
      </c>
      <c r="S99" s="136">
        <v>3.0000000000000001E-3</v>
      </c>
      <c r="T99" s="137">
        <f>S99*H99</f>
        <v>0.15</v>
      </c>
      <c r="AR99" s="138" t="s">
        <v>160</v>
      </c>
      <c r="AT99" s="138" t="s">
        <v>155</v>
      </c>
      <c r="AU99" s="138" t="s">
        <v>83</v>
      </c>
      <c r="AY99" s="17" t="s">
        <v>152</v>
      </c>
      <c r="BE99" s="139">
        <f>IF(N99="základní",J99,0)</f>
        <v>0</v>
      </c>
      <c r="BF99" s="139">
        <f>IF(N99="snížená",J99,0)</f>
        <v>0</v>
      </c>
      <c r="BG99" s="139">
        <f>IF(N99="zákl. přenesená",J99,0)</f>
        <v>0</v>
      </c>
      <c r="BH99" s="139">
        <f>IF(N99="sníž. přenesená",J99,0)</f>
        <v>0</v>
      </c>
      <c r="BI99" s="139">
        <f>IF(N99="nulová",J99,0)</f>
        <v>0</v>
      </c>
      <c r="BJ99" s="17" t="s">
        <v>81</v>
      </c>
      <c r="BK99" s="139">
        <f>ROUND(I99*H99,2)</f>
        <v>0</v>
      </c>
      <c r="BL99" s="17" t="s">
        <v>160</v>
      </c>
      <c r="BM99" s="138" t="s">
        <v>229</v>
      </c>
    </row>
    <row r="100" spans="2:65" s="1" customFormat="1" ht="11">
      <c r="B100" s="32"/>
      <c r="D100" s="140" t="s">
        <v>162</v>
      </c>
      <c r="F100" s="141" t="s">
        <v>230</v>
      </c>
      <c r="I100" s="142"/>
      <c r="L100" s="32"/>
      <c r="M100" s="143"/>
      <c r="T100" s="53"/>
      <c r="AT100" s="17" t="s">
        <v>162</v>
      </c>
      <c r="AU100" s="17" t="s">
        <v>83</v>
      </c>
    </row>
    <row r="101" spans="2:65" s="11" customFormat="1" ht="22.75" customHeight="1">
      <c r="B101" s="115"/>
      <c r="D101" s="116" t="s">
        <v>72</v>
      </c>
      <c r="E101" s="125" t="s">
        <v>231</v>
      </c>
      <c r="F101" s="125" t="s">
        <v>232</v>
      </c>
      <c r="I101" s="118"/>
      <c r="J101" s="126">
        <f>BK101</f>
        <v>0</v>
      </c>
      <c r="L101" s="115"/>
      <c r="M101" s="120"/>
      <c r="P101" s="121">
        <f>SUM(P102:P112)</f>
        <v>0</v>
      </c>
      <c r="R101" s="121">
        <f>SUM(R102:R112)</f>
        <v>0</v>
      </c>
      <c r="T101" s="122">
        <f>SUM(T102:T112)</f>
        <v>0</v>
      </c>
      <c r="AR101" s="116" t="s">
        <v>81</v>
      </c>
      <c r="AT101" s="123" t="s">
        <v>72</v>
      </c>
      <c r="AU101" s="123" t="s">
        <v>81</v>
      </c>
      <c r="AY101" s="116" t="s">
        <v>152</v>
      </c>
      <c r="BK101" s="124">
        <f>SUM(BK102:BK112)</f>
        <v>0</v>
      </c>
    </row>
    <row r="102" spans="2:65" s="1" customFormat="1" ht="24.25" customHeight="1">
      <c r="B102" s="32"/>
      <c r="C102" s="127" t="s">
        <v>160</v>
      </c>
      <c r="D102" s="127" t="s">
        <v>155</v>
      </c>
      <c r="E102" s="128" t="s">
        <v>234</v>
      </c>
      <c r="F102" s="129" t="s">
        <v>235</v>
      </c>
      <c r="G102" s="130" t="s">
        <v>236</v>
      </c>
      <c r="H102" s="131">
        <v>3.1440000000000001</v>
      </c>
      <c r="I102" s="132"/>
      <c r="J102" s="133">
        <f>ROUND(I102*H102,2)</f>
        <v>0</v>
      </c>
      <c r="K102" s="129" t="s">
        <v>159</v>
      </c>
      <c r="L102" s="32"/>
      <c r="M102" s="134" t="s">
        <v>19</v>
      </c>
      <c r="N102" s="135" t="s">
        <v>44</v>
      </c>
      <c r="P102" s="136">
        <f>O102*H102</f>
        <v>0</v>
      </c>
      <c r="Q102" s="136">
        <v>0</v>
      </c>
      <c r="R102" s="136">
        <f>Q102*H102</f>
        <v>0</v>
      </c>
      <c r="S102" s="136">
        <v>0</v>
      </c>
      <c r="T102" s="137">
        <f>S102*H102</f>
        <v>0</v>
      </c>
      <c r="AR102" s="138" t="s">
        <v>160</v>
      </c>
      <c r="AT102" s="138" t="s">
        <v>155</v>
      </c>
      <c r="AU102" s="138" t="s">
        <v>83</v>
      </c>
      <c r="AY102" s="17" t="s">
        <v>152</v>
      </c>
      <c r="BE102" s="139">
        <f>IF(N102="základní",J102,0)</f>
        <v>0</v>
      </c>
      <c r="BF102" s="139">
        <f>IF(N102="snížená",J102,0)</f>
        <v>0</v>
      </c>
      <c r="BG102" s="139">
        <f>IF(N102="zákl. přenesená",J102,0)</f>
        <v>0</v>
      </c>
      <c r="BH102" s="139">
        <f>IF(N102="sníž. přenesená",J102,0)</f>
        <v>0</v>
      </c>
      <c r="BI102" s="139">
        <f>IF(N102="nulová",J102,0)</f>
        <v>0</v>
      </c>
      <c r="BJ102" s="17" t="s">
        <v>81</v>
      </c>
      <c r="BK102" s="139">
        <f>ROUND(I102*H102,2)</f>
        <v>0</v>
      </c>
      <c r="BL102" s="17" t="s">
        <v>160</v>
      </c>
      <c r="BM102" s="138" t="s">
        <v>237</v>
      </c>
    </row>
    <row r="103" spans="2:65" s="1" customFormat="1" ht="11">
      <c r="B103" s="32"/>
      <c r="D103" s="140" t="s">
        <v>162</v>
      </c>
      <c r="F103" s="141" t="s">
        <v>238</v>
      </c>
      <c r="I103" s="142"/>
      <c r="L103" s="32"/>
      <c r="M103" s="143"/>
      <c r="T103" s="53"/>
      <c r="AT103" s="17" t="s">
        <v>162</v>
      </c>
      <c r="AU103" s="17" t="s">
        <v>83</v>
      </c>
    </row>
    <row r="104" spans="2:65" s="1" customFormat="1" ht="37.75" customHeight="1">
      <c r="B104" s="32"/>
      <c r="C104" s="127" t="s">
        <v>184</v>
      </c>
      <c r="D104" s="127" t="s">
        <v>155</v>
      </c>
      <c r="E104" s="128" t="s">
        <v>240</v>
      </c>
      <c r="F104" s="129" t="s">
        <v>241</v>
      </c>
      <c r="G104" s="130" t="s">
        <v>236</v>
      </c>
      <c r="H104" s="131">
        <v>3.1440000000000001</v>
      </c>
      <c r="I104" s="132"/>
      <c r="J104" s="133">
        <f>ROUND(I104*H104,2)</f>
        <v>0</v>
      </c>
      <c r="K104" s="129" t="s">
        <v>159</v>
      </c>
      <c r="L104" s="32"/>
      <c r="M104" s="134" t="s">
        <v>19</v>
      </c>
      <c r="N104" s="135" t="s">
        <v>44</v>
      </c>
      <c r="P104" s="136">
        <f>O104*H104</f>
        <v>0</v>
      </c>
      <c r="Q104" s="136">
        <v>0</v>
      </c>
      <c r="R104" s="136">
        <f>Q104*H104</f>
        <v>0</v>
      </c>
      <c r="S104" s="136">
        <v>0</v>
      </c>
      <c r="T104" s="137">
        <f>S104*H104</f>
        <v>0</v>
      </c>
      <c r="AR104" s="138" t="s">
        <v>160</v>
      </c>
      <c r="AT104" s="138" t="s">
        <v>155</v>
      </c>
      <c r="AU104" s="138" t="s">
        <v>83</v>
      </c>
      <c r="AY104" s="17" t="s">
        <v>152</v>
      </c>
      <c r="BE104" s="139">
        <f>IF(N104="základní",J104,0)</f>
        <v>0</v>
      </c>
      <c r="BF104" s="139">
        <f>IF(N104="snížená",J104,0)</f>
        <v>0</v>
      </c>
      <c r="BG104" s="139">
        <f>IF(N104="zákl. přenesená",J104,0)</f>
        <v>0</v>
      </c>
      <c r="BH104" s="139">
        <f>IF(N104="sníž. přenesená",J104,0)</f>
        <v>0</v>
      </c>
      <c r="BI104" s="139">
        <f>IF(N104="nulová",J104,0)</f>
        <v>0</v>
      </c>
      <c r="BJ104" s="17" t="s">
        <v>81</v>
      </c>
      <c r="BK104" s="139">
        <f>ROUND(I104*H104,2)</f>
        <v>0</v>
      </c>
      <c r="BL104" s="17" t="s">
        <v>160</v>
      </c>
      <c r="BM104" s="138" t="s">
        <v>242</v>
      </c>
    </row>
    <row r="105" spans="2:65" s="1" customFormat="1" ht="11">
      <c r="B105" s="32"/>
      <c r="D105" s="140" t="s">
        <v>162</v>
      </c>
      <c r="F105" s="141" t="s">
        <v>243</v>
      </c>
      <c r="I105" s="142"/>
      <c r="L105" s="32"/>
      <c r="M105" s="143"/>
      <c r="T105" s="53"/>
      <c r="AT105" s="17" t="s">
        <v>162</v>
      </c>
      <c r="AU105" s="17" t="s">
        <v>83</v>
      </c>
    </row>
    <row r="106" spans="2:65" s="1" customFormat="1" ht="21.75" customHeight="1">
      <c r="B106" s="32"/>
      <c r="C106" s="127" t="s">
        <v>189</v>
      </c>
      <c r="D106" s="127" t="s">
        <v>155</v>
      </c>
      <c r="E106" s="128" t="s">
        <v>245</v>
      </c>
      <c r="F106" s="129" t="s">
        <v>246</v>
      </c>
      <c r="G106" s="130" t="s">
        <v>236</v>
      </c>
      <c r="H106" s="131">
        <v>3.1440000000000001</v>
      </c>
      <c r="I106" s="132"/>
      <c r="J106" s="133">
        <f>ROUND(I106*H106,2)</f>
        <v>0</v>
      </c>
      <c r="K106" s="129" t="s">
        <v>159</v>
      </c>
      <c r="L106" s="32"/>
      <c r="M106" s="134" t="s">
        <v>19</v>
      </c>
      <c r="N106" s="135" t="s">
        <v>44</v>
      </c>
      <c r="P106" s="136">
        <f>O106*H106</f>
        <v>0</v>
      </c>
      <c r="Q106" s="136">
        <v>0</v>
      </c>
      <c r="R106" s="136">
        <f>Q106*H106</f>
        <v>0</v>
      </c>
      <c r="S106" s="136">
        <v>0</v>
      </c>
      <c r="T106" s="137">
        <f>S106*H106</f>
        <v>0</v>
      </c>
      <c r="AR106" s="138" t="s">
        <v>160</v>
      </c>
      <c r="AT106" s="138" t="s">
        <v>155</v>
      </c>
      <c r="AU106" s="138" t="s">
        <v>83</v>
      </c>
      <c r="AY106" s="17" t="s">
        <v>152</v>
      </c>
      <c r="BE106" s="139">
        <f>IF(N106="základní",J106,0)</f>
        <v>0</v>
      </c>
      <c r="BF106" s="139">
        <f>IF(N106="snížená",J106,0)</f>
        <v>0</v>
      </c>
      <c r="BG106" s="139">
        <f>IF(N106="zákl. přenesená",J106,0)</f>
        <v>0</v>
      </c>
      <c r="BH106" s="139">
        <f>IF(N106="sníž. přenesená",J106,0)</f>
        <v>0</v>
      </c>
      <c r="BI106" s="139">
        <f>IF(N106="nulová",J106,0)</f>
        <v>0</v>
      </c>
      <c r="BJ106" s="17" t="s">
        <v>81</v>
      </c>
      <c r="BK106" s="139">
        <f>ROUND(I106*H106,2)</f>
        <v>0</v>
      </c>
      <c r="BL106" s="17" t="s">
        <v>160</v>
      </c>
      <c r="BM106" s="138" t="s">
        <v>247</v>
      </c>
    </row>
    <row r="107" spans="2:65" s="1" customFormat="1" ht="11">
      <c r="B107" s="32"/>
      <c r="D107" s="140" t="s">
        <v>162</v>
      </c>
      <c r="F107" s="141" t="s">
        <v>248</v>
      </c>
      <c r="I107" s="142"/>
      <c r="L107" s="32"/>
      <c r="M107" s="143"/>
      <c r="T107" s="53"/>
      <c r="AT107" s="17" t="s">
        <v>162</v>
      </c>
      <c r="AU107" s="17" t="s">
        <v>83</v>
      </c>
    </row>
    <row r="108" spans="2:65" s="1" customFormat="1" ht="24.25" customHeight="1">
      <c r="B108" s="32"/>
      <c r="C108" s="127" t="s">
        <v>199</v>
      </c>
      <c r="D108" s="127" t="s">
        <v>155</v>
      </c>
      <c r="E108" s="128" t="s">
        <v>250</v>
      </c>
      <c r="F108" s="129" t="s">
        <v>251</v>
      </c>
      <c r="G108" s="130" t="s">
        <v>236</v>
      </c>
      <c r="H108" s="131">
        <v>28.295999999999999</v>
      </c>
      <c r="I108" s="132"/>
      <c r="J108" s="133">
        <f>ROUND(I108*H108,2)</f>
        <v>0</v>
      </c>
      <c r="K108" s="129" t="s">
        <v>159</v>
      </c>
      <c r="L108" s="32"/>
      <c r="M108" s="134" t="s">
        <v>19</v>
      </c>
      <c r="N108" s="135" t="s">
        <v>44</v>
      </c>
      <c r="P108" s="136">
        <f>O108*H108</f>
        <v>0</v>
      </c>
      <c r="Q108" s="136">
        <v>0</v>
      </c>
      <c r="R108" s="136">
        <f>Q108*H108</f>
        <v>0</v>
      </c>
      <c r="S108" s="136">
        <v>0</v>
      </c>
      <c r="T108" s="137">
        <f>S108*H108</f>
        <v>0</v>
      </c>
      <c r="AR108" s="138" t="s">
        <v>160</v>
      </c>
      <c r="AT108" s="138" t="s">
        <v>155</v>
      </c>
      <c r="AU108" s="138" t="s">
        <v>83</v>
      </c>
      <c r="AY108" s="17" t="s">
        <v>152</v>
      </c>
      <c r="BE108" s="139">
        <f>IF(N108="základní",J108,0)</f>
        <v>0</v>
      </c>
      <c r="BF108" s="139">
        <f>IF(N108="snížená",J108,0)</f>
        <v>0</v>
      </c>
      <c r="BG108" s="139">
        <f>IF(N108="zákl. přenesená",J108,0)</f>
        <v>0</v>
      </c>
      <c r="BH108" s="139">
        <f>IF(N108="sníž. přenesená",J108,0)</f>
        <v>0</v>
      </c>
      <c r="BI108" s="139">
        <f>IF(N108="nulová",J108,0)</f>
        <v>0</v>
      </c>
      <c r="BJ108" s="17" t="s">
        <v>81</v>
      </c>
      <c r="BK108" s="139">
        <f>ROUND(I108*H108,2)</f>
        <v>0</v>
      </c>
      <c r="BL108" s="17" t="s">
        <v>160</v>
      </c>
      <c r="BM108" s="138" t="s">
        <v>252</v>
      </c>
    </row>
    <row r="109" spans="2:65" s="1" customFormat="1" ht="11">
      <c r="B109" s="32"/>
      <c r="D109" s="140" t="s">
        <v>162</v>
      </c>
      <c r="F109" s="141" t="s">
        <v>253</v>
      </c>
      <c r="I109" s="142"/>
      <c r="L109" s="32"/>
      <c r="M109" s="143"/>
      <c r="T109" s="53"/>
      <c r="AT109" s="17" t="s">
        <v>162</v>
      </c>
      <c r="AU109" s="17" t="s">
        <v>83</v>
      </c>
    </row>
    <row r="110" spans="2:65" s="12" customFormat="1" ht="12">
      <c r="B110" s="144"/>
      <c r="D110" s="145" t="s">
        <v>164</v>
      </c>
      <c r="F110" s="147" t="s">
        <v>338</v>
      </c>
      <c r="H110" s="148">
        <v>28.295999999999999</v>
      </c>
      <c r="I110" s="149"/>
      <c r="L110" s="144"/>
      <c r="M110" s="150"/>
      <c r="T110" s="151"/>
      <c r="AT110" s="146" t="s">
        <v>164</v>
      </c>
      <c r="AU110" s="146" t="s">
        <v>83</v>
      </c>
      <c r="AV110" s="12" t="s">
        <v>83</v>
      </c>
      <c r="AW110" s="12" t="s">
        <v>4</v>
      </c>
      <c r="AX110" s="12" t="s">
        <v>81</v>
      </c>
      <c r="AY110" s="146" t="s">
        <v>152</v>
      </c>
    </row>
    <row r="111" spans="2:65" s="1" customFormat="1" ht="24.25" customHeight="1">
      <c r="B111" s="32"/>
      <c r="C111" s="127" t="s">
        <v>206</v>
      </c>
      <c r="D111" s="127" t="s">
        <v>155</v>
      </c>
      <c r="E111" s="128" t="s">
        <v>256</v>
      </c>
      <c r="F111" s="129" t="s">
        <v>257</v>
      </c>
      <c r="G111" s="130" t="s">
        <v>236</v>
      </c>
      <c r="H111" s="131">
        <v>3.1440000000000001</v>
      </c>
      <c r="I111" s="132"/>
      <c r="J111" s="133">
        <f>ROUND(I111*H111,2)</f>
        <v>0</v>
      </c>
      <c r="K111" s="129" t="s">
        <v>159</v>
      </c>
      <c r="L111" s="32"/>
      <c r="M111" s="134" t="s">
        <v>19</v>
      </c>
      <c r="N111" s="135" t="s">
        <v>44</v>
      </c>
      <c r="P111" s="136">
        <f>O111*H111</f>
        <v>0</v>
      </c>
      <c r="Q111" s="136">
        <v>0</v>
      </c>
      <c r="R111" s="136">
        <f>Q111*H111</f>
        <v>0</v>
      </c>
      <c r="S111" s="136">
        <v>0</v>
      </c>
      <c r="T111" s="137">
        <f>S111*H111</f>
        <v>0</v>
      </c>
      <c r="AR111" s="138" t="s">
        <v>160</v>
      </c>
      <c r="AT111" s="138" t="s">
        <v>155</v>
      </c>
      <c r="AU111" s="138" t="s">
        <v>83</v>
      </c>
      <c r="AY111" s="17" t="s">
        <v>152</v>
      </c>
      <c r="BE111" s="139">
        <f>IF(N111="základní",J111,0)</f>
        <v>0</v>
      </c>
      <c r="BF111" s="139">
        <f>IF(N111="snížená",J111,0)</f>
        <v>0</v>
      </c>
      <c r="BG111" s="139">
        <f>IF(N111="zákl. přenesená",J111,0)</f>
        <v>0</v>
      </c>
      <c r="BH111" s="139">
        <f>IF(N111="sníž. přenesená",J111,0)</f>
        <v>0</v>
      </c>
      <c r="BI111" s="139">
        <f>IF(N111="nulová",J111,0)</f>
        <v>0</v>
      </c>
      <c r="BJ111" s="17" t="s">
        <v>81</v>
      </c>
      <c r="BK111" s="139">
        <f>ROUND(I111*H111,2)</f>
        <v>0</v>
      </c>
      <c r="BL111" s="17" t="s">
        <v>160</v>
      </c>
      <c r="BM111" s="138" t="s">
        <v>258</v>
      </c>
    </row>
    <row r="112" spans="2:65" s="1" customFormat="1" ht="11">
      <c r="B112" s="32"/>
      <c r="D112" s="140" t="s">
        <v>162</v>
      </c>
      <c r="F112" s="141" t="s">
        <v>259</v>
      </c>
      <c r="I112" s="142"/>
      <c r="L112" s="32"/>
      <c r="M112" s="143"/>
      <c r="T112" s="53"/>
      <c r="AT112" s="17" t="s">
        <v>162</v>
      </c>
      <c r="AU112" s="17" t="s">
        <v>83</v>
      </c>
    </row>
    <row r="113" spans="2:65" s="11" customFormat="1" ht="26" customHeight="1">
      <c r="B113" s="115"/>
      <c r="D113" s="116" t="s">
        <v>72</v>
      </c>
      <c r="E113" s="117" t="s">
        <v>260</v>
      </c>
      <c r="F113" s="117" t="s">
        <v>261</v>
      </c>
      <c r="I113" s="118"/>
      <c r="J113" s="119">
        <f>BK113</f>
        <v>0</v>
      </c>
      <c r="L113" s="115"/>
      <c r="M113" s="120"/>
      <c r="P113" s="121">
        <f>P114+P116+P118+P120+P122+P127+P132</f>
        <v>0</v>
      </c>
      <c r="R113" s="121">
        <f>R114+R116+R118+R120+R122+R127+R132</f>
        <v>0.10853499999999999</v>
      </c>
      <c r="T113" s="122">
        <f>T114+T116+T118+T120+T122+T127+T132</f>
        <v>2.7690988499999998</v>
      </c>
      <c r="AR113" s="116" t="s">
        <v>83</v>
      </c>
      <c r="AT113" s="123" t="s">
        <v>72</v>
      </c>
      <c r="AU113" s="123" t="s">
        <v>73</v>
      </c>
      <c r="AY113" s="116" t="s">
        <v>152</v>
      </c>
      <c r="BK113" s="124">
        <f>BK114+BK116+BK118+BK120+BK122+BK127+BK132</f>
        <v>0</v>
      </c>
    </row>
    <row r="114" spans="2:65" s="11" customFormat="1" ht="22.75" customHeight="1">
      <c r="B114" s="115"/>
      <c r="D114" s="116" t="s">
        <v>72</v>
      </c>
      <c r="E114" s="125" t="s">
        <v>270</v>
      </c>
      <c r="F114" s="125" t="s">
        <v>271</v>
      </c>
      <c r="I114" s="118"/>
      <c r="J114" s="126">
        <f>BK114</f>
        <v>0</v>
      </c>
      <c r="L114" s="115"/>
      <c r="M114" s="120"/>
      <c r="P114" s="121">
        <f>P115</f>
        <v>0</v>
      </c>
      <c r="R114" s="121">
        <f>R115</f>
        <v>0</v>
      </c>
      <c r="T114" s="122">
        <f>T115</f>
        <v>0.1</v>
      </c>
      <c r="AR114" s="116" t="s">
        <v>83</v>
      </c>
      <c r="AT114" s="123" t="s">
        <v>72</v>
      </c>
      <c r="AU114" s="123" t="s">
        <v>81</v>
      </c>
      <c r="AY114" s="116" t="s">
        <v>152</v>
      </c>
      <c r="BK114" s="124">
        <f>BK115</f>
        <v>0</v>
      </c>
    </row>
    <row r="115" spans="2:65" s="1" customFormat="1" ht="16.5" customHeight="1">
      <c r="B115" s="32"/>
      <c r="C115" s="127" t="s">
        <v>153</v>
      </c>
      <c r="D115" s="127" t="s">
        <v>155</v>
      </c>
      <c r="E115" s="128" t="s">
        <v>273</v>
      </c>
      <c r="F115" s="129" t="s">
        <v>274</v>
      </c>
      <c r="G115" s="130" t="s">
        <v>275</v>
      </c>
      <c r="H115" s="131">
        <v>1</v>
      </c>
      <c r="I115" s="132"/>
      <c r="J115" s="133">
        <f>ROUND(I115*H115,2)</f>
        <v>0</v>
      </c>
      <c r="K115" s="129" t="s">
        <v>19</v>
      </c>
      <c r="L115" s="32"/>
      <c r="M115" s="134" t="s">
        <v>19</v>
      </c>
      <c r="N115" s="135" t="s">
        <v>44</v>
      </c>
      <c r="P115" s="136">
        <f>O115*H115</f>
        <v>0</v>
      </c>
      <c r="Q115" s="136">
        <v>0</v>
      </c>
      <c r="R115" s="136">
        <f>Q115*H115</f>
        <v>0</v>
      </c>
      <c r="S115" s="136">
        <v>0.1</v>
      </c>
      <c r="T115" s="137">
        <f>S115*H115</f>
        <v>0.1</v>
      </c>
      <c r="AR115" s="138" t="s">
        <v>249</v>
      </c>
      <c r="AT115" s="138" t="s">
        <v>155</v>
      </c>
      <c r="AU115" s="138" t="s">
        <v>83</v>
      </c>
      <c r="AY115" s="17" t="s">
        <v>152</v>
      </c>
      <c r="BE115" s="139">
        <f>IF(N115="základní",J115,0)</f>
        <v>0</v>
      </c>
      <c r="BF115" s="139">
        <f>IF(N115="snížená",J115,0)</f>
        <v>0</v>
      </c>
      <c r="BG115" s="139">
        <f>IF(N115="zákl. přenesená",J115,0)</f>
        <v>0</v>
      </c>
      <c r="BH115" s="139">
        <f>IF(N115="sníž. přenesená",J115,0)</f>
        <v>0</v>
      </c>
      <c r="BI115" s="139">
        <f>IF(N115="nulová",J115,0)</f>
        <v>0</v>
      </c>
      <c r="BJ115" s="17" t="s">
        <v>81</v>
      </c>
      <c r="BK115" s="139">
        <f>ROUND(I115*H115,2)</f>
        <v>0</v>
      </c>
      <c r="BL115" s="17" t="s">
        <v>249</v>
      </c>
      <c r="BM115" s="138" t="s">
        <v>276</v>
      </c>
    </row>
    <row r="116" spans="2:65" s="11" customFormat="1" ht="22.75" customHeight="1">
      <c r="B116" s="115"/>
      <c r="D116" s="116" t="s">
        <v>72</v>
      </c>
      <c r="E116" s="125" t="s">
        <v>277</v>
      </c>
      <c r="F116" s="125" t="s">
        <v>278</v>
      </c>
      <c r="I116" s="118"/>
      <c r="J116" s="126">
        <f>BK116</f>
        <v>0</v>
      </c>
      <c r="L116" s="115"/>
      <c r="M116" s="120"/>
      <c r="P116" s="121">
        <f>P117</f>
        <v>0</v>
      </c>
      <c r="R116" s="121">
        <f>R117</f>
        <v>0</v>
      </c>
      <c r="T116" s="122">
        <f>T117</f>
        <v>0.1</v>
      </c>
      <c r="AR116" s="116" t="s">
        <v>83</v>
      </c>
      <c r="AT116" s="123" t="s">
        <v>72</v>
      </c>
      <c r="AU116" s="123" t="s">
        <v>81</v>
      </c>
      <c r="AY116" s="116" t="s">
        <v>152</v>
      </c>
      <c r="BK116" s="124">
        <f>BK117</f>
        <v>0</v>
      </c>
    </row>
    <row r="117" spans="2:65" s="1" customFormat="1" ht="16.5" customHeight="1">
      <c r="B117" s="32"/>
      <c r="C117" s="127" t="s">
        <v>108</v>
      </c>
      <c r="D117" s="127" t="s">
        <v>155</v>
      </c>
      <c r="E117" s="128" t="s">
        <v>280</v>
      </c>
      <c r="F117" s="129" t="s">
        <v>281</v>
      </c>
      <c r="G117" s="130" t="s">
        <v>275</v>
      </c>
      <c r="H117" s="131">
        <v>1</v>
      </c>
      <c r="I117" s="132"/>
      <c r="J117" s="133">
        <f>ROUND(I117*H117,2)</f>
        <v>0</v>
      </c>
      <c r="K117" s="129" t="s">
        <v>19</v>
      </c>
      <c r="L117" s="32"/>
      <c r="M117" s="134" t="s">
        <v>19</v>
      </c>
      <c r="N117" s="135" t="s">
        <v>44</v>
      </c>
      <c r="P117" s="136">
        <f>O117*H117</f>
        <v>0</v>
      </c>
      <c r="Q117" s="136">
        <v>0</v>
      </c>
      <c r="R117" s="136">
        <f>Q117*H117</f>
        <v>0</v>
      </c>
      <c r="S117" s="136">
        <v>0.1</v>
      </c>
      <c r="T117" s="137">
        <f>S117*H117</f>
        <v>0.1</v>
      </c>
      <c r="AR117" s="138" t="s">
        <v>249</v>
      </c>
      <c r="AT117" s="138" t="s">
        <v>155</v>
      </c>
      <c r="AU117" s="138" t="s">
        <v>83</v>
      </c>
      <c r="AY117" s="17" t="s">
        <v>152</v>
      </c>
      <c r="BE117" s="139">
        <f>IF(N117="základní",J117,0)</f>
        <v>0</v>
      </c>
      <c r="BF117" s="139">
        <f>IF(N117="snížená",J117,0)</f>
        <v>0</v>
      </c>
      <c r="BG117" s="139">
        <f>IF(N117="zákl. přenesená",J117,0)</f>
        <v>0</v>
      </c>
      <c r="BH117" s="139">
        <f>IF(N117="sníž. přenesená",J117,0)</f>
        <v>0</v>
      </c>
      <c r="BI117" s="139">
        <f>IF(N117="nulová",J117,0)</f>
        <v>0</v>
      </c>
      <c r="BJ117" s="17" t="s">
        <v>81</v>
      </c>
      <c r="BK117" s="139">
        <f>ROUND(I117*H117,2)</f>
        <v>0</v>
      </c>
      <c r="BL117" s="17" t="s">
        <v>249</v>
      </c>
      <c r="BM117" s="138" t="s">
        <v>282</v>
      </c>
    </row>
    <row r="118" spans="2:65" s="11" customFormat="1" ht="22.75" customHeight="1">
      <c r="B118" s="115"/>
      <c r="D118" s="116" t="s">
        <v>72</v>
      </c>
      <c r="E118" s="125" t="s">
        <v>283</v>
      </c>
      <c r="F118" s="125" t="s">
        <v>284</v>
      </c>
      <c r="I118" s="118"/>
      <c r="J118" s="126">
        <f>BK118</f>
        <v>0</v>
      </c>
      <c r="L118" s="115"/>
      <c r="M118" s="120"/>
      <c r="P118" s="121">
        <f>P119</f>
        <v>0</v>
      </c>
      <c r="R118" s="121">
        <f>R119</f>
        <v>0</v>
      </c>
      <c r="T118" s="122">
        <f>T119</f>
        <v>0.89</v>
      </c>
      <c r="AR118" s="116" t="s">
        <v>83</v>
      </c>
      <c r="AT118" s="123" t="s">
        <v>72</v>
      </c>
      <c r="AU118" s="123" t="s">
        <v>81</v>
      </c>
      <c r="AY118" s="116" t="s">
        <v>152</v>
      </c>
      <c r="BK118" s="124">
        <f>BK119</f>
        <v>0</v>
      </c>
    </row>
    <row r="119" spans="2:65" s="1" customFormat="1" ht="16.5" customHeight="1">
      <c r="B119" s="32"/>
      <c r="C119" s="127" t="s">
        <v>111</v>
      </c>
      <c r="D119" s="127" t="s">
        <v>155</v>
      </c>
      <c r="E119" s="128" t="s">
        <v>285</v>
      </c>
      <c r="F119" s="129" t="s">
        <v>286</v>
      </c>
      <c r="G119" s="130" t="s">
        <v>275</v>
      </c>
      <c r="H119" s="131">
        <v>1</v>
      </c>
      <c r="I119" s="132"/>
      <c r="J119" s="133">
        <f>ROUND(I119*H119,2)</f>
        <v>0</v>
      </c>
      <c r="K119" s="129" t="s">
        <v>19</v>
      </c>
      <c r="L119" s="32"/>
      <c r="M119" s="134" t="s">
        <v>19</v>
      </c>
      <c r="N119" s="135" t="s">
        <v>44</v>
      </c>
      <c r="P119" s="136">
        <f>O119*H119</f>
        <v>0</v>
      </c>
      <c r="Q119" s="136">
        <v>0</v>
      </c>
      <c r="R119" s="136">
        <f>Q119*H119</f>
        <v>0</v>
      </c>
      <c r="S119" s="136">
        <v>0.89</v>
      </c>
      <c r="T119" s="137">
        <f>S119*H119</f>
        <v>0.89</v>
      </c>
      <c r="AR119" s="138" t="s">
        <v>249</v>
      </c>
      <c r="AT119" s="138" t="s">
        <v>155</v>
      </c>
      <c r="AU119" s="138" t="s">
        <v>83</v>
      </c>
      <c r="AY119" s="17" t="s">
        <v>152</v>
      </c>
      <c r="BE119" s="139">
        <f>IF(N119="základní",J119,0)</f>
        <v>0</v>
      </c>
      <c r="BF119" s="139">
        <f>IF(N119="snížená",J119,0)</f>
        <v>0</v>
      </c>
      <c r="BG119" s="139">
        <f>IF(N119="zákl. přenesená",J119,0)</f>
        <v>0</v>
      </c>
      <c r="BH119" s="139">
        <f>IF(N119="sníž. přenesená",J119,0)</f>
        <v>0</v>
      </c>
      <c r="BI119" s="139">
        <f>IF(N119="nulová",J119,0)</f>
        <v>0</v>
      </c>
      <c r="BJ119" s="17" t="s">
        <v>81</v>
      </c>
      <c r="BK119" s="139">
        <f>ROUND(I119*H119,2)</f>
        <v>0</v>
      </c>
      <c r="BL119" s="17" t="s">
        <v>249</v>
      </c>
      <c r="BM119" s="138" t="s">
        <v>287</v>
      </c>
    </row>
    <row r="120" spans="2:65" s="11" customFormat="1" ht="22.75" customHeight="1">
      <c r="B120" s="115"/>
      <c r="D120" s="116" t="s">
        <v>72</v>
      </c>
      <c r="E120" s="125" t="s">
        <v>288</v>
      </c>
      <c r="F120" s="125" t="s">
        <v>289</v>
      </c>
      <c r="I120" s="118"/>
      <c r="J120" s="126">
        <f>BK120</f>
        <v>0</v>
      </c>
      <c r="L120" s="115"/>
      <c r="M120" s="120"/>
      <c r="P120" s="121">
        <f>P121</f>
        <v>0</v>
      </c>
      <c r="R120" s="121">
        <f>R121</f>
        <v>0</v>
      </c>
      <c r="T120" s="122">
        <f>T121</f>
        <v>0</v>
      </c>
      <c r="AR120" s="116" t="s">
        <v>83</v>
      </c>
      <c r="AT120" s="123" t="s">
        <v>72</v>
      </c>
      <c r="AU120" s="123" t="s">
        <v>81</v>
      </c>
      <c r="AY120" s="116" t="s">
        <v>152</v>
      </c>
      <c r="BK120" s="124">
        <f>BK121</f>
        <v>0</v>
      </c>
    </row>
    <row r="121" spans="2:65" s="1" customFormat="1" ht="16.5" customHeight="1">
      <c r="B121" s="32"/>
      <c r="C121" s="127" t="s">
        <v>8</v>
      </c>
      <c r="D121" s="127" t="s">
        <v>155</v>
      </c>
      <c r="E121" s="128" t="s">
        <v>291</v>
      </c>
      <c r="F121" s="129" t="s">
        <v>292</v>
      </c>
      <c r="G121" s="130" t="s">
        <v>275</v>
      </c>
      <c r="H121" s="131">
        <v>1</v>
      </c>
      <c r="I121" s="132"/>
      <c r="J121" s="133">
        <f>ROUND(I121*H121,2)</f>
        <v>0</v>
      </c>
      <c r="K121" s="129" t="s">
        <v>19</v>
      </c>
      <c r="L121" s="32"/>
      <c r="M121" s="134" t="s">
        <v>19</v>
      </c>
      <c r="N121" s="135" t="s">
        <v>44</v>
      </c>
      <c r="P121" s="136">
        <f>O121*H121</f>
        <v>0</v>
      </c>
      <c r="Q121" s="136">
        <v>0</v>
      </c>
      <c r="R121" s="136">
        <f>Q121*H121</f>
        <v>0</v>
      </c>
      <c r="S121" s="136">
        <v>0</v>
      </c>
      <c r="T121" s="137">
        <f>S121*H121</f>
        <v>0</v>
      </c>
      <c r="AR121" s="138" t="s">
        <v>249</v>
      </c>
      <c r="AT121" s="138" t="s">
        <v>155</v>
      </c>
      <c r="AU121" s="138" t="s">
        <v>83</v>
      </c>
      <c r="AY121" s="17" t="s">
        <v>152</v>
      </c>
      <c r="BE121" s="139">
        <f>IF(N121="základní",J121,0)</f>
        <v>0</v>
      </c>
      <c r="BF121" s="139">
        <f>IF(N121="snížená",J121,0)</f>
        <v>0</v>
      </c>
      <c r="BG121" s="139">
        <f>IF(N121="zákl. přenesená",J121,0)</f>
        <v>0</v>
      </c>
      <c r="BH121" s="139">
        <f>IF(N121="sníž. přenesená",J121,0)</f>
        <v>0</v>
      </c>
      <c r="BI121" s="139">
        <f>IF(N121="nulová",J121,0)</f>
        <v>0</v>
      </c>
      <c r="BJ121" s="17" t="s">
        <v>81</v>
      </c>
      <c r="BK121" s="139">
        <f>ROUND(I121*H121,2)</f>
        <v>0</v>
      </c>
      <c r="BL121" s="17" t="s">
        <v>249</v>
      </c>
      <c r="BM121" s="138" t="s">
        <v>293</v>
      </c>
    </row>
    <row r="122" spans="2:65" s="11" customFormat="1" ht="22.75" customHeight="1">
      <c r="B122" s="115"/>
      <c r="D122" s="116" t="s">
        <v>72</v>
      </c>
      <c r="E122" s="125" t="s">
        <v>301</v>
      </c>
      <c r="F122" s="125" t="s">
        <v>302</v>
      </c>
      <c r="I122" s="118"/>
      <c r="J122" s="126">
        <f>BK122</f>
        <v>0</v>
      </c>
      <c r="L122" s="115"/>
      <c r="M122" s="120"/>
      <c r="P122" s="121">
        <f>SUM(P123:P126)</f>
        <v>0</v>
      </c>
      <c r="R122" s="121">
        <f>SUM(R123:R126)</f>
        <v>0</v>
      </c>
      <c r="T122" s="122">
        <f>SUM(T123:T126)</f>
        <v>0.61457299999999992</v>
      </c>
      <c r="AR122" s="116" t="s">
        <v>83</v>
      </c>
      <c r="AT122" s="123" t="s">
        <v>72</v>
      </c>
      <c r="AU122" s="123" t="s">
        <v>81</v>
      </c>
      <c r="AY122" s="116" t="s">
        <v>152</v>
      </c>
      <c r="BK122" s="124">
        <f>SUM(BK123:BK126)</f>
        <v>0</v>
      </c>
    </row>
    <row r="123" spans="2:65" s="1" customFormat="1" ht="16.5" customHeight="1">
      <c r="B123" s="32"/>
      <c r="C123" s="127" t="s">
        <v>233</v>
      </c>
      <c r="D123" s="127" t="s">
        <v>155</v>
      </c>
      <c r="E123" s="128" t="s">
        <v>304</v>
      </c>
      <c r="F123" s="129" t="s">
        <v>305</v>
      </c>
      <c r="G123" s="130" t="s">
        <v>158</v>
      </c>
      <c r="H123" s="131">
        <v>17.41</v>
      </c>
      <c r="I123" s="132"/>
      <c r="J123" s="133">
        <f>ROUND(I123*H123,2)</f>
        <v>0</v>
      </c>
      <c r="K123" s="129" t="s">
        <v>159</v>
      </c>
      <c r="L123" s="32"/>
      <c r="M123" s="134" t="s">
        <v>19</v>
      </c>
      <c r="N123" s="135" t="s">
        <v>44</v>
      </c>
      <c r="P123" s="136">
        <f>O123*H123</f>
        <v>0</v>
      </c>
      <c r="Q123" s="136">
        <v>0</v>
      </c>
      <c r="R123" s="136">
        <f>Q123*H123</f>
        <v>0</v>
      </c>
      <c r="S123" s="136">
        <v>3.5299999999999998E-2</v>
      </c>
      <c r="T123" s="137">
        <f>S123*H123</f>
        <v>0.61457299999999992</v>
      </c>
      <c r="AR123" s="138" t="s">
        <v>249</v>
      </c>
      <c r="AT123" s="138" t="s">
        <v>155</v>
      </c>
      <c r="AU123" s="138" t="s">
        <v>83</v>
      </c>
      <c r="AY123" s="17" t="s">
        <v>152</v>
      </c>
      <c r="BE123" s="139">
        <f>IF(N123="základní",J123,0)</f>
        <v>0</v>
      </c>
      <c r="BF123" s="139">
        <f>IF(N123="snížená",J123,0)</f>
        <v>0</v>
      </c>
      <c r="BG123" s="139">
        <f>IF(N123="zákl. přenesená",J123,0)</f>
        <v>0</v>
      </c>
      <c r="BH123" s="139">
        <f>IF(N123="sníž. přenesená",J123,0)</f>
        <v>0</v>
      </c>
      <c r="BI123" s="139">
        <f>IF(N123="nulová",J123,0)</f>
        <v>0</v>
      </c>
      <c r="BJ123" s="17" t="s">
        <v>81</v>
      </c>
      <c r="BK123" s="139">
        <f>ROUND(I123*H123,2)</f>
        <v>0</v>
      </c>
      <c r="BL123" s="17" t="s">
        <v>249</v>
      </c>
      <c r="BM123" s="138" t="s">
        <v>306</v>
      </c>
    </row>
    <row r="124" spans="2:65" s="1" customFormat="1" ht="11">
      <c r="B124" s="32"/>
      <c r="D124" s="140" t="s">
        <v>162</v>
      </c>
      <c r="F124" s="141" t="s">
        <v>307</v>
      </c>
      <c r="I124" s="142"/>
      <c r="L124" s="32"/>
      <c r="M124" s="143"/>
      <c r="T124" s="53"/>
      <c r="AT124" s="17" t="s">
        <v>162</v>
      </c>
      <c r="AU124" s="17" t="s">
        <v>83</v>
      </c>
    </row>
    <row r="125" spans="2:65" s="12" customFormat="1" ht="12">
      <c r="B125" s="144"/>
      <c r="D125" s="145" t="s">
        <v>164</v>
      </c>
      <c r="E125" s="146" t="s">
        <v>19</v>
      </c>
      <c r="F125" s="147" t="s">
        <v>339</v>
      </c>
      <c r="H125" s="148">
        <v>17.41</v>
      </c>
      <c r="I125" s="149"/>
      <c r="L125" s="144"/>
      <c r="M125" s="150"/>
      <c r="T125" s="151"/>
      <c r="AT125" s="146" t="s">
        <v>164</v>
      </c>
      <c r="AU125" s="146" t="s">
        <v>83</v>
      </c>
      <c r="AV125" s="12" t="s">
        <v>83</v>
      </c>
      <c r="AW125" s="12" t="s">
        <v>35</v>
      </c>
      <c r="AX125" s="12" t="s">
        <v>73</v>
      </c>
      <c r="AY125" s="146" t="s">
        <v>152</v>
      </c>
    </row>
    <row r="126" spans="2:65" s="13" customFormat="1" ht="12">
      <c r="B126" s="152"/>
      <c r="D126" s="145" t="s">
        <v>164</v>
      </c>
      <c r="E126" s="153" t="s">
        <v>19</v>
      </c>
      <c r="F126" s="154" t="s">
        <v>166</v>
      </c>
      <c r="H126" s="155">
        <v>17.41</v>
      </c>
      <c r="I126" s="156"/>
      <c r="L126" s="152"/>
      <c r="M126" s="157"/>
      <c r="T126" s="158"/>
      <c r="AT126" s="153" t="s">
        <v>164</v>
      </c>
      <c r="AU126" s="153" t="s">
        <v>83</v>
      </c>
      <c r="AV126" s="13" t="s">
        <v>160</v>
      </c>
      <c r="AW126" s="13" t="s">
        <v>35</v>
      </c>
      <c r="AX126" s="13" t="s">
        <v>81</v>
      </c>
      <c r="AY126" s="153" t="s">
        <v>152</v>
      </c>
    </row>
    <row r="127" spans="2:65" s="11" customFormat="1" ht="22.75" customHeight="1">
      <c r="B127" s="115"/>
      <c r="D127" s="116" t="s">
        <v>72</v>
      </c>
      <c r="E127" s="125" t="s">
        <v>309</v>
      </c>
      <c r="F127" s="125" t="s">
        <v>310</v>
      </c>
      <c r="I127" s="118"/>
      <c r="J127" s="126">
        <f>BK127</f>
        <v>0</v>
      </c>
      <c r="L127" s="115"/>
      <c r="M127" s="120"/>
      <c r="P127" s="121">
        <f>SUM(P128:P131)</f>
        <v>0</v>
      </c>
      <c r="R127" s="121">
        <f>SUM(R128:R131)</f>
        <v>0</v>
      </c>
      <c r="T127" s="122">
        <f>SUM(T128:T131)</f>
        <v>1.0308799999999998</v>
      </c>
      <c r="AR127" s="116" t="s">
        <v>83</v>
      </c>
      <c r="AT127" s="123" t="s">
        <v>72</v>
      </c>
      <c r="AU127" s="123" t="s">
        <v>81</v>
      </c>
      <c r="AY127" s="116" t="s">
        <v>152</v>
      </c>
      <c r="BK127" s="124">
        <f>SUM(BK128:BK131)</f>
        <v>0</v>
      </c>
    </row>
    <row r="128" spans="2:65" s="1" customFormat="1" ht="16.5" customHeight="1">
      <c r="B128" s="32"/>
      <c r="C128" s="127" t="s">
        <v>239</v>
      </c>
      <c r="D128" s="127" t="s">
        <v>155</v>
      </c>
      <c r="E128" s="128" t="s">
        <v>312</v>
      </c>
      <c r="F128" s="129" t="s">
        <v>313</v>
      </c>
      <c r="G128" s="130" t="s">
        <v>158</v>
      </c>
      <c r="H128" s="131">
        <v>37.9</v>
      </c>
      <c r="I128" s="132"/>
      <c r="J128" s="133">
        <f>ROUND(I128*H128,2)</f>
        <v>0</v>
      </c>
      <c r="K128" s="129" t="s">
        <v>159</v>
      </c>
      <c r="L128" s="32"/>
      <c r="M128" s="134" t="s">
        <v>19</v>
      </c>
      <c r="N128" s="135" t="s">
        <v>44</v>
      </c>
      <c r="P128" s="136">
        <f>O128*H128</f>
        <v>0</v>
      </c>
      <c r="Q128" s="136">
        <v>0</v>
      </c>
      <c r="R128" s="136">
        <f>Q128*H128</f>
        <v>0</v>
      </c>
      <c r="S128" s="136">
        <v>2.7199999999999995E-2</v>
      </c>
      <c r="T128" s="137">
        <f>S128*H128</f>
        <v>1.0308799999999998</v>
      </c>
      <c r="AR128" s="138" t="s">
        <v>249</v>
      </c>
      <c r="AT128" s="138" t="s">
        <v>155</v>
      </c>
      <c r="AU128" s="138" t="s">
        <v>83</v>
      </c>
      <c r="AY128" s="17" t="s">
        <v>152</v>
      </c>
      <c r="BE128" s="139">
        <f>IF(N128="základní",J128,0)</f>
        <v>0</v>
      </c>
      <c r="BF128" s="139">
        <f>IF(N128="snížená",J128,0)</f>
        <v>0</v>
      </c>
      <c r="BG128" s="139">
        <f>IF(N128="zákl. přenesená",J128,0)</f>
        <v>0</v>
      </c>
      <c r="BH128" s="139">
        <f>IF(N128="sníž. přenesená",J128,0)</f>
        <v>0</v>
      </c>
      <c r="BI128" s="139">
        <f>IF(N128="nulová",J128,0)</f>
        <v>0</v>
      </c>
      <c r="BJ128" s="17" t="s">
        <v>81</v>
      </c>
      <c r="BK128" s="139">
        <f>ROUND(I128*H128,2)</f>
        <v>0</v>
      </c>
      <c r="BL128" s="17" t="s">
        <v>249</v>
      </c>
      <c r="BM128" s="138" t="s">
        <v>314</v>
      </c>
    </row>
    <row r="129" spans="2:65" s="1" customFormat="1" ht="11">
      <c r="B129" s="32"/>
      <c r="D129" s="140" t="s">
        <v>162</v>
      </c>
      <c r="F129" s="141" t="s">
        <v>315</v>
      </c>
      <c r="I129" s="142"/>
      <c r="L129" s="32"/>
      <c r="M129" s="143"/>
      <c r="T129" s="53"/>
      <c r="AT129" s="17" t="s">
        <v>162</v>
      </c>
      <c r="AU129" s="17" t="s">
        <v>83</v>
      </c>
    </row>
    <row r="130" spans="2:65" s="12" customFormat="1" ht="12">
      <c r="B130" s="144"/>
      <c r="D130" s="145" t="s">
        <v>164</v>
      </c>
      <c r="E130" s="146" t="s">
        <v>19</v>
      </c>
      <c r="F130" s="147" t="s">
        <v>340</v>
      </c>
      <c r="H130" s="148">
        <v>37.9</v>
      </c>
      <c r="I130" s="149"/>
      <c r="L130" s="144"/>
      <c r="M130" s="150"/>
      <c r="T130" s="151"/>
      <c r="AT130" s="146" t="s">
        <v>164</v>
      </c>
      <c r="AU130" s="146" t="s">
        <v>83</v>
      </c>
      <c r="AV130" s="12" t="s">
        <v>83</v>
      </c>
      <c r="AW130" s="12" t="s">
        <v>35</v>
      </c>
      <c r="AX130" s="12" t="s">
        <v>73</v>
      </c>
      <c r="AY130" s="146" t="s">
        <v>152</v>
      </c>
    </row>
    <row r="131" spans="2:65" s="13" customFormat="1" ht="12">
      <c r="B131" s="152"/>
      <c r="D131" s="145" t="s">
        <v>164</v>
      </c>
      <c r="E131" s="153" t="s">
        <v>19</v>
      </c>
      <c r="F131" s="154" t="s">
        <v>166</v>
      </c>
      <c r="H131" s="155">
        <v>37.9</v>
      </c>
      <c r="I131" s="156"/>
      <c r="L131" s="152"/>
      <c r="M131" s="157"/>
      <c r="T131" s="158"/>
      <c r="AT131" s="153" t="s">
        <v>164</v>
      </c>
      <c r="AU131" s="153" t="s">
        <v>83</v>
      </c>
      <c r="AV131" s="13" t="s">
        <v>160</v>
      </c>
      <c r="AW131" s="13" t="s">
        <v>35</v>
      </c>
      <c r="AX131" s="13" t="s">
        <v>81</v>
      </c>
      <c r="AY131" s="153" t="s">
        <v>152</v>
      </c>
    </row>
    <row r="132" spans="2:65" s="11" customFormat="1" ht="22.75" customHeight="1">
      <c r="B132" s="115"/>
      <c r="D132" s="116" t="s">
        <v>72</v>
      </c>
      <c r="E132" s="125" t="s">
        <v>327</v>
      </c>
      <c r="F132" s="125" t="s">
        <v>328</v>
      </c>
      <c r="I132" s="118"/>
      <c r="J132" s="126">
        <f>BK132</f>
        <v>0</v>
      </c>
      <c r="L132" s="115"/>
      <c r="M132" s="120"/>
      <c r="P132" s="121">
        <f>SUM(P133:P136)</f>
        <v>0</v>
      </c>
      <c r="R132" s="121">
        <f>SUM(R133:R136)</f>
        <v>0.10853499999999999</v>
      </c>
      <c r="T132" s="122">
        <f>SUM(T133:T136)</f>
        <v>3.3645849999999998E-2</v>
      </c>
      <c r="AR132" s="116" t="s">
        <v>83</v>
      </c>
      <c r="AT132" s="123" t="s">
        <v>72</v>
      </c>
      <c r="AU132" s="123" t="s">
        <v>81</v>
      </c>
      <c r="AY132" s="116" t="s">
        <v>152</v>
      </c>
      <c r="BK132" s="124">
        <f>SUM(BK133:BK136)</f>
        <v>0</v>
      </c>
    </row>
    <row r="133" spans="2:65" s="1" customFormat="1" ht="16.5" customHeight="1">
      <c r="B133" s="32"/>
      <c r="C133" s="127" t="s">
        <v>244</v>
      </c>
      <c r="D133" s="127" t="s">
        <v>155</v>
      </c>
      <c r="E133" s="128" t="s">
        <v>330</v>
      </c>
      <c r="F133" s="129" t="s">
        <v>331</v>
      </c>
      <c r="G133" s="130" t="s">
        <v>158</v>
      </c>
      <c r="H133" s="131">
        <v>108.535</v>
      </c>
      <c r="I133" s="132"/>
      <c r="J133" s="133">
        <f>ROUND(I133*H133,2)</f>
        <v>0</v>
      </c>
      <c r="K133" s="129" t="s">
        <v>159</v>
      </c>
      <c r="L133" s="32"/>
      <c r="M133" s="134" t="s">
        <v>19</v>
      </c>
      <c r="N133" s="135" t="s">
        <v>44</v>
      </c>
      <c r="P133" s="136">
        <f>O133*H133</f>
        <v>0</v>
      </c>
      <c r="Q133" s="136">
        <v>1E-3</v>
      </c>
      <c r="R133" s="136">
        <f>Q133*H133</f>
        <v>0.10853499999999999</v>
      </c>
      <c r="S133" s="136">
        <v>3.1E-4</v>
      </c>
      <c r="T133" s="137">
        <f>S133*H133</f>
        <v>3.3645849999999998E-2</v>
      </c>
      <c r="AR133" s="138" t="s">
        <v>249</v>
      </c>
      <c r="AT133" s="138" t="s">
        <v>155</v>
      </c>
      <c r="AU133" s="138" t="s">
        <v>83</v>
      </c>
      <c r="AY133" s="17" t="s">
        <v>152</v>
      </c>
      <c r="BE133" s="139">
        <f>IF(N133="základní",J133,0)</f>
        <v>0</v>
      </c>
      <c r="BF133" s="139">
        <f>IF(N133="snížená",J133,0)</f>
        <v>0</v>
      </c>
      <c r="BG133" s="139">
        <f>IF(N133="zákl. přenesená",J133,0)</f>
        <v>0</v>
      </c>
      <c r="BH133" s="139">
        <f>IF(N133="sníž. přenesená",J133,0)</f>
        <v>0</v>
      </c>
      <c r="BI133" s="139">
        <f>IF(N133="nulová",J133,0)</f>
        <v>0</v>
      </c>
      <c r="BJ133" s="17" t="s">
        <v>81</v>
      </c>
      <c r="BK133" s="139">
        <f>ROUND(I133*H133,2)</f>
        <v>0</v>
      </c>
      <c r="BL133" s="17" t="s">
        <v>249</v>
      </c>
      <c r="BM133" s="138" t="s">
        <v>332</v>
      </c>
    </row>
    <row r="134" spans="2:65" s="1" customFormat="1" ht="11">
      <c r="B134" s="32"/>
      <c r="D134" s="140" t="s">
        <v>162</v>
      </c>
      <c r="F134" s="141" t="s">
        <v>333</v>
      </c>
      <c r="I134" s="142"/>
      <c r="L134" s="32"/>
      <c r="M134" s="143"/>
      <c r="T134" s="53"/>
      <c r="AT134" s="17" t="s">
        <v>162</v>
      </c>
      <c r="AU134" s="17" t="s">
        <v>83</v>
      </c>
    </row>
    <row r="135" spans="2:65" s="12" customFormat="1" ht="12">
      <c r="B135" s="144"/>
      <c r="D135" s="145" t="s">
        <v>164</v>
      </c>
      <c r="E135" s="146" t="s">
        <v>19</v>
      </c>
      <c r="F135" s="147" t="s">
        <v>341</v>
      </c>
      <c r="H135" s="148">
        <v>108.535</v>
      </c>
      <c r="I135" s="149"/>
      <c r="L135" s="144"/>
      <c r="M135" s="150"/>
      <c r="T135" s="151"/>
      <c r="AT135" s="146" t="s">
        <v>164</v>
      </c>
      <c r="AU135" s="146" t="s">
        <v>83</v>
      </c>
      <c r="AV135" s="12" t="s">
        <v>83</v>
      </c>
      <c r="AW135" s="12" t="s">
        <v>35</v>
      </c>
      <c r="AX135" s="12" t="s">
        <v>73</v>
      </c>
      <c r="AY135" s="146" t="s">
        <v>152</v>
      </c>
    </row>
    <row r="136" spans="2:65" s="13" customFormat="1" ht="12">
      <c r="B136" s="152"/>
      <c r="D136" s="145" t="s">
        <v>164</v>
      </c>
      <c r="E136" s="153" t="s">
        <v>19</v>
      </c>
      <c r="F136" s="154" t="s">
        <v>166</v>
      </c>
      <c r="H136" s="155">
        <v>108.535</v>
      </c>
      <c r="I136" s="156"/>
      <c r="L136" s="152"/>
      <c r="M136" s="165"/>
      <c r="N136" s="166"/>
      <c r="O136" s="166"/>
      <c r="P136" s="166"/>
      <c r="Q136" s="166"/>
      <c r="R136" s="166"/>
      <c r="S136" s="166"/>
      <c r="T136" s="167"/>
      <c r="AT136" s="153" t="s">
        <v>164</v>
      </c>
      <c r="AU136" s="153" t="s">
        <v>83</v>
      </c>
      <c r="AV136" s="13" t="s">
        <v>160</v>
      </c>
      <c r="AW136" s="13" t="s">
        <v>35</v>
      </c>
      <c r="AX136" s="13" t="s">
        <v>81</v>
      </c>
      <c r="AY136" s="153" t="s">
        <v>152</v>
      </c>
    </row>
    <row r="137" spans="2:65" s="1" customFormat="1" ht="7" customHeight="1">
      <c r="B137" s="41"/>
      <c r="C137" s="42"/>
      <c r="D137" s="42"/>
      <c r="E137" s="42"/>
      <c r="F137" s="42"/>
      <c r="G137" s="42"/>
      <c r="H137" s="42"/>
      <c r="I137" s="42"/>
      <c r="J137" s="42"/>
      <c r="K137" s="42"/>
      <c r="L137" s="32"/>
    </row>
  </sheetData>
  <sheetProtection algorithmName="SHA-512" hashValue="7UWKPGzoSrFXyvvnBnNf7KZ3RPGqurgwFo7D805llg26UjEx41vqpqq2ALg3Lx6s4Iikqe/PxJhXo+DmPAN3JA==" saltValue="5e1nmVtBx8PSBk68eQVv5lWSfqVGLmOUoAXLHoLP9OGBPBOE3hTu6BpJqD0+PlywwcS3fF6ALCpWj0gk2zBJ4w==" spinCount="100000" sheet="1" objects="1" scenarios="1" formatColumns="0" formatRows="0" autoFilter="0"/>
  <autoFilter ref="C89:K136" xr:uid="{00000000-0009-0000-0000-000002000000}"/>
  <mergeCells count="9">
    <mergeCell ref="E50:H50"/>
    <mergeCell ref="E80:H80"/>
    <mergeCell ref="E82:H82"/>
    <mergeCell ref="L2:V2"/>
    <mergeCell ref="E7:H7"/>
    <mergeCell ref="E9:H9"/>
    <mergeCell ref="E18:H18"/>
    <mergeCell ref="E27:H27"/>
    <mergeCell ref="E48:H48"/>
  </mergeCells>
  <hyperlinks>
    <hyperlink ref="F94" r:id="rId1" xr:uid="{00000000-0004-0000-0200-000000000000}"/>
    <hyperlink ref="F98" r:id="rId2" xr:uid="{00000000-0004-0000-0200-000001000000}"/>
    <hyperlink ref="F100" r:id="rId3" xr:uid="{00000000-0004-0000-0200-000002000000}"/>
    <hyperlink ref="F103" r:id="rId4" xr:uid="{00000000-0004-0000-0200-000003000000}"/>
    <hyperlink ref="F105" r:id="rId5" xr:uid="{00000000-0004-0000-0200-000004000000}"/>
    <hyperlink ref="F107" r:id="rId6" xr:uid="{00000000-0004-0000-0200-000005000000}"/>
    <hyperlink ref="F109" r:id="rId7" xr:uid="{00000000-0004-0000-0200-000006000000}"/>
    <hyperlink ref="F112" r:id="rId8" xr:uid="{00000000-0004-0000-0200-000007000000}"/>
    <hyperlink ref="F124" r:id="rId9" xr:uid="{00000000-0004-0000-0200-000008000000}"/>
    <hyperlink ref="F129" r:id="rId10" xr:uid="{00000000-0004-0000-0200-000009000000}"/>
    <hyperlink ref="F134" r:id="rId11" xr:uid="{00000000-0004-0000-0200-00000A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302"/>
  <sheetViews>
    <sheetView showGridLines="0" workbookViewId="0"/>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89</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342</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ROUND(J93,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ROUND((SUM(BE93:BE301)),  2)</f>
        <v>0</v>
      </c>
      <c r="I33" s="89">
        <v>0.21</v>
      </c>
      <c r="J33" s="88">
        <f>ROUND(((SUM(BE93:BE301))*I33),  2)</f>
        <v>0</v>
      </c>
      <c r="L33" s="32"/>
    </row>
    <row r="34" spans="2:12" s="1" customFormat="1" ht="14.5" customHeight="1">
      <c r="B34" s="32"/>
      <c r="E34" s="27" t="s">
        <v>45</v>
      </c>
      <c r="F34" s="88">
        <f>ROUND((SUM(BF93:BF301)),  2)</f>
        <v>0</v>
      </c>
      <c r="I34" s="89">
        <v>0.12</v>
      </c>
      <c r="J34" s="88">
        <f>ROUND(((SUM(BF93:BF301))*I34),  2)</f>
        <v>0</v>
      </c>
      <c r="L34" s="32"/>
    </row>
    <row r="35" spans="2:12" s="1" customFormat="1" ht="14.5" hidden="1" customHeight="1">
      <c r="B35" s="32"/>
      <c r="E35" s="27" t="s">
        <v>46</v>
      </c>
      <c r="F35" s="88">
        <f>ROUND((SUM(BG93:BG301)),  2)</f>
        <v>0</v>
      </c>
      <c r="I35" s="89">
        <v>0.21</v>
      </c>
      <c r="J35" s="88">
        <f>0</f>
        <v>0</v>
      </c>
      <c r="L35" s="32"/>
    </row>
    <row r="36" spans="2:12" s="1" customFormat="1" ht="14.5" hidden="1" customHeight="1">
      <c r="B36" s="32"/>
      <c r="E36" s="27" t="s">
        <v>47</v>
      </c>
      <c r="F36" s="88">
        <f>ROUND((SUM(BH93:BH301)),  2)</f>
        <v>0</v>
      </c>
      <c r="I36" s="89">
        <v>0.12</v>
      </c>
      <c r="J36" s="88">
        <f>0</f>
        <v>0</v>
      </c>
      <c r="L36" s="32"/>
    </row>
    <row r="37" spans="2:12" s="1" customFormat="1" ht="14.5" hidden="1" customHeight="1">
      <c r="B37" s="32"/>
      <c r="E37" s="27" t="s">
        <v>48</v>
      </c>
      <c r="F37" s="88">
        <f>ROUND((SUM(BI93:BI301)),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03 - ASŘ - Uznatelné</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J93</f>
        <v>0</v>
      </c>
      <c r="L59" s="32"/>
      <c r="AU59" s="17" t="s">
        <v>122</v>
      </c>
    </row>
    <row r="60" spans="2:47" s="8" customFormat="1" ht="25" customHeight="1">
      <c r="B60" s="99"/>
      <c r="D60" s="100" t="s">
        <v>123</v>
      </c>
      <c r="E60" s="101"/>
      <c r="F60" s="101"/>
      <c r="G60" s="101"/>
      <c r="H60" s="101"/>
      <c r="I60" s="101"/>
      <c r="J60" s="102">
        <f>J94</f>
        <v>0</v>
      </c>
      <c r="L60" s="99"/>
    </row>
    <row r="61" spans="2:47" s="9" customFormat="1" ht="20" customHeight="1">
      <c r="B61" s="103"/>
      <c r="D61" s="104" t="s">
        <v>343</v>
      </c>
      <c r="E61" s="105"/>
      <c r="F61" s="105"/>
      <c r="G61" s="105"/>
      <c r="H61" s="105"/>
      <c r="I61" s="105"/>
      <c r="J61" s="106">
        <f>J95</f>
        <v>0</v>
      </c>
      <c r="L61" s="103"/>
    </row>
    <row r="62" spans="2:47" s="9" customFormat="1" ht="20" customHeight="1">
      <c r="B62" s="103"/>
      <c r="D62" s="104" t="s">
        <v>344</v>
      </c>
      <c r="E62" s="105"/>
      <c r="F62" s="105"/>
      <c r="G62" s="105"/>
      <c r="H62" s="105"/>
      <c r="I62" s="105"/>
      <c r="J62" s="106">
        <f>J113</f>
        <v>0</v>
      </c>
      <c r="L62" s="103"/>
    </row>
    <row r="63" spans="2:47" s="9" customFormat="1" ht="20" customHeight="1">
      <c r="B63" s="103"/>
      <c r="D63" s="104" t="s">
        <v>124</v>
      </c>
      <c r="E63" s="105"/>
      <c r="F63" s="105"/>
      <c r="G63" s="105"/>
      <c r="H63" s="105"/>
      <c r="I63" s="105"/>
      <c r="J63" s="106">
        <f>J165</f>
        <v>0</v>
      </c>
      <c r="L63" s="103"/>
    </row>
    <row r="64" spans="2:47" s="9" customFormat="1" ht="20" customHeight="1">
      <c r="B64" s="103"/>
      <c r="D64" s="104" t="s">
        <v>345</v>
      </c>
      <c r="E64" s="105"/>
      <c r="F64" s="105"/>
      <c r="G64" s="105"/>
      <c r="H64" s="105"/>
      <c r="I64" s="105"/>
      <c r="J64" s="106">
        <f>J172</f>
        <v>0</v>
      </c>
      <c r="L64" s="103"/>
    </row>
    <row r="65" spans="2:12" s="8" customFormat="1" ht="25" customHeight="1">
      <c r="B65" s="99"/>
      <c r="D65" s="100" t="s">
        <v>126</v>
      </c>
      <c r="E65" s="101"/>
      <c r="F65" s="101"/>
      <c r="G65" s="101"/>
      <c r="H65" s="101"/>
      <c r="I65" s="101"/>
      <c r="J65" s="102">
        <f>J175</f>
        <v>0</v>
      </c>
      <c r="L65" s="99"/>
    </row>
    <row r="66" spans="2:12" s="9" customFormat="1" ht="20" customHeight="1">
      <c r="B66" s="103"/>
      <c r="D66" s="104" t="s">
        <v>127</v>
      </c>
      <c r="E66" s="105"/>
      <c r="F66" s="105"/>
      <c r="G66" s="105"/>
      <c r="H66" s="105"/>
      <c r="I66" s="105"/>
      <c r="J66" s="106">
        <f>J176</f>
        <v>0</v>
      </c>
      <c r="L66" s="103"/>
    </row>
    <row r="67" spans="2:12" s="9" customFormat="1" ht="20" customHeight="1">
      <c r="B67" s="103"/>
      <c r="D67" s="104" t="s">
        <v>132</v>
      </c>
      <c r="E67" s="105"/>
      <c r="F67" s="105"/>
      <c r="G67" s="105"/>
      <c r="H67" s="105"/>
      <c r="I67" s="105"/>
      <c r="J67" s="106">
        <f>J189</f>
        <v>0</v>
      </c>
      <c r="L67" s="103"/>
    </row>
    <row r="68" spans="2:12" s="9" customFormat="1" ht="20" customHeight="1">
      <c r="B68" s="103"/>
      <c r="D68" s="104" t="s">
        <v>346</v>
      </c>
      <c r="E68" s="105"/>
      <c r="F68" s="105"/>
      <c r="G68" s="105"/>
      <c r="H68" s="105"/>
      <c r="I68" s="105"/>
      <c r="J68" s="106">
        <f>J230</f>
        <v>0</v>
      </c>
      <c r="L68" s="103"/>
    </row>
    <row r="69" spans="2:12" s="9" customFormat="1" ht="20" customHeight="1">
      <c r="B69" s="103"/>
      <c r="D69" s="104" t="s">
        <v>133</v>
      </c>
      <c r="E69" s="105"/>
      <c r="F69" s="105"/>
      <c r="G69" s="105"/>
      <c r="H69" s="105"/>
      <c r="I69" s="105"/>
      <c r="J69" s="106">
        <f>J235</f>
        <v>0</v>
      </c>
      <c r="L69" s="103"/>
    </row>
    <row r="70" spans="2:12" s="9" customFormat="1" ht="20" customHeight="1">
      <c r="B70" s="103"/>
      <c r="D70" s="104" t="s">
        <v>134</v>
      </c>
      <c r="E70" s="105"/>
      <c r="F70" s="105"/>
      <c r="G70" s="105"/>
      <c r="H70" s="105"/>
      <c r="I70" s="105"/>
      <c r="J70" s="106">
        <f>J256</f>
        <v>0</v>
      </c>
      <c r="L70" s="103"/>
    </row>
    <row r="71" spans="2:12" s="9" customFormat="1" ht="20" customHeight="1">
      <c r="B71" s="103"/>
      <c r="D71" s="104" t="s">
        <v>135</v>
      </c>
      <c r="E71" s="105"/>
      <c r="F71" s="105"/>
      <c r="G71" s="105"/>
      <c r="H71" s="105"/>
      <c r="I71" s="105"/>
      <c r="J71" s="106">
        <f>J276</f>
        <v>0</v>
      </c>
      <c r="L71" s="103"/>
    </row>
    <row r="72" spans="2:12" s="9" customFormat="1" ht="20" customHeight="1">
      <c r="B72" s="103"/>
      <c r="D72" s="104" t="s">
        <v>136</v>
      </c>
      <c r="E72" s="105"/>
      <c r="F72" s="105"/>
      <c r="G72" s="105"/>
      <c r="H72" s="105"/>
      <c r="I72" s="105"/>
      <c r="J72" s="106">
        <f>J290</f>
        <v>0</v>
      </c>
      <c r="L72" s="103"/>
    </row>
    <row r="73" spans="2:12" s="8" customFormat="1" ht="25" customHeight="1">
      <c r="B73" s="99"/>
      <c r="D73" s="100" t="s">
        <v>347</v>
      </c>
      <c r="E73" s="101"/>
      <c r="F73" s="101"/>
      <c r="G73" s="101"/>
      <c r="H73" s="101"/>
      <c r="I73" s="101"/>
      <c r="J73" s="102">
        <f>J299</f>
        <v>0</v>
      </c>
      <c r="L73" s="99"/>
    </row>
    <row r="74" spans="2:12" s="1" customFormat="1" ht="21.75" customHeight="1">
      <c r="B74" s="32"/>
      <c r="L74" s="32"/>
    </row>
    <row r="75" spans="2:12" s="1" customFormat="1" ht="7" customHeight="1">
      <c r="B75" s="41"/>
      <c r="C75" s="42"/>
      <c r="D75" s="42"/>
      <c r="E75" s="42"/>
      <c r="F75" s="42"/>
      <c r="G75" s="42"/>
      <c r="H75" s="42"/>
      <c r="I75" s="42"/>
      <c r="J75" s="42"/>
      <c r="K75" s="42"/>
      <c r="L75" s="32"/>
    </row>
    <row r="79" spans="2:12" s="1" customFormat="1" ht="7" customHeight="1">
      <c r="B79" s="43"/>
      <c r="C79" s="44"/>
      <c r="D79" s="44"/>
      <c r="E79" s="44"/>
      <c r="F79" s="44"/>
      <c r="G79" s="44"/>
      <c r="H79" s="44"/>
      <c r="I79" s="44"/>
      <c r="J79" s="44"/>
      <c r="K79" s="44"/>
      <c r="L79" s="32"/>
    </row>
    <row r="80" spans="2:12" s="1" customFormat="1" ht="25" customHeight="1">
      <c r="B80" s="32"/>
      <c r="C80" s="21" t="s">
        <v>137</v>
      </c>
      <c r="L80" s="32"/>
    </row>
    <row r="81" spans="2:65" s="1" customFormat="1" ht="7" customHeight="1">
      <c r="B81" s="32"/>
      <c r="L81" s="32"/>
    </row>
    <row r="82" spans="2:65" s="1" customFormat="1" ht="12" customHeight="1">
      <c r="B82" s="32"/>
      <c r="C82" s="27" t="s">
        <v>16</v>
      </c>
      <c r="L82" s="32"/>
    </row>
    <row r="83" spans="2:65" s="1" customFormat="1" ht="16.5" customHeight="1">
      <c r="B83" s="32"/>
      <c r="E83" s="311" t="str">
        <f>E7</f>
        <v>Modernizace školní kuchyně ZŠ, MŠ a ZUŠ Lomnice</v>
      </c>
      <c r="F83" s="312"/>
      <c r="G83" s="312"/>
      <c r="H83" s="312"/>
      <c r="L83" s="32"/>
    </row>
    <row r="84" spans="2:65" s="1" customFormat="1" ht="12" customHeight="1">
      <c r="B84" s="32"/>
      <c r="C84" s="27" t="s">
        <v>117</v>
      </c>
      <c r="L84" s="32"/>
    </row>
    <row r="85" spans="2:65" s="1" customFormat="1" ht="16.5" customHeight="1">
      <c r="B85" s="32"/>
      <c r="E85" s="278" t="str">
        <f>E9</f>
        <v>03 - ASŘ - Uznatelné</v>
      </c>
      <c r="F85" s="313"/>
      <c r="G85" s="313"/>
      <c r="H85" s="313"/>
      <c r="L85" s="32"/>
    </row>
    <row r="86" spans="2:65" s="1" customFormat="1" ht="7" customHeight="1">
      <c r="B86" s="32"/>
      <c r="L86" s="32"/>
    </row>
    <row r="87" spans="2:65" s="1" customFormat="1" ht="12" customHeight="1">
      <c r="B87" s="32"/>
      <c r="C87" s="27" t="s">
        <v>21</v>
      </c>
      <c r="F87" s="25" t="str">
        <f>F12</f>
        <v>Tišnovská 362</v>
      </c>
      <c r="I87" s="27" t="s">
        <v>23</v>
      </c>
      <c r="J87" s="49" t="str">
        <f>IF(J12="","",J12)</f>
        <v>25. 4. 2025</v>
      </c>
      <c r="L87" s="32"/>
    </row>
    <row r="88" spans="2:65" s="1" customFormat="1" ht="7" customHeight="1">
      <c r="B88" s="32"/>
      <c r="L88" s="32"/>
    </row>
    <row r="89" spans="2:65" s="1" customFormat="1" ht="15.25" customHeight="1">
      <c r="B89" s="32"/>
      <c r="C89" s="27" t="s">
        <v>25</v>
      </c>
      <c r="F89" s="25" t="str">
        <f>E15</f>
        <v>Městys Lomnice</v>
      </c>
      <c r="I89" s="27" t="s">
        <v>31</v>
      </c>
      <c r="J89" s="30" t="str">
        <f>E21</f>
        <v>Proiectura Dana s.r.o.</v>
      </c>
      <c r="L89" s="32"/>
    </row>
    <row r="90" spans="2:65" s="1" customFormat="1" ht="15.25" customHeight="1">
      <c r="B90" s="32"/>
      <c r="C90" s="27" t="s">
        <v>29</v>
      </c>
      <c r="F90" s="25" t="str">
        <f>IF(E18="","",E18)</f>
        <v>Vyplň údaj</v>
      </c>
      <c r="I90" s="27" t="s">
        <v>36</v>
      </c>
      <c r="J90" s="30" t="str">
        <f>E24</f>
        <v>Proiectura Dana s.r.o.</v>
      </c>
      <c r="L90" s="32"/>
    </row>
    <row r="91" spans="2:65" s="1" customFormat="1" ht="10.25" customHeight="1">
      <c r="B91" s="32"/>
      <c r="L91" s="32"/>
    </row>
    <row r="92" spans="2:65" s="10" customFormat="1" ht="29.25" customHeight="1">
      <c r="B92" s="107"/>
      <c r="C92" s="108" t="s">
        <v>138</v>
      </c>
      <c r="D92" s="109" t="s">
        <v>58</v>
      </c>
      <c r="E92" s="109" t="s">
        <v>54</v>
      </c>
      <c r="F92" s="109" t="s">
        <v>55</v>
      </c>
      <c r="G92" s="109" t="s">
        <v>139</v>
      </c>
      <c r="H92" s="109" t="s">
        <v>140</v>
      </c>
      <c r="I92" s="109" t="s">
        <v>141</v>
      </c>
      <c r="J92" s="109" t="s">
        <v>121</v>
      </c>
      <c r="K92" s="110" t="s">
        <v>142</v>
      </c>
      <c r="L92" s="107"/>
      <c r="M92" s="56" t="s">
        <v>19</v>
      </c>
      <c r="N92" s="57" t="s">
        <v>43</v>
      </c>
      <c r="O92" s="57" t="s">
        <v>143</v>
      </c>
      <c r="P92" s="57" t="s">
        <v>144</v>
      </c>
      <c r="Q92" s="57" t="s">
        <v>145</v>
      </c>
      <c r="R92" s="57" t="s">
        <v>146</v>
      </c>
      <c r="S92" s="57" t="s">
        <v>147</v>
      </c>
      <c r="T92" s="58" t="s">
        <v>148</v>
      </c>
    </row>
    <row r="93" spans="2:65" s="1" customFormat="1" ht="22.75" customHeight="1">
      <c r="B93" s="32"/>
      <c r="C93" s="61" t="s">
        <v>149</v>
      </c>
      <c r="J93" s="111">
        <f>BK93</f>
        <v>0</v>
      </c>
      <c r="L93" s="32"/>
      <c r="M93" s="59"/>
      <c r="N93" s="50"/>
      <c r="O93" s="50"/>
      <c r="P93" s="112">
        <f>P94+P175+P299</f>
        <v>0</v>
      </c>
      <c r="Q93" s="50"/>
      <c r="R93" s="112">
        <f>R94+R175+R299</f>
        <v>149.43746537000001</v>
      </c>
      <c r="S93" s="50"/>
      <c r="T93" s="113">
        <f>T94+T175+T299</f>
        <v>0</v>
      </c>
      <c r="AT93" s="17" t="s">
        <v>72</v>
      </c>
      <c r="AU93" s="17" t="s">
        <v>122</v>
      </c>
      <c r="BK93" s="114">
        <f>BK94+BK175+BK299</f>
        <v>0</v>
      </c>
    </row>
    <row r="94" spans="2:65" s="11" customFormat="1" ht="26" customHeight="1">
      <c r="B94" s="115"/>
      <c r="D94" s="116" t="s">
        <v>72</v>
      </c>
      <c r="E94" s="117" t="s">
        <v>150</v>
      </c>
      <c r="F94" s="117" t="s">
        <v>151</v>
      </c>
      <c r="I94" s="118"/>
      <c r="J94" s="119">
        <f>BK94</f>
        <v>0</v>
      </c>
      <c r="L94" s="115"/>
      <c r="M94" s="120"/>
      <c r="P94" s="121">
        <f>P95+P113+P165+P172</f>
        <v>0</v>
      </c>
      <c r="R94" s="121">
        <f>R95+R113+R165+R172</f>
        <v>135.34602734000001</v>
      </c>
      <c r="T94" s="122">
        <f>T95+T113+T165+T172</f>
        <v>0</v>
      </c>
      <c r="AR94" s="116" t="s">
        <v>81</v>
      </c>
      <c r="AT94" s="123" t="s">
        <v>72</v>
      </c>
      <c r="AU94" s="123" t="s">
        <v>73</v>
      </c>
      <c r="AY94" s="116" t="s">
        <v>152</v>
      </c>
      <c r="BK94" s="124">
        <f>BK95+BK113+BK165+BK172</f>
        <v>0</v>
      </c>
    </row>
    <row r="95" spans="2:65" s="11" customFormat="1" ht="22.75" customHeight="1">
      <c r="B95" s="115"/>
      <c r="D95" s="116" t="s">
        <v>72</v>
      </c>
      <c r="E95" s="125" t="s">
        <v>173</v>
      </c>
      <c r="F95" s="125" t="s">
        <v>348</v>
      </c>
      <c r="I95" s="118"/>
      <c r="J95" s="126">
        <f>BK95</f>
        <v>0</v>
      </c>
      <c r="L95" s="115"/>
      <c r="M95" s="120"/>
      <c r="P95" s="121">
        <f>SUM(P96:P112)</f>
        <v>0</v>
      </c>
      <c r="R95" s="121">
        <f>SUM(R96:R112)</f>
        <v>7.4985550399999985</v>
      </c>
      <c r="T95" s="122">
        <f>SUM(T96:T112)</f>
        <v>0</v>
      </c>
      <c r="AR95" s="116" t="s">
        <v>81</v>
      </c>
      <c r="AT95" s="123" t="s">
        <v>72</v>
      </c>
      <c r="AU95" s="123" t="s">
        <v>81</v>
      </c>
      <c r="AY95" s="116" t="s">
        <v>152</v>
      </c>
      <c r="BK95" s="124">
        <f>SUM(BK96:BK112)</f>
        <v>0</v>
      </c>
    </row>
    <row r="96" spans="2:65" s="1" customFormat="1" ht="21.75" customHeight="1">
      <c r="B96" s="32"/>
      <c r="C96" s="127" t="s">
        <v>81</v>
      </c>
      <c r="D96" s="127" t="s">
        <v>155</v>
      </c>
      <c r="E96" s="128" t="s">
        <v>349</v>
      </c>
      <c r="F96" s="129" t="s">
        <v>350</v>
      </c>
      <c r="G96" s="130" t="s">
        <v>192</v>
      </c>
      <c r="H96" s="131">
        <v>1</v>
      </c>
      <c r="I96" s="132"/>
      <c r="J96" s="133">
        <f>ROUND(I96*H96,2)</f>
        <v>0</v>
      </c>
      <c r="K96" s="129" t="s">
        <v>159</v>
      </c>
      <c r="L96" s="32"/>
      <c r="M96" s="134" t="s">
        <v>19</v>
      </c>
      <c r="N96" s="135" t="s">
        <v>44</v>
      </c>
      <c r="P96" s="136">
        <f>O96*H96</f>
        <v>0</v>
      </c>
      <c r="Q96" s="136">
        <v>2.7109999999999999E-2</v>
      </c>
      <c r="R96" s="136">
        <f>Q96*H96</f>
        <v>2.7109999999999999E-2</v>
      </c>
      <c r="S96" s="136">
        <v>0</v>
      </c>
      <c r="T96" s="137">
        <f>S96*H96</f>
        <v>0</v>
      </c>
      <c r="AR96" s="138" t="s">
        <v>160</v>
      </c>
      <c r="AT96" s="138" t="s">
        <v>155</v>
      </c>
      <c r="AU96" s="138" t="s">
        <v>83</v>
      </c>
      <c r="AY96" s="17" t="s">
        <v>152</v>
      </c>
      <c r="BE96" s="139">
        <f>IF(N96="základní",J96,0)</f>
        <v>0</v>
      </c>
      <c r="BF96" s="139">
        <f>IF(N96="snížená",J96,0)</f>
        <v>0</v>
      </c>
      <c r="BG96" s="139">
        <f>IF(N96="zákl. přenesená",J96,0)</f>
        <v>0</v>
      </c>
      <c r="BH96" s="139">
        <f>IF(N96="sníž. přenesená",J96,0)</f>
        <v>0</v>
      </c>
      <c r="BI96" s="139">
        <f>IF(N96="nulová",J96,0)</f>
        <v>0</v>
      </c>
      <c r="BJ96" s="17" t="s">
        <v>81</v>
      </c>
      <c r="BK96" s="139">
        <f>ROUND(I96*H96,2)</f>
        <v>0</v>
      </c>
      <c r="BL96" s="17" t="s">
        <v>160</v>
      </c>
      <c r="BM96" s="138" t="s">
        <v>351</v>
      </c>
    </row>
    <row r="97" spans="2:65" s="1" customFormat="1" ht="11">
      <c r="B97" s="32"/>
      <c r="D97" s="140" t="s">
        <v>162</v>
      </c>
      <c r="F97" s="141" t="s">
        <v>352</v>
      </c>
      <c r="I97" s="142"/>
      <c r="L97" s="32"/>
      <c r="M97" s="143"/>
      <c r="T97" s="53"/>
      <c r="AT97" s="17" t="s">
        <v>162</v>
      </c>
      <c r="AU97" s="17" t="s">
        <v>83</v>
      </c>
    </row>
    <row r="98" spans="2:65" s="1" customFormat="1" ht="21.75" customHeight="1">
      <c r="B98" s="32"/>
      <c r="C98" s="127" t="s">
        <v>83</v>
      </c>
      <c r="D98" s="127" t="s">
        <v>155</v>
      </c>
      <c r="E98" s="128" t="s">
        <v>353</v>
      </c>
      <c r="F98" s="129" t="s">
        <v>354</v>
      </c>
      <c r="G98" s="130" t="s">
        <v>192</v>
      </c>
      <c r="H98" s="131">
        <v>1</v>
      </c>
      <c r="I98" s="132"/>
      <c r="J98" s="133">
        <f>ROUND(I98*H98,2)</f>
        <v>0</v>
      </c>
      <c r="K98" s="129" t="s">
        <v>159</v>
      </c>
      <c r="L98" s="32"/>
      <c r="M98" s="134" t="s">
        <v>19</v>
      </c>
      <c r="N98" s="135" t="s">
        <v>44</v>
      </c>
      <c r="P98" s="136">
        <f>O98*H98</f>
        <v>0</v>
      </c>
      <c r="Q98" s="136">
        <v>4.487E-2</v>
      </c>
      <c r="R98" s="136">
        <f>Q98*H98</f>
        <v>4.487E-2</v>
      </c>
      <c r="S98" s="136">
        <v>0</v>
      </c>
      <c r="T98" s="137">
        <f>S98*H98</f>
        <v>0</v>
      </c>
      <c r="AR98" s="138" t="s">
        <v>160</v>
      </c>
      <c r="AT98" s="138" t="s">
        <v>155</v>
      </c>
      <c r="AU98" s="138" t="s">
        <v>83</v>
      </c>
      <c r="AY98" s="17" t="s">
        <v>152</v>
      </c>
      <c r="BE98" s="139">
        <f>IF(N98="základní",J98,0)</f>
        <v>0</v>
      </c>
      <c r="BF98" s="139">
        <f>IF(N98="snížená",J98,0)</f>
        <v>0</v>
      </c>
      <c r="BG98" s="139">
        <f>IF(N98="zákl. přenesená",J98,0)</f>
        <v>0</v>
      </c>
      <c r="BH98" s="139">
        <f>IF(N98="sníž. přenesená",J98,0)</f>
        <v>0</v>
      </c>
      <c r="BI98" s="139">
        <f>IF(N98="nulová",J98,0)</f>
        <v>0</v>
      </c>
      <c r="BJ98" s="17" t="s">
        <v>81</v>
      </c>
      <c r="BK98" s="139">
        <f>ROUND(I98*H98,2)</f>
        <v>0</v>
      </c>
      <c r="BL98" s="17" t="s">
        <v>160</v>
      </c>
      <c r="BM98" s="138" t="s">
        <v>355</v>
      </c>
    </row>
    <row r="99" spans="2:65" s="1" customFormat="1" ht="11">
      <c r="B99" s="32"/>
      <c r="D99" s="140" t="s">
        <v>162</v>
      </c>
      <c r="F99" s="141" t="s">
        <v>356</v>
      </c>
      <c r="I99" s="142"/>
      <c r="L99" s="32"/>
      <c r="M99" s="143"/>
      <c r="T99" s="53"/>
      <c r="AT99" s="17" t="s">
        <v>162</v>
      </c>
      <c r="AU99" s="17" t="s">
        <v>83</v>
      </c>
    </row>
    <row r="100" spans="2:65" s="1" customFormat="1" ht="24.25" customHeight="1">
      <c r="B100" s="32"/>
      <c r="C100" s="127" t="s">
        <v>173</v>
      </c>
      <c r="D100" s="127" t="s">
        <v>155</v>
      </c>
      <c r="E100" s="128" t="s">
        <v>357</v>
      </c>
      <c r="F100" s="129" t="s">
        <v>358</v>
      </c>
      <c r="G100" s="130" t="s">
        <v>158</v>
      </c>
      <c r="H100" s="131">
        <v>58.787999999999997</v>
      </c>
      <c r="I100" s="132"/>
      <c r="J100" s="133">
        <f>ROUND(I100*H100,2)</f>
        <v>0</v>
      </c>
      <c r="K100" s="129" t="s">
        <v>159</v>
      </c>
      <c r="L100" s="32"/>
      <c r="M100" s="134" t="s">
        <v>19</v>
      </c>
      <c r="N100" s="135" t="s">
        <v>44</v>
      </c>
      <c r="P100" s="136">
        <f>O100*H100</f>
        <v>0</v>
      </c>
      <c r="Q100" s="136">
        <v>0.12020999999999998</v>
      </c>
      <c r="R100" s="136">
        <f>Q100*H100</f>
        <v>7.0669054799999991</v>
      </c>
      <c r="S100" s="136">
        <v>0</v>
      </c>
      <c r="T100" s="137">
        <f>S100*H100</f>
        <v>0</v>
      </c>
      <c r="AR100" s="138" t="s">
        <v>160</v>
      </c>
      <c r="AT100" s="138" t="s">
        <v>155</v>
      </c>
      <c r="AU100" s="138" t="s">
        <v>83</v>
      </c>
      <c r="AY100" s="17" t="s">
        <v>152</v>
      </c>
      <c r="BE100" s="139">
        <f>IF(N100="základní",J100,0)</f>
        <v>0</v>
      </c>
      <c r="BF100" s="139">
        <f>IF(N100="snížená",J100,0)</f>
        <v>0</v>
      </c>
      <c r="BG100" s="139">
        <f>IF(N100="zákl. přenesená",J100,0)</f>
        <v>0</v>
      </c>
      <c r="BH100" s="139">
        <f>IF(N100="sníž. přenesená",J100,0)</f>
        <v>0</v>
      </c>
      <c r="BI100" s="139">
        <f>IF(N100="nulová",J100,0)</f>
        <v>0</v>
      </c>
      <c r="BJ100" s="17" t="s">
        <v>81</v>
      </c>
      <c r="BK100" s="139">
        <f>ROUND(I100*H100,2)</f>
        <v>0</v>
      </c>
      <c r="BL100" s="17" t="s">
        <v>160</v>
      </c>
      <c r="BM100" s="138" t="s">
        <v>359</v>
      </c>
    </row>
    <row r="101" spans="2:65" s="1" customFormat="1" ht="11">
      <c r="B101" s="32"/>
      <c r="D101" s="140" t="s">
        <v>162</v>
      </c>
      <c r="F101" s="141" t="s">
        <v>360</v>
      </c>
      <c r="I101" s="142"/>
      <c r="L101" s="32"/>
      <c r="M101" s="143"/>
      <c r="T101" s="53"/>
      <c r="AT101" s="17" t="s">
        <v>162</v>
      </c>
      <c r="AU101" s="17" t="s">
        <v>83</v>
      </c>
    </row>
    <row r="102" spans="2:65" s="12" customFormat="1" ht="12">
      <c r="B102" s="144"/>
      <c r="D102" s="145" t="s">
        <v>164</v>
      </c>
      <c r="E102" s="146" t="s">
        <v>19</v>
      </c>
      <c r="F102" s="147" t="s">
        <v>361</v>
      </c>
      <c r="H102" s="148">
        <v>58.787999999999997</v>
      </c>
      <c r="I102" s="149"/>
      <c r="L102" s="144"/>
      <c r="M102" s="150"/>
      <c r="T102" s="151"/>
      <c r="AT102" s="146" t="s">
        <v>164</v>
      </c>
      <c r="AU102" s="146" t="s">
        <v>83</v>
      </c>
      <c r="AV102" s="12" t="s">
        <v>83</v>
      </c>
      <c r="AW102" s="12" t="s">
        <v>35</v>
      </c>
      <c r="AX102" s="12" t="s">
        <v>73</v>
      </c>
      <c r="AY102" s="146" t="s">
        <v>152</v>
      </c>
    </row>
    <row r="103" spans="2:65" s="13" customFormat="1" ht="12">
      <c r="B103" s="152"/>
      <c r="D103" s="145" t="s">
        <v>164</v>
      </c>
      <c r="E103" s="153" t="s">
        <v>19</v>
      </c>
      <c r="F103" s="154" t="s">
        <v>166</v>
      </c>
      <c r="H103" s="155">
        <v>58.787999999999997</v>
      </c>
      <c r="I103" s="156"/>
      <c r="L103" s="152"/>
      <c r="M103" s="157"/>
      <c r="T103" s="158"/>
      <c r="AT103" s="153" t="s">
        <v>164</v>
      </c>
      <c r="AU103" s="153" t="s">
        <v>83</v>
      </c>
      <c r="AV103" s="13" t="s">
        <v>160</v>
      </c>
      <c r="AW103" s="13" t="s">
        <v>35</v>
      </c>
      <c r="AX103" s="13" t="s">
        <v>81</v>
      </c>
      <c r="AY103" s="153" t="s">
        <v>152</v>
      </c>
    </row>
    <row r="104" spans="2:65" s="1" customFormat="1" ht="16.5" customHeight="1">
      <c r="B104" s="32"/>
      <c r="C104" s="127" t="s">
        <v>160</v>
      </c>
      <c r="D104" s="127" t="s">
        <v>155</v>
      </c>
      <c r="E104" s="128" t="s">
        <v>362</v>
      </c>
      <c r="F104" s="129" t="s">
        <v>363</v>
      </c>
      <c r="G104" s="130" t="s">
        <v>224</v>
      </c>
      <c r="H104" s="131">
        <v>21.45</v>
      </c>
      <c r="I104" s="132"/>
      <c r="J104" s="133">
        <f>ROUND(I104*H104,2)</f>
        <v>0</v>
      </c>
      <c r="K104" s="129" t="s">
        <v>159</v>
      </c>
      <c r="L104" s="32"/>
      <c r="M104" s="134" t="s">
        <v>19</v>
      </c>
      <c r="N104" s="135" t="s">
        <v>44</v>
      </c>
      <c r="P104" s="136">
        <f>O104*H104</f>
        <v>0</v>
      </c>
      <c r="Q104" s="136">
        <v>1.3999999999999999E-4</v>
      </c>
      <c r="R104" s="136">
        <f>Q104*H104</f>
        <v>3.0029999999999996E-3</v>
      </c>
      <c r="S104" s="136">
        <v>0</v>
      </c>
      <c r="T104" s="137">
        <f>S104*H104</f>
        <v>0</v>
      </c>
      <c r="AR104" s="138" t="s">
        <v>160</v>
      </c>
      <c r="AT104" s="138" t="s">
        <v>155</v>
      </c>
      <c r="AU104" s="138" t="s">
        <v>83</v>
      </c>
      <c r="AY104" s="17" t="s">
        <v>152</v>
      </c>
      <c r="BE104" s="139">
        <f>IF(N104="základní",J104,0)</f>
        <v>0</v>
      </c>
      <c r="BF104" s="139">
        <f>IF(N104="snížená",J104,0)</f>
        <v>0</v>
      </c>
      <c r="BG104" s="139">
        <f>IF(N104="zákl. přenesená",J104,0)</f>
        <v>0</v>
      </c>
      <c r="BH104" s="139">
        <f>IF(N104="sníž. přenesená",J104,0)</f>
        <v>0</v>
      </c>
      <c r="BI104" s="139">
        <f>IF(N104="nulová",J104,0)</f>
        <v>0</v>
      </c>
      <c r="BJ104" s="17" t="s">
        <v>81</v>
      </c>
      <c r="BK104" s="139">
        <f>ROUND(I104*H104,2)</f>
        <v>0</v>
      </c>
      <c r="BL104" s="17" t="s">
        <v>160</v>
      </c>
      <c r="BM104" s="138" t="s">
        <v>364</v>
      </c>
    </row>
    <row r="105" spans="2:65" s="1" customFormat="1" ht="11">
      <c r="B105" s="32"/>
      <c r="D105" s="140" t="s">
        <v>162</v>
      </c>
      <c r="F105" s="141" t="s">
        <v>365</v>
      </c>
      <c r="I105" s="142"/>
      <c r="L105" s="32"/>
      <c r="M105" s="143"/>
      <c r="T105" s="53"/>
      <c r="AT105" s="17" t="s">
        <v>162</v>
      </c>
      <c r="AU105" s="17" t="s">
        <v>83</v>
      </c>
    </row>
    <row r="106" spans="2:65" s="12" customFormat="1" ht="12">
      <c r="B106" s="144"/>
      <c r="D106" s="145" t="s">
        <v>164</v>
      </c>
      <c r="E106" s="146" t="s">
        <v>19</v>
      </c>
      <c r="F106" s="147" t="s">
        <v>366</v>
      </c>
      <c r="H106" s="148">
        <v>21.45</v>
      </c>
      <c r="I106" s="149"/>
      <c r="L106" s="144"/>
      <c r="M106" s="150"/>
      <c r="T106" s="151"/>
      <c r="AT106" s="146" t="s">
        <v>164</v>
      </c>
      <c r="AU106" s="146" t="s">
        <v>83</v>
      </c>
      <c r="AV106" s="12" t="s">
        <v>83</v>
      </c>
      <c r="AW106" s="12" t="s">
        <v>35</v>
      </c>
      <c r="AX106" s="12" t="s">
        <v>73</v>
      </c>
      <c r="AY106" s="146" t="s">
        <v>152</v>
      </c>
    </row>
    <row r="107" spans="2:65" s="13" customFormat="1" ht="12">
      <c r="B107" s="152"/>
      <c r="D107" s="145" t="s">
        <v>164</v>
      </c>
      <c r="E107" s="153" t="s">
        <v>19</v>
      </c>
      <c r="F107" s="154" t="s">
        <v>166</v>
      </c>
      <c r="H107" s="155">
        <v>21.45</v>
      </c>
      <c r="I107" s="156"/>
      <c r="L107" s="152"/>
      <c r="M107" s="157"/>
      <c r="T107" s="158"/>
      <c r="AT107" s="153" t="s">
        <v>164</v>
      </c>
      <c r="AU107" s="153" t="s">
        <v>83</v>
      </c>
      <c r="AV107" s="13" t="s">
        <v>160</v>
      </c>
      <c r="AW107" s="13" t="s">
        <v>35</v>
      </c>
      <c r="AX107" s="13" t="s">
        <v>81</v>
      </c>
      <c r="AY107" s="153" t="s">
        <v>152</v>
      </c>
    </row>
    <row r="108" spans="2:65" s="1" customFormat="1" ht="24.25" customHeight="1">
      <c r="B108" s="32"/>
      <c r="C108" s="127" t="s">
        <v>184</v>
      </c>
      <c r="D108" s="127" t="s">
        <v>155</v>
      </c>
      <c r="E108" s="128" t="s">
        <v>367</v>
      </c>
      <c r="F108" s="129" t="s">
        <v>368</v>
      </c>
      <c r="G108" s="130" t="s">
        <v>158</v>
      </c>
      <c r="H108" s="131">
        <v>5.5279999999999996</v>
      </c>
      <c r="I108" s="132"/>
      <c r="J108" s="133">
        <f>ROUND(I108*H108,2)</f>
        <v>0</v>
      </c>
      <c r="K108" s="129" t="s">
        <v>159</v>
      </c>
      <c r="L108" s="32"/>
      <c r="M108" s="134" t="s">
        <v>19</v>
      </c>
      <c r="N108" s="135" t="s">
        <v>44</v>
      </c>
      <c r="P108" s="136">
        <f>O108*H108</f>
        <v>0</v>
      </c>
      <c r="Q108" s="136">
        <v>6.4519999999999994E-2</v>
      </c>
      <c r="R108" s="136">
        <f>Q108*H108</f>
        <v>0.35666655999999997</v>
      </c>
      <c r="S108" s="136">
        <v>0</v>
      </c>
      <c r="T108" s="137">
        <f>S108*H108</f>
        <v>0</v>
      </c>
      <c r="AR108" s="138" t="s">
        <v>160</v>
      </c>
      <c r="AT108" s="138" t="s">
        <v>155</v>
      </c>
      <c r="AU108" s="138" t="s">
        <v>83</v>
      </c>
      <c r="AY108" s="17" t="s">
        <v>152</v>
      </c>
      <c r="BE108" s="139">
        <f>IF(N108="základní",J108,0)</f>
        <v>0</v>
      </c>
      <c r="BF108" s="139">
        <f>IF(N108="snížená",J108,0)</f>
        <v>0</v>
      </c>
      <c r="BG108" s="139">
        <f>IF(N108="zákl. přenesená",J108,0)</f>
        <v>0</v>
      </c>
      <c r="BH108" s="139">
        <f>IF(N108="sníž. přenesená",J108,0)</f>
        <v>0</v>
      </c>
      <c r="BI108" s="139">
        <f>IF(N108="nulová",J108,0)</f>
        <v>0</v>
      </c>
      <c r="BJ108" s="17" t="s">
        <v>81</v>
      </c>
      <c r="BK108" s="139">
        <f>ROUND(I108*H108,2)</f>
        <v>0</v>
      </c>
      <c r="BL108" s="17" t="s">
        <v>160</v>
      </c>
      <c r="BM108" s="138" t="s">
        <v>369</v>
      </c>
    </row>
    <row r="109" spans="2:65" s="1" customFormat="1" ht="11">
      <c r="B109" s="32"/>
      <c r="D109" s="140" t="s">
        <v>162</v>
      </c>
      <c r="F109" s="141" t="s">
        <v>370</v>
      </c>
      <c r="I109" s="142"/>
      <c r="L109" s="32"/>
      <c r="M109" s="143"/>
      <c r="T109" s="53"/>
      <c r="AT109" s="17" t="s">
        <v>162</v>
      </c>
      <c r="AU109" s="17" t="s">
        <v>83</v>
      </c>
    </row>
    <row r="110" spans="2:65" s="14" customFormat="1" ht="12">
      <c r="B110" s="159"/>
      <c r="D110" s="145" t="s">
        <v>164</v>
      </c>
      <c r="E110" s="160" t="s">
        <v>19</v>
      </c>
      <c r="F110" s="161" t="s">
        <v>371</v>
      </c>
      <c r="H110" s="160" t="s">
        <v>19</v>
      </c>
      <c r="I110" s="162"/>
      <c r="L110" s="159"/>
      <c r="M110" s="163"/>
      <c r="T110" s="164"/>
      <c r="AT110" s="160" t="s">
        <v>164</v>
      </c>
      <c r="AU110" s="160" t="s">
        <v>83</v>
      </c>
      <c r="AV110" s="14" t="s">
        <v>81</v>
      </c>
      <c r="AW110" s="14" t="s">
        <v>35</v>
      </c>
      <c r="AX110" s="14" t="s">
        <v>73</v>
      </c>
      <c r="AY110" s="160" t="s">
        <v>152</v>
      </c>
    </row>
    <row r="111" spans="2:65" s="12" customFormat="1" ht="12">
      <c r="B111" s="144"/>
      <c r="D111" s="145" t="s">
        <v>164</v>
      </c>
      <c r="E111" s="146" t="s">
        <v>19</v>
      </c>
      <c r="F111" s="147" t="s">
        <v>372</v>
      </c>
      <c r="H111" s="148">
        <v>5.5279999999999996</v>
      </c>
      <c r="I111" s="149"/>
      <c r="L111" s="144"/>
      <c r="M111" s="150"/>
      <c r="T111" s="151"/>
      <c r="AT111" s="146" t="s">
        <v>164</v>
      </c>
      <c r="AU111" s="146" t="s">
        <v>83</v>
      </c>
      <c r="AV111" s="12" t="s">
        <v>83</v>
      </c>
      <c r="AW111" s="12" t="s">
        <v>35</v>
      </c>
      <c r="AX111" s="12" t="s">
        <v>73</v>
      </c>
      <c r="AY111" s="146" t="s">
        <v>152</v>
      </c>
    </row>
    <row r="112" spans="2:65" s="13" customFormat="1" ht="12">
      <c r="B112" s="152"/>
      <c r="D112" s="145" t="s">
        <v>164</v>
      </c>
      <c r="E112" s="153" t="s">
        <v>19</v>
      </c>
      <c r="F112" s="154" t="s">
        <v>166</v>
      </c>
      <c r="H112" s="155">
        <v>5.5279999999999996</v>
      </c>
      <c r="I112" s="156"/>
      <c r="L112" s="152"/>
      <c r="M112" s="157"/>
      <c r="T112" s="158"/>
      <c r="AT112" s="153" t="s">
        <v>164</v>
      </c>
      <c r="AU112" s="153" t="s">
        <v>83</v>
      </c>
      <c r="AV112" s="13" t="s">
        <v>160</v>
      </c>
      <c r="AW112" s="13" t="s">
        <v>35</v>
      </c>
      <c r="AX112" s="13" t="s">
        <v>81</v>
      </c>
      <c r="AY112" s="153" t="s">
        <v>152</v>
      </c>
    </row>
    <row r="113" spans="2:65" s="11" customFormat="1" ht="22.75" customHeight="1">
      <c r="B113" s="115"/>
      <c r="D113" s="116" t="s">
        <v>72</v>
      </c>
      <c r="E113" s="125" t="s">
        <v>189</v>
      </c>
      <c r="F113" s="125" t="s">
        <v>373</v>
      </c>
      <c r="I113" s="118"/>
      <c r="J113" s="126">
        <f>BK113</f>
        <v>0</v>
      </c>
      <c r="L113" s="115"/>
      <c r="M113" s="120"/>
      <c r="P113" s="121">
        <f>SUM(P114:P164)</f>
        <v>0</v>
      </c>
      <c r="R113" s="121">
        <f>SUM(R114:R164)</f>
        <v>127.84186269999999</v>
      </c>
      <c r="T113" s="122">
        <f>SUM(T114:T164)</f>
        <v>0</v>
      </c>
      <c r="AR113" s="116" t="s">
        <v>81</v>
      </c>
      <c r="AT113" s="123" t="s">
        <v>72</v>
      </c>
      <c r="AU113" s="123" t="s">
        <v>81</v>
      </c>
      <c r="AY113" s="116" t="s">
        <v>152</v>
      </c>
      <c r="BK113" s="124">
        <f>SUM(BK114:BK164)</f>
        <v>0</v>
      </c>
    </row>
    <row r="114" spans="2:65" s="1" customFormat="1" ht="16.5" customHeight="1">
      <c r="B114" s="32"/>
      <c r="C114" s="127" t="s">
        <v>189</v>
      </c>
      <c r="D114" s="127" t="s">
        <v>155</v>
      </c>
      <c r="E114" s="128" t="s">
        <v>374</v>
      </c>
      <c r="F114" s="129" t="s">
        <v>375</v>
      </c>
      <c r="G114" s="130" t="s">
        <v>275</v>
      </c>
      <c r="H114" s="131">
        <v>1</v>
      </c>
      <c r="I114" s="132"/>
      <c r="J114" s="133">
        <f>ROUND(I114*H114,2)</f>
        <v>0</v>
      </c>
      <c r="K114" s="129" t="s">
        <v>19</v>
      </c>
      <c r="L114" s="32"/>
      <c r="M114" s="134" t="s">
        <v>19</v>
      </c>
      <c r="N114" s="135" t="s">
        <v>44</v>
      </c>
      <c r="P114" s="136">
        <f>O114*H114</f>
        <v>0</v>
      </c>
      <c r="Q114" s="136">
        <v>0</v>
      </c>
      <c r="R114" s="136">
        <f>Q114*H114</f>
        <v>0</v>
      </c>
      <c r="S114" s="136">
        <v>0</v>
      </c>
      <c r="T114" s="137">
        <f>S114*H114</f>
        <v>0</v>
      </c>
      <c r="AR114" s="138" t="s">
        <v>160</v>
      </c>
      <c r="AT114" s="138" t="s">
        <v>155</v>
      </c>
      <c r="AU114" s="138" t="s">
        <v>83</v>
      </c>
      <c r="AY114" s="17" t="s">
        <v>152</v>
      </c>
      <c r="BE114" s="139">
        <f>IF(N114="základní",J114,0)</f>
        <v>0</v>
      </c>
      <c r="BF114" s="139">
        <f>IF(N114="snížená",J114,0)</f>
        <v>0</v>
      </c>
      <c r="BG114" s="139">
        <f>IF(N114="zákl. přenesená",J114,0)</f>
        <v>0</v>
      </c>
      <c r="BH114" s="139">
        <f>IF(N114="sníž. přenesená",J114,0)</f>
        <v>0</v>
      </c>
      <c r="BI114" s="139">
        <f>IF(N114="nulová",J114,0)</f>
        <v>0</v>
      </c>
      <c r="BJ114" s="17" t="s">
        <v>81</v>
      </c>
      <c r="BK114" s="139">
        <f>ROUND(I114*H114,2)</f>
        <v>0</v>
      </c>
      <c r="BL114" s="17" t="s">
        <v>160</v>
      </c>
      <c r="BM114" s="138" t="s">
        <v>376</v>
      </c>
    </row>
    <row r="115" spans="2:65" s="1" customFormat="1" ht="24.25" customHeight="1">
      <c r="B115" s="32"/>
      <c r="C115" s="127" t="s">
        <v>199</v>
      </c>
      <c r="D115" s="127" t="s">
        <v>155</v>
      </c>
      <c r="E115" s="128" t="s">
        <v>377</v>
      </c>
      <c r="F115" s="129" t="s">
        <v>378</v>
      </c>
      <c r="G115" s="130" t="s">
        <v>158</v>
      </c>
      <c r="H115" s="131">
        <v>140.24</v>
      </c>
      <c r="I115" s="132"/>
      <c r="J115" s="133">
        <f>ROUND(I115*H115,2)</f>
        <v>0</v>
      </c>
      <c r="K115" s="129" t="s">
        <v>159</v>
      </c>
      <c r="L115" s="32"/>
      <c r="M115" s="134" t="s">
        <v>19</v>
      </c>
      <c r="N115" s="135" t="s">
        <v>44</v>
      </c>
      <c r="P115" s="136">
        <f>O115*H115</f>
        <v>0</v>
      </c>
      <c r="Q115" s="136">
        <v>9.41E-3</v>
      </c>
      <c r="R115" s="136">
        <f>Q115*H115</f>
        <v>1.3196584</v>
      </c>
      <c r="S115" s="136">
        <v>0</v>
      </c>
      <c r="T115" s="137">
        <f>S115*H115</f>
        <v>0</v>
      </c>
      <c r="AR115" s="138" t="s">
        <v>160</v>
      </c>
      <c r="AT115" s="138" t="s">
        <v>155</v>
      </c>
      <c r="AU115" s="138" t="s">
        <v>83</v>
      </c>
      <c r="AY115" s="17" t="s">
        <v>152</v>
      </c>
      <c r="BE115" s="139">
        <f>IF(N115="základní",J115,0)</f>
        <v>0</v>
      </c>
      <c r="BF115" s="139">
        <f>IF(N115="snížená",J115,0)</f>
        <v>0</v>
      </c>
      <c r="BG115" s="139">
        <f>IF(N115="zákl. přenesená",J115,0)</f>
        <v>0</v>
      </c>
      <c r="BH115" s="139">
        <f>IF(N115="sníž. přenesená",J115,0)</f>
        <v>0</v>
      </c>
      <c r="BI115" s="139">
        <f>IF(N115="nulová",J115,0)</f>
        <v>0</v>
      </c>
      <c r="BJ115" s="17" t="s">
        <v>81</v>
      </c>
      <c r="BK115" s="139">
        <f>ROUND(I115*H115,2)</f>
        <v>0</v>
      </c>
      <c r="BL115" s="17" t="s">
        <v>160</v>
      </c>
      <c r="BM115" s="138" t="s">
        <v>379</v>
      </c>
    </row>
    <row r="116" spans="2:65" s="1" customFormat="1" ht="11">
      <c r="B116" s="32"/>
      <c r="D116" s="140" t="s">
        <v>162</v>
      </c>
      <c r="F116" s="141" t="s">
        <v>380</v>
      </c>
      <c r="I116" s="142"/>
      <c r="L116" s="32"/>
      <c r="M116" s="143"/>
      <c r="T116" s="53"/>
      <c r="AT116" s="17" t="s">
        <v>162</v>
      </c>
      <c r="AU116" s="17" t="s">
        <v>83</v>
      </c>
    </row>
    <row r="117" spans="2:65" s="12" customFormat="1" ht="12">
      <c r="B117" s="144"/>
      <c r="D117" s="145" t="s">
        <v>164</v>
      </c>
      <c r="E117" s="146" t="s">
        <v>19</v>
      </c>
      <c r="F117" s="147" t="s">
        <v>381</v>
      </c>
      <c r="H117" s="148">
        <v>140.24</v>
      </c>
      <c r="I117" s="149"/>
      <c r="L117" s="144"/>
      <c r="M117" s="150"/>
      <c r="T117" s="151"/>
      <c r="AT117" s="146" t="s">
        <v>164</v>
      </c>
      <c r="AU117" s="146" t="s">
        <v>83</v>
      </c>
      <c r="AV117" s="12" t="s">
        <v>83</v>
      </c>
      <c r="AW117" s="12" t="s">
        <v>35</v>
      </c>
      <c r="AX117" s="12" t="s">
        <v>73</v>
      </c>
      <c r="AY117" s="146" t="s">
        <v>152</v>
      </c>
    </row>
    <row r="118" spans="2:65" s="13" customFormat="1" ht="12">
      <c r="B118" s="152"/>
      <c r="D118" s="145" t="s">
        <v>164</v>
      </c>
      <c r="E118" s="153" t="s">
        <v>19</v>
      </c>
      <c r="F118" s="154" t="s">
        <v>166</v>
      </c>
      <c r="H118" s="155">
        <v>140.24</v>
      </c>
      <c r="I118" s="156"/>
      <c r="L118" s="152"/>
      <c r="M118" s="157"/>
      <c r="T118" s="158"/>
      <c r="AT118" s="153" t="s">
        <v>164</v>
      </c>
      <c r="AU118" s="153" t="s">
        <v>83</v>
      </c>
      <c r="AV118" s="13" t="s">
        <v>160</v>
      </c>
      <c r="AW118" s="13" t="s">
        <v>35</v>
      </c>
      <c r="AX118" s="13" t="s">
        <v>81</v>
      </c>
      <c r="AY118" s="153" t="s">
        <v>152</v>
      </c>
    </row>
    <row r="119" spans="2:65" s="1" customFormat="1" ht="16.5" customHeight="1">
      <c r="B119" s="32"/>
      <c r="C119" s="127" t="s">
        <v>206</v>
      </c>
      <c r="D119" s="127" t="s">
        <v>155</v>
      </c>
      <c r="E119" s="128" t="s">
        <v>382</v>
      </c>
      <c r="F119" s="129" t="s">
        <v>383</v>
      </c>
      <c r="G119" s="130" t="s">
        <v>158</v>
      </c>
      <c r="H119" s="131">
        <v>117.57599999999999</v>
      </c>
      <c r="I119" s="132"/>
      <c r="J119" s="133">
        <f>ROUND(I119*H119,2)</f>
        <v>0</v>
      </c>
      <c r="K119" s="129" t="s">
        <v>159</v>
      </c>
      <c r="L119" s="32"/>
      <c r="M119" s="134" t="s">
        <v>19</v>
      </c>
      <c r="N119" s="135" t="s">
        <v>44</v>
      </c>
      <c r="P119" s="136">
        <f>O119*H119</f>
        <v>0</v>
      </c>
      <c r="Q119" s="136">
        <v>3.0000000000000001E-3</v>
      </c>
      <c r="R119" s="136">
        <f>Q119*H119</f>
        <v>0.35272799999999999</v>
      </c>
      <c r="S119" s="136">
        <v>0</v>
      </c>
      <c r="T119" s="137">
        <f>S119*H119</f>
        <v>0</v>
      </c>
      <c r="AR119" s="138" t="s">
        <v>160</v>
      </c>
      <c r="AT119" s="138" t="s">
        <v>155</v>
      </c>
      <c r="AU119" s="138" t="s">
        <v>83</v>
      </c>
      <c r="AY119" s="17" t="s">
        <v>152</v>
      </c>
      <c r="BE119" s="139">
        <f>IF(N119="základní",J119,0)</f>
        <v>0</v>
      </c>
      <c r="BF119" s="139">
        <f>IF(N119="snížená",J119,0)</f>
        <v>0</v>
      </c>
      <c r="BG119" s="139">
        <f>IF(N119="zákl. přenesená",J119,0)</f>
        <v>0</v>
      </c>
      <c r="BH119" s="139">
        <f>IF(N119="sníž. přenesená",J119,0)</f>
        <v>0</v>
      </c>
      <c r="BI119" s="139">
        <f>IF(N119="nulová",J119,0)</f>
        <v>0</v>
      </c>
      <c r="BJ119" s="17" t="s">
        <v>81</v>
      </c>
      <c r="BK119" s="139">
        <f>ROUND(I119*H119,2)</f>
        <v>0</v>
      </c>
      <c r="BL119" s="17" t="s">
        <v>160</v>
      </c>
      <c r="BM119" s="138" t="s">
        <v>384</v>
      </c>
    </row>
    <row r="120" spans="2:65" s="1" customFormat="1" ht="11">
      <c r="B120" s="32"/>
      <c r="D120" s="140" t="s">
        <v>162</v>
      </c>
      <c r="F120" s="141" t="s">
        <v>385</v>
      </c>
      <c r="I120" s="142"/>
      <c r="L120" s="32"/>
      <c r="M120" s="143"/>
      <c r="T120" s="53"/>
      <c r="AT120" s="17" t="s">
        <v>162</v>
      </c>
      <c r="AU120" s="17" t="s">
        <v>83</v>
      </c>
    </row>
    <row r="121" spans="2:65" s="12" customFormat="1" ht="12">
      <c r="B121" s="144"/>
      <c r="D121" s="145" t="s">
        <v>164</v>
      </c>
      <c r="E121" s="146" t="s">
        <v>19</v>
      </c>
      <c r="F121" s="147" t="s">
        <v>386</v>
      </c>
      <c r="H121" s="148">
        <v>117.57599999999999</v>
      </c>
      <c r="I121" s="149"/>
      <c r="L121" s="144"/>
      <c r="M121" s="150"/>
      <c r="T121" s="151"/>
      <c r="AT121" s="146" t="s">
        <v>164</v>
      </c>
      <c r="AU121" s="146" t="s">
        <v>83</v>
      </c>
      <c r="AV121" s="12" t="s">
        <v>83</v>
      </c>
      <c r="AW121" s="12" t="s">
        <v>35</v>
      </c>
      <c r="AX121" s="12" t="s">
        <v>73</v>
      </c>
      <c r="AY121" s="146" t="s">
        <v>152</v>
      </c>
    </row>
    <row r="122" spans="2:65" s="13" customFormat="1" ht="12">
      <c r="B122" s="152"/>
      <c r="D122" s="145" t="s">
        <v>164</v>
      </c>
      <c r="E122" s="153" t="s">
        <v>19</v>
      </c>
      <c r="F122" s="154" t="s">
        <v>166</v>
      </c>
      <c r="H122" s="155">
        <v>117.57599999999999</v>
      </c>
      <c r="I122" s="156"/>
      <c r="L122" s="152"/>
      <c r="M122" s="157"/>
      <c r="T122" s="158"/>
      <c r="AT122" s="153" t="s">
        <v>164</v>
      </c>
      <c r="AU122" s="153" t="s">
        <v>83</v>
      </c>
      <c r="AV122" s="13" t="s">
        <v>160</v>
      </c>
      <c r="AW122" s="13" t="s">
        <v>35</v>
      </c>
      <c r="AX122" s="13" t="s">
        <v>81</v>
      </c>
      <c r="AY122" s="153" t="s">
        <v>152</v>
      </c>
    </row>
    <row r="123" spans="2:65" s="1" customFormat="1" ht="24.25" customHeight="1">
      <c r="B123" s="32"/>
      <c r="C123" s="127" t="s">
        <v>153</v>
      </c>
      <c r="D123" s="127" t="s">
        <v>155</v>
      </c>
      <c r="E123" s="128" t="s">
        <v>387</v>
      </c>
      <c r="F123" s="129" t="s">
        <v>388</v>
      </c>
      <c r="G123" s="130" t="s">
        <v>158</v>
      </c>
      <c r="H123" s="131">
        <v>117.57599999999999</v>
      </c>
      <c r="I123" s="132"/>
      <c r="J123" s="133">
        <f>ROUND(I123*H123,2)</f>
        <v>0</v>
      </c>
      <c r="K123" s="129" t="s">
        <v>159</v>
      </c>
      <c r="L123" s="32"/>
      <c r="M123" s="134" t="s">
        <v>19</v>
      </c>
      <c r="N123" s="135" t="s">
        <v>44</v>
      </c>
      <c r="P123" s="136">
        <f>O123*H123</f>
        <v>0</v>
      </c>
      <c r="Q123" s="136">
        <v>1.3599999999999999E-2</v>
      </c>
      <c r="R123" s="136">
        <f>Q123*H123</f>
        <v>1.5990335999999998</v>
      </c>
      <c r="S123" s="136">
        <v>0</v>
      </c>
      <c r="T123" s="137">
        <f>S123*H123</f>
        <v>0</v>
      </c>
      <c r="AR123" s="138" t="s">
        <v>160</v>
      </c>
      <c r="AT123" s="138" t="s">
        <v>155</v>
      </c>
      <c r="AU123" s="138" t="s">
        <v>83</v>
      </c>
      <c r="AY123" s="17" t="s">
        <v>152</v>
      </c>
      <c r="BE123" s="139">
        <f>IF(N123="základní",J123,0)</f>
        <v>0</v>
      </c>
      <c r="BF123" s="139">
        <f>IF(N123="snížená",J123,0)</f>
        <v>0</v>
      </c>
      <c r="BG123" s="139">
        <f>IF(N123="zákl. přenesená",J123,0)</f>
        <v>0</v>
      </c>
      <c r="BH123" s="139">
        <f>IF(N123="sníž. přenesená",J123,0)</f>
        <v>0</v>
      </c>
      <c r="BI123" s="139">
        <f>IF(N123="nulová",J123,0)</f>
        <v>0</v>
      </c>
      <c r="BJ123" s="17" t="s">
        <v>81</v>
      </c>
      <c r="BK123" s="139">
        <f>ROUND(I123*H123,2)</f>
        <v>0</v>
      </c>
      <c r="BL123" s="17" t="s">
        <v>160</v>
      </c>
      <c r="BM123" s="138" t="s">
        <v>389</v>
      </c>
    </row>
    <row r="124" spans="2:65" s="1" customFormat="1" ht="11">
      <c r="B124" s="32"/>
      <c r="D124" s="140" t="s">
        <v>162</v>
      </c>
      <c r="F124" s="141" t="s">
        <v>390</v>
      </c>
      <c r="I124" s="142"/>
      <c r="L124" s="32"/>
      <c r="M124" s="143"/>
      <c r="T124" s="53"/>
      <c r="AT124" s="17" t="s">
        <v>162</v>
      </c>
      <c r="AU124" s="17" t="s">
        <v>83</v>
      </c>
    </row>
    <row r="125" spans="2:65" s="12" customFormat="1" ht="12">
      <c r="B125" s="144"/>
      <c r="D125" s="145" t="s">
        <v>164</v>
      </c>
      <c r="E125" s="146" t="s">
        <v>19</v>
      </c>
      <c r="F125" s="147" t="s">
        <v>391</v>
      </c>
      <c r="H125" s="148">
        <v>117.57599999999999</v>
      </c>
      <c r="I125" s="149"/>
      <c r="L125" s="144"/>
      <c r="M125" s="150"/>
      <c r="T125" s="151"/>
      <c r="AT125" s="146" t="s">
        <v>164</v>
      </c>
      <c r="AU125" s="146" t="s">
        <v>83</v>
      </c>
      <c r="AV125" s="12" t="s">
        <v>83</v>
      </c>
      <c r="AW125" s="12" t="s">
        <v>35</v>
      </c>
      <c r="AX125" s="12" t="s">
        <v>81</v>
      </c>
      <c r="AY125" s="146" t="s">
        <v>152</v>
      </c>
    </row>
    <row r="126" spans="2:65" s="1" customFormat="1" ht="24.25" customHeight="1">
      <c r="B126" s="32"/>
      <c r="C126" s="127" t="s">
        <v>108</v>
      </c>
      <c r="D126" s="127" t="s">
        <v>155</v>
      </c>
      <c r="E126" s="128" t="s">
        <v>392</v>
      </c>
      <c r="F126" s="129" t="s">
        <v>393</v>
      </c>
      <c r="G126" s="130" t="s">
        <v>158</v>
      </c>
      <c r="H126" s="131">
        <v>307.27100000000002</v>
      </c>
      <c r="I126" s="132"/>
      <c r="J126" s="133">
        <f>ROUND(I126*H126,2)</f>
        <v>0</v>
      </c>
      <c r="K126" s="129" t="s">
        <v>159</v>
      </c>
      <c r="L126" s="32"/>
      <c r="M126" s="134" t="s">
        <v>19</v>
      </c>
      <c r="N126" s="135" t="s">
        <v>44</v>
      </c>
      <c r="P126" s="136">
        <f>O126*H126</f>
        <v>0</v>
      </c>
      <c r="Q126" s="136">
        <v>9.2999999999999992E-3</v>
      </c>
      <c r="R126" s="136">
        <f>Q126*H126</f>
        <v>2.8576202999999998</v>
      </c>
      <c r="S126" s="136">
        <v>0</v>
      </c>
      <c r="T126" s="137">
        <f>S126*H126</f>
        <v>0</v>
      </c>
      <c r="AR126" s="138" t="s">
        <v>160</v>
      </c>
      <c r="AT126" s="138" t="s">
        <v>155</v>
      </c>
      <c r="AU126" s="138" t="s">
        <v>83</v>
      </c>
      <c r="AY126" s="17" t="s">
        <v>152</v>
      </c>
      <c r="BE126" s="139">
        <f>IF(N126="základní",J126,0)</f>
        <v>0</v>
      </c>
      <c r="BF126" s="139">
        <f>IF(N126="snížená",J126,0)</f>
        <v>0</v>
      </c>
      <c r="BG126" s="139">
        <f>IF(N126="zákl. přenesená",J126,0)</f>
        <v>0</v>
      </c>
      <c r="BH126" s="139">
        <f>IF(N126="sníž. přenesená",J126,0)</f>
        <v>0</v>
      </c>
      <c r="BI126" s="139">
        <f>IF(N126="nulová",J126,0)</f>
        <v>0</v>
      </c>
      <c r="BJ126" s="17" t="s">
        <v>81</v>
      </c>
      <c r="BK126" s="139">
        <f>ROUND(I126*H126,2)</f>
        <v>0</v>
      </c>
      <c r="BL126" s="17" t="s">
        <v>160</v>
      </c>
      <c r="BM126" s="138" t="s">
        <v>394</v>
      </c>
    </row>
    <row r="127" spans="2:65" s="1" customFormat="1" ht="11">
      <c r="B127" s="32"/>
      <c r="D127" s="140" t="s">
        <v>162</v>
      </c>
      <c r="F127" s="141" t="s">
        <v>395</v>
      </c>
      <c r="I127" s="142"/>
      <c r="L127" s="32"/>
      <c r="M127" s="143"/>
      <c r="T127" s="53"/>
      <c r="AT127" s="17" t="s">
        <v>162</v>
      </c>
      <c r="AU127" s="17" t="s">
        <v>83</v>
      </c>
    </row>
    <row r="128" spans="2:65" s="12" customFormat="1" ht="12">
      <c r="B128" s="144"/>
      <c r="D128" s="145" t="s">
        <v>164</v>
      </c>
      <c r="E128" s="146" t="s">
        <v>19</v>
      </c>
      <c r="F128" s="147" t="s">
        <v>396</v>
      </c>
      <c r="H128" s="148">
        <v>398.39600000000002</v>
      </c>
      <c r="I128" s="149"/>
      <c r="L128" s="144"/>
      <c r="M128" s="150"/>
      <c r="T128" s="151"/>
      <c r="AT128" s="146" t="s">
        <v>164</v>
      </c>
      <c r="AU128" s="146" t="s">
        <v>83</v>
      </c>
      <c r="AV128" s="12" t="s">
        <v>83</v>
      </c>
      <c r="AW128" s="12" t="s">
        <v>35</v>
      </c>
      <c r="AX128" s="12" t="s">
        <v>73</v>
      </c>
      <c r="AY128" s="146" t="s">
        <v>152</v>
      </c>
    </row>
    <row r="129" spans="2:65" s="12" customFormat="1" ht="12">
      <c r="B129" s="144"/>
      <c r="D129" s="145" t="s">
        <v>164</v>
      </c>
      <c r="E129" s="146" t="s">
        <v>19</v>
      </c>
      <c r="F129" s="147" t="s">
        <v>397</v>
      </c>
      <c r="H129" s="148">
        <v>-91.125</v>
      </c>
      <c r="I129" s="149"/>
      <c r="L129" s="144"/>
      <c r="M129" s="150"/>
      <c r="T129" s="151"/>
      <c r="AT129" s="146" t="s">
        <v>164</v>
      </c>
      <c r="AU129" s="146" t="s">
        <v>83</v>
      </c>
      <c r="AV129" s="12" t="s">
        <v>83</v>
      </c>
      <c r="AW129" s="12" t="s">
        <v>35</v>
      </c>
      <c r="AX129" s="12" t="s">
        <v>73</v>
      </c>
      <c r="AY129" s="146" t="s">
        <v>152</v>
      </c>
    </row>
    <row r="130" spans="2:65" s="13" customFormat="1" ht="12">
      <c r="B130" s="152"/>
      <c r="D130" s="145" t="s">
        <v>164</v>
      </c>
      <c r="E130" s="153" t="s">
        <v>19</v>
      </c>
      <c r="F130" s="154" t="s">
        <v>166</v>
      </c>
      <c r="H130" s="155">
        <v>307.27100000000002</v>
      </c>
      <c r="I130" s="156"/>
      <c r="L130" s="152"/>
      <c r="M130" s="157"/>
      <c r="T130" s="158"/>
      <c r="AT130" s="153" t="s">
        <v>164</v>
      </c>
      <c r="AU130" s="153" t="s">
        <v>83</v>
      </c>
      <c r="AV130" s="13" t="s">
        <v>160</v>
      </c>
      <c r="AW130" s="13" t="s">
        <v>35</v>
      </c>
      <c r="AX130" s="13" t="s">
        <v>81</v>
      </c>
      <c r="AY130" s="153" t="s">
        <v>152</v>
      </c>
    </row>
    <row r="131" spans="2:65" s="1" customFormat="1" ht="21.75" customHeight="1">
      <c r="B131" s="32"/>
      <c r="C131" s="127" t="s">
        <v>111</v>
      </c>
      <c r="D131" s="127" t="s">
        <v>155</v>
      </c>
      <c r="E131" s="128" t="s">
        <v>398</v>
      </c>
      <c r="F131" s="129" t="s">
        <v>399</v>
      </c>
      <c r="G131" s="130" t="s">
        <v>169</v>
      </c>
      <c r="H131" s="131">
        <v>48.02</v>
      </c>
      <c r="I131" s="132"/>
      <c r="J131" s="133">
        <f>ROUND(I131*H131,2)</f>
        <v>0</v>
      </c>
      <c r="K131" s="129" t="s">
        <v>159</v>
      </c>
      <c r="L131" s="32"/>
      <c r="M131" s="134" t="s">
        <v>19</v>
      </c>
      <c r="N131" s="135" t="s">
        <v>44</v>
      </c>
      <c r="P131" s="136">
        <f>O131*H131</f>
        <v>0</v>
      </c>
      <c r="Q131" s="136">
        <v>2.5018699999999998</v>
      </c>
      <c r="R131" s="136">
        <f>Q131*H131</f>
        <v>120.13979739999999</v>
      </c>
      <c r="S131" s="136">
        <v>0</v>
      </c>
      <c r="T131" s="137">
        <f>S131*H131</f>
        <v>0</v>
      </c>
      <c r="AR131" s="138" t="s">
        <v>160</v>
      </c>
      <c r="AT131" s="138" t="s">
        <v>155</v>
      </c>
      <c r="AU131" s="138" t="s">
        <v>83</v>
      </c>
      <c r="AY131" s="17" t="s">
        <v>152</v>
      </c>
      <c r="BE131" s="139">
        <f>IF(N131="základní",J131,0)</f>
        <v>0</v>
      </c>
      <c r="BF131" s="139">
        <f>IF(N131="snížená",J131,0)</f>
        <v>0</v>
      </c>
      <c r="BG131" s="139">
        <f>IF(N131="zákl. přenesená",J131,0)</f>
        <v>0</v>
      </c>
      <c r="BH131" s="139">
        <f>IF(N131="sníž. přenesená",J131,0)</f>
        <v>0</v>
      </c>
      <c r="BI131" s="139">
        <f>IF(N131="nulová",J131,0)</f>
        <v>0</v>
      </c>
      <c r="BJ131" s="17" t="s">
        <v>81</v>
      </c>
      <c r="BK131" s="139">
        <f>ROUND(I131*H131,2)</f>
        <v>0</v>
      </c>
      <c r="BL131" s="17" t="s">
        <v>160</v>
      </c>
      <c r="BM131" s="138" t="s">
        <v>400</v>
      </c>
    </row>
    <row r="132" spans="2:65" s="1" customFormat="1" ht="11">
      <c r="B132" s="32"/>
      <c r="D132" s="140" t="s">
        <v>162</v>
      </c>
      <c r="F132" s="141" t="s">
        <v>401</v>
      </c>
      <c r="I132" s="142"/>
      <c r="L132" s="32"/>
      <c r="M132" s="143"/>
      <c r="T132" s="53"/>
      <c r="AT132" s="17" t="s">
        <v>162</v>
      </c>
      <c r="AU132" s="17" t="s">
        <v>83</v>
      </c>
    </row>
    <row r="133" spans="2:65" s="12" customFormat="1" ht="12">
      <c r="B133" s="144"/>
      <c r="D133" s="145" t="s">
        <v>164</v>
      </c>
      <c r="E133" s="146" t="s">
        <v>19</v>
      </c>
      <c r="F133" s="147" t="s">
        <v>402</v>
      </c>
      <c r="H133" s="148">
        <v>48.02</v>
      </c>
      <c r="I133" s="149"/>
      <c r="L133" s="144"/>
      <c r="M133" s="150"/>
      <c r="T133" s="151"/>
      <c r="AT133" s="146" t="s">
        <v>164</v>
      </c>
      <c r="AU133" s="146" t="s">
        <v>83</v>
      </c>
      <c r="AV133" s="12" t="s">
        <v>83</v>
      </c>
      <c r="AW133" s="12" t="s">
        <v>35</v>
      </c>
      <c r="AX133" s="12" t="s">
        <v>73</v>
      </c>
      <c r="AY133" s="146" t="s">
        <v>152</v>
      </c>
    </row>
    <row r="134" spans="2:65" s="13" customFormat="1" ht="12">
      <c r="B134" s="152"/>
      <c r="D134" s="145" t="s">
        <v>164</v>
      </c>
      <c r="E134" s="153" t="s">
        <v>19</v>
      </c>
      <c r="F134" s="154" t="s">
        <v>166</v>
      </c>
      <c r="H134" s="155">
        <v>48.02</v>
      </c>
      <c r="I134" s="156"/>
      <c r="L134" s="152"/>
      <c r="M134" s="157"/>
      <c r="T134" s="158"/>
      <c r="AT134" s="153" t="s">
        <v>164</v>
      </c>
      <c r="AU134" s="153" t="s">
        <v>83</v>
      </c>
      <c r="AV134" s="13" t="s">
        <v>160</v>
      </c>
      <c r="AW134" s="13" t="s">
        <v>35</v>
      </c>
      <c r="AX134" s="13" t="s">
        <v>81</v>
      </c>
      <c r="AY134" s="153" t="s">
        <v>152</v>
      </c>
    </row>
    <row r="135" spans="2:65" s="1" customFormat="1" ht="24.25" customHeight="1">
      <c r="B135" s="32"/>
      <c r="C135" s="127" t="s">
        <v>8</v>
      </c>
      <c r="D135" s="127" t="s">
        <v>155</v>
      </c>
      <c r="E135" s="128" t="s">
        <v>403</v>
      </c>
      <c r="F135" s="129" t="s">
        <v>404</v>
      </c>
      <c r="G135" s="130" t="s">
        <v>169</v>
      </c>
      <c r="H135" s="131">
        <v>48.02</v>
      </c>
      <c r="I135" s="132"/>
      <c r="J135" s="133">
        <f>ROUND(I135*H135,2)</f>
        <v>0</v>
      </c>
      <c r="K135" s="129" t="s">
        <v>159</v>
      </c>
      <c r="L135" s="32"/>
      <c r="M135" s="134" t="s">
        <v>19</v>
      </c>
      <c r="N135" s="135" t="s">
        <v>44</v>
      </c>
      <c r="P135" s="136">
        <f>O135*H135</f>
        <v>0</v>
      </c>
      <c r="Q135" s="136">
        <v>2.5250000000000005E-2</v>
      </c>
      <c r="R135" s="136">
        <f>Q135*H135</f>
        <v>1.2125050000000004</v>
      </c>
      <c r="S135" s="136">
        <v>0</v>
      </c>
      <c r="T135" s="137">
        <f>S135*H135</f>
        <v>0</v>
      </c>
      <c r="AR135" s="138" t="s">
        <v>160</v>
      </c>
      <c r="AT135" s="138" t="s">
        <v>155</v>
      </c>
      <c r="AU135" s="138" t="s">
        <v>83</v>
      </c>
      <c r="AY135" s="17" t="s">
        <v>152</v>
      </c>
      <c r="BE135" s="139">
        <f>IF(N135="základní",J135,0)</f>
        <v>0</v>
      </c>
      <c r="BF135" s="139">
        <f>IF(N135="snížená",J135,0)</f>
        <v>0</v>
      </c>
      <c r="BG135" s="139">
        <f>IF(N135="zákl. přenesená",J135,0)</f>
        <v>0</v>
      </c>
      <c r="BH135" s="139">
        <f>IF(N135="sníž. přenesená",J135,0)</f>
        <v>0</v>
      </c>
      <c r="BI135" s="139">
        <f>IF(N135="nulová",J135,0)</f>
        <v>0</v>
      </c>
      <c r="BJ135" s="17" t="s">
        <v>81</v>
      </c>
      <c r="BK135" s="139">
        <f>ROUND(I135*H135,2)</f>
        <v>0</v>
      </c>
      <c r="BL135" s="17" t="s">
        <v>160</v>
      </c>
      <c r="BM135" s="138" t="s">
        <v>405</v>
      </c>
    </row>
    <row r="136" spans="2:65" s="1" customFormat="1" ht="11">
      <c r="B136" s="32"/>
      <c r="D136" s="140" t="s">
        <v>162</v>
      </c>
      <c r="F136" s="141" t="s">
        <v>406</v>
      </c>
      <c r="I136" s="142"/>
      <c r="L136" s="32"/>
      <c r="M136" s="143"/>
      <c r="T136" s="53"/>
      <c r="AT136" s="17" t="s">
        <v>162</v>
      </c>
      <c r="AU136" s="17" t="s">
        <v>83</v>
      </c>
    </row>
    <row r="137" spans="2:65" s="1" customFormat="1" ht="24.25" customHeight="1">
      <c r="B137" s="32"/>
      <c r="C137" s="127" t="s">
        <v>233</v>
      </c>
      <c r="D137" s="127" t="s">
        <v>155</v>
      </c>
      <c r="E137" s="128" t="s">
        <v>407</v>
      </c>
      <c r="F137" s="129" t="s">
        <v>408</v>
      </c>
      <c r="G137" s="130" t="s">
        <v>192</v>
      </c>
      <c r="H137" s="131">
        <v>4</v>
      </c>
      <c r="I137" s="132"/>
      <c r="J137" s="133">
        <f>ROUND(I137*H137,2)</f>
        <v>0</v>
      </c>
      <c r="K137" s="129" t="s">
        <v>159</v>
      </c>
      <c r="L137" s="32"/>
      <c r="M137" s="134" t="s">
        <v>19</v>
      </c>
      <c r="N137" s="135" t="s">
        <v>44</v>
      </c>
      <c r="P137" s="136">
        <f>O137*H137</f>
        <v>0</v>
      </c>
      <c r="Q137" s="136">
        <v>1.7770000000000001E-2</v>
      </c>
      <c r="R137" s="136">
        <f>Q137*H137</f>
        <v>7.1080000000000004E-2</v>
      </c>
      <c r="S137" s="136">
        <v>0</v>
      </c>
      <c r="T137" s="137">
        <f>S137*H137</f>
        <v>0</v>
      </c>
      <c r="AR137" s="138" t="s">
        <v>160</v>
      </c>
      <c r="AT137" s="138" t="s">
        <v>155</v>
      </c>
      <c r="AU137" s="138" t="s">
        <v>83</v>
      </c>
      <c r="AY137" s="17" t="s">
        <v>152</v>
      </c>
      <c r="BE137" s="139">
        <f>IF(N137="základní",J137,0)</f>
        <v>0</v>
      </c>
      <c r="BF137" s="139">
        <f>IF(N137="snížená",J137,0)</f>
        <v>0</v>
      </c>
      <c r="BG137" s="139">
        <f>IF(N137="zákl. přenesená",J137,0)</f>
        <v>0</v>
      </c>
      <c r="BH137" s="139">
        <f>IF(N137="sníž. přenesená",J137,0)</f>
        <v>0</v>
      </c>
      <c r="BI137" s="139">
        <f>IF(N137="nulová",J137,0)</f>
        <v>0</v>
      </c>
      <c r="BJ137" s="17" t="s">
        <v>81</v>
      </c>
      <c r="BK137" s="139">
        <f>ROUND(I137*H137,2)</f>
        <v>0</v>
      </c>
      <c r="BL137" s="17" t="s">
        <v>160</v>
      </c>
      <c r="BM137" s="138" t="s">
        <v>409</v>
      </c>
    </row>
    <row r="138" spans="2:65" s="1" customFormat="1" ht="11">
      <c r="B138" s="32"/>
      <c r="D138" s="140" t="s">
        <v>162</v>
      </c>
      <c r="F138" s="141" t="s">
        <v>410</v>
      </c>
      <c r="I138" s="142"/>
      <c r="L138" s="32"/>
      <c r="M138" s="143"/>
      <c r="T138" s="53"/>
      <c r="AT138" s="17" t="s">
        <v>162</v>
      </c>
      <c r="AU138" s="17" t="s">
        <v>83</v>
      </c>
    </row>
    <row r="139" spans="2:65" s="1" customFormat="1" ht="16.5" customHeight="1">
      <c r="B139" s="32"/>
      <c r="C139" s="168" t="s">
        <v>239</v>
      </c>
      <c r="D139" s="168" t="s">
        <v>411</v>
      </c>
      <c r="E139" s="169" t="s">
        <v>412</v>
      </c>
      <c r="F139" s="170" t="s">
        <v>413</v>
      </c>
      <c r="G139" s="171" t="s">
        <v>192</v>
      </c>
      <c r="H139" s="172">
        <v>1</v>
      </c>
      <c r="I139" s="173"/>
      <c r="J139" s="174">
        <f>ROUND(I139*H139,2)</f>
        <v>0</v>
      </c>
      <c r="K139" s="170" t="s">
        <v>19</v>
      </c>
      <c r="L139" s="175"/>
      <c r="M139" s="176" t="s">
        <v>19</v>
      </c>
      <c r="N139" s="177" t="s">
        <v>44</v>
      </c>
      <c r="P139" s="136">
        <f>O139*H139</f>
        <v>0</v>
      </c>
      <c r="Q139" s="136">
        <v>1.6240000000000001E-2</v>
      </c>
      <c r="R139" s="136">
        <f>Q139*H139</f>
        <v>1.6240000000000001E-2</v>
      </c>
      <c r="S139" s="136">
        <v>0</v>
      </c>
      <c r="T139" s="137">
        <f>S139*H139</f>
        <v>0</v>
      </c>
      <c r="AR139" s="138" t="s">
        <v>206</v>
      </c>
      <c r="AT139" s="138" t="s">
        <v>411</v>
      </c>
      <c r="AU139" s="138" t="s">
        <v>83</v>
      </c>
      <c r="AY139" s="17" t="s">
        <v>152</v>
      </c>
      <c r="BE139" s="139">
        <f>IF(N139="základní",J139,0)</f>
        <v>0</v>
      </c>
      <c r="BF139" s="139">
        <f>IF(N139="snížená",J139,0)</f>
        <v>0</v>
      </c>
      <c r="BG139" s="139">
        <f>IF(N139="zákl. přenesená",J139,0)</f>
        <v>0</v>
      </c>
      <c r="BH139" s="139">
        <f>IF(N139="sníž. přenesená",J139,0)</f>
        <v>0</v>
      </c>
      <c r="BI139" s="139">
        <f>IF(N139="nulová",J139,0)</f>
        <v>0</v>
      </c>
      <c r="BJ139" s="17" t="s">
        <v>81</v>
      </c>
      <c r="BK139" s="139">
        <f>ROUND(I139*H139,2)</f>
        <v>0</v>
      </c>
      <c r="BL139" s="17" t="s">
        <v>160</v>
      </c>
      <c r="BM139" s="138" t="s">
        <v>414</v>
      </c>
    </row>
    <row r="140" spans="2:65" s="14" customFormat="1" ht="12">
      <c r="B140" s="159"/>
      <c r="D140" s="145" t="s">
        <v>164</v>
      </c>
      <c r="E140" s="160" t="s">
        <v>19</v>
      </c>
      <c r="F140" s="161" t="s">
        <v>415</v>
      </c>
      <c r="H140" s="160" t="s">
        <v>19</v>
      </c>
      <c r="I140" s="162"/>
      <c r="L140" s="159"/>
      <c r="M140" s="163"/>
      <c r="T140" s="164"/>
      <c r="AT140" s="160" t="s">
        <v>164</v>
      </c>
      <c r="AU140" s="160" t="s">
        <v>83</v>
      </c>
      <c r="AV140" s="14" t="s">
        <v>81</v>
      </c>
      <c r="AW140" s="14" t="s">
        <v>35</v>
      </c>
      <c r="AX140" s="14" t="s">
        <v>73</v>
      </c>
      <c r="AY140" s="160" t="s">
        <v>152</v>
      </c>
    </row>
    <row r="141" spans="2:65" s="12" customFormat="1" ht="12">
      <c r="B141" s="144"/>
      <c r="D141" s="145" t="s">
        <v>164</v>
      </c>
      <c r="E141" s="146" t="s">
        <v>19</v>
      </c>
      <c r="F141" s="147" t="s">
        <v>416</v>
      </c>
      <c r="H141" s="148">
        <v>1</v>
      </c>
      <c r="I141" s="149"/>
      <c r="L141" s="144"/>
      <c r="M141" s="150"/>
      <c r="T141" s="151"/>
      <c r="AT141" s="146" t="s">
        <v>164</v>
      </c>
      <c r="AU141" s="146" t="s">
        <v>83</v>
      </c>
      <c r="AV141" s="12" t="s">
        <v>83</v>
      </c>
      <c r="AW141" s="12" t="s">
        <v>35</v>
      </c>
      <c r="AX141" s="12" t="s">
        <v>73</v>
      </c>
      <c r="AY141" s="146" t="s">
        <v>152</v>
      </c>
    </row>
    <row r="142" spans="2:65" s="13" customFormat="1" ht="12">
      <c r="B142" s="152"/>
      <c r="D142" s="145" t="s">
        <v>164</v>
      </c>
      <c r="E142" s="153" t="s">
        <v>19</v>
      </c>
      <c r="F142" s="154" t="s">
        <v>166</v>
      </c>
      <c r="H142" s="155">
        <v>1</v>
      </c>
      <c r="I142" s="156"/>
      <c r="L142" s="152"/>
      <c r="M142" s="157"/>
      <c r="T142" s="158"/>
      <c r="AT142" s="153" t="s">
        <v>164</v>
      </c>
      <c r="AU142" s="153" t="s">
        <v>83</v>
      </c>
      <c r="AV142" s="13" t="s">
        <v>160</v>
      </c>
      <c r="AW142" s="13" t="s">
        <v>35</v>
      </c>
      <c r="AX142" s="13" t="s">
        <v>81</v>
      </c>
      <c r="AY142" s="153" t="s">
        <v>152</v>
      </c>
    </row>
    <row r="143" spans="2:65" s="1" customFormat="1" ht="16.5" customHeight="1">
      <c r="B143" s="32"/>
      <c r="C143" s="168" t="s">
        <v>244</v>
      </c>
      <c r="D143" s="168" t="s">
        <v>411</v>
      </c>
      <c r="E143" s="169" t="s">
        <v>417</v>
      </c>
      <c r="F143" s="170" t="s">
        <v>418</v>
      </c>
      <c r="G143" s="171" t="s">
        <v>192</v>
      </c>
      <c r="H143" s="172">
        <v>1</v>
      </c>
      <c r="I143" s="173"/>
      <c r="J143" s="174">
        <f>ROUND(I143*H143,2)</f>
        <v>0</v>
      </c>
      <c r="K143" s="170" t="s">
        <v>19</v>
      </c>
      <c r="L143" s="175"/>
      <c r="M143" s="176" t="s">
        <v>19</v>
      </c>
      <c r="N143" s="177" t="s">
        <v>44</v>
      </c>
      <c r="P143" s="136">
        <f>O143*H143</f>
        <v>0</v>
      </c>
      <c r="Q143" s="136">
        <v>1.6240000000000001E-2</v>
      </c>
      <c r="R143" s="136">
        <f>Q143*H143</f>
        <v>1.6240000000000001E-2</v>
      </c>
      <c r="S143" s="136">
        <v>0</v>
      </c>
      <c r="T143" s="137">
        <f>S143*H143</f>
        <v>0</v>
      </c>
      <c r="AR143" s="138" t="s">
        <v>206</v>
      </c>
      <c r="AT143" s="138" t="s">
        <v>411</v>
      </c>
      <c r="AU143" s="138" t="s">
        <v>83</v>
      </c>
      <c r="AY143" s="17" t="s">
        <v>152</v>
      </c>
      <c r="BE143" s="139">
        <f>IF(N143="základní",J143,0)</f>
        <v>0</v>
      </c>
      <c r="BF143" s="139">
        <f>IF(N143="snížená",J143,0)</f>
        <v>0</v>
      </c>
      <c r="BG143" s="139">
        <f>IF(N143="zákl. přenesená",J143,0)</f>
        <v>0</v>
      </c>
      <c r="BH143" s="139">
        <f>IF(N143="sníž. přenesená",J143,0)</f>
        <v>0</v>
      </c>
      <c r="BI143" s="139">
        <f>IF(N143="nulová",J143,0)</f>
        <v>0</v>
      </c>
      <c r="BJ143" s="17" t="s">
        <v>81</v>
      </c>
      <c r="BK143" s="139">
        <f>ROUND(I143*H143,2)</f>
        <v>0</v>
      </c>
      <c r="BL143" s="17" t="s">
        <v>160</v>
      </c>
      <c r="BM143" s="138" t="s">
        <v>419</v>
      </c>
    </row>
    <row r="144" spans="2:65" s="14" customFormat="1" ht="12">
      <c r="B144" s="159"/>
      <c r="D144" s="145" t="s">
        <v>164</v>
      </c>
      <c r="E144" s="160" t="s">
        <v>19</v>
      </c>
      <c r="F144" s="161" t="s">
        <v>420</v>
      </c>
      <c r="H144" s="160" t="s">
        <v>19</v>
      </c>
      <c r="I144" s="162"/>
      <c r="L144" s="159"/>
      <c r="M144" s="163"/>
      <c r="T144" s="164"/>
      <c r="AT144" s="160" t="s">
        <v>164</v>
      </c>
      <c r="AU144" s="160" t="s">
        <v>83</v>
      </c>
      <c r="AV144" s="14" t="s">
        <v>81</v>
      </c>
      <c r="AW144" s="14" t="s">
        <v>35</v>
      </c>
      <c r="AX144" s="14" t="s">
        <v>73</v>
      </c>
      <c r="AY144" s="160" t="s">
        <v>152</v>
      </c>
    </row>
    <row r="145" spans="2:65" s="12" customFormat="1" ht="12">
      <c r="B145" s="144"/>
      <c r="D145" s="145" t="s">
        <v>164</v>
      </c>
      <c r="E145" s="146" t="s">
        <v>19</v>
      </c>
      <c r="F145" s="147" t="s">
        <v>416</v>
      </c>
      <c r="H145" s="148">
        <v>1</v>
      </c>
      <c r="I145" s="149"/>
      <c r="L145" s="144"/>
      <c r="M145" s="150"/>
      <c r="T145" s="151"/>
      <c r="AT145" s="146" t="s">
        <v>164</v>
      </c>
      <c r="AU145" s="146" t="s">
        <v>83</v>
      </c>
      <c r="AV145" s="12" t="s">
        <v>83</v>
      </c>
      <c r="AW145" s="12" t="s">
        <v>35</v>
      </c>
      <c r="AX145" s="12" t="s">
        <v>73</v>
      </c>
      <c r="AY145" s="146" t="s">
        <v>152</v>
      </c>
    </row>
    <row r="146" spans="2:65" s="13" customFormat="1" ht="12">
      <c r="B146" s="152"/>
      <c r="D146" s="145" t="s">
        <v>164</v>
      </c>
      <c r="E146" s="153" t="s">
        <v>19</v>
      </c>
      <c r="F146" s="154" t="s">
        <v>166</v>
      </c>
      <c r="H146" s="155">
        <v>1</v>
      </c>
      <c r="I146" s="156"/>
      <c r="L146" s="152"/>
      <c r="M146" s="157"/>
      <c r="T146" s="158"/>
      <c r="AT146" s="153" t="s">
        <v>164</v>
      </c>
      <c r="AU146" s="153" t="s">
        <v>83</v>
      </c>
      <c r="AV146" s="13" t="s">
        <v>160</v>
      </c>
      <c r="AW146" s="13" t="s">
        <v>35</v>
      </c>
      <c r="AX146" s="13" t="s">
        <v>81</v>
      </c>
      <c r="AY146" s="153" t="s">
        <v>152</v>
      </c>
    </row>
    <row r="147" spans="2:65" s="1" customFormat="1" ht="16.5" customHeight="1">
      <c r="B147" s="32"/>
      <c r="C147" s="168" t="s">
        <v>249</v>
      </c>
      <c r="D147" s="168" t="s">
        <v>411</v>
      </c>
      <c r="E147" s="169" t="s">
        <v>421</v>
      </c>
      <c r="F147" s="170" t="s">
        <v>422</v>
      </c>
      <c r="G147" s="171" t="s">
        <v>192</v>
      </c>
      <c r="H147" s="172">
        <v>2</v>
      </c>
      <c r="I147" s="173"/>
      <c r="J147" s="174">
        <f>ROUND(I147*H147,2)</f>
        <v>0</v>
      </c>
      <c r="K147" s="170" t="s">
        <v>19</v>
      </c>
      <c r="L147" s="175"/>
      <c r="M147" s="176" t="s">
        <v>19</v>
      </c>
      <c r="N147" s="177" t="s">
        <v>44</v>
      </c>
      <c r="P147" s="136">
        <f>O147*H147</f>
        <v>0</v>
      </c>
      <c r="Q147" s="136">
        <v>1.6240000000000001E-2</v>
      </c>
      <c r="R147" s="136">
        <f>Q147*H147</f>
        <v>3.2480000000000002E-2</v>
      </c>
      <c r="S147" s="136">
        <v>0</v>
      </c>
      <c r="T147" s="137">
        <f>S147*H147</f>
        <v>0</v>
      </c>
      <c r="AR147" s="138" t="s">
        <v>206</v>
      </c>
      <c r="AT147" s="138" t="s">
        <v>411</v>
      </c>
      <c r="AU147" s="138" t="s">
        <v>83</v>
      </c>
      <c r="AY147" s="17" t="s">
        <v>152</v>
      </c>
      <c r="BE147" s="139">
        <f>IF(N147="základní",J147,0)</f>
        <v>0</v>
      </c>
      <c r="BF147" s="139">
        <f>IF(N147="snížená",J147,0)</f>
        <v>0</v>
      </c>
      <c r="BG147" s="139">
        <f>IF(N147="zákl. přenesená",J147,0)</f>
        <v>0</v>
      </c>
      <c r="BH147" s="139">
        <f>IF(N147="sníž. přenesená",J147,0)</f>
        <v>0</v>
      </c>
      <c r="BI147" s="139">
        <f>IF(N147="nulová",J147,0)</f>
        <v>0</v>
      </c>
      <c r="BJ147" s="17" t="s">
        <v>81</v>
      </c>
      <c r="BK147" s="139">
        <f>ROUND(I147*H147,2)</f>
        <v>0</v>
      </c>
      <c r="BL147" s="17" t="s">
        <v>160</v>
      </c>
      <c r="BM147" s="138" t="s">
        <v>423</v>
      </c>
    </row>
    <row r="148" spans="2:65" s="14" customFormat="1" ht="12">
      <c r="B148" s="159"/>
      <c r="D148" s="145" t="s">
        <v>164</v>
      </c>
      <c r="E148" s="160" t="s">
        <v>19</v>
      </c>
      <c r="F148" s="161" t="s">
        <v>424</v>
      </c>
      <c r="H148" s="160" t="s">
        <v>19</v>
      </c>
      <c r="I148" s="162"/>
      <c r="L148" s="159"/>
      <c r="M148" s="163"/>
      <c r="T148" s="164"/>
      <c r="AT148" s="160" t="s">
        <v>164</v>
      </c>
      <c r="AU148" s="160" t="s">
        <v>83</v>
      </c>
      <c r="AV148" s="14" t="s">
        <v>81</v>
      </c>
      <c r="AW148" s="14" t="s">
        <v>35</v>
      </c>
      <c r="AX148" s="14" t="s">
        <v>73</v>
      </c>
      <c r="AY148" s="160" t="s">
        <v>152</v>
      </c>
    </row>
    <row r="149" spans="2:65" s="12" customFormat="1" ht="12">
      <c r="B149" s="144"/>
      <c r="D149" s="145" t="s">
        <v>164</v>
      </c>
      <c r="E149" s="146" t="s">
        <v>19</v>
      </c>
      <c r="F149" s="147" t="s">
        <v>205</v>
      </c>
      <c r="H149" s="148">
        <v>2</v>
      </c>
      <c r="I149" s="149"/>
      <c r="L149" s="144"/>
      <c r="M149" s="150"/>
      <c r="T149" s="151"/>
      <c r="AT149" s="146" t="s">
        <v>164</v>
      </c>
      <c r="AU149" s="146" t="s">
        <v>83</v>
      </c>
      <c r="AV149" s="12" t="s">
        <v>83</v>
      </c>
      <c r="AW149" s="12" t="s">
        <v>35</v>
      </c>
      <c r="AX149" s="12" t="s">
        <v>81</v>
      </c>
      <c r="AY149" s="146" t="s">
        <v>152</v>
      </c>
    </row>
    <row r="150" spans="2:65" s="1" customFormat="1" ht="24.25" customHeight="1">
      <c r="B150" s="32"/>
      <c r="C150" s="127" t="s">
        <v>255</v>
      </c>
      <c r="D150" s="127" t="s">
        <v>155</v>
      </c>
      <c r="E150" s="128" t="s">
        <v>425</v>
      </c>
      <c r="F150" s="129" t="s">
        <v>426</v>
      </c>
      <c r="G150" s="130" t="s">
        <v>192</v>
      </c>
      <c r="H150" s="131">
        <v>2</v>
      </c>
      <c r="I150" s="132"/>
      <c r="J150" s="133">
        <f>ROUND(I150*H150,2)</f>
        <v>0</v>
      </c>
      <c r="K150" s="129" t="s">
        <v>159</v>
      </c>
      <c r="L150" s="32"/>
      <c r="M150" s="134" t="s">
        <v>19</v>
      </c>
      <c r="N150" s="135" t="s">
        <v>44</v>
      </c>
      <c r="P150" s="136">
        <f>O150*H150</f>
        <v>0</v>
      </c>
      <c r="Q150" s="136">
        <v>3.5319999999999997E-2</v>
      </c>
      <c r="R150" s="136">
        <f>Q150*H150</f>
        <v>7.0639999999999994E-2</v>
      </c>
      <c r="S150" s="136">
        <v>0</v>
      </c>
      <c r="T150" s="137">
        <f>S150*H150</f>
        <v>0</v>
      </c>
      <c r="AR150" s="138" t="s">
        <v>160</v>
      </c>
      <c r="AT150" s="138" t="s">
        <v>155</v>
      </c>
      <c r="AU150" s="138" t="s">
        <v>83</v>
      </c>
      <c r="AY150" s="17" t="s">
        <v>152</v>
      </c>
      <c r="BE150" s="139">
        <f>IF(N150="základní",J150,0)</f>
        <v>0</v>
      </c>
      <c r="BF150" s="139">
        <f>IF(N150="snížená",J150,0)</f>
        <v>0</v>
      </c>
      <c r="BG150" s="139">
        <f>IF(N150="zákl. přenesená",J150,0)</f>
        <v>0</v>
      </c>
      <c r="BH150" s="139">
        <f>IF(N150="sníž. přenesená",J150,0)</f>
        <v>0</v>
      </c>
      <c r="BI150" s="139">
        <f>IF(N150="nulová",J150,0)</f>
        <v>0</v>
      </c>
      <c r="BJ150" s="17" t="s">
        <v>81</v>
      </c>
      <c r="BK150" s="139">
        <f>ROUND(I150*H150,2)</f>
        <v>0</v>
      </c>
      <c r="BL150" s="17" t="s">
        <v>160</v>
      </c>
      <c r="BM150" s="138" t="s">
        <v>427</v>
      </c>
    </row>
    <row r="151" spans="2:65" s="1" customFormat="1" ht="11">
      <c r="B151" s="32"/>
      <c r="D151" s="140" t="s">
        <v>162</v>
      </c>
      <c r="F151" s="141" t="s">
        <v>428</v>
      </c>
      <c r="I151" s="142"/>
      <c r="L151" s="32"/>
      <c r="M151" s="143"/>
      <c r="T151" s="53"/>
      <c r="AT151" s="17" t="s">
        <v>162</v>
      </c>
      <c r="AU151" s="17" t="s">
        <v>83</v>
      </c>
    </row>
    <row r="152" spans="2:65" s="14" customFormat="1" ht="12">
      <c r="B152" s="159"/>
      <c r="D152" s="145" t="s">
        <v>164</v>
      </c>
      <c r="E152" s="160" t="s">
        <v>19</v>
      </c>
      <c r="F152" s="161" t="s">
        <v>429</v>
      </c>
      <c r="H152" s="160" t="s">
        <v>19</v>
      </c>
      <c r="I152" s="162"/>
      <c r="L152" s="159"/>
      <c r="M152" s="163"/>
      <c r="T152" s="164"/>
      <c r="AT152" s="160" t="s">
        <v>164</v>
      </c>
      <c r="AU152" s="160" t="s">
        <v>83</v>
      </c>
      <c r="AV152" s="14" t="s">
        <v>81</v>
      </c>
      <c r="AW152" s="14" t="s">
        <v>35</v>
      </c>
      <c r="AX152" s="14" t="s">
        <v>73</v>
      </c>
      <c r="AY152" s="160" t="s">
        <v>152</v>
      </c>
    </row>
    <row r="153" spans="2:65" s="12" customFormat="1" ht="12">
      <c r="B153" s="144"/>
      <c r="D153" s="145" t="s">
        <v>164</v>
      </c>
      <c r="E153" s="146" t="s">
        <v>19</v>
      </c>
      <c r="F153" s="147" t="s">
        <v>416</v>
      </c>
      <c r="H153" s="148">
        <v>1</v>
      </c>
      <c r="I153" s="149"/>
      <c r="L153" s="144"/>
      <c r="M153" s="150"/>
      <c r="T153" s="151"/>
      <c r="AT153" s="146" t="s">
        <v>164</v>
      </c>
      <c r="AU153" s="146" t="s">
        <v>83</v>
      </c>
      <c r="AV153" s="12" t="s">
        <v>83</v>
      </c>
      <c r="AW153" s="12" t="s">
        <v>35</v>
      </c>
      <c r="AX153" s="12" t="s">
        <v>73</v>
      </c>
      <c r="AY153" s="146" t="s">
        <v>152</v>
      </c>
    </row>
    <row r="154" spans="2:65" s="14" customFormat="1" ht="12">
      <c r="B154" s="159"/>
      <c r="D154" s="145" t="s">
        <v>164</v>
      </c>
      <c r="E154" s="160" t="s">
        <v>19</v>
      </c>
      <c r="F154" s="161" t="s">
        <v>430</v>
      </c>
      <c r="H154" s="160" t="s">
        <v>19</v>
      </c>
      <c r="I154" s="162"/>
      <c r="L154" s="159"/>
      <c r="M154" s="163"/>
      <c r="T154" s="164"/>
      <c r="AT154" s="160" t="s">
        <v>164</v>
      </c>
      <c r="AU154" s="160" t="s">
        <v>83</v>
      </c>
      <c r="AV154" s="14" t="s">
        <v>81</v>
      </c>
      <c r="AW154" s="14" t="s">
        <v>35</v>
      </c>
      <c r="AX154" s="14" t="s">
        <v>73</v>
      </c>
      <c r="AY154" s="160" t="s">
        <v>152</v>
      </c>
    </row>
    <row r="155" spans="2:65" s="12" customFormat="1" ht="12">
      <c r="B155" s="144"/>
      <c r="D155" s="145" t="s">
        <v>164</v>
      </c>
      <c r="E155" s="146" t="s">
        <v>19</v>
      </c>
      <c r="F155" s="147" t="s">
        <v>416</v>
      </c>
      <c r="H155" s="148">
        <v>1</v>
      </c>
      <c r="I155" s="149"/>
      <c r="L155" s="144"/>
      <c r="M155" s="150"/>
      <c r="T155" s="151"/>
      <c r="AT155" s="146" t="s">
        <v>164</v>
      </c>
      <c r="AU155" s="146" t="s">
        <v>83</v>
      </c>
      <c r="AV155" s="12" t="s">
        <v>83</v>
      </c>
      <c r="AW155" s="12" t="s">
        <v>35</v>
      </c>
      <c r="AX155" s="12" t="s">
        <v>73</v>
      </c>
      <c r="AY155" s="146" t="s">
        <v>152</v>
      </c>
    </row>
    <row r="156" spans="2:65" s="13" customFormat="1" ht="12">
      <c r="B156" s="152"/>
      <c r="D156" s="145" t="s">
        <v>164</v>
      </c>
      <c r="E156" s="153" t="s">
        <v>19</v>
      </c>
      <c r="F156" s="154" t="s">
        <v>166</v>
      </c>
      <c r="H156" s="155">
        <v>2</v>
      </c>
      <c r="I156" s="156"/>
      <c r="L156" s="152"/>
      <c r="M156" s="157"/>
      <c r="T156" s="158"/>
      <c r="AT156" s="153" t="s">
        <v>164</v>
      </c>
      <c r="AU156" s="153" t="s">
        <v>83</v>
      </c>
      <c r="AV156" s="13" t="s">
        <v>160</v>
      </c>
      <c r="AW156" s="13" t="s">
        <v>35</v>
      </c>
      <c r="AX156" s="13" t="s">
        <v>81</v>
      </c>
      <c r="AY156" s="153" t="s">
        <v>152</v>
      </c>
    </row>
    <row r="157" spans="2:65" s="1" customFormat="1" ht="16.5" customHeight="1">
      <c r="B157" s="32"/>
      <c r="C157" s="168" t="s">
        <v>264</v>
      </c>
      <c r="D157" s="168" t="s">
        <v>411</v>
      </c>
      <c r="E157" s="169" t="s">
        <v>431</v>
      </c>
      <c r="F157" s="170" t="s">
        <v>432</v>
      </c>
      <c r="G157" s="171" t="s">
        <v>192</v>
      </c>
      <c r="H157" s="172">
        <v>1</v>
      </c>
      <c r="I157" s="173"/>
      <c r="J157" s="174">
        <f>ROUND(I157*H157,2)</f>
        <v>0</v>
      </c>
      <c r="K157" s="170" t="s">
        <v>159</v>
      </c>
      <c r="L157" s="175"/>
      <c r="M157" s="176" t="s">
        <v>19</v>
      </c>
      <c r="N157" s="177" t="s">
        <v>44</v>
      </c>
      <c r="P157" s="136">
        <f>O157*H157</f>
        <v>0</v>
      </c>
      <c r="Q157" s="136">
        <v>2.3099999999999999E-2</v>
      </c>
      <c r="R157" s="136">
        <f>Q157*H157</f>
        <v>2.3099999999999999E-2</v>
      </c>
      <c r="S157" s="136">
        <v>0</v>
      </c>
      <c r="T157" s="137">
        <f>S157*H157</f>
        <v>0</v>
      </c>
      <c r="AR157" s="138" t="s">
        <v>206</v>
      </c>
      <c r="AT157" s="138" t="s">
        <v>411</v>
      </c>
      <c r="AU157" s="138" t="s">
        <v>83</v>
      </c>
      <c r="AY157" s="17" t="s">
        <v>152</v>
      </c>
      <c r="BE157" s="139">
        <f>IF(N157="základní",J157,0)</f>
        <v>0</v>
      </c>
      <c r="BF157" s="139">
        <f>IF(N157="snížená",J157,0)</f>
        <v>0</v>
      </c>
      <c r="BG157" s="139">
        <f>IF(N157="zákl. přenesená",J157,0)</f>
        <v>0</v>
      </c>
      <c r="BH157" s="139">
        <f>IF(N157="sníž. přenesená",J157,0)</f>
        <v>0</v>
      </c>
      <c r="BI157" s="139">
        <f>IF(N157="nulová",J157,0)</f>
        <v>0</v>
      </c>
      <c r="BJ157" s="17" t="s">
        <v>81</v>
      </c>
      <c r="BK157" s="139">
        <f>ROUND(I157*H157,2)</f>
        <v>0</v>
      </c>
      <c r="BL157" s="17" t="s">
        <v>160</v>
      </c>
      <c r="BM157" s="138" t="s">
        <v>433</v>
      </c>
    </row>
    <row r="158" spans="2:65" s="1" customFormat="1" ht="16.5" customHeight="1">
      <c r="B158" s="32"/>
      <c r="C158" s="168" t="s">
        <v>272</v>
      </c>
      <c r="D158" s="168" t="s">
        <v>411</v>
      </c>
      <c r="E158" s="169" t="s">
        <v>434</v>
      </c>
      <c r="F158" s="170" t="s">
        <v>435</v>
      </c>
      <c r="G158" s="171" t="s">
        <v>192</v>
      </c>
      <c r="H158" s="172">
        <v>1</v>
      </c>
      <c r="I158" s="173"/>
      <c r="J158" s="174">
        <f>ROUND(I158*H158,2)</f>
        <v>0</v>
      </c>
      <c r="K158" s="170" t="s">
        <v>159</v>
      </c>
      <c r="L158" s="175"/>
      <c r="M158" s="176" t="s">
        <v>19</v>
      </c>
      <c r="N158" s="177" t="s">
        <v>44</v>
      </c>
      <c r="P158" s="136">
        <f>O158*H158</f>
        <v>0</v>
      </c>
      <c r="Q158" s="136">
        <v>2.2120000000000001E-2</v>
      </c>
      <c r="R158" s="136">
        <f>Q158*H158</f>
        <v>2.2120000000000001E-2</v>
      </c>
      <c r="S158" s="136">
        <v>0</v>
      </c>
      <c r="T158" s="137">
        <f>S158*H158</f>
        <v>0</v>
      </c>
      <c r="AR158" s="138" t="s">
        <v>206</v>
      </c>
      <c r="AT158" s="138" t="s">
        <v>411</v>
      </c>
      <c r="AU158" s="138" t="s">
        <v>83</v>
      </c>
      <c r="AY158" s="17" t="s">
        <v>152</v>
      </c>
      <c r="BE158" s="139">
        <f>IF(N158="základní",J158,0)</f>
        <v>0</v>
      </c>
      <c r="BF158" s="139">
        <f>IF(N158="snížená",J158,0)</f>
        <v>0</v>
      </c>
      <c r="BG158" s="139">
        <f>IF(N158="zákl. přenesená",J158,0)</f>
        <v>0</v>
      </c>
      <c r="BH158" s="139">
        <f>IF(N158="sníž. přenesená",J158,0)</f>
        <v>0</v>
      </c>
      <c r="BI158" s="139">
        <f>IF(N158="nulová",J158,0)</f>
        <v>0</v>
      </c>
      <c r="BJ158" s="17" t="s">
        <v>81</v>
      </c>
      <c r="BK158" s="139">
        <f>ROUND(I158*H158,2)</f>
        <v>0</v>
      </c>
      <c r="BL158" s="17" t="s">
        <v>160</v>
      </c>
      <c r="BM158" s="138" t="s">
        <v>436</v>
      </c>
    </row>
    <row r="159" spans="2:65" s="1" customFormat="1" ht="24.25" customHeight="1">
      <c r="B159" s="32"/>
      <c r="C159" s="127" t="s">
        <v>279</v>
      </c>
      <c r="D159" s="127" t="s">
        <v>155</v>
      </c>
      <c r="E159" s="128" t="s">
        <v>437</v>
      </c>
      <c r="F159" s="129" t="s">
        <v>438</v>
      </c>
      <c r="G159" s="130" t="s">
        <v>192</v>
      </c>
      <c r="H159" s="131">
        <v>1</v>
      </c>
      <c r="I159" s="132"/>
      <c r="J159" s="133">
        <f>ROUND(I159*H159,2)</f>
        <v>0</v>
      </c>
      <c r="K159" s="129" t="s">
        <v>159</v>
      </c>
      <c r="L159" s="32"/>
      <c r="M159" s="134" t="s">
        <v>19</v>
      </c>
      <c r="N159" s="135" t="s">
        <v>44</v>
      </c>
      <c r="P159" s="136">
        <f>O159*H159</f>
        <v>0</v>
      </c>
      <c r="Q159" s="136">
        <v>5.3620000000000001E-2</v>
      </c>
      <c r="R159" s="136">
        <f>Q159*H159</f>
        <v>5.3620000000000001E-2</v>
      </c>
      <c r="S159" s="136">
        <v>0</v>
      </c>
      <c r="T159" s="137">
        <f>S159*H159</f>
        <v>0</v>
      </c>
      <c r="AR159" s="138" t="s">
        <v>160</v>
      </c>
      <c r="AT159" s="138" t="s">
        <v>155</v>
      </c>
      <c r="AU159" s="138" t="s">
        <v>83</v>
      </c>
      <c r="AY159" s="17" t="s">
        <v>152</v>
      </c>
      <c r="BE159" s="139">
        <f>IF(N159="základní",J159,0)</f>
        <v>0</v>
      </c>
      <c r="BF159" s="139">
        <f>IF(N159="snížená",J159,0)</f>
        <v>0</v>
      </c>
      <c r="BG159" s="139">
        <f>IF(N159="zákl. přenesená",J159,0)</f>
        <v>0</v>
      </c>
      <c r="BH159" s="139">
        <f>IF(N159="sníž. přenesená",J159,0)</f>
        <v>0</v>
      </c>
      <c r="BI159" s="139">
        <f>IF(N159="nulová",J159,0)</f>
        <v>0</v>
      </c>
      <c r="BJ159" s="17" t="s">
        <v>81</v>
      </c>
      <c r="BK159" s="139">
        <f>ROUND(I159*H159,2)</f>
        <v>0</v>
      </c>
      <c r="BL159" s="17" t="s">
        <v>160</v>
      </c>
      <c r="BM159" s="138" t="s">
        <v>439</v>
      </c>
    </row>
    <row r="160" spans="2:65" s="1" customFormat="1" ht="11">
      <c r="B160" s="32"/>
      <c r="D160" s="140" t="s">
        <v>162</v>
      </c>
      <c r="F160" s="141" t="s">
        <v>440</v>
      </c>
      <c r="I160" s="142"/>
      <c r="L160" s="32"/>
      <c r="M160" s="143"/>
      <c r="T160" s="53"/>
      <c r="AT160" s="17" t="s">
        <v>162</v>
      </c>
      <c r="AU160" s="17" t="s">
        <v>83</v>
      </c>
    </row>
    <row r="161" spans="2:65" s="14" customFormat="1" ht="12">
      <c r="B161" s="159"/>
      <c r="D161" s="145" t="s">
        <v>164</v>
      </c>
      <c r="E161" s="160" t="s">
        <v>19</v>
      </c>
      <c r="F161" s="161" t="s">
        <v>441</v>
      </c>
      <c r="H161" s="160" t="s">
        <v>19</v>
      </c>
      <c r="I161" s="162"/>
      <c r="L161" s="159"/>
      <c r="M161" s="163"/>
      <c r="T161" s="164"/>
      <c r="AT161" s="160" t="s">
        <v>164</v>
      </c>
      <c r="AU161" s="160" t="s">
        <v>83</v>
      </c>
      <c r="AV161" s="14" t="s">
        <v>81</v>
      </c>
      <c r="AW161" s="14" t="s">
        <v>35</v>
      </c>
      <c r="AX161" s="14" t="s">
        <v>73</v>
      </c>
      <c r="AY161" s="160" t="s">
        <v>152</v>
      </c>
    </row>
    <row r="162" spans="2:65" s="12" customFormat="1" ht="12">
      <c r="B162" s="144"/>
      <c r="D162" s="145" t="s">
        <v>164</v>
      </c>
      <c r="E162" s="146" t="s">
        <v>19</v>
      </c>
      <c r="F162" s="147" t="s">
        <v>416</v>
      </c>
      <c r="H162" s="148">
        <v>1</v>
      </c>
      <c r="I162" s="149"/>
      <c r="L162" s="144"/>
      <c r="M162" s="150"/>
      <c r="T162" s="151"/>
      <c r="AT162" s="146" t="s">
        <v>164</v>
      </c>
      <c r="AU162" s="146" t="s">
        <v>83</v>
      </c>
      <c r="AV162" s="12" t="s">
        <v>83</v>
      </c>
      <c r="AW162" s="12" t="s">
        <v>35</v>
      </c>
      <c r="AX162" s="12" t="s">
        <v>73</v>
      </c>
      <c r="AY162" s="146" t="s">
        <v>152</v>
      </c>
    </row>
    <row r="163" spans="2:65" s="13" customFormat="1" ht="12">
      <c r="B163" s="152"/>
      <c r="D163" s="145" t="s">
        <v>164</v>
      </c>
      <c r="E163" s="153" t="s">
        <v>19</v>
      </c>
      <c r="F163" s="154" t="s">
        <v>166</v>
      </c>
      <c r="H163" s="155">
        <v>1</v>
      </c>
      <c r="I163" s="156"/>
      <c r="L163" s="152"/>
      <c r="M163" s="157"/>
      <c r="T163" s="158"/>
      <c r="AT163" s="153" t="s">
        <v>164</v>
      </c>
      <c r="AU163" s="153" t="s">
        <v>83</v>
      </c>
      <c r="AV163" s="13" t="s">
        <v>160</v>
      </c>
      <c r="AW163" s="13" t="s">
        <v>35</v>
      </c>
      <c r="AX163" s="13" t="s">
        <v>81</v>
      </c>
      <c r="AY163" s="153" t="s">
        <v>152</v>
      </c>
    </row>
    <row r="164" spans="2:65" s="1" customFormat="1" ht="16.5" customHeight="1">
      <c r="B164" s="32"/>
      <c r="C164" s="168" t="s">
        <v>7</v>
      </c>
      <c r="D164" s="168" t="s">
        <v>411</v>
      </c>
      <c r="E164" s="169" t="s">
        <v>442</v>
      </c>
      <c r="F164" s="170" t="s">
        <v>443</v>
      </c>
      <c r="G164" s="171" t="s">
        <v>192</v>
      </c>
      <c r="H164" s="172">
        <v>1</v>
      </c>
      <c r="I164" s="173"/>
      <c r="J164" s="174">
        <f>ROUND(I164*H164,2)</f>
        <v>0</v>
      </c>
      <c r="K164" s="170" t="s">
        <v>159</v>
      </c>
      <c r="L164" s="175"/>
      <c r="M164" s="176" t="s">
        <v>19</v>
      </c>
      <c r="N164" s="177" t="s">
        <v>44</v>
      </c>
      <c r="P164" s="136">
        <f>O164*H164</f>
        <v>0</v>
      </c>
      <c r="Q164" s="136">
        <v>5.5E-2</v>
      </c>
      <c r="R164" s="136">
        <f>Q164*H164</f>
        <v>5.5E-2</v>
      </c>
      <c r="S164" s="136">
        <v>0</v>
      </c>
      <c r="T164" s="137">
        <f>S164*H164</f>
        <v>0</v>
      </c>
      <c r="AR164" s="138" t="s">
        <v>206</v>
      </c>
      <c r="AT164" s="138" t="s">
        <v>411</v>
      </c>
      <c r="AU164" s="138" t="s">
        <v>83</v>
      </c>
      <c r="AY164" s="17" t="s">
        <v>152</v>
      </c>
      <c r="BE164" s="139">
        <f>IF(N164="základní",J164,0)</f>
        <v>0</v>
      </c>
      <c r="BF164" s="139">
        <f>IF(N164="snížená",J164,0)</f>
        <v>0</v>
      </c>
      <c r="BG164" s="139">
        <f>IF(N164="zákl. přenesená",J164,0)</f>
        <v>0</v>
      </c>
      <c r="BH164" s="139">
        <f>IF(N164="sníž. přenesená",J164,0)</f>
        <v>0</v>
      </c>
      <c r="BI164" s="139">
        <f>IF(N164="nulová",J164,0)</f>
        <v>0</v>
      </c>
      <c r="BJ164" s="17" t="s">
        <v>81</v>
      </c>
      <c r="BK164" s="139">
        <f>ROUND(I164*H164,2)</f>
        <v>0</v>
      </c>
      <c r="BL164" s="17" t="s">
        <v>160</v>
      </c>
      <c r="BM164" s="138" t="s">
        <v>444</v>
      </c>
    </row>
    <row r="165" spans="2:65" s="11" customFormat="1" ht="22.75" customHeight="1">
      <c r="B165" s="115"/>
      <c r="D165" s="116" t="s">
        <v>72</v>
      </c>
      <c r="E165" s="125" t="s">
        <v>153</v>
      </c>
      <c r="F165" s="125" t="s">
        <v>154</v>
      </c>
      <c r="I165" s="118"/>
      <c r="J165" s="126">
        <f>BK165</f>
        <v>0</v>
      </c>
      <c r="L165" s="115"/>
      <c r="M165" s="120"/>
      <c r="P165" s="121">
        <f>SUM(P166:P171)</f>
        <v>0</v>
      </c>
      <c r="R165" s="121">
        <f>SUM(R166:R171)</f>
        <v>5.609600000000001E-3</v>
      </c>
      <c r="T165" s="122">
        <f>SUM(T166:T171)</f>
        <v>0</v>
      </c>
      <c r="AR165" s="116" t="s">
        <v>81</v>
      </c>
      <c r="AT165" s="123" t="s">
        <v>72</v>
      </c>
      <c r="AU165" s="123" t="s">
        <v>81</v>
      </c>
      <c r="AY165" s="116" t="s">
        <v>152</v>
      </c>
      <c r="BK165" s="124">
        <f>SUM(BK166:BK171)</f>
        <v>0</v>
      </c>
    </row>
    <row r="166" spans="2:65" s="1" customFormat="1" ht="24.25" customHeight="1">
      <c r="B166" s="32"/>
      <c r="C166" s="127" t="s">
        <v>290</v>
      </c>
      <c r="D166" s="127" t="s">
        <v>155</v>
      </c>
      <c r="E166" s="128" t="s">
        <v>445</v>
      </c>
      <c r="F166" s="129" t="s">
        <v>446</v>
      </c>
      <c r="G166" s="130" t="s">
        <v>158</v>
      </c>
      <c r="H166" s="131">
        <v>150</v>
      </c>
      <c r="I166" s="132"/>
      <c r="J166" s="133">
        <f>ROUND(I166*H166,2)</f>
        <v>0</v>
      </c>
      <c r="K166" s="129" t="s">
        <v>159</v>
      </c>
      <c r="L166" s="32"/>
      <c r="M166" s="134" t="s">
        <v>19</v>
      </c>
      <c r="N166" s="135" t="s">
        <v>44</v>
      </c>
      <c r="P166" s="136">
        <f>O166*H166</f>
        <v>0</v>
      </c>
      <c r="Q166" s="136">
        <v>0</v>
      </c>
      <c r="R166" s="136">
        <f>Q166*H166</f>
        <v>0</v>
      </c>
      <c r="S166" s="136">
        <v>0</v>
      </c>
      <c r="T166" s="137">
        <f>S166*H166</f>
        <v>0</v>
      </c>
      <c r="AR166" s="138" t="s">
        <v>160</v>
      </c>
      <c r="AT166" s="138" t="s">
        <v>155</v>
      </c>
      <c r="AU166" s="138" t="s">
        <v>83</v>
      </c>
      <c r="AY166" s="17" t="s">
        <v>152</v>
      </c>
      <c r="BE166" s="139">
        <f>IF(N166="základní",J166,0)</f>
        <v>0</v>
      </c>
      <c r="BF166" s="139">
        <f>IF(N166="snížená",J166,0)</f>
        <v>0</v>
      </c>
      <c r="BG166" s="139">
        <f>IF(N166="zákl. přenesená",J166,0)</f>
        <v>0</v>
      </c>
      <c r="BH166" s="139">
        <f>IF(N166="sníž. přenesená",J166,0)</f>
        <v>0</v>
      </c>
      <c r="BI166" s="139">
        <f>IF(N166="nulová",J166,0)</f>
        <v>0</v>
      </c>
      <c r="BJ166" s="17" t="s">
        <v>81</v>
      </c>
      <c r="BK166" s="139">
        <f>ROUND(I166*H166,2)</f>
        <v>0</v>
      </c>
      <c r="BL166" s="17" t="s">
        <v>160</v>
      </c>
      <c r="BM166" s="138" t="s">
        <v>447</v>
      </c>
    </row>
    <row r="167" spans="2:65" s="1" customFormat="1" ht="11">
      <c r="B167" s="32"/>
      <c r="D167" s="140" t="s">
        <v>162</v>
      </c>
      <c r="F167" s="141" t="s">
        <v>448</v>
      </c>
      <c r="I167" s="142"/>
      <c r="L167" s="32"/>
      <c r="M167" s="143"/>
      <c r="T167" s="53"/>
      <c r="AT167" s="17" t="s">
        <v>162</v>
      </c>
      <c r="AU167" s="17" t="s">
        <v>83</v>
      </c>
    </row>
    <row r="168" spans="2:65" s="1" customFormat="1" ht="24.25" customHeight="1">
      <c r="B168" s="32"/>
      <c r="C168" s="127" t="s">
        <v>296</v>
      </c>
      <c r="D168" s="127" t="s">
        <v>155</v>
      </c>
      <c r="E168" s="128" t="s">
        <v>449</v>
      </c>
      <c r="F168" s="129" t="s">
        <v>450</v>
      </c>
      <c r="G168" s="130" t="s">
        <v>158</v>
      </c>
      <c r="H168" s="131">
        <v>140.24</v>
      </c>
      <c r="I168" s="132"/>
      <c r="J168" s="133">
        <f>ROUND(I168*H168,2)</f>
        <v>0</v>
      </c>
      <c r="K168" s="129" t="s">
        <v>159</v>
      </c>
      <c r="L168" s="32"/>
      <c r="M168" s="134" t="s">
        <v>19</v>
      </c>
      <c r="N168" s="135" t="s">
        <v>44</v>
      </c>
      <c r="P168" s="136">
        <f>O168*H168</f>
        <v>0</v>
      </c>
      <c r="Q168" s="136">
        <v>4.0000000000000003E-5</v>
      </c>
      <c r="R168" s="136">
        <f>Q168*H168</f>
        <v>5.609600000000001E-3</v>
      </c>
      <c r="S168" s="136">
        <v>0</v>
      </c>
      <c r="T168" s="137">
        <f>S168*H168</f>
        <v>0</v>
      </c>
      <c r="AR168" s="138" t="s">
        <v>160</v>
      </c>
      <c r="AT168" s="138" t="s">
        <v>155</v>
      </c>
      <c r="AU168" s="138" t="s">
        <v>83</v>
      </c>
      <c r="AY168" s="17" t="s">
        <v>152</v>
      </c>
      <c r="BE168" s="139">
        <f>IF(N168="základní",J168,0)</f>
        <v>0</v>
      </c>
      <c r="BF168" s="139">
        <f>IF(N168="snížená",J168,0)</f>
        <v>0</v>
      </c>
      <c r="BG168" s="139">
        <f>IF(N168="zákl. přenesená",J168,0)</f>
        <v>0</v>
      </c>
      <c r="BH168" s="139">
        <f>IF(N168="sníž. přenesená",J168,0)</f>
        <v>0</v>
      </c>
      <c r="BI168" s="139">
        <f>IF(N168="nulová",J168,0)</f>
        <v>0</v>
      </c>
      <c r="BJ168" s="17" t="s">
        <v>81</v>
      </c>
      <c r="BK168" s="139">
        <f>ROUND(I168*H168,2)</f>
        <v>0</v>
      </c>
      <c r="BL168" s="17" t="s">
        <v>160</v>
      </c>
      <c r="BM168" s="138" t="s">
        <v>451</v>
      </c>
    </row>
    <row r="169" spans="2:65" s="1" customFormat="1" ht="11">
      <c r="B169" s="32"/>
      <c r="D169" s="140" t="s">
        <v>162</v>
      </c>
      <c r="F169" s="141" t="s">
        <v>452</v>
      </c>
      <c r="I169" s="142"/>
      <c r="L169" s="32"/>
      <c r="M169" s="143"/>
      <c r="T169" s="53"/>
      <c r="AT169" s="17" t="s">
        <v>162</v>
      </c>
      <c r="AU169" s="17" t="s">
        <v>83</v>
      </c>
    </row>
    <row r="170" spans="2:65" s="12" customFormat="1" ht="12">
      <c r="B170" s="144"/>
      <c r="D170" s="145" t="s">
        <v>164</v>
      </c>
      <c r="E170" s="146" t="s">
        <v>19</v>
      </c>
      <c r="F170" s="147" t="s">
        <v>381</v>
      </c>
      <c r="H170" s="148">
        <v>140.24</v>
      </c>
      <c r="I170" s="149"/>
      <c r="L170" s="144"/>
      <c r="M170" s="150"/>
      <c r="T170" s="151"/>
      <c r="AT170" s="146" t="s">
        <v>164</v>
      </c>
      <c r="AU170" s="146" t="s">
        <v>83</v>
      </c>
      <c r="AV170" s="12" t="s">
        <v>83</v>
      </c>
      <c r="AW170" s="12" t="s">
        <v>35</v>
      </c>
      <c r="AX170" s="12" t="s">
        <v>73</v>
      </c>
      <c r="AY170" s="146" t="s">
        <v>152</v>
      </c>
    </row>
    <row r="171" spans="2:65" s="13" customFormat="1" ht="12">
      <c r="B171" s="152"/>
      <c r="D171" s="145" t="s">
        <v>164</v>
      </c>
      <c r="E171" s="153" t="s">
        <v>19</v>
      </c>
      <c r="F171" s="154" t="s">
        <v>166</v>
      </c>
      <c r="H171" s="155">
        <v>140.24</v>
      </c>
      <c r="I171" s="156"/>
      <c r="L171" s="152"/>
      <c r="M171" s="157"/>
      <c r="T171" s="158"/>
      <c r="AT171" s="153" t="s">
        <v>164</v>
      </c>
      <c r="AU171" s="153" t="s">
        <v>83</v>
      </c>
      <c r="AV171" s="13" t="s">
        <v>160</v>
      </c>
      <c r="AW171" s="13" t="s">
        <v>35</v>
      </c>
      <c r="AX171" s="13" t="s">
        <v>81</v>
      </c>
      <c r="AY171" s="153" t="s">
        <v>152</v>
      </c>
    </row>
    <row r="172" spans="2:65" s="11" customFormat="1" ht="22.75" customHeight="1">
      <c r="B172" s="115"/>
      <c r="D172" s="116" t="s">
        <v>72</v>
      </c>
      <c r="E172" s="125" t="s">
        <v>453</v>
      </c>
      <c r="F172" s="125" t="s">
        <v>454</v>
      </c>
      <c r="I172" s="118"/>
      <c r="J172" s="126">
        <f>BK172</f>
        <v>0</v>
      </c>
      <c r="L172" s="115"/>
      <c r="M172" s="120"/>
      <c r="P172" s="121">
        <f>SUM(P173:P174)</f>
        <v>0</v>
      </c>
      <c r="R172" s="121">
        <f>SUM(R173:R174)</f>
        <v>0</v>
      </c>
      <c r="T172" s="122">
        <f>SUM(T173:T174)</f>
        <v>0</v>
      </c>
      <c r="AR172" s="116" t="s">
        <v>81</v>
      </c>
      <c r="AT172" s="123" t="s">
        <v>72</v>
      </c>
      <c r="AU172" s="123" t="s">
        <v>81</v>
      </c>
      <c r="AY172" s="116" t="s">
        <v>152</v>
      </c>
      <c r="BK172" s="124">
        <f>SUM(BK173:BK174)</f>
        <v>0</v>
      </c>
    </row>
    <row r="173" spans="2:65" s="1" customFormat="1" ht="37.75" customHeight="1">
      <c r="B173" s="32"/>
      <c r="C173" s="127" t="s">
        <v>303</v>
      </c>
      <c r="D173" s="127" t="s">
        <v>155</v>
      </c>
      <c r="E173" s="128" t="s">
        <v>455</v>
      </c>
      <c r="F173" s="129" t="s">
        <v>456</v>
      </c>
      <c r="G173" s="130" t="s">
        <v>236</v>
      </c>
      <c r="H173" s="131">
        <v>135.346</v>
      </c>
      <c r="I173" s="132"/>
      <c r="J173" s="133">
        <f>ROUND(I173*H173,2)</f>
        <v>0</v>
      </c>
      <c r="K173" s="129" t="s">
        <v>159</v>
      </c>
      <c r="L173" s="32"/>
      <c r="M173" s="134" t="s">
        <v>19</v>
      </c>
      <c r="N173" s="135" t="s">
        <v>44</v>
      </c>
      <c r="P173" s="136">
        <f>O173*H173</f>
        <v>0</v>
      </c>
      <c r="Q173" s="136">
        <v>0</v>
      </c>
      <c r="R173" s="136">
        <f>Q173*H173</f>
        <v>0</v>
      </c>
      <c r="S173" s="136">
        <v>0</v>
      </c>
      <c r="T173" s="137">
        <f>S173*H173</f>
        <v>0</v>
      </c>
      <c r="AR173" s="138" t="s">
        <v>160</v>
      </c>
      <c r="AT173" s="138" t="s">
        <v>155</v>
      </c>
      <c r="AU173" s="138" t="s">
        <v>83</v>
      </c>
      <c r="AY173" s="17" t="s">
        <v>152</v>
      </c>
      <c r="BE173" s="139">
        <f>IF(N173="základní",J173,0)</f>
        <v>0</v>
      </c>
      <c r="BF173" s="139">
        <f>IF(N173="snížená",J173,0)</f>
        <v>0</v>
      </c>
      <c r="BG173" s="139">
        <f>IF(N173="zákl. přenesená",J173,0)</f>
        <v>0</v>
      </c>
      <c r="BH173" s="139">
        <f>IF(N173="sníž. přenesená",J173,0)</f>
        <v>0</v>
      </c>
      <c r="BI173" s="139">
        <f>IF(N173="nulová",J173,0)</f>
        <v>0</v>
      </c>
      <c r="BJ173" s="17" t="s">
        <v>81</v>
      </c>
      <c r="BK173" s="139">
        <f>ROUND(I173*H173,2)</f>
        <v>0</v>
      </c>
      <c r="BL173" s="17" t="s">
        <v>160</v>
      </c>
      <c r="BM173" s="138" t="s">
        <v>457</v>
      </c>
    </row>
    <row r="174" spans="2:65" s="1" customFormat="1" ht="11">
      <c r="B174" s="32"/>
      <c r="D174" s="140" t="s">
        <v>162</v>
      </c>
      <c r="F174" s="141" t="s">
        <v>458</v>
      </c>
      <c r="I174" s="142"/>
      <c r="L174" s="32"/>
      <c r="M174" s="143"/>
      <c r="T174" s="53"/>
      <c r="AT174" s="17" t="s">
        <v>162</v>
      </c>
      <c r="AU174" s="17" t="s">
        <v>83</v>
      </c>
    </row>
    <row r="175" spans="2:65" s="11" customFormat="1" ht="26" customHeight="1">
      <c r="B175" s="115"/>
      <c r="D175" s="116" t="s">
        <v>72</v>
      </c>
      <c r="E175" s="117" t="s">
        <v>260</v>
      </c>
      <c r="F175" s="117" t="s">
        <v>261</v>
      </c>
      <c r="I175" s="118"/>
      <c r="J175" s="119">
        <f>BK175</f>
        <v>0</v>
      </c>
      <c r="L175" s="115"/>
      <c r="M175" s="120"/>
      <c r="P175" s="121">
        <f>P176+P189+P230+P235+P256+P276+P290</f>
        <v>0</v>
      </c>
      <c r="R175" s="121">
        <f>R176+R189+R230+R235+R256+R276+R290</f>
        <v>14.091438029999997</v>
      </c>
      <c r="T175" s="122">
        <f>T176+T189+T230+T235+T256+T276+T290</f>
        <v>0</v>
      </c>
      <c r="AR175" s="116" t="s">
        <v>83</v>
      </c>
      <c r="AT175" s="123" t="s">
        <v>72</v>
      </c>
      <c r="AU175" s="123" t="s">
        <v>73</v>
      </c>
      <c r="AY175" s="116" t="s">
        <v>152</v>
      </c>
      <c r="BK175" s="124">
        <f>BK176+BK189+BK230+BK235+BK256+BK276+BK290</f>
        <v>0</v>
      </c>
    </row>
    <row r="176" spans="2:65" s="11" customFormat="1" ht="22.75" customHeight="1">
      <c r="B176" s="115"/>
      <c r="D176" s="116" t="s">
        <v>72</v>
      </c>
      <c r="E176" s="125" t="s">
        <v>262</v>
      </c>
      <c r="F176" s="125" t="s">
        <v>263</v>
      </c>
      <c r="I176" s="118"/>
      <c r="J176" s="126">
        <f>BK176</f>
        <v>0</v>
      </c>
      <c r="L176" s="115"/>
      <c r="M176" s="120"/>
      <c r="P176" s="121">
        <f>SUM(P177:P188)</f>
        <v>0</v>
      </c>
      <c r="R176" s="121">
        <f>SUM(R177:R188)</f>
        <v>0.90871559999999996</v>
      </c>
      <c r="T176" s="122">
        <f>SUM(T177:T188)</f>
        <v>0</v>
      </c>
      <c r="AR176" s="116" t="s">
        <v>83</v>
      </c>
      <c r="AT176" s="123" t="s">
        <v>72</v>
      </c>
      <c r="AU176" s="123" t="s">
        <v>81</v>
      </c>
      <c r="AY176" s="116" t="s">
        <v>152</v>
      </c>
      <c r="BK176" s="124">
        <f>SUM(BK177:BK188)</f>
        <v>0</v>
      </c>
    </row>
    <row r="177" spans="2:65" s="1" customFormat="1" ht="24.25" customHeight="1">
      <c r="B177" s="32"/>
      <c r="C177" s="127" t="s">
        <v>311</v>
      </c>
      <c r="D177" s="127" t="s">
        <v>155</v>
      </c>
      <c r="E177" s="128" t="s">
        <v>459</v>
      </c>
      <c r="F177" s="129" t="s">
        <v>460</v>
      </c>
      <c r="G177" s="130" t="s">
        <v>158</v>
      </c>
      <c r="H177" s="131">
        <v>117.381</v>
      </c>
      <c r="I177" s="132"/>
      <c r="J177" s="133">
        <f>ROUND(I177*H177,2)</f>
        <v>0</v>
      </c>
      <c r="K177" s="129" t="s">
        <v>159</v>
      </c>
      <c r="L177" s="32"/>
      <c r="M177" s="134" t="s">
        <v>19</v>
      </c>
      <c r="N177" s="135" t="s">
        <v>44</v>
      </c>
      <c r="P177" s="136">
        <f>O177*H177</f>
        <v>0</v>
      </c>
      <c r="Q177" s="136">
        <v>0</v>
      </c>
      <c r="R177" s="136">
        <f>Q177*H177</f>
        <v>0</v>
      </c>
      <c r="S177" s="136">
        <v>0</v>
      </c>
      <c r="T177" s="137">
        <f>S177*H177</f>
        <v>0</v>
      </c>
      <c r="AR177" s="138" t="s">
        <v>249</v>
      </c>
      <c r="AT177" s="138" t="s">
        <v>155</v>
      </c>
      <c r="AU177" s="138" t="s">
        <v>83</v>
      </c>
      <c r="AY177" s="17" t="s">
        <v>152</v>
      </c>
      <c r="BE177" s="139">
        <f>IF(N177="základní",J177,0)</f>
        <v>0</v>
      </c>
      <c r="BF177" s="139">
        <f>IF(N177="snížená",J177,0)</f>
        <v>0</v>
      </c>
      <c r="BG177" s="139">
        <f>IF(N177="zákl. přenesená",J177,0)</f>
        <v>0</v>
      </c>
      <c r="BH177" s="139">
        <f>IF(N177="sníž. přenesená",J177,0)</f>
        <v>0</v>
      </c>
      <c r="BI177" s="139">
        <f>IF(N177="nulová",J177,0)</f>
        <v>0</v>
      </c>
      <c r="BJ177" s="17" t="s">
        <v>81</v>
      </c>
      <c r="BK177" s="139">
        <f>ROUND(I177*H177,2)</f>
        <v>0</v>
      </c>
      <c r="BL177" s="17" t="s">
        <v>249</v>
      </c>
      <c r="BM177" s="138" t="s">
        <v>461</v>
      </c>
    </row>
    <row r="178" spans="2:65" s="1" customFormat="1" ht="11">
      <c r="B178" s="32"/>
      <c r="D178" s="140" t="s">
        <v>162</v>
      </c>
      <c r="F178" s="141" t="s">
        <v>462</v>
      </c>
      <c r="I178" s="142"/>
      <c r="L178" s="32"/>
      <c r="M178" s="143"/>
      <c r="T178" s="53"/>
      <c r="AT178" s="17" t="s">
        <v>162</v>
      </c>
      <c r="AU178" s="17" t="s">
        <v>83</v>
      </c>
    </row>
    <row r="179" spans="2:65" s="12" customFormat="1" ht="12">
      <c r="B179" s="144"/>
      <c r="D179" s="145" t="s">
        <v>164</v>
      </c>
      <c r="E179" s="146" t="s">
        <v>19</v>
      </c>
      <c r="F179" s="147" t="s">
        <v>463</v>
      </c>
      <c r="H179" s="148">
        <v>117.381</v>
      </c>
      <c r="I179" s="149"/>
      <c r="L179" s="144"/>
      <c r="M179" s="150"/>
      <c r="T179" s="151"/>
      <c r="AT179" s="146" t="s">
        <v>164</v>
      </c>
      <c r="AU179" s="146" t="s">
        <v>83</v>
      </c>
      <c r="AV179" s="12" t="s">
        <v>83</v>
      </c>
      <c r="AW179" s="12" t="s">
        <v>35</v>
      </c>
      <c r="AX179" s="12" t="s">
        <v>73</v>
      </c>
      <c r="AY179" s="146" t="s">
        <v>152</v>
      </c>
    </row>
    <row r="180" spans="2:65" s="13" customFormat="1" ht="12">
      <c r="B180" s="152"/>
      <c r="D180" s="145" t="s">
        <v>164</v>
      </c>
      <c r="E180" s="153" t="s">
        <v>19</v>
      </c>
      <c r="F180" s="154" t="s">
        <v>166</v>
      </c>
      <c r="H180" s="155">
        <v>117.381</v>
      </c>
      <c r="I180" s="156"/>
      <c r="L180" s="152"/>
      <c r="M180" s="157"/>
      <c r="T180" s="158"/>
      <c r="AT180" s="153" t="s">
        <v>164</v>
      </c>
      <c r="AU180" s="153" t="s">
        <v>83</v>
      </c>
      <c r="AV180" s="13" t="s">
        <v>160</v>
      </c>
      <c r="AW180" s="13" t="s">
        <v>35</v>
      </c>
      <c r="AX180" s="13" t="s">
        <v>81</v>
      </c>
      <c r="AY180" s="153" t="s">
        <v>152</v>
      </c>
    </row>
    <row r="181" spans="2:65" s="1" customFormat="1" ht="16.5" customHeight="1">
      <c r="B181" s="32"/>
      <c r="C181" s="168" t="s">
        <v>319</v>
      </c>
      <c r="D181" s="168" t="s">
        <v>411</v>
      </c>
      <c r="E181" s="169" t="s">
        <v>464</v>
      </c>
      <c r="F181" s="170" t="s">
        <v>465</v>
      </c>
      <c r="G181" s="171" t="s">
        <v>236</v>
      </c>
      <c r="H181" s="172">
        <v>0.123</v>
      </c>
      <c r="I181" s="173"/>
      <c r="J181" s="174">
        <f>ROUND(I181*H181,2)</f>
        <v>0</v>
      </c>
      <c r="K181" s="170" t="s">
        <v>159</v>
      </c>
      <c r="L181" s="175"/>
      <c r="M181" s="176" t="s">
        <v>19</v>
      </c>
      <c r="N181" s="177" t="s">
        <v>44</v>
      </c>
      <c r="P181" s="136">
        <f>O181*H181</f>
        <v>0</v>
      </c>
      <c r="Q181" s="136">
        <v>1</v>
      </c>
      <c r="R181" s="136">
        <f>Q181*H181</f>
        <v>0.123</v>
      </c>
      <c r="S181" s="136">
        <v>0</v>
      </c>
      <c r="T181" s="137">
        <f>S181*H181</f>
        <v>0</v>
      </c>
      <c r="AR181" s="138" t="s">
        <v>466</v>
      </c>
      <c r="AT181" s="138" t="s">
        <v>411</v>
      </c>
      <c r="AU181" s="138" t="s">
        <v>83</v>
      </c>
      <c r="AY181" s="17" t="s">
        <v>152</v>
      </c>
      <c r="BE181" s="139">
        <f>IF(N181="základní",J181,0)</f>
        <v>0</v>
      </c>
      <c r="BF181" s="139">
        <f>IF(N181="snížená",J181,0)</f>
        <v>0</v>
      </c>
      <c r="BG181" s="139">
        <f>IF(N181="zákl. přenesená",J181,0)</f>
        <v>0</v>
      </c>
      <c r="BH181" s="139">
        <f>IF(N181="sníž. přenesená",J181,0)</f>
        <v>0</v>
      </c>
      <c r="BI181" s="139">
        <f>IF(N181="nulová",J181,0)</f>
        <v>0</v>
      </c>
      <c r="BJ181" s="17" t="s">
        <v>81</v>
      </c>
      <c r="BK181" s="139">
        <f>ROUND(I181*H181,2)</f>
        <v>0</v>
      </c>
      <c r="BL181" s="17" t="s">
        <v>249</v>
      </c>
      <c r="BM181" s="138" t="s">
        <v>467</v>
      </c>
    </row>
    <row r="182" spans="2:65" s="12" customFormat="1" ht="12">
      <c r="B182" s="144"/>
      <c r="D182" s="145" t="s">
        <v>164</v>
      </c>
      <c r="F182" s="147" t="s">
        <v>468</v>
      </c>
      <c r="H182" s="148">
        <v>0.123</v>
      </c>
      <c r="I182" s="149"/>
      <c r="L182" s="144"/>
      <c r="M182" s="150"/>
      <c r="T182" s="151"/>
      <c r="AT182" s="146" t="s">
        <v>164</v>
      </c>
      <c r="AU182" s="146" t="s">
        <v>83</v>
      </c>
      <c r="AV182" s="12" t="s">
        <v>83</v>
      </c>
      <c r="AW182" s="12" t="s">
        <v>4</v>
      </c>
      <c r="AX182" s="12" t="s">
        <v>81</v>
      </c>
      <c r="AY182" s="146" t="s">
        <v>152</v>
      </c>
    </row>
    <row r="183" spans="2:65" s="1" customFormat="1" ht="16.5" customHeight="1">
      <c r="B183" s="32"/>
      <c r="C183" s="127" t="s">
        <v>329</v>
      </c>
      <c r="D183" s="127" t="s">
        <v>155</v>
      </c>
      <c r="E183" s="128" t="s">
        <v>469</v>
      </c>
      <c r="F183" s="129" t="s">
        <v>470</v>
      </c>
      <c r="G183" s="130" t="s">
        <v>158</v>
      </c>
      <c r="H183" s="131">
        <v>117.381</v>
      </c>
      <c r="I183" s="132"/>
      <c r="J183" s="133">
        <f>ROUND(I183*H183,2)</f>
        <v>0</v>
      </c>
      <c r="K183" s="129" t="s">
        <v>159</v>
      </c>
      <c r="L183" s="32"/>
      <c r="M183" s="134" t="s">
        <v>19</v>
      </c>
      <c r="N183" s="135" t="s">
        <v>44</v>
      </c>
      <c r="P183" s="136">
        <f>O183*H183</f>
        <v>0</v>
      </c>
      <c r="Q183" s="136">
        <v>4.0000000000000002E-4</v>
      </c>
      <c r="R183" s="136">
        <f>Q183*H183</f>
        <v>4.6952400000000005E-2</v>
      </c>
      <c r="S183" s="136">
        <v>0</v>
      </c>
      <c r="T183" s="137">
        <f>S183*H183</f>
        <v>0</v>
      </c>
      <c r="AR183" s="138" t="s">
        <v>249</v>
      </c>
      <c r="AT183" s="138" t="s">
        <v>155</v>
      </c>
      <c r="AU183" s="138" t="s">
        <v>83</v>
      </c>
      <c r="AY183" s="17" t="s">
        <v>152</v>
      </c>
      <c r="BE183" s="139">
        <f>IF(N183="základní",J183,0)</f>
        <v>0</v>
      </c>
      <c r="BF183" s="139">
        <f>IF(N183="snížená",J183,0)</f>
        <v>0</v>
      </c>
      <c r="BG183" s="139">
        <f>IF(N183="zákl. přenesená",J183,0)</f>
        <v>0</v>
      </c>
      <c r="BH183" s="139">
        <f>IF(N183="sníž. přenesená",J183,0)</f>
        <v>0</v>
      </c>
      <c r="BI183" s="139">
        <f>IF(N183="nulová",J183,0)</f>
        <v>0</v>
      </c>
      <c r="BJ183" s="17" t="s">
        <v>81</v>
      </c>
      <c r="BK183" s="139">
        <f>ROUND(I183*H183,2)</f>
        <v>0</v>
      </c>
      <c r="BL183" s="17" t="s">
        <v>249</v>
      </c>
      <c r="BM183" s="138" t="s">
        <v>471</v>
      </c>
    </row>
    <row r="184" spans="2:65" s="1" customFormat="1" ht="11">
      <c r="B184" s="32"/>
      <c r="D184" s="140" t="s">
        <v>162</v>
      </c>
      <c r="F184" s="141" t="s">
        <v>472</v>
      </c>
      <c r="I184" s="142"/>
      <c r="L184" s="32"/>
      <c r="M184" s="143"/>
      <c r="T184" s="53"/>
      <c r="AT184" s="17" t="s">
        <v>162</v>
      </c>
      <c r="AU184" s="17" t="s">
        <v>83</v>
      </c>
    </row>
    <row r="185" spans="2:65" s="1" customFormat="1" ht="24.25" customHeight="1">
      <c r="B185" s="32"/>
      <c r="C185" s="168" t="s">
        <v>473</v>
      </c>
      <c r="D185" s="168" t="s">
        <v>411</v>
      </c>
      <c r="E185" s="169" t="s">
        <v>474</v>
      </c>
      <c r="F185" s="170" t="s">
        <v>475</v>
      </c>
      <c r="G185" s="171" t="s">
        <v>158</v>
      </c>
      <c r="H185" s="172">
        <v>136.80799999999999</v>
      </c>
      <c r="I185" s="173"/>
      <c r="J185" s="174">
        <f>ROUND(I185*H185,2)</f>
        <v>0</v>
      </c>
      <c r="K185" s="170" t="s">
        <v>159</v>
      </c>
      <c r="L185" s="175"/>
      <c r="M185" s="176" t="s">
        <v>19</v>
      </c>
      <c r="N185" s="177" t="s">
        <v>44</v>
      </c>
      <c r="P185" s="136">
        <f>O185*H185</f>
        <v>0</v>
      </c>
      <c r="Q185" s="136">
        <v>5.4000000000000003E-3</v>
      </c>
      <c r="R185" s="136">
        <f>Q185*H185</f>
        <v>0.73876319999999995</v>
      </c>
      <c r="S185" s="136">
        <v>0</v>
      </c>
      <c r="T185" s="137">
        <f>S185*H185</f>
        <v>0</v>
      </c>
      <c r="AR185" s="138" t="s">
        <v>466</v>
      </c>
      <c r="AT185" s="138" t="s">
        <v>411</v>
      </c>
      <c r="AU185" s="138" t="s">
        <v>83</v>
      </c>
      <c r="AY185" s="17" t="s">
        <v>152</v>
      </c>
      <c r="BE185" s="139">
        <f>IF(N185="základní",J185,0)</f>
        <v>0</v>
      </c>
      <c r="BF185" s="139">
        <f>IF(N185="snížená",J185,0)</f>
        <v>0</v>
      </c>
      <c r="BG185" s="139">
        <f>IF(N185="zákl. přenesená",J185,0)</f>
        <v>0</v>
      </c>
      <c r="BH185" s="139">
        <f>IF(N185="sníž. přenesená",J185,0)</f>
        <v>0</v>
      </c>
      <c r="BI185" s="139">
        <f>IF(N185="nulová",J185,0)</f>
        <v>0</v>
      </c>
      <c r="BJ185" s="17" t="s">
        <v>81</v>
      </c>
      <c r="BK185" s="139">
        <f>ROUND(I185*H185,2)</f>
        <v>0</v>
      </c>
      <c r="BL185" s="17" t="s">
        <v>249</v>
      </c>
      <c r="BM185" s="138" t="s">
        <v>476</v>
      </c>
    </row>
    <row r="186" spans="2:65" s="12" customFormat="1" ht="12">
      <c r="B186" s="144"/>
      <c r="D186" s="145" t="s">
        <v>164</v>
      </c>
      <c r="F186" s="147" t="s">
        <v>477</v>
      </c>
      <c r="H186" s="148">
        <v>136.80799999999999</v>
      </c>
      <c r="I186" s="149"/>
      <c r="L186" s="144"/>
      <c r="M186" s="150"/>
      <c r="T186" s="151"/>
      <c r="AT186" s="146" t="s">
        <v>164</v>
      </c>
      <c r="AU186" s="146" t="s">
        <v>83</v>
      </c>
      <c r="AV186" s="12" t="s">
        <v>83</v>
      </c>
      <c r="AW186" s="12" t="s">
        <v>4</v>
      </c>
      <c r="AX186" s="12" t="s">
        <v>81</v>
      </c>
      <c r="AY186" s="146" t="s">
        <v>152</v>
      </c>
    </row>
    <row r="187" spans="2:65" s="1" customFormat="1" ht="33" customHeight="1">
      <c r="B187" s="32"/>
      <c r="C187" s="127" t="s">
        <v>478</v>
      </c>
      <c r="D187" s="127" t="s">
        <v>155</v>
      </c>
      <c r="E187" s="128" t="s">
        <v>479</v>
      </c>
      <c r="F187" s="129" t="s">
        <v>480</v>
      </c>
      <c r="G187" s="130" t="s">
        <v>236</v>
      </c>
      <c r="H187" s="131">
        <v>0.90900000000000003</v>
      </c>
      <c r="I187" s="132"/>
      <c r="J187" s="133">
        <f>ROUND(I187*H187,2)</f>
        <v>0</v>
      </c>
      <c r="K187" s="129" t="s">
        <v>159</v>
      </c>
      <c r="L187" s="32"/>
      <c r="M187" s="134" t="s">
        <v>19</v>
      </c>
      <c r="N187" s="135" t="s">
        <v>44</v>
      </c>
      <c r="P187" s="136">
        <f>O187*H187</f>
        <v>0</v>
      </c>
      <c r="Q187" s="136">
        <v>0</v>
      </c>
      <c r="R187" s="136">
        <f>Q187*H187</f>
        <v>0</v>
      </c>
      <c r="S187" s="136">
        <v>0</v>
      </c>
      <c r="T187" s="137">
        <f>S187*H187</f>
        <v>0</v>
      </c>
      <c r="AR187" s="138" t="s">
        <v>249</v>
      </c>
      <c r="AT187" s="138" t="s">
        <v>155</v>
      </c>
      <c r="AU187" s="138" t="s">
        <v>83</v>
      </c>
      <c r="AY187" s="17" t="s">
        <v>152</v>
      </c>
      <c r="BE187" s="139">
        <f>IF(N187="základní",J187,0)</f>
        <v>0</v>
      </c>
      <c r="BF187" s="139">
        <f>IF(N187="snížená",J187,0)</f>
        <v>0</v>
      </c>
      <c r="BG187" s="139">
        <f>IF(N187="zákl. přenesená",J187,0)</f>
        <v>0</v>
      </c>
      <c r="BH187" s="139">
        <f>IF(N187="sníž. přenesená",J187,0)</f>
        <v>0</v>
      </c>
      <c r="BI187" s="139">
        <f>IF(N187="nulová",J187,0)</f>
        <v>0</v>
      </c>
      <c r="BJ187" s="17" t="s">
        <v>81</v>
      </c>
      <c r="BK187" s="139">
        <f>ROUND(I187*H187,2)</f>
        <v>0</v>
      </c>
      <c r="BL187" s="17" t="s">
        <v>249</v>
      </c>
      <c r="BM187" s="138" t="s">
        <v>481</v>
      </c>
    </row>
    <row r="188" spans="2:65" s="1" customFormat="1" ht="11">
      <c r="B188" s="32"/>
      <c r="D188" s="140" t="s">
        <v>162</v>
      </c>
      <c r="F188" s="141" t="s">
        <v>482</v>
      </c>
      <c r="I188" s="142"/>
      <c r="L188" s="32"/>
      <c r="M188" s="143"/>
      <c r="T188" s="53"/>
      <c r="AT188" s="17" t="s">
        <v>162</v>
      </c>
      <c r="AU188" s="17" t="s">
        <v>83</v>
      </c>
    </row>
    <row r="189" spans="2:65" s="11" customFormat="1" ht="22.75" customHeight="1">
      <c r="B189" s="115"/>
      <c r="D189" s="116" t="s">
        <v>72</v>
      </c>
      <c r="E189" s="125" t="s">
        <v>294</v>
      </c>
      <c r="F189" s="125" t="s">
        <v>295</v>
      </c>
      <c r="I189" s="118"/>
      <c r="J189" s="126">
        <f>BK189</f>
        <v>0</v>
      </c>
      <c r="L189" s="115"/>
      <c r="M189" s="120"/>
      <c r="P189" s="121">
        <f>SUM(P190:P229)</f>
        <v>0</v>
      </c>
      <c r="R189" s="121">
        <f>SUM(R190:R229)</f>
        <v>0.26219999999999999</v>
      </c>
      <c r="T189" s="122">
        <f>SUM(T190:T229)</f>
        <v>0</v>
      </c>
      <c r="AR189" s="116" t="s">
        <v>83</v>
      </c>
      <c r="AT189" s="123" t="s">
        <v>72</v>
      </c>
      <c r="AU189" s="123" t="s">
        <v>81</v>
      </c>
      <c r="AY189" s="116" t="s">
        <v>152</v>
      </c>
      <c r="BK189" s="124">
        <f>SUM(BK190:BK229)</f>
        <v>0</v>
      </c>
    </row>
    <row r="190" spans="2:65" s="1" customFormat="1" ht="24.25" customHeight="1">
      <c r="B190" s="32"/>
      <c r="C190" s="127" t="s">
        <v>483</v>
      </c>
      <c r="D190" s="127" t="s">
        <v>155</v>
      </c>
      <c r="E190" s="128" t="s">
        <v>484</v>
      </c>
      <c r="F190" s="129" t="s">
        <v>485</v>
      </c>
      <c r="G190" s="130" t="s">
        <v>192</v>
      </c>
      <c r="H190" s="131">
        <v>3</v>
      </c>
      <c r="I190" s="132"/>
      <c r="J190" s="133">
        <f>ROUND(I190*H190,2)</f>
        <v>0</v>
      </c>
      <c r="K190" s="129" t="s">
        <v>159</v>
      </c>
      <c r="L190" s="32"/>
      <c r="M190" s="134" t="s">
        <v>19</v>
      </c>
      <c r="N190" s="135" t="s">
        <v>44</v>
      </c>
      <c r="P190" s="136">
        <f>O190*H190</f>
        <v>0</v>
      </c>
      <c r="Q190" s="136">
        <v>0</v>
      </c>
      <c r="R190" s="136">
        <f>Q190*H190</f>
        <v>0</v>
      </c>
      <c r="S190" s="136">
        <v>0</v>
      </c>
      <c r="T190" s="137">
        <f>S190*H190</f>
        <v>0</v>
      </c>
      <c r="AR190" s="138" t="s">
        <v>249</v>
      </c>
      <c r="AT190" s="138" t="s">
        <v>155</v>
      </c>
      <c r="AU190" s="138" t="s">
        <v>83</v>
      </c>
      <c r="AY190" s="17" t="s">
        <v>152</v>
      </c>
      <c r="BE190" s="139">
        <f>IF(N190="základní",J190,0)</f>
        <v>0</v>
      </c>
      <c r="BF190" s="139">
        <f>IF(N190="snížená",J190,0)</f>
        <v>0</v>
      </c>
      <c r="BG190" s="139">
        <f>IF(N190="zákl. přenesená",J190,0)</f>
        <v>0</v>
      </c>
      <c r="BH190" s="139">
        <f>IF(N190="sníž. přenesená",J190,0)</f>
        <v>0</v>
      </c>
      <c r="BI190" s="139">
        <f>IF(N190="nulová",J190,0)</f>
        <v>0</v>
      </c>
      <c r="BJ190" s="17" t="s">
        <v>81</v>
      </c>
      <c r="BK190" s="139">
        <f>ROUND(I190*H190,2)</f>
        <v>0</v>
      </c>
      <c r="BL190" s="17" t="s">
        <v>249</v>
      </c>
      <c r="BM190" s="138" t="s">
        <v>486</v>
      </c>
    </row>
    <row r="191" spans="2:65" s="1" customFormat="1" ht="11">
      <c r="B191" s="32"/>
      <c r="D191" s="140" t="s">
        <v>162</v>
      </c>
      <c r="F191" s="141" t="s">
        <v>487</v>
      </c>
      <c r="I191" s="142"/>
      <c r="L191" s="32"/>
      <c r="M191" s="143"/>
      <c r="T191" s="53"/>
      <c r="AT191" s="17" t="s">
        <v>162</v>
      </c>
      <c r="AU191" s="17" t="s">
        <v>83</v>
      </c>
    </row>
    <row r="192" spans="2:65" s="1" customFormat="1" ht="16.5" customHeight="1">
      <c r="B192" s="32"/>
      <c r="C192" s="168" t="s">
        <v>488</v>
      </c>
      <c r="D192" s="168" t="s">
        <v>411</v>
      </c>
      <c r="E192" s="169" t="s">
        <v>489</v>
      </c>
      <c r="F192" s="170" t="s">
        <v>490</v>
      </c>
      <c r="G192" s="171" t="s">
        <v>192</v>
      </c>
      <c r="H192" s="172">
        <v>1</v>
      </c>
      <c r="I192" s="173"/>
      <c r="J192" s="174">
        <f>ROUND(I192*H192,2)</f>
        <v>0</v>
      </c>
      <c r="K192" s="170" t="s">
        <v>159</v>
      </c>
      <c r="L192" s="175"/>
      <c r="M192" s="176" t="s">
        <v>19</v>
      </c>
      <c r="N192" s="177" t="s">
        <v>44</v>
      </c>
      <c r="P192" s="136">
        <f>O192*H192</f>
        <v>0</v>
      </c>
      <c r="Q192" s="136">
        <v>1.7000000000000001E-2</v>
      </c>
      <c r="R192" s="136">
        <f>Q192*H192</f>
        <v>1.7000000000000001E-2</v>
      </c>
      <c r="S192" s="136">
        <v>0</v>
      </c>
      <c r="T192" s="137">
        <f>S192*H192</f>
        <v>0</v>
      </c>
      <c r="AR192" s="138" t="s">
        <v>466</v>
      </c>
      <c r="AT192" s="138" t="s">
        <v>411</v>
      </c>
      <c r="AU192" s="138" t="s">
        <v>83</v>
      </c>
      <c r="AY192" s="17" t="s">
        <v>152</v>
      </c>
      <c r="BE192" s="139">
        <f>IF(N192="základní",J192,0)</f>
        <v>0</v>
      </c>
      <c r="BF192" s="139">
        <f>IF(N192="snížená",J192,0)</f>
        <v>0</v>
      </c>
      <c r="BG192" s="139">
        <f>IF(N192="zákl. přenesená",J192,0)</f>
        <v>0</v>
      </c>
      <c r="BH192" s="139">
        <f>IF(N192="sníž. přenesená",J192,0)</f>
        <v>0</v>
      </c>
      <c r="BI192" s="139">
        <f>IF(N192="nulová",J192,0)</f>
        <v>0</v>
      </c>
      <c r="BJ192" s="17" t="s">
        <v>81</v>
      </c>
      <c r="BK192" s="139">
        <f>ROUND(I192*H192,2)</f>
        <v>0</v>
      </c>
      <c r="BL192" s="17" t="s">
        <v>249</v>
      </c>
      <c r="BM192" s="138" t="s">
        <v>491</v>
      </c>
    </row>
    <row r="193" spans="2:65" s="14" customFormat="1" ht="12">
      <c r="B193" s="159"/>
      <c r="D193" s="145" t="s">
        <v>164</v>
      </c>
      <c r="E193" s="160" t="s">
        <v>19</v>
      </c>
      <c r="F193" s="161" t="s">
        <v>415</v>
      </c>
      <c r="H193" s="160" t="s">
        <v>19</v>
      </c>
      <c r="I193" s="162"/>
      <c r="L193" s="159"/>
      <c r="M193" s="163"/>
      <c r="T193" s="164"/>
      <c r="AT193" s="160" t="s">
        <v>164</v>
      </c>
      <c r="AU193" s="160" t="s">
        <v>83</v>
      </c>
      <c r="AV193" s="14" t="s">
        <v>81</v>
      </c>
      <c r="AW193" s="14" t="s">
        <v>35</v>
      </c>
      <c r="AX193" s="14" t="s">
        <v>73</v>
      </c>
      <c r="AY193" s="160" t="s">
        <v>152</v>
      </c>
    </row>
    <row r="194" spans="2:65" s="12" customFormat="1" ht="12">
      <c r="B194" s="144"/>
      <c r="D194" s="145" t="s">
        <v>164</v>
      </c>
      <c r="E194" s="146" t="s">
        <v>19</v>
      </c>
      <c r="F194" s="147" t="s">
        <v>416</v>
      </c>
      <c r="H194" s="148">
        <v>1</v>
      </c>
      <c r="I194" s="149"/>
      <c r="L194" s="144"/>
      <c r="M194" s="150"/>
      <c r="T194" s="151"/>
      <c r="AT194" s="146" t="s">
        <v>164</v>
      </c>
      <c r="AU194" s="146" t="s">
        <v>83</v>
      </c>
      <c r="AV194" s="12" t="s">
        <v>83</v>
      </c>
      <c r="AW194" s="12" t="s">
        <v>35</v>
      </c>
      <c r="AX194" s="12" t="s">
        <v>73</v>
      </c>
      <c r="AY194" s="146" t="s">
        <v>152</v>
      </c>
    </row>
    <row r="195" spans="2:65" s="13" customFormat="1" ht="12">
      <c r="B195" s="152"/>
      <c r="D195" s="145" t="s">
        <v>164</v>
      </c>
      <c r="E195" s="153" t="s">
        <v>19</v>
      </c>
      <c r="F195" s="154" t="s">
        <v>166</v>
      </c>
      <c r="H195" s="155">
        <v>1</v>
      </c>
      <c r="I195" s="156"/>
      <c r="L195" s="152"/>
      <c r="M195" s="157"/>
      <c r="T195" s="158"/>
      <c r="AT195" s="153" t="s">
        <v>164</v>
      </c>
      <c r="AU195" s="153" t="s">
        <v>83</v>
      </c>
      <c r="AV195" s="13" t="s">
        <v>160</v>
      </c>
      <c r="AW195" s="13" t="s">
        <v>35</v>
      </c>
      <c r="AX195" s="13" t="s">
        <v>81</v>
      </c>
      <c r="AY195" s="153" t="s">
        <v>152</v>
      </c>
    </row>
    <row r="196" spans="2:65" s="1" customFormat="1" ht="16.5" customHeight="1">
      <c r="B196" s="32"/>
      <c r="C196" s="168" t="s">
        <v>466</v>
      </c>
      <c r="D196" s="168" t="s">
        <v>411</v>
      </c>
      <c r="E196" s="169" t="s">
        <v>492</v>
      </c>
      <c r="F196" s="170" t="s">
        <v>493</v>
      </c>
      <c r="G196" s="171" t="s">
        <v>192</v>
      </c>
      <c r="H196" s="172">
        <v>1</v>
      </c>
      <c r="I196" s="173"/>
      <c r="J196" s="174">
        <f>ROUND(I196*H196,2)</f>
        <v>0</v>
      </c>
      <c r="K196" s="170" t="s">
        <v>159</v>
      </c>
      <c r="L196" s="175"/>
      <c r="M196" s="176" t="s">
        <v>19</v>
      </c>
      <c r="N196" s="177" t="s">
        <v>44</v>
      </c>
      <c r="P196" s="136">
        <f>O196*H196</f>
        <v>0</v>
      </c>
      <c r="Q196" s="136">
        <v>1.8499999999999999E-2</v>
      </c>
      <c r="R196" s="136">
        <f>Q196*H196</f>
        <v>1.8499999999999999E-2</v>
      </c>
      <c r="S196" s="136">
        <v>0</v>
      </c>
      <c r="T196" s="137">
        <f>S196*H196</f>
        <v>0</v>
      </c>
      <c r="AR196" s="138" t="s">
        <v>466</v>
      </c>
      <c r="AT196" s="138" t="s">
        <v>411</v>
      </c>
      <c r="AU196" s="138" t="s">
        <v>83</v>
      </c>
      <c r="AY196" s="17" t="s">
        <v>152</v>
      </c>
      <c r="BE196" s="139">
        <f>IF(N196="základní",J196,0)</f>
        <v>0</v>
      </c>
      <c r="BF196" s="139">
        <f>IF(N196="snížená",J196,0)</f>
        <v>0</v>
      </c>
      <c r="BG196" s="139">
        <f>IF(N196="zákl. přenesená",J196,0)</f>
        <v>0</v>
      </c>
      <c r="BH196" s="139">
        <f>IF(N196="sníž. přenesená",J196,0)</f>
        <v>0</v>
      </c>
      <c r="BI196" s="139">
        <f>IF(N196="nulová",J196,0)</f>
        <v>0</v>
      </c>
      <c r="BJ196" s="17" t="s">
        <v>81</v>
      </c>
      <c r="BK196" s="139">
        <f>ROUND(I196*H196,2)</f>
        <v>0</v>
      </c>
      <c r="BL196" s="17" t="s">
        <v>249</v>
      </c>
      <c r="BM196" s="138" t="s">
        <v>494</v>
      </c>
    </row>
    <row r="197" spans="2:65" s="14" customFormat="1" ht="12">
      <c r="B197" s="159"/>
      <c r="D197" s="145" t="s">
        <v>164</v>
      </c>
      <c r="E197" s="160" t="s">
        <v>19</v>
      </c>
      <c r="F197" s="161" t="s">
        <v>424</v>
      </c>
      <c r="H197" s="160" t="s">
        <v>19</v>
      </c>
      <c r="I197" s="162"/>
      <c r="L197" s="159"/>
      <c r="M197" s="163"/>
      <c r="T197" s="164"/>
      <c r="AT197" s="160" t="s">
        <v>164</v>
      </c>
      <c r="AU197" s="160" t="s">
        <v>83</v>
      </c>
      <c r="AV197" s="14" t="s">
        <v>81</v>
      </c>
      <c r="AW197" s="14" t="s">
        <v>35</v>
      </c>
      <c r="AX197" s="14" t="s">
        <v>73</v>
      </c>
      <c r="AY197" s="160" t="s">
        <v>152</v>
      </c>
    </row>
    <row r="198" spans="2:65" s="12" customFormat="1" ht="12">
      <c r="B198" s="144"/>
      <c r="D198" s="145" t="s">
        <v>164</v>
      </c>
      <c r="E198" s="146" t="s">
        <v>19</v>
      </c>
      <c r="F198" s="147" t="s">
        <v>416</v>
      </c>
      <c r="H198" s="148">
        <v>1</v>
      </c>
      <c r="I198" s="149"/>
      <c r="L198" s="144"/>
      <c r="M198" s="150"/>
      <c r="T198" s="151"/>
      <c r="AT198" s="146" t="s">
        <v>164</v>
      </c>
      <c r="AU198" s="146" t="s">
        <v>83</v>
      </c>
      <c r="AV198" s="12" t="s">
        <v>83</v>
      </c>
      <c r="AW198" s="12" t="s">
        <v>35</v>
      </c>
      <c r="AX198" s="12" t="s">
        <v>73</v>
      </c>
      <c r="AY198" s="146" t="s">
        <v>152</v>
      </c>
    </row>
    <row r="199" spans="2:65" s="13" customFormat="1" ht="12">
      <c r="B199" s="152"/>
      <c r="D199" s="145" t="s">
        <v>164</v>
      </c>
      <c r="E199" s="153" t="s">
        <v>19</v>
      </c>
      <c r="F199" s="154" t="s">
        <v>166</v>
      </c>
      <c r="H199" s="155">
        <v>1</v>
      </c>
      <c r="I199" s="156"/>
      <c r="L199" s="152"/>
      <c r="M199" s="157"/>
      <c r="T199" s="158"/>
      <c r="AT199" s="153" t="s">
        <v>164</v>
      </c>
      <c r="AU199" s="153" t="s">
        <v>83</v>
      </c>
      <c r="AV199" s="13" t="s">
        <v>160</v>
      </c>
      <c r="AW199" s="13" t="s">
        <v>35</v>
      </c>
      <c r="AX199" s="13" t="s">
        <v>81</v>
      </c>
      <c r="AY199" s="153" t="s">
        <v>152</v>
      </c>
    </row>
    <row r="200" spans="2:65" s="1" customFormat="1" ht="16.5" customHeight="1">
      <c r="B200" s="32"/>
      <c r="C200" s="168" t="s">
        <v>495</v>
      </c>
      <c r="D200" s="168" t="s">
        <v>411</v>
      </c>
      <c r="E200" s="169" t="s">
        <v>496</v>
      </c>
      <c r="F200" s="170" t="s">
        <v>497</v>
      </c>
      <c r="G200" s="171" t="s">
        <v>192</v>
      </c>
      <c r="H200" s="172">
        <v>1</v>
      </c>
      <c r="I200" s="173"/>
      <c r="J200" s="174">
        <f>ROUND(I200*H200,2)</f>
        <v>0</v>
      </c>
      <c r="K200" s="170" t="s">
        <v>19</v>
      </c>
      <c r="L200" s="175"/>
      <c r="M200" s="176" t="s">
        <v>19</v>
      </c>
      <c r="N200" s="177" t="s">
        <v>44</v>
      </c>
      <c r="P200" s="136">
        <f>O200*H200</f>
        <v>0</v>
      </c>
      <c r="Q200" s="136">
        <v>1.95E-2</v>
      </c>
      <c r="R200" s="136">
        <f>Q200*H200</f>
        <v>1.95E-2</v>
      </c>
      <c r="S200" s="136">
        <v>0</v>
      </c>
      <c r="T200" s="137">
        <f>S200*H200</f>
        <v>0</v>
      </c>
      <c r="AR200" s="138" t="s">
        <v>466</v>
      </c>
      <c r="AT200" s="138" t="s">
        <v>411</v>
      </c>
      <c r="AU200" s="138" t="s">
        <v>83</v>
      </c>
      <c r="AY200" s="17" t="s">
        <v>152</v>
      </c>
      <c r="BE200" s="139">
        <f>IF(N200="základní",J200,0)</f>
        <v>0</v>
      </c>
      <c r="BF200" s="139">
        <f>IF(N200="snížená",J200,0)</f>
        <v>0</v>
      </c>
      <c r="BG200" s="139">
        <f>IF(N200="zákl. přenesená",J200,0)</f>
        <v>0</v>
      </c>
      <c r="BH200" s="139">
        <f>IF(N200="sníž. přenesená",J200,0)</f>
        <v>0</v>
      </c>
      <c r="BI200" s="139">
        <f>IF(N200="nulová",J200,0)</f>
        <v>0</v>
      </c>
      <c r="BJ200" s="17" t="s">
        <v>81</v>
      </c>
      <c r="BK200" s="139">
        <f>ROUND(I200*H200,2)</f>
        <v>0</v>
      </c>
      <c r="BL200" s="17" t="s">
        <v>249</v>
      </c>
      <c r="BM200" s="138" t="s">
        <v>498</v>
      </c>
    </row>
    <row r="201" spans="2:65" s="14" customFormat="1" ht="12">
      <c r="B201" s="159"/>
      <c r="D201" s="145" t="s">
        <v>164</v>
      </c>
      <c r="E201" s="160" t="s">
        <v>19</v>
      </c>
      <c r="F201" s="161" t="s">
        <v>420</v>
      </c>
      <c r="H201" s="160" t="s">
        <v>19</v>
      </c>
      <c r="I201" s="162"/>
      <c r="L201" s="159"/>
      <c r="M201" s="163"/>
      <c r="T201" s="164"/>
      <c r="AT201" s="160" t="s">
        <v>164</v>
      </c>
      <c r="AU201" s="160" t="s">
        <v>83</v>
      </c>
      <c r="AV201" s="14" t="s">
        <v>81</v>
      </c>
      <c r="AW201" s="14" t="s">
        <v>35</v>
      </c>
      <c r="AX201" s="14" t="s">
        <v>73</v>
      </c>
      <c r="AY201" s="160" t="s">
        <v>152</v>
      </c>
    </row>
    <row r="202" spans="2:65" s="12" customFormat="1" ht="12">
      <c r="B202" s="144"/>
      <c r="D202" s="145" t="s">
        <v>164</v>
      </c>
      <c r="E202" s="146" t="s">
        <v>19</v>
      </c>
      <c r="F202" s="147" t="s">
        <v>416</v>
      </c>
      <c r="H202" s="148">
        <v>1</v>
      </c>
      <c r="I202" s="149"/>
      <c r="L202" s="144"/>
      <c r="M202" s="150"/>
      <c r="T202" s="151"/>
      <c r="AT202" s="146" t="s">
        <v>164</v>
      </c>
      <c r="AU202" s="146" t="s">
        <v>83</v>
      </c>
      <c r="AV202" s="12" t="s">
        <v>83</v>
      </c>
      <c r="AW202" s="12" t="s">
        <v>35</v>
      </c>
      <c r="AX202" s="12" t="s">
        <v>73</v>
      </c>
      <c r="AY202" s="146" t="s">
        <v>152</v>
      </c>
    </row>
    <row r="203" spans="2:65" s="13" customFormat="1" ht="12">
      <c r="B203" s="152"/>
      <c r="D203" s="145" t="s">
        <v>164</v>
      </c>
      <c r="E203" s="153" t="s">
        <v>19</v>
      </c>
      <c r="F203" s="154" t="s">
        <v>166</v>
      </c>
      <c r="H203" s="155">
        <v>1</v>
      </c>
      <c r="I203" s="156"/>
      <c r="L203" s="152"/>
      <c r="M203" s="157"/>
      <c r="T203" s="158"/>
      <c r="AT203" s="153" t="s">
        <v>164</v>
      </c>
      <c r="AU203" s="153" t="s">
        <v>83</v>
      </c>
      <c r="AV203" s="13" t="s">
        <v>160</v>
      </c>
      <c r="AW203" s="13" t="s">
        <v>35</v>
      </c>
      <c r="AX203" s="13" t="s">
        <v>81</v>
      </c>
      <c r="AY203" s="153" t="s">
        <v>152</v>
      </c>
    </row>
    <row r="204" spans="2:65" s="1" customFormat="1" ht="24.25" customHeight="1">
      <c r="B204" s="32"/>
      <c r="C204" s="127" t="s">
        <v>499</v>
      </c>
      <c r="D204" s="127" t="s">
        <v>155</v>
      </c>
      <c r="E204" s="128" t="s">
        <v>500</v>
      </c>
      <c r="F204" s="129" t="s">
        <v>501</v>
      </c>
      <c r="G204" s="130" t="s">
        <v>192</v>
      </c>
      <c r="H204" s="131">
        <v>1</v>
      </c>
      <c r="I204" s="132"/>
      <c r="J204" s="133">
        <f>ROUND(I204*H204,2)</f>
        <v>0</v>
      </c>
      <c r="K204" s="129" t="s">
        <v>159</v>
      </c>
      <c r="L204" s="32"/>
      <c r="M204" s="134" t="s">
        <v>19</v>
      </c>
      <c r="N204" s="135" t="s">
        <v>44</v>
      </c>
      <c r="P204" s="136">
        <f>O204*H204</f>
        <v>0</v>
      </c>
      <c r="Q204" s="136">
        <v>0</v>
      </c>
      <c r="R204" s="136">
        <f>Q204*H204</f>
        <v>0</v>
      </c>
      <c r="S204" s="136">
        <v>0</v>
      </c>
      <c r="T204" s="137">
        <f>S204*H204</f>
        <v>0</v>
      </c>
      <c r="AR204" s="138" t="s">
        <v>249</v>
      </c>
      <c r="AT204" s="138" t="s">
        <v>155</v>
      </c>
      <c r="AU204" s="138" t="s">
        <v>83</v>
      </c>
      <c r="AY204" s="17" t="s">
        <v>152</v>
      </c>
      <c r="BE204" s="139">
        <f>IF(N204="základní",J204,0)</f>
        <v>0</v>
      </c>
      <c r="BF204" s="139">
        <f>IF(N204="snížená",J204,0)</f>
        <v>0</v>
      </c>
      <c r="BG204" s="139">
        <f>IF(N204="zákl. přenesená",J204,0)</f>
        <v>0</v>
      </c>
      <c r="BH204" s="139">
        <f>IF(N204="sníž. přenesená",J204,0)</f>
        <v>0</v>
      </c>
      <c r="BI204" s="139">
        <f>IF(N204="nulová",J204,0)</f>
        <v>0</v>
      </c>
      <c r="BJ204" s="17" t="s">
        <v>81</v>
      </c>
      <c r="BK204" s="139">
        <f>ROUND(I204*H204,2)</f>
        <v>0</v>
      </c>
      <c r="BL204" s="17" t="s">
        <v>249</v>
      </c>
      <c r="BM204" s="138" t="s">
        <v>502</v>
      </c>
    </row>
    <row r="205" spans="2:65" s="1" customFormat="1" ht="11">
      <c r="B205" s="32"/>
      <c r="D205" s="140" t="s">
        <v>162</v>
      </c>
      <c r="F205" s="141" t="s">
        <v>503</v>
      </c>
      <c r="I205" s="142"/>
      <c r="L205" s="32"/>
      <c r="M205" s="143"/>
      <c r="T205" s="53"/>
      <c r="AT205" s="17" t="s">
        <v>162</v>
      </c>
      <c r="AU205" s="17" t="s">
        <v>83</v>
      </c>
    </row>
    <row r="206" spans="2:65" s="14" customFormat="1" ht="12">
      <c r="B206" s="159"/>
      <c r="D206" s="145" t="s">
        <v>164</v>
      </c>
      <c r="E206" s="160" t="s">
        <v>19</v>
      </c>
      <c r="F206" s="161" t="s">
        <v>430</v>
      </c>
      <c r="H206" s="160" t="s">
        <v>19</v>
      </c>
      <c r="I206" s="162"/>
      <c r="L206" s="159"/>
      <c r="M206" s="163"/>
      <c r="T206" s="164"/>
      <c r="AT206" s="160" t="s">
        <v>164</v>
      </c>
      <c r="AU206" s="160" t="s">
        <v>83</v>
      </c>
      <c r="AV206" s="14" t="s">
        <v>81</v>
      </c>
      <c r="AW206" s="14" t="s">
        <v>35</v>
      </c>
      <c r="AX206" s="14" t="s">
        <v>73</v>
      </c>
      <c r="AY206" s="160" t="s">
        <v>152</v>
      </c>
    </row>
    <row r="207" spans="2:65" s="12" customFormat="1" ht="12">
      <c r="B207" s="144"/>
      <c r="D207" s="145" t="s">
        <v>164</v>
      </c>
      <c r="E207" s="146" t="s">
        <v>19</v>
      </c>
      <c r="F207" s="147" t="s">
        <v>416</v>
      </c>
      <c r="H207" s="148">
        <v>1</v>
      </c>
      <c r="I207" s="149"/>
      <c r="L207" s="144"/>
      <c r="M207" s="150"/>
      <c r="T207" s="151"/>
      <c r="AT207" s="146" t="s">
        <v>164</v>
      </c>
      <c r="AU207" s="146" t="s">
        <v>83</v>
      </c>
      <c r="AV207" s="12" t="s">
        <v>83</v>
      </c>
      <c r="AW207" s="12" t="s">
        <v>35</v>
      </c>
      <c r="AX207" s="12" t="s">
        <v>73</v>
      </c>
      <c r="AY207" s="146" t="s">
        <v>152</v>
      </c>
    </row>
    <row r="208" spans="2:65" s="13" customFormat="1" ht="12">
      <c r="B208" s="152"/>
      <c r="D208" s="145" t="s">
        <v>164</v>
      </c>
      <c r="E208" s="153" t="s">
        <v>19</v>
      </c>
      <c r="F208" s="154" t="s">
        <v>166</v>
      </c>
      <c r="H208" s="155">
        <v>1</v>
      </c>
      <c r="I208" s="156"/>
      <c r="L208" s="152"/>
      <c r="M208" s="157"/>
      <c r="T208" s="158"/>
      <c r="AT208" s="153" t="s">
        <v>164</v>
      </c>
      <c r="AU208" s="153" t="s">
        <v>83</v>
      </c>
      <c r="AV208" s="13" t="s">
        <v>160</v>
      </c>
      <c r="AW208" s="13" t="s">
        <v>35</v>
      </c>
      <c r="AX208" s="13" t="s">
        <v>81</v>
      </c>
      <c r="AY208" s="153" t="s">
        <v>152</v>
      </c>
    </row>
    <row r="209" spans="2:65" s="1" customFormat="1" ht="16.5" customHeight="1">
      <c r="B209" s="32"/>
      <c r="C209" s="168" t="s">
        <v>504</v>
      </c>
      <c r="D209" s="168" t="s">
        <v>411</v>
      </c>
      <c r="E209" s="169" t="s">
        <v>505</v>
      </c>
      <c r="F209" s="170" t="s">
        <v>506</v>
      </c>
      <c r="G209" s="171" t="s">
        <v>192</v>
      </c>
      <c r="H209" s="172">
        <v>1</v>
      </c>
      <c r="I209" s="173"/>
      <c r="J209" s="174">
        <f>ROUND(I209*H209,2)</f>
        <v>0</v>
      </c>
      <c r="K209" s="170" t="s">
        <v>159</v>
      </c>
      <c r="L209" s="175"/>
      <c r="M209" s="176" t="s">
        <v>19</v>
      </c>
      <c r="N209" s="177" t="s">
        <v>44</v>
      </c>
      <c r="P209" s="136">
        <f>O209*H209</f>
        <v>0</v>
      </c>
      <c r="Q209" s="136">
        <v>3.5999999999999997E-2</v>
      </c>
      <c r="R209" s="136">
        <f>Q209*H209</f>
        <v>3.5999999999999997E-2</v>
      </c>
      <c r="S209" s="136">
        <v>0</v>
      </c>
      <c r="T209" s="137">
        <f>S209*H209</f>
        <v>0</v>
      </c>
      <c r="AR209" s="138" t="s">
        <v>466</v>
      </c>
      <c r="AT209" s="138" t="s">
        <v>411</v>
      </c>
      <c r="AU209" s="138" t="s">
        <v>83</v>
      </c>
      <c r="AY209" s="17" t="s">
        <v>152</v>
      </c>
      <c r="BE209" s="139">
        <f>IF(N209="základní",J209,0)</f>
        <v>0</v>
      </c>
      <c r="BF209" s="139">
        <f>IF(N209="snížená",J209,0)</f>
        <v>0</v>
      </c>
      <c r="BG209" s="139">
        <f>IF(N209="zákl. přenesená",J209,0)</f>
        <v>0</v>
      </c>
      <c r="BH209" s="139">
        <f>IF(N209="sníž. přenesená",J209,0)</f>
        <v>0</v>
      </c>
      <c r="BI209" s="139">
        <f>IF(N209="nulová",J209,0)</f>
        <v>0</v>
      </c>
      <c r="BJ209" s="17" t="s">
        <v>81</v>
      </c>
      <c r="BK209" s="139">
        <f>ROUND(I209*H209,2)</f>
        <v>0</v>
      </c>
      <c r="BL209" s="17" t="s">
        <v>249</v>
      </c>
      <c r="BM209" s="138" t="s">
        <v>507</v>
      </c>
    </row>
    <row r="210" spans="2:65" s="1" customFormat="1" ht="24.25" customHeight="1">
      <c r="B210" s="32"/>
      <c r="C210" s="127" t="s">
        <v>508</v>
      </c>
      <c r="D210" s="127" t="s">
        <v>155</v>
      </c>
      <c r="E210" s="128" t="s">
        <v>509</v>
      </c>
      <c r="F210" s="129" t="s">
        <v>510</v>
      </c>
      <c r="G210" s="130" t="s">
        <v>192</v>
      </c>
      <c r="H210" s="131">
        <v>1</v>
      </c>
      <c r="I210" s="132"/>
      <c r="J210" s="133">
        <f>ROUND(I210*H210,2)</f>
        <v>0</v>
      </c>
      <c r="K210" s="129" t="s">
        <v>159</v>
      </c>
      <c r="L210" s="32"/>
      <c r="M210" s="134" t="s">
        <v>19</v>
      </c>
      <c r="N210" s="135" t="s">
        <v>44</v>
      </c>
      <c r="P210" s="136">
        <f>O210*H210</f>
        <v>0</v>
      </c>
      <c r="Q210" s="136">
        <v>0</v>
      </c>
      <c r="R210" s="136">
        <f>Q210*H210</f>
        <v>0</v>
      </c>
      <c r="S210" s="136">
        <v>0</v>
      </c>
      <c r="T210" s="137">
        <f>S210*H210</f>
        <v>0</v>
      </c>
      <c r="AR210" s="138" t="s">
        <v>249</v>
      </c>
      <c r="AT210" s="138" t="s">
        <v>155</v>
      </c>
      <c r="AU210" s="138" t="s">
        <v>83</v>
      </c>
      <c r="AY210" s="17" t="s">
        <v>152</v>
      </c>
      <c r="BE210" s="139">
        <f>IF(N210="základní",J210,0)</f>
        <v>0</v>
      </c>
      <c r="BF210" s="139">
        <f>IF(N210="snížená",J210,0)</f>
        <v>0</v>
      </c>
      <c r="BG210" s="139">
        <f>IF(N210="zákl. přenesená",J210,0)</f>
        <v>0</v>
      </c>
      <c r="BH210" s="139">
        <f>IF(N210="sníž. přenesená",J210,0)</f>
        <v>0</v>
      </c>
      <c r="BI210" s="139">
        <f>IF(N210="nulová",J210,0)</f>
        <v>0</v>
      </c>
      <c r="BJ210" s="17" t="s">
        <v>81</v>
      </c>
      <c r="BK210" s="139">
        <f>ROUND(I210*H210,2)</f>
        <v>0</v>
      </c>
      <c r="BL210" s="17" t="s">
        <v>249</v>
      </c>
      <c r="BM210" s="138" t="s">
        <v>511</v>
      </c>
    </row>
    <row r="211" spans="2:65" s="1" customFormat="1" ht="11">
      <c r="B211" s="32"/>
      <c r="D211" s="140" t="s">
        <v>162</v>
      </c>
      <c r="F211" s="141" t="s">
        <v>512</v>
      </c>
      <c r="I211" s="142"/>
      <c r="L211" s="32"/>
      <c r="M211" s="143"/>
      <c r="T211" s="53"/>
      <c r="AT211" s="17" t="s">
        <v>162</v>
      </c>
      <c r="AU211" s="17" t="s">
        <v>83</v>
      </c>
    </row>
    <row r="212" spans="2:65" s="14" customFormat="1" ht="12">
      <c r="B212" s="159"/>
      <c r="D212" s="145" t="s">
        <v>164</v>
      </c>
      <c r="E212" s="160" t="s">
        <v>19</v>
      </c>
      <c r="F212" s="161" t="s">
        <v>429</v>
      </c>
      <c r="H212" s="160" t="s">
        <v>19</v>
      </c>
      <c r="I212" s="162"/>
      <c r="L212" s="159"/>
      <c r="M212" s="163"/>
      <c r="T212" s="164"/>
      <c r="AT212" s="160" t="s">
        <v>164</v>
      </c>
      <c r="AU212" s="160" t="s">
        <v>83</v>
      </c>
      <c r="AV212" s="14" t="s">
        <v>81</v>
      </c>
      <c r="AW212" s="14" t="s">
        <v>35</v>
      </c>
      <c r="AX212" s="14" t="s">
        <v>73</v>
      </c>
      <c r="AY212" s="160" t="s">
        <v>152</v>
      </c>
    </row>
    <row r="213" spans="2:65" s="12" customFormat="1" ht="12">
      <c r="B213" s="144"/>
      <c r="D213" s="145" t="s">
        <v>164</v>
      </c>
      <c r="E213" s="146" t="s">
        <v>19</v>
      </c>
      <c r="F213" s="147" t="s">
        <v>416</v>
      </c>
      <c r="H213" s="148">
        <v>1</v>
      </c>
      <c r="I213" s="149"/>
      <c r="L213" s="144"/>
      <c r="M213" s="150"/>
      <c r="T213" s="151"/>
      <c r="AT213" s="146" t="s">
        <v>164</v>
      </c>
      <c r="AU213" s="146" t="s">
        <v>83</v>
      </c>
      <c r="AV213" s="12" t="s">
        <v>83</v>
      </c>
      <c r="AW213" s="12" t="s">
        <v>35</v>
      </c>
      <c r="AX213" s="12" t="s">
        <v>73</v>
      </c>
      <c r="AY213" s="146" t="s">
        <v>152</v>
      </c>
    </row>
    <row r="214" spans="2:65" s="13" customFormat="1" ht="12">
      <c r="B214" s="152"/>
      <c r="D214" s="145" t="s">
        <v>164</v>
      </c>
      <c r="E214" s="153" t="s">
        <v>19</v>
      </c>
      <c r="F214" s="154" t="s">
        <v>166</v>
      </c>
      <c r="H214" s="155">
        <v>1</v>
      </c>
      <c r="I214" s="156"/>
      <c r="L214" s="152"/>
      <c r="M214" s="157"/>
      <c r="T214" s="158"/>
      <c r="AT214" s="153" t="s">
        <v>164</v>
      </c>
      <c r="AU214" s="153" t="s">
        <v>83</v>
      </c>
      <c r="AV214" s="13" t="s">
        <v>160</v>
      </c>
      <c r="AW214" s="13" t="s">
        <v>35</v>
      </c>
      <c r="AX214" s="13" t="s">
        <v>81</v>
      </c>
      <c r="AY214" s="153" t="s">
        <v>152</v>
      </c>
    </row>
    <row r="215" spans="2:65" s="1" customFormat="1" ht="16.5" customHeight="1">
      <c r="B215" s="32"/>
      <c r="C215" s="168" t="s">
        <v>513</v>
      </c>
      <c r="D215" s="168" t="s">
        <v>411</v>
      </c>
      <c r="E215" s="169" t="s">
        <v>514</v>
      </c>
      <c r="F215" s="170" t="s">
        <v>515</v>
      </c>
      <c r="G215" s="171" t="s">
        <v>192</v>
      </c>
      <c r="H215" s="172">
        <v>1</v>
      </c>
      <c r="I215" s="173"/>
      <c r="J215" s="174">
        <f>ROUND(I215*H215,2)</f>
        <v>0</v>
      </c>
      <c r="K215" s="170" t="s">
        <v>159</v>
      </c>
      <c r="L215" s="175"/>
      <c r="M215" s="176" t="s">
        <v>19</v>
      </c>
      <c r="N215" s="177" t="s">
        <v>44</v>
      </c>
      <c r="P215" s="136">
        <f>O215*H215</f>
        <v>0</v>
      </c>
      <c r="Q215" s="136">
        <v>4.3999999999999991E-2</v>
      </c>
      <c r="R215" s="136">
        <f>Q215*H215</f>
        <v>4.3999999999999991E-2</v>
      </c>
      <c r="S215" s="136">
        <v>0</v>
      </c>
      <c r="T215" s="137">
        <f>S215*H215</f>
        <v>0</v>
      </c>
      <c r="AR215" s="138" t="s">
        <v>466</v>
      </c>
      <c r="AT215" s="138" t="s">
        <v>411</v>
      </c>
      <c r="AU215" s="138" t="s">
        <v>83</v>
      </c>
      <c r="AY215" s="17" t="s">
        <v>152</v>
      </c>
      <c r="BE215" s="139">
        <f>IF(N215="základní",J215,0)</f>
        <v>0</v>
      </c>
      <c r="BF215" s="139">
        <f>IF(N215="snížená",J215,0)</f>
        <v>0</v>
      </c>
      <c r="BG215" s="139">
        <f>IF(N215="zákl. přenesená",J215,0)</f>
        <v>0</v>
      </c>
      <c r="BH215" s="139">
        <f>IF(N215="sníž. přenesená",J215,0)</f>
        <v>0</v>
      </c>
      <c r="BI215" s="139">
        <f>IF(N215="nulová",J215,0)</f>
        <v>0</v>
      </c>
      <c r="BJ215" s="17" t="s">
        <v>81</v>
      </c>
      <c r="BK215" s="139">
        <f>ROUND(I215*H215,2)</f>
        <v>0</v>
      </c>
      <c r="BL215" s="17" t="s">
        <v>249</v>
      </c>
      <c r="BM215" s="138" t="s">
        <v>516</v>
      </c>
    </row>
    <row r="216" spans="2:65" s="1" customFormat="1" ht="24.25" customHeight="1">
      <c r="B216" s="32"/>
      <c r="C216" s="127" t="s">
        <v>517</v>
      </c>
      <c r="D216" s="127" t="s">
        <v>155</v>
      </c>
      <c r="E216" s="128" t="s">
        <v>518</v>
      </c>
      <c r="F216" s="129" t="s">
        <v>519</v>
      </c>
      <c r="G216" s="130" t="s">
        <v>192</v>
      </c>
      <c r="H216" s="131">
        <v>1</v>
      </c>
      <c r="I216" s="132"/>
      <c r="J216" s="133">
        <f>ROUND(I216*H216,2)</f>
        <v>0</v>
      </c>
      <c r="K216" s="129" t="s">
        <v>159</v>
      </c>
      <c r="L216" s="32"/>
      <c r="M216" s="134" t="s">
        <v>19</v>
      </c>
      <c r="N216" s="135" t="s">
        <v>44</v>
      </c>
      <c r="P216" s="136">
        <f>O216*H216</f>
        <v>0</v>
      </c>
      <c r="Q216" s="136">
        <v>0</v>
      </c>
      <c r="R216" s="136">
        <f>Q216*H216</f>
        <v>0</v>
      </c>
      <c r="S216" s="136">
        <v>0</v>
      </c>
      <c r="T216" s="137">
        <f>S216*H216</f>
        <v>0</v>
      </c>
      <c r="AR216" s="138" t="s">
        <v>249</v>
      </c>
      <c r="AT216" s="138" t="s">
        <v>155</v>
      </c>
      <c r="AU216" s="138" t="s">
        <v>83</v>
      </c>
      <c r="AY216" s="17" t="s">
        <v>152</v>
      </c>
      <c r="BE216" s="139">
        <f>IF(N216="základní",J216,0)</f>
        <v>0</v>
      </c>
      <c r="BF216" s="139">
        <f>IF(N216="snížená",J216,0)</f>
        <v>0</v>
      </c>
      <c r="BG216" s="139">
        <f>IF(N216="zákl. přenesená",J216,0)</f>
        <v>0</v>
      </c>
      <c r="BH216" s="139">
        <f>IF(N216="sníž. přenesená",J216,0)</f>
        <v>0</v>
      </c>
      <c r="BI216" s="139">
        <f>IF(N216="nulová",J216,0)</f>
        <v>0</v>
      </c>
      <c r="BJ216" s="17" t="s">
        <v>81</v>
      </c>
      <c r="BK216" s="139">
        <f>ROUND(I216*H216,2)</f>
        <v>0</v>
      </c>
      <c r="BL216" s="17" t="s">
        <v>249</v>
      </c>
      <c r="BM216" s="138" t="s">
        <v>520</v>
      </c>
    </row>
    <row r="217" spans="2:65" s="1" customFormat="1" ht="11">
      <c r="B217" s="32"/>
      <c r="D217" s="140" t="s">
        <v>162</v>
      </c>
      <c r="F217" s="141" t="s">
        <v>521</v>
      </c>
      <c r="I217" s="142"/>
      <c r="L217" s="32"/>
      <c r="M217" s="143"/>
      <c r="T217" s="53"/>
      <c r="AT217" s="17" t="s">
        <v>162</v>
      </c>
      <c r="AU217" s="17" t="s">
        <v>83</v>
      </c>
    </row>
    <row r="218" spans="2:65" s="14" customFormat="1" ht="12">
      <c r="B218" s="159"/>
      <c r="D218" s="145" t="s">
        <v>164</v>
      </c>
      <c r="E218" s="160" t="s">
        <v>19</v>
      </c>
      <c r="F218" s="161" t="s">
        <v>441</v>
      </c>
      <c r="H218" s="160" t="s">
        <v>19</v>
      </c>
      <c r="I218" s="162"/>
      <c r="L218" s="159"/>
      <c r="M218" s="163"/>
      <c r="T218" s="164"/>
      <c r="AT218" s="160" t="s">
        <v>164</v>
      </c>
      <c r="AU218" s="160" t="s">
        <v>83</v>
      </c>
      <c r="AV218" s="14" t="s">
        <v>81</v>
      </c>
      <c r="AW218" s="14" t="s">
        <v>35</v>
      </c>
      <c r="AX218" s="14" t="s">
        <v>73</v>
      </c>
      <c r="AY218" s="160" t="s">
        <v>152</v>
      </c>
    </row>
    <row r="219" spans="2:65" s="12" customFormat="1" ht="12">
      <c r="B219" s="144"/>
      <c r="D219" s="145" t="s">
        <v>164</v>
      </c>
      <c r="E219" s="146" t="s">
        <v>19</v>
      </c>
      <c r="F219" s="147" t="s">
        <v>416</v>
      </c>
      <c r="H219" s="148">
        <v>1</v>
      </c>
      <c r="I219" s="149"/>
      <c r="L219" s="144"/>
      <c r="M219" s="150"/>
      <c r="T219" s="151"/>
      <c r="AT219" s="146" t="s">
        <v>164</v>
      </c>
      <c r="AU219" s="146" t="s">
        <v>83</v>
      </c>
      <c r="AV219" s="12" t="s">
        <v>83</v>
      </c>
      <c r="AW219" s="12" t="s">
        <v>35</v>
      </c>
      <c r="AX219" s="12" t="s">
        <v>73</v>
      </c>
      <c r="AY219" s="146" t="s">
        <v>152</v>
      </c>
    </row>
    <row r="220" spans="2:65" s="13" customFormat="1" ht="12">
      <c r="B220" s="152"/>
      <c r="D220" s="145" t="s">
        <v>164</v>
      </c>
      <c r="E220" s="153" t="s">
        <v>19</v>
      </c>
      <c r="F220" s="154" t="s">
        <v>166</v>
      </c>
      <c r="H220" s="155">
        <v>1</v>
      </c>
      <c r="I220" s="156"/>
      <c r="L220" s="152"/>
      <c r="M220" s="157"/>
      <c r="T220" s="158"/>
      <c r="AT220" s="153" t="s">
        <v>164</v>
      </c>
      <c r="AU220" s="153" t="s">
        <v>83</v>
      </c>
      <c r="AV220" s="13" t="s">
        <v>160</v>
      </c>
      <c r="AW220" s="13" t="s">
        <v>35</v>
      </c>
      <c r="AX220" s="13" t="s">
        <v>81</v>
      </c>
      <c r="AY220" s="153" t="s">
        <v>152</v>
      </c>
    </row>
    <row r="221" spans="2:65" s="1" customFormat="1" ht="16.5" customHeight="1">
      <c r="B221" s="32"/>
      <c r="C221" s="168" t="s">
        <v>522</v>
      </c>
      <c r="D221" s="168" t="s">
        <v>411</v>
      </c>
      <c r="E221" s="169" t="s">
        <v>523</v>
      </c>
      <c r="F221" s="170" t="s">
        <v>524</v>
      </c>
      <c r="G221" s="171" t="s">
        <v>192</v>
      </c>
      <c r="H221" s="172">
        <v>1</v>
      </c>
      <c r="I221" s="173"/>
      <c r="J221" s="174">
        <f>ROUND(I221*H221,2)</f>
        <v>0</v>
      </c>
      <c r="K221" s="170" t="s">
        <v>19</v>
      </c>
      <c r="L221" s="175"/>
      <c r="M221" s="176" t="s">
        <v>19</v>
      </c>
      <c r="N221" s="177" t="s">
        <v>44</v>
      </c>
      <c r="P221" s="136">
        <f>O221*H221</f>
        <v>0</v>
      </c>
      <c r="Q221" s="136">
        <v>0.11</v>
      </c>
      <c r="R221" s="136">
        <f>Q221*H221</f>
        <v>0.11</v>
      </c>
      <c r="S221" s="136">
        <v>0</v>
      </c>
      <c r="T221" s="137">
        <f>S221*H221</f>
        <v>0</v>
      </c>
      <c r="AR221" s="138" t="s">
        <v>466</v>
      </c>
      <c r="AT221" s="138" t="s">
        <v>411</v>
      </c>
      <c r="AU221" s="138" t="s">
        <v>83</v>
      </c>
      <c r="AY221" s="17" t="s">
        <v>152</v>
      </c>
      <c r="BE221" s="139">
        <f>IF(N221="základní",J221,0)</f>
        <v>0</v>
      </c>
      <c r="BF221" s="139">
        <f>IF(N221="snížená",J221,0)</f>
        <v>0</v>
      </c>
      <c r="BG221" s="139">
        <f>IF(N221="zákl. přenesená",J221,0)</f>
        <v>0</v>
      </c>
      <c r="BH221" s="139">
        <f>IF(N221="sníž. přenesená",J221,0)</f>
        <v>0</v>
      </c>
      <c r="BI221" s="139">
        <f>IF(N221="nulová",J221,0)</f>
        <v>0</v>
      </c>
      <c r="BJ221" s="17" t="s">
        <v>81</v>
      </c>
      <c r="BK221" s="139">
        <f>ROUND(I221*H221,2)</f>
        <v>0</v>
      </c>
      <c r="BL221" s="17" t="s">
        <v>249</v>
      </c>
      <c r="BM221" s="138" t="s">
        <v>525</v>
      </c>
    </row>
    <row r="222" spans="2:65" s="1" customFormat="1" ht="16.5" customHeight="1">
      <c r="B222" s="32"/>
      <c r="C222" s="127" t="s">
        <v>526</v>
      </c>
      <c r="D222" s="127" t="s">
        <v>155</v>
      </c>
      <c r="E222" s="128" t="s">
        <v>527</v>
      </c>
      <c r="F222" s="129" t="s">
        <v>528</v>
      </c>
      <c r="G222" s="130" t="s">
        <v>192</v>
      </c>
      <c r="H222" s="131">
        <v>3</v>
      </c>
      <c r="I222" s="132"/>
      <c r="J222" s="133">
        <f>ROUND(I222*H222,2)</f>
        <v>0</v>
      </c>
      <c r="K222" s="129" t="s">
        <v>159</v>
      </c>
      <c r="L222" s="32"/>
      <c r="M222" s="134" t="s">
        <v>19</v>
      </c>
      <c r="N222" s="135" t="s">
        <v>44</v>
      </c>
      <c r="P222" s="136">
        <f>O222*H222</f>
        <v>0</v>
      </c>
      <c r="Q222" s="136">
        <v>0</v>
      </c>
      <c r="R222" s="136">
        <f>Q222*H222</f>
        <v>0</v>
      </c>
      <c r="S222" s="136">
        <v>0</v>
      </c>
      <c r="T222" s="137">
        <f>S222*H222</f>
        <v>0</v>
      </c>
      <c r="AR222" s="138" t="s">
        <v>249</v>
      </c>
      <c r="AT222" s="138" t="s">
        <v>155</v>
      </c>
      <c r="AU222" s="138" t="s">
        <v>83</v>
      </c>
      <c r="AY222" s="17" t="s">
        <v>152</v>
      </c>
      <c r="BE222" s="139">
        <f>IF(N222="základní",J222,0)</f>
        <v>0</v>
      </c>
      <c r="BF222" s="139">
        <f>IF(N222="snížená",J222,0)</f>
        <v>0</v>
      </c>
      <c r="BG222" s="139">
        <f>IF(N222="zákl. přenesená",J222,0)</f>
        <v>0</v>
      </c>
      <c r="BH222" s="139">
        <f>IF(N222="sníž. přenesená",J222,0)</f>
        <v>0</v>
      </c>
      <c r="BI222" s="139">
        <f>IF(N222="nulová",J222,0)</f>
        <v>0</v>
      </c>
      <c r="BJ222" s="17" t="s">
        <v>81</v>
      </c>
      <c r="BK222" s="139">
        <f>ROUND(I222*H222,2)</f>
        <v>0</v>
      </c>
      <c r="BL222" s="17" t="s">
        <v>249</v>
      </c>
      <c r="BM222" s="138" t="s">
        <v>529</v>
      </c>
    </row>
    <row r="223" spans="2:65" s="1" customFormat="1" ht="11">
      <c r="B223" s="32"/>
      <c r="D223" s="140" t="s">
        <v>162</v>
      </c>
      <c r="F223" s="141" t="s">
        <v>530</v>
      </c>
      <c r="I223" s="142"/>
      <c r="L223" s="32"/>
      <c r="M223" s="143"/>
      <c r="T223" s="53"/>
      <c r="AT223" s="17" t="s">
        <v>162</v>
      </c>
      <c r="AU223" s="17" t="s">
        <v>83</v>
      </c>
    </row>
    <row r="224" spans="2:65" s="1" customFormat="1" ht="16.5" customHeight="1">
      <c r="B224" s="32"/>
      <c r="C224" s="168" t="s">
        <v>531</v>
      </c>
      <c r="D224" s="168" t="s">
        <v>411</v>
      </c>
      <c r="E224" s="169" t="s">
        <v>532</v>
      </c>
      <c r="F224" s="170" t="s">
        <v>533</v>
      </c>
      <c r="G224" s="171" t="s">
        <v>192</v>
      </c>
      <c r="H224" s="172">
        <v>3</v>
      </c>
      <c r="I224" s="173"/>
      <c r="J224" s="174">
        <f>ROUND(I224*H224,2)</f>
        <v>0</v>
      </c>
      <c r="K224" s="170" t="s">
        <v>159</v>
      </c>
      <c r="L224" s="175"/>
      <c r="M224" s="176" t="s">
        <v>19</v>
      </c>
      <c r="N224" s="177" t="s">
        <v>44</v>
      </c>
      <c r="P224" s="136">
        <f>O224*H224</f>
        <v>0</v>
      </c>
      <c r="Q224" s="136">
        <v>5.9999999999999995E-4</v>
      </c>
      <c r="R224" s="136">
        <f>Q224*H224</f>
        <v>1.8E-3</v>
      </c>
      <c r="S224" s="136">
        <v>0</v>
      </c>
      <c r="T224" s="137">
        <f>S224*H224</f>
        <v>0</v>
      </c>
      <c r="AR224" s="138" t="s">
        <v>466</v>
      </c>
      <c r="AT224" s="138" t="s">
        <v>411</v>
      </c>
      <c r="AU224" s="138" t="s">
        <v>83</v>
      </c>
      <c r="AY224" s="17" t="s">
        <v>152</v>
      </c>
      <c r="BE224" s="139">
        <f>IF(N224="základní",J224,0)</f>
        <v>0</v>
      </c>
      <c r="BF224" s="139">
        <f>IF(N224="snížená",J224,0)</f>
        <v>0</v>
      </c>
      <c r="BG224" s="139">
        <f>IF(N224="zákl. přenesená",J224,0)</f>
        <v>0</v>
      </c>
      <c r="BH224" s="139">
        <f>IF(N224="sníž. přenesená",J224,0)</f>
        <v>0</v>
      </c>
      <c r="BI224" s="139">
        <f>IF(N224="nulová",J224,0)</f>
        <v>0</v>
      </c>
      <c r="BJ224" s="17" t="s">
        <v>81</v>
      </c>
      <c r="BK224" s="139">
        <f>ROUND(I224*H224,2)</f>
        <v>0</v>
      </c>
      <c r="BL224" s="17" t="s">
        <v>249</v>
      </c>
      <c r="BM224" s="138" t="s">
        <v>534</v>
      </c>
    </row>
    <row r="225" spans="2:65" s="1" customFormat="1" ht="16.5" customHeight="1">
      <c r="B225" s="32"/>
      <c r="C225" s="127" t="s">
        <v>535</v>
      </c>
      <c r="D225" s="127" t="s">
        <v>155</v>
      </c>
      <c r="E225" s="128" t="s">
        <v>536</v>
      </c>
      <c r="F225" s="129" t="s">
        <v>537</v>
      </c>
      <c r="G225" s="130" t="s">
        <v>192</v>
      </c>
      <c r="H225" s="131">
        <v>7</v>
      </c>
      <c r="I225" s="132"/>
      <c r="J225" s="133">
        <f>ROUND(I225*H225,2)</f>
        <v>0</v>
      </c>
      <c r="K225" s="129" t="s">
        <v>159</v>
      </c>
      <c r="L225" s="32"/>
      <c r="M225" s="134" t="s">
        <v>19</v>
      </c>
      <c r="N225" s="135" t="s">
        <v>44</v>
      </c>
      <c r="P225" s="136">
        <f>O225*H225</f>
        <v>0</v>
      </c>
      <c r="Q225" s="136">
        <v>0</v>
      </c>
      <c r="R225" s="136">
        <f>Q225*H225</f>
        <v>0</v>
      </c>
      <c r="S225" s="136">
        <v>0</v>
      </c>
      <c r="T225" s="137">
        <f>S225*H225</f>
        <v>0</v>
      </c>
      <c r="AR225" s="138" t="s">
        <v>249</v>
      </c>
      <c r="AT225" s="138" t="s">
        <v>155</v>
      </c>
      <c r="AU225" s="138" t="s">
        <v>83</v>
      </c>
      <c r="AY225" s="17" t="s">
        <v>152</v>
      </c>
      <c r="BE225" s="139">
        <f>IF(N225="základní",J225,0)</f>
        <v>0</v>
      </c>
      <c r="BF225" s="139">
        <f>IF(N225="snížená",J225,0)</f>
        <v>0</v>
      </c>
      <c r="BG225" s="139">
        <f>IF(N225="zákl. přenesená",J225,0)</f>
        <v>0</v>
      </c>
      <c r="BH225" s="139">
        <f>IF(N225="sníž. přenesená",J225,0)</f>
        <v>0</v>
      </c>
      <c r="BI225" s="139">
        <f>IF(N225="nulová",J225,0)</f>
        <v>0</v>
      </c>
      <c r="BJ225" s="17" t="s">
        <v>81</v>
      </c>
      <c r="BK225" s="139">
        <f>ROUND(I225*H225,2)</f>
        <v>0</v>
      </c>
      <c r="BL225" s="17" t="s">
        <v>249</v>
      </c>
      <c r="BM225" s="138" t="s">
        <v>538</v>
      </c>
    </row>
    <row r="226" spans="2:65" s="1" customFormat="1" ht="11">
      <c r="B226" s="32"/>
      <c r="D226" s="140" t="s">
        <v>162</v>
      </c>
      <c r="F226" s="141" t="s">
        <v>539</v>
      </c>
      <c r="I226" s="142"/>
      <c r="L226" s="32"/>
      <c r="M226" s="143"/>
      <c r="T226" s="53"/>
      <c r="AT226" s="17" t="s">
        <v>162</v>
      </c>
      <c r="AU226" s="17" t="s">
        <v>83</v>
      </c>
    </row>
    <row r="227" spans="2:65" s="1" customFormat="1" ht="16.5" customHeight="1">
      <c r="B227" s="32"/>
      <c r="C227" s="168" t="s">
        <v>540</v>
      </c>
      <c r="D227" s="168" t="s">
        <v>411</v>
      </c>
      <c r="E227" s="169" t="s">
        <v>541</v>
      </c>
      <c r="F227" s="170" t="s">
        <v>542</v>
      </c>
      <c r="G227" s="171" t="s">
        <v>192</v>
      </c>
      <c r="H227" s="172">
        <v>7</v>
      </c>
      <c r="I227" s="173"/>
      <c r="J227" s="174">
        <f>ROUND(I227*H227,2)</f>
        <v>0</v>
      </c>
      <c r="K227" s="170" t="s">
        <v>159</v>
      </c>
      <c r="L227" s="175"/>
      <c r="M227" s="176" t="s">
        <v>19</v>
      </c>
      <c r="N227" s="177" t="s">
        <v>44</v>
      </c>
      <c r="P227" s="136">
        <f>O227*H227</f>
        <v>0</v>
      </c>
      <c r="Q227" s="136">
        <v>2.2000000000000001E-3</v>
      </c>
      <c r="R227" s="136">
        <f>Q227*H227</f>
        <v>1.54E-2</v>
      </c>
      <c r="S227" s="136">
        <v>0</v>
      </c>
      <c r="T227" s="137">
        <f>S227*H227</f>
        <v>0</v>
      </c>
      <c r="AR227" s="138" t="s">
        <v>466</v>
      </c>
      <c r="AT227" s="138" t="s">
        <v>411</v>
      </c>
      <c r="AU227" s="138" t="s">
        <v>83</v>
      </c>
      <c r="AY227" s="17" t="s">
        <v>152</v>
      </c>
      <c r="BE227" s="139">
        <f>IF(N227="základní",J227,0)</f>
        <v>0</v>
      </c>
      <c r="BF227" s="139">
        <f>IF(N227="snížená",J227,0)</f>
        <v>0</v>
      </c>
      <c r="BG227" s="139">
        <f>IF(N227="zákl. přenesená",J227,0)</f>
        <v>0</v>
      </c>
      <c r="BH227" s="139">
        <f>IF(N227="sníž. přenesená",J227,0)</f>
        <v>0</v>
      </c>
      <c r="BI227" s="139">
        <f>IF(N227="nulová",J227,0)</f>
        <v>0</v>
      </c>
      <c r="BJ227" s="17" t="s">
        <v>81</v>
      </c>
      <c r="BK227" s="139">
        <f>ROUND(I227*H227,2)</f>
        <v>0</v>
      </c>
      <c r="BL227" s="17" t="s">
        <v>249</v>
      </c>
      <c r="BM227" s="138" t="s">
        <v>543</v>
      </c>
    </row>
    <row r="228" spans="2:65" s="1" customFormat="1" ht="24.25" customHeight="1">
      <c r="B228" s="32"/>
      <c r="C228" s="127" t="s">
        <v>544</v>
      </c>
      <c r="D228" s="127" t="s">
        <v>155</v>
      </c>
      <c r="E228" s="128" t="s">
        <v>545</v>
      </c>
      <c r="F228" s="129" t="s">
        <v>546</v>
      </c>
      <c r="G228" s="130" t="s">
        <v>236</v>
      </c>
      <c r="H228" s="131">
        <v>0.26200000000000001</v>
      </c>
      <c r="I228" s="132"/>
      <c r="J228" s="133">
        <f>ROUND(I228*H228,2)</f>
        <v>0</v>
      </c>
      <c r="K228" s="129" t="s">
        <v>159</v>
      </c>
      <c r="L228" s="32"/>
      <c r="M228" s="134" t="s">
        <v>19</v>
      </c>
      <c r="N228" s="135" t="s">
        <v>44</v>
      </c>
      <c r="P228" s="136">
        <f>O228*H228</f>
        <v>0</v>
      </c>
      <c r="Q228" s="136">
        <v>0</v>
      </c>
      <c r="R228" s="136">
        <f>Q228*H228</f>
        <v>0</v>
      </c>
      <c r="S228" s="136">
        <v>0</v>
      </c>
      <c r="T228" s="137">
        <f>S228*H228</f>
        <v>0</v>
      </c>
      <c r="AR228" s="138" t="s">
        <v>249</v>
      </c>
      <c r="AT228" s="138" t="s">
        <v>155</v>
      </c>
      <c r="AU228" s="138" t="s">
        <v>83</v>
      </c>
      <c r="AY228" s="17" t="s">
        <v>152</v>
      </c>
      <c r="BE228" s="139">
        <f>IF(N228="základní",J228,0)</f>
        <v>0</v>
      </c>
      <c r="BF228" s="139">
        <f>IF(N228="snížená",J228,0)</f>
        <v>0</v>
      </c>
      <c r="BG228" s="139">
        <f>IF(N228="zákl. přenesená",J228,0)</f>
        <v>0</v>
      </c>
      <c r="BH228" s="139">
        <f>IF(N228="sníž. přenesená",J228,0)</f>
        <v>0</v>
      </c>
      <c r="BI228" s="139">
        <f>IF(N228="nulová",J228,0)</f>
        <v>0</v>
      </c>
      <c r="BJ228" s="17" t="s">
        <v>81</v>
      </c>
      <c r="BK228" s="139">
        <f>ROUND(I228*H228,2)</f>
        <v>0</v>
      </c>
      <c r="BL228" s="17" t="s">
        <v>249</v>
      </c>
      <c r="BM228" s="138" t="s">
        <v>547</v>
      </c>
    </row>
    <row r="229" spans="2:65" s="1" customFormat="1" ht="11">
      <c r="B229" s="32"/>
      <c r="D229" s="140" t="s">
        <v>162</v>
      </c>
      <c r="F229" s="141" t="s">
        <v>548</v>
      </c>
      <c r="I229" s="142"/>
      <c r="L229" s="32"/>
      <c r="M229" s="143"/>
      <c r="T229" s="53"/>
      <c r="AT229" s="17" t="s">
        <v>162</v>
      </c>
      <c r="AU229" s="17" t="s">
        <v>83</v>
      </c>
    </row>
    <row r="230" spans="2:65" s="11" customFormat="1" ht="22.75" customHeight="1">
      <c r="B230" s="115"/>
      <c r="D230" s="116" t="s">
        <v>72</v>
      </c>
      <c r="E230" s="125" t="s">
        <v>549</v>
      </c>
      <c r="F230" s="125" t="s">
        <v>550</v>
      </c>
      <c r="I230" s="118"/>
      <c r="J230" s="126">
        <f>BK230</f>
        <v>0</v>
      </c>
      <c r="L230" s="115"/>
      <c r="M230" s="120"/>
      <c r="P230" s="121">
        <f>SUM(P231:P234)</f>
        <v>0</v>
      </c>
      <c r="R230" s="121">
        <f>SUM(R231:R234)</f>
        <v>0</v>
      </c>
      <c r="T230" s="122">
        <f>SUM(T231:T234)</f>
        <v>0</v>
      </c>
      <c r="AR230" s="116" t="s">
        <v>83</v>
      </c>
      <c r="AT230" s="123" t="s">
        <v>72</v>
      </c>
      <c r="AU230" s="123" t="s">
        <v>81</v>
      </c>
      <c r="AY230" s="116" t="s">
        <v>152</v>
      </c>
      <c r="BK230" s="124">
        <f>SUM(BK231:BK234)</f>
        <v>0</v>
      </c>
    </row>
    <row r="231" spans="2:65" s="1" customFormat="1" ht="16.5" customHeight="1">
      <c r="B231" s="32"/>
      <c r="C231" s="127" t="s">
        <v>551</v>
      </c>
      <c r="D231" s="127" t="s">
        <v>155</v>
      </c>
      <c r="E231" s="128" t="s">
        <v>552</v>
      </c>
      <c r="F231" s="129" t="s">
        <v>553</v>
      </c>
      <c r="G231" s="130" t="s">
        <v>554</v>
      </c>
      <c r="H231" s="131">
        <v>1</v>
      </c>
      <c r="I231" s="132"/>
      <c r="J231" s="133">
        <f>ROUND(I231*H231,2)</f>
        <v>0</v>
      </c>
      <c r="K231" s="129" t="s">
        <v>19</v>
      </c>
      <c r="L231" s="32"/>
      <c r="M231" s="134" t="s">
        <v>19</v>
      </c>
      <c r="N231" s="135" t="s">
        <v>44</v>
      </c>
      <c r="P231" s="136">
        <f>O231*H231</f>
        <v>0</v>
      </c>
      <c r="Q231" s="136">
        <v>0</v>
      </c>
      <c r="R231" s="136">
        <f>Q231*H231</f>
        <v>0</v>
      </c>
      <c r="S231" s="136">
        <v>0</v>
      </c>
      <c r="T231" s="137">
        <f>S231*H231</f>
        <v>0</v>
      </c>
      <c r="AR231" s="138" t="s">
        <v>249</v>
      </c>
      <c r="AT231" s="138" t="s">
        <v>155</v>
      </c>
      <c r="AU231" s="138" t="s">
        <v>83</v>
      </c>
      <c r="AY231" s="17" t="s">
        <v>152</v>
      </c>
      <c r="BE231" s="139">
        <f>IF(N231="základní",J231,0)</f>
        <v>0</v>
      </c>
      <c r="BF231" s="139">
        <f>IF(N231="snížená",J231,0)</f>
        <v>0</v>
      </c>
      <c r="BG231" s="139">
        <f>IF(N231="zákl. přenesená",J231,0)</f>
        <v>0</v>
      </c>
      <c r="BH231" s="139">
        <f>IF(N231="sníž. přenesená",J231,0)</f>
        <v>0</v>
      </c>
      <c r="BI231" s="139">
        <f>IF(N231="nulová",J231,0)</f>
        <v>0</v>
      </c>
      <c r="BJ231" s="17" t="s">
        <v>81</v>
      </c>
      <c r="BK231" s="139">
        <f>ROUND(I231*H231,2)</f>
        <v>0</v>
      </c>
      <c r="BL231" s="17" t="s">
        <v>249</v>
      </c>
      <c r="BM231" s="138" t="s">
        <v>555</v>
      </c>
    </row>
    <row r="232" spans="2:65" s="1" customFormat="1" ht="16.5" customHeight="1">
      <c r="B232" s="32"/>
      <c r="C232" s="127" t="s">
        <v>556</v>
      </c>
      <c r="D232" s="127" t="s">
        <v>155</v>
      </c>
      <c r="E232" s="128" t="s">
        <v>557</v>
      </c>
      <c r="F232" s="129" t="s">
        <v>558</v>
      </c>
      <c r="G232" s="130" t="s">
        <v>554</v>
      </c>
      <c r="H232" s="131">
        <v>2</v>
      </c>
      <c r="I232" s="132"/>
      <c r="J232" s="133">
        <f>ROUND(I232*H232,2)</f>
        <v>0</v>
      </c>
      <c r="K232" s="129" t="s">
        <v>19</v>
      </c>
      <c r="L232" s="32"/>
      <c r="M232" s="134" t="s">
        <v>19</v>
      </c>
      <c r="N232" s="135" t="s">
        <v>44</v>
      </c>
      <c r="P232" s="136">
        <f>O232*H232</f>
        <v>0</v>
      </c>
      <c r="Q232" s="136">
        <v>0</v>
      </c>
      <c r="R232" s="136">
        <f>Q232*H232</f>
        <v>0</v>
      </c>
      <c r="S232" s="136">
        <v>0</v>
      </c>
      <c r="T232" s="137">
        <f>S232*H232</f>
        <v>0</v>
      </c>
      <c r="AR232" s="138" t="s">
        <v>249</v>
      </c>
      <c r="AT232" s="138" t="s">
        <v>155</v>
      </c>
      <c r="AU232" s="138" t="s">
        <v>83</v>
      </c>
      <c r="AY232" s="17" t="s">
        <v>152</v>
      </c>
      <c r="BE232" s="139">
        <f>IF(N232="základní",J232,0)</f>
        <v>0</v>
      </c>
      <c r="BF232" s="139">
        <f>IF(N232="snížená",J232,0)</f>
        <v>0</v>
      </c>
      <c r="BG232" s="139">
        <f>IF(N232="zákl. přenesená",J232,0)</f>
        <v>0</v>
      </c>
      <c r="BH232" s="139">
        <f>IF(N232="sníž. přenesená",J232,0)</f>
        <v>0</v>
      </c>
      <c r="BI232" s="139">
        <f>IF(N232="nulová",J232,0)</f>
        <v>0</v>
      </c>
      <c r="BJ232" s="17" t="s">
        <v>81</v>
      </c>
      <c r="BK232" s="139">
        <f>ROUND(I232*H232,2)</f>
        <v>0</v>
      </c>
      <c r="BL232" s="17" t="s">
        <v>249</v>
      </c>
      <c r="BM232" s="138" t="s">
        <v>559</v>
      </c>
    </row>
    <row r="233" spans="2:65" s="1" customFormat="1" ht="16.5" customHeight="1">
      <c r="B233" s="32"/>
      <c r="C233" s="127" t="s">
        <v>560</v>
      </c>
      <c r="D233" s="127" t="s">
        <v>155</v>
      </c>
      <c r="E233" s="128" t="s">
        <v>561</v>
      </c>
      <c r="F233" s="129" t="s">
        <v>562</v>
      </c>
      <c r="G233" s="130" t="s">
        <v>554</v>
      </c>
      <c r="H233" s="131">
        <v>1</v>
      </c>
      <c r="I233" s="132"/>
      <c r="J233" s="133">
        <f>ROUND(I233*H233,2)</f>
        <v>0</v>
      </c>
      <c r="K233" s="129" t="s">
        <v>19</v>
      </c>
      <c r="L233" s="32"/>
      <c r="M233" s="134" t="s">
        <v>19</v>
      </c>
      <c r="N233" s="135" t="s">
        <v>44</v>
      </c>
      <c r="P233" s="136">
        <f>O233*H233</f>
        <v>0</v>
      </c>
      <c r="Q233" s="136">
        <v>0</v>
      </c>
      <c r="R233" s="136">
        <f>Q233*H233</f>
        <v>0</v>
      </c>
      <c r="S233" s="136">
        <v>0</v>
      </c>
      <c r="T233" s="137">
        <f>S233*H233</f>
        <v>0</v>
      </c>
      <c r="AR233" s="138" t="s">
        <v>249</v>
      </c>
      <c r="AT233" s="138" t="s">
        <v>155</v>
      </c>
      <c r="AU233" s="138" t="s">
        <v>83</v>
      </c>
      <c r="AY233" s="17" t="s">
        <v>152</v>
      </c>
      <c r="BE233" s="139">
        <f>IF(N233="základní",J233,0)</f>
        <v>0</v>
      </c>
      <c r="BF233" s="139">
        <f>IF(N233="snížená",J233,0)</f>
        <v>0</v>
      </c>
      <c r="BG233" s="139">
        <f>IF(N233="zákl. přenesená",J233,0)</f>
        <v>0</v>
      </c>
      <c r="BH233" s="139">
        <f>IF(N233="sníž. přenesená",J233,0)</f>
        <v>0</v>
      </c>
      <c r="BI233" s="139">
        <f>IF(N233="nulová",J233,0)</f>
        <v>0</v>
      </c>
      <c r="BJ233" s="17" t="s">
        <v>81</v>
      </c>
      <c r="BK233" s="139">
        <f>ROUND(I233*H233,2)</f>
        <v>0</v>
      </c>
      <c r="BL233" s="17" t="s">
        <v>249</v>
      </c>
      <c r="BM233" s="138" t="s">
        <v>563</v>
      </c>
    </row>
    <row r="234" spans="2:65" s="1" customFormat="1" ht="16.5" customHeight="1">
      <c r="B234" s="32"/>
      <c r="C234" s="127" t="s">
        <v>564</v>
      </c>
      <c r="D234" s="127" t="s">
        <v>155</v>
      </c>
      <c r="E234" s="128" t="s">
        <v>565</v>
      </c>
      <c r="F234" s="129" t="s">
        <v>566</v>
      </c>
      <c r="G234" s="130" t="s">
        <v>554</v>
      </c>
      <c r="H234" s="131">
        <v>1</v>
      </c>
      <c r="I234" s="132"/>
      <c r="J234" s="133">
        <f>ROUND(I234*H234,2)</f>
        <v>0</v>
      </c>
      <c r="K234" s="129" t="s">
        <v>19</v>
      </c>
      <c r="L234" s="32"/>
      <c r="M234" s="134" t="s">
        <v>19</v>
      </c>
      <c r="N234" s="135" t="s">
        <v>44</v>
      </c>
      <c r="P234" s="136">
        <f>O234*H234</f>
        <v>0</v>
      </c>
      <c r="Q234" s="136">
        <v>0</v>
      </c>
      <c r="R234" s="136">
        <f>Q234*H234</f>
        <v>0</v>
      </c>
      <c r="S234" s="136">
        <v>0</v>
      </c>
      <c r="T234" s="137">
        <f>S234*H234</f>
        <v>0</v>
      </c>
      <c r="AR234" s="138" t="s">
        <v>249</v>
      </c>
      <c r="AT234" s="138" t="s">
        <v>155</v>
      </c>
      <c r="AU234" s="138" t="s">
        <v>83</v>
      </c>
      <c r="AY234" s="17" t="s">
        <v>152</v>
      </c>
      <c r="BE234" s="139">
        <f>IF(N234="základní",J234,0)</f>
        <v>0</v>
      </c>
      <c r="BF234" s="139">
        <f>IF(N234="snížená",J234,0)</f>
        <v>0</v>
      </c>
      <c r="BG234" s="139">
        <f>IF(N234="zákl. přenesená",J234,0)</f>
        <v>0</v>
      </c>
      <c r="BH234" s="139">
        <f>IF(N234="sníž. přenesená",J234,0)</f>
        <v>0</v>
      </c>
      <c r="BI234" s="139">
        <f>IF(N234="nulová",J234,0)</f>
        <v>0</v>
      </c>
      <c r="BJ234" s="17" t="s">
        <v>81</v>
      </c>
      <c r="BK234" s="139">
        <f>ROUND(I234*H234,2)</f>
        <v>0</v>
      </c>
      <c r="BL234" s="17" t="s">
        <v>249</v>
      </c>
      <c r="BM234" s="138" t="s">
        <v>567</v>
      </c>
    </row>
    <row r="235" spans="2:65" s="11" customFormat="1" ht="22.75" customHeight="1">
      <c r="B235" s="115"/>
      <c r="D235" s="116" t="s">
        <v>72</v>
      </c>
      <c r="E235" s="125" t="s">
        <v>301</v>
      </c>
      <c r="F235" s="125" t="s">
        <v>302</v>
      </c>
      <c r="I235" s="118"/>
      <c r="J235" s="126">
        <f>BK235</f>
        <v>0</v>
      </c>
      <c r="L235" s="115"/>
      <c r="M235" s="120"/>
      <c r="P235" s="121">
        <f>SUM(P236:P255)</f>
        <v>0</v>
      </c>
      <c r="R235" s="121">
        <f>SUM(R236:R255)</f>
        <v>6.5796159299999992</v>
      </c>
      <c r="T235" s="122">
        <f>SUM(T236:T255)</f>
        <v>0</v>
      </c>
      <c r="AR235" s="116" t="s">
        <v>83</v>
      </c>
      <c r="AT235" s="123" t="s">
        <v>72</v>
      </c>
      <c r="AU235" s="123" t="s">
        <v>81</v>
      </c>
      <c r="AY235" s="116" t="s">
        <v>152</v>
      </c>
      <c r="BK235" s="124">
        <f>SUM(BK236:BK255)</f>
        <v>0</v>
      </c>
    </row>
    <row r="236" spans="2:65" s="1" customFormat="1" ht="16.5" customHeight="1">
      <c r="B236" s="32"/>
      <c r="C236" s="127" t="s">
        <v>568</v>
      </c>
      <c r="D236" s="127" t="s">
        <v>155</v>
      </c>
      <c r="E236" s="128" t="s">
        <v>569</v>
      </c>
      <c r="F236" s="129" t="s">
        <v>570</v>
      </c>
      <c r="G236" s="130" t="s">
        <v>158</v>
      </c>
      <c r="H236" s="131">
        <v>140.24</v>
      </c>
      <c r="I236" s="132"/>
      <c r="J236" s="133">
        <f>ROUND(I236*H236,2)</f>
        <v>0</v>
      </c>
      <c r="K236" s="129" t="s">
        <v>159</v>
      </c>
      <c r="L236" s="32"/>
      <c r="M236" s="134" t="s">
        <v>19</v>
      </c>
      <c r="N236" s="135" t="s">
        <v>44</v>
      </c>
      <c r="P236" s="136">
        <f>O236*H236</f>
        <v>0</v>
      </c>
      <c r="Q236" s="136">
        <v>0</v>
      </c>
      <c r="R236" s="136">
        <f>Q236*H236</f>
        <v>0</v>
      </c>
      <c r="S236" s="136">
        <v>0</v>
      </c>
      <c r="T236" s="137">
        <f>S236*H236</f>
        <v>0</v>
      </c>
      <c r="AR236" s="138" t="s">
        <v>249</v>
      </c>
      <c r="AT236" s="138" t="s">
        <v>155</v>
      </c>
      <c r="AU236" s="138" t="s">
        <v>83</v>
      </c>
      <c r="AY236" s="17" t="s">
        <v>152</v>
      </c>
      <c r="BE236" s="139">
        <f>IF(N236="základní",J236,0)</f>
        <v>0</v>
      </c>
      <c r="BF236" s="139">
        <f>IF(N236="snížená",J236,0)</f>
        <v>0</v>
      </c>
      <c r="BG236" s="139">
        <f>IF(N236="zákl. přenesená",J236,0)</f>
        <v>0</v>
      </c>
      <c r="BH236" s="139">
        <f>IF(N236="sníž. přenesená",J236,0)</f>
        <v>0</v>
      </c>
      <c r="BI236" s="139">
        <f>IF(N236="nulová",J236,0)</f>
        <v>0</v>
      </c>
      <c r="BJ236" s="17" t="s">
        <v>81</v>
      </c>
      <c r="BK236" s="139">
        <f>ROUND(I236*H236,2)</f>
        <v>0</v>
      </c>
      <c r="BL236" s="17" t="s">
        <v>249</v>
      </c>
      <c r="BM236" s="138" t="s">
        <v>571</v>
      </c>
    </row>
    <row r="237" spans="2:65" s="1" customFormat="1" ht="11">
      <c r="B237" s="32"/>
      <c r="D237" s="140" t="s">
        <v>162</v>
      </c>
      <c r="F237" s="141" t="s">
        <v>572</v>
      </c>
      <c r="I237" s="142"/>
      <c r="L237" s="32"/>
      <c r="M237" s="143"/>
      <c r="T237" s="53"/>
      <c r="AT237" s="17" t="s">
        <v>162</v>
      </c>
      <c r="AU237" s="17" t="s">
        <v>83</v>
      </c>
    </row>
    <row r="238" spans="2:65" s="12" customFormat="1" ht="12">
      <c r="B238" s="144"/>
      <c r="D238" s="145" t="s">
        <v>164</v>
      </c>
      <c r="E238" s="146" t="s">
        <v>19</v>
      </c>
      <c r="F238" s="147" t="s">
        <v>381</v>
      </c>
      <c r="H238" s="148">
        <v>140.24</v>
      </c>
      <c r="I238" s="149"/>
      <c r="L238" s="144"/>
      <c r="M238" s="150"/>
      <c r="T238" s="151"/>
      <c r="AT238" s="146" t="s">
        <v>164</v>
      </c>
      <c r="AU238" s="146" t="s">
        <v>83</v>
      </c>
      <c r="AV238" s="12" t="s">
        <v>83</v>
      </c>
      <c r="AW238" s="12" t="s">
        <v>35</v>
      </c>
      <c r="AX238" s="12" t="s">
        <v>73</v>
      </c>
      <c r="AY238" s="146" t="s">
        <v>152</v>
      </c>
    </row>
    <row r="239" spans="2:65" s="13" customFormat="1" ht="12">
      <c r="B239" s="152"/>
      <c r="D239" s="145" t="s">
        <v>164</v>
      </c>
      <c r="E239" s="153" t="s">
        <v>19</v>
      </c>
      <c r="F239" s="154" t="s">
        <v>166</v>
      </c>
      <c r="H239" s="155">
        <v>140.24</v>
      </c>
      <c r="I239" s="156"/>
      <c r="L239" s="152"/>
      <c r="M239" s="157"/>
      <c r="T239" s="158"/>
      <c r="AT239" s="153" t="s">
        <v>164</v>
      </c>
      <c r="AU239" s="153" t="s">
        <v>83</v>
      </c>
      <c r="AV239" s="13" t="s">
        <v>160</v>
      </c>
      <c r="AW239" s="13" t="s">
        <v>35</v>
      </c>
      <c r="AX239" s="13" t="s">
        <v>81</v>
      </c>
      <c r="AY239" s="153" t="s">
        <v>152</v>
      </c>
    </row>
    <row r="240" spans="2:65" s="1" customFormat="1" ht="16.5" customHeight="1">
      <c r="B240" s="32"/>
      <c r="C240" s="127" t="s">
        <v>573</v>
      </c>
      <c r="D240" s="127" t="s">
        <v>155</v>
      </c>
      <c r="E240" s="128" t="s">
        <v>574</v>
      </c>
      <c r="F240" s="129" t="s">
        <v>575</v>
      </c>
      <c r="G240" s="130" t="s">
        <v>158</v>
      </c>
      <c r="H240" s="131">
        <v>140.24</v>
      </c>
      <c r="I240" s="132"/>
      <c r="J240" s="133">
        <f>ROUND(I240*H240,2)</f>
        <v>0</v>
      </c>
      <c r="K240" s="129" t="s">
        <v>159</v>
      </c>
      <c r="L240" s="32"/>
      <c r="M240" s="134" t="s">
        <v>19</v>
      </c>
      <c r="N240" s="135" t="s">
        <v>44</v>
      </c>
      <c r="P240" s="136">
        <f>O240*H240</f>
        <v>0</v>
      </c>
      <c r="Q240" s="136">
        <v>2.9999999999999997E-4</v>
      </c>
      <c r="R240" s="136">
        <f>Q240*H240</f>
        <v>4.2071999999999998E-2</v>
      </c>
      <c r="S240" s="136">
        <v>0</v>
      </c>
      <c r="T240" s="137">
        <f>S240*H240</f>
        <v>0</v>
      </c>
      <c r="AR240" s="138" t="s">
        <v>249</v>
      </c>
      <c r="AT240" s="138" t="s">
        <v>155</v>
      </c>
      <c r="AU240" s="138" t="s">
        <v>83</v>
      </c>
      <c r="AY240" s="17" t="s">
        <v>152</v>
      </c>
      <c r="BE240" s="139">
        <f>IF(N240="základní",J240,0)</f>
        <v>0</v>
      </c>
      <c r="BF240" s="139">
        <f>IF(N240="snížená",J240,0)</f>
        <v>0</v>
      </c>
      <c r="BG240" s="139">
        <f>IF(N240="zákl. přenesená",J240,0)</f>
        <v>0</v>
      </c>
      <c r="BH240" s="139">
        <f>IF(N240="sníž. přenesená",J240,0)</f>
        <v>0</v>
      </c>
      <c r="BI240" s="139">
        <f>IF(N240="nulová",J240,0)</f>
        <v>0</v>
      </c>
      <c r="BJ240" s="17" t="s">
        <v>81</v>
      </c>
      <c r="BK240" s="139">
        <f>ROUND(I240*H240,2)</f>
        <v>0</v>
      </c>
      <c r="BL240" s="17" t="s">
        <v>249</v>
      </c>
      <c r="BM240" s="138" t="s">
        <v>576</v>
      </c>
    </row>
    <row r="241" spans="2:65" s="1" customFormat="1" ht="11">
      <c r="B241" s="32"/>
      <c r="D241" s="140" t="s">
        <v>162</v>
      </c>
      <c r="F241" s="141" t="s">
        <v>577</v>
      </c>
      <c r="I241" s="142"/>
      <c r="L241" s="32"/>
      <c r="M241" s="143"/>
      <c r="T241" s="53"/>
      <c r="AT241" s="17" t="s">
        <v>162</v>
      </c>
      <c r="AU241" s="17" t="s">
        <v>83</v>
      </c>
    </row>
    <row r="242" spans="2:65" s="1" customFormat="1" ht="24.25" customHeight="1">
      <c r="B242" s="32"/>
      <c r="C242" s="127" t="s">
        <v>578</v>
      </c>
      <c r="D242" s="127" t="s">
        <v>155</v>
      </c>
      <c r="E242" s="128" t="s">
        <v>579</v>
      </c>
      <c r="F242" s="129" t="s">
        <v>580</v>
      </c>
      <c r="G242" s="130" t="s">
        <v>158</v>
      </c>
      <c r="H242" s="131">
        <v>140.24</v>
      </c>
      <c r="I242" s="132"/>
      <c r="J242" s="133">
        <f>ROUND(I242*H242,2)</f>
        <v>0</v>
      </c>
      <c r="K242" s="129" t="s">
        <v>159</v>
      </c>
      <c r="L242" s="32"/>
      <c r="M242" s="134" t="s">
        <v>19</v>
      </c>
      <c r="N242" s="135" t="s">
        <v>44</v>
      </c>
      <c r="P242" s="136">
        <f>O242*H242</f>
        <v>0</v>
      </c>
      <c r="Q242" s="136">
        <v>1.2E-2</v>
      </c>
      <c r="R242" s="136">
        <f>Q242*H242</f>
        <v>1.6828800000000002</v>
      </c>
      <c r="S242" s="136">
        <v>0</v>
      </c>
      <c r="T242" s="137">
        <f>S242*H242</f>
        <v>0</v>
      </c>
      <c r="AR242" s="138" t="s">
        <v>249</v>
      </c>
      <c r="AT242" s="138" t="s">
        <v>155</v>
      </c>
      <c r="AU242" s="138" t="s">
        <v>83</v>
      </c>
      <c r="AY242" s="17" t="s">
        <v>152</v>
      </c>
      <c r="BE242" s="139">
        <f>IF(N242="základní",J242,0)</f>
        <v>0</v>
      </c>
      <c r="BF242" s="139">
        <f>IF(N242="snížená",J242,0)</f>
        <v>0</v>
      </c>
      <c r="BG242" s="139">
        <f>IF(N242="zákl. přenesená",J242,0)</f>
        <v>0</v>
      </c>
      <c r="BH242" s="139">
        <f>IF(N242="sníž. přenesená",J242,0)</f>
        <v>0</v>
      </c>
      <c r="BI242" s="139">
        <f>IF(N242="nulová",J242,0)</f>
        <v>0</v>
      </c>
      <c r="BJ242" s="17" t="s">
        <v>81</v>
      </c>
      <c r="BK242" s="139">
        <f>ROUND(I242*H242,2)</f>
        <v>0</v>
      </c>
      <c r="BL242" s="17" t="s">
        <v>249</v>
      </c>
      <c r="BM242" s="138" t="s">
        <v>581</v>
      </c>
    </row>
    <row r="243" spans="2:65" s="1" customFormat="1" ht="11">
      <c r="B243" s="32"/>
      <c r="D243" s="140" t="s">
        <v>162</v>
      </c>
      <c r="F243" s="141" t="s">
        <v>582</v>
      </c>
      <c r="I243" s="142"/>
      <c r="L243" s="32"/>
      <c r="M243" s="143"/>
      <c r="T243" s="53"/>
      <c r="AT243" s="17" t="s">
        <v>162</v>
      </c>
      <c r="AU243" s="17" t="s">
        <v>83</v>
      </c>
    </row>
    <row r="244" spans="2:65" s="1" customFormat="1" ht="24.25" customHeight="1">
      <c r="B244" s="32"/>
      <c r="C244" s="127" t="s">
        <v>583</v>
      </c>
      <c r="D244" s="127" t="s">
        <v>155</v>
      </c>
      <c r="E244" s="128" t="s">
        <v>584</v>
      </c>
      <c r="F244" s="129" t="s">
        <v>585</v>
      </c>
      <c r="G244" s="130" t="s">
        <v>158</v>
      </c>
      <c r="H244" s="131">
        <v>140.24</v>
      </c>
      <c r="I244" s="132"/>
      <c r="J244" s="133">
        <f>ROUND(I244*H244,2)</f>
        <v>0</v>
      </c>
      <c r="K244" s="129" t="s">
        <v>159</v>
      </c>
      <c r="L244" s="32"/>
      <c r="M244" s="134" t="s">
        <v>19</v>
      </c>
      <c r="N244" s="135" t="s">
        <v>44</v>
      </c>
      <c r="P244" s="136">
        <f>O244*H244</f>
        <v>0</v>
      </c>
      <c r="Q244" s="136">
        <v>7.5500000000000003E-3</v>
      </c>
      <c r="R244" s="136">
        <f>Q244*H244</f>
        <v>1.0588120000000001</v>
      </c>
      <c r="S244" s="136">
        <v>0</v>
      </c>
      <c r="T244" s="137">
        <f>S244*H244</f>
        <v>0</v>
      </c>
      <c r="AR244" s="138" t="s">
        <v>249</v>
      </c>
      <c r="AT244" s="138" t="s">
        <v>155</v>
      </c>
      <c r="AU244" s="138" t="s">
        <v>83</v>
      </c>
      <c r="AY244" s="17" t="s">
        <v>152</v>
      </c>
      <c r="BE244" s="139">
        <f>IF(N244="základní",J244,0)</f>
        <v>0</v>
      </c>
      <c r="BF244" s="139">
        <f>IF(N244="snížená",J244,0)</f>
        <v>0</v>
      </c>
      <c r="BG244" s="139">
        <f>IF(N244="zákl. přenesená",J244,0)</f>
        <v>0</v>
      </c>
      <c r="BH244" s="139">
        <f>IF(N244="sníž. přenesená",J244,0)</f>
        <v>0</v>
      </c>
      <c r="BI244" s="139">
        <f>IF(N244="nulová",J244,0)</f>
        <v>0</v>
      </c>
      <c r="BJ244" s="17" t="s">
        <v>81</v>
      </c>
      <c r="BK244" s="139">
        <f>ROUND(I244*H244,2)</f>
        <v>0</v>
      </c>
      <c r="BL244" s="17" t="s">
        <v>249</v>
      </c>
      <c r="BM244" s="138" t="s">
        <v>586</v>
      </c>
    </row>
    <row r="245" spans="2:65" s="1" customFormat="1" ht="11">
      <c r="B245" s="32"/>
      <c r="D245" s="140" t="s">
        <v>162</v>
      </c>
      <c r="F245" s="141" t="s">
        <v>587</v>
      </c>
      <c r="I245" s="142"/>
      <c r="L245" s="32"/>
      <c r="M245" s="143"/>
      <c r="T245" s="53"/>
      <c r="AT245" s="17" t="s">
        <v>162</v>
      </c>
      <c r="AU245" s="17" t="s">
        <v>83</v>
      </c>
    </row>
    <row r="246" spans="2:65" s="1" customFormat="1" ht="21.75" customHeight="1">
      <c r="B246" s="32"/>
      <c r="C246" s="168" t="s">
        <v>588</v>
      </c>
      <c r="D246" s="168" t="s">
        <v>411</v>
      </c>
      <c r="E246" s="169" t="s">
        <v>589</v>
      </c>
      <c r="F246" s="170" t="s">
        <v>590</v>
      </c>
      <c r="G246" s="171" t="s">
        <v>158</v>
      </c>
      <c r="H246" s="172">
        <v>154.26400000000001</v>
      </c>
      <c r="I246" s="173"/>
      <c r="J246" s="174">
        <f>ROUND(I246*H246,2)</f>
        <v>0</v>
      </c>
      <c r="K246" s="170" t="s">
        <v>159</v>
      </c>
      <c r="L246" s="175"/>
      <c r="M246" s="176" t="s">
        <v>19</v>
      </c>
      <c r="N246" s="177" t="s">
        <v>44</v>
      </c>
      <c r="P246" s="136">
        <f>O246*H246</f>
        <v>0</v>
      </c>
      <c r="Q246" s="136">
        <v>2.1999999999999995E-2</v>
      </c>
      <c r="R246" s="136">
        <f>Q246*H246</f>
        <v>3.3938079999999995</v>
      </c>
      <c r="S246" s="136">
        <v>0</v>
      </c>
      <c r="T246" s="137">
        <f>S246*H246</f>
        <v>0</v>
      </c>
      <c r="AR246" s="138" t="s">
        <v>466</v>
      </c>
      <c r="AT246" s="138" t="s">
        <v>411</v>
      </c>
      <c r="AU246" s="138" t="s">
        <v>83</v>
      </c>
      <c r="AY246" s="17" t="s">
        <v>152</v>
      </c>
      <c r="BE246" s="139">
        <f>IF(N246="základní",J246,0)</f>
        <v>0</v>
      </c>
      <c r="BF246" s="139">
        <f>IF(N246="snížená",J246,0)</f>
        <v>0</v>
      </c>
      <c r="BG246" s="139">
        <f>IF(N246="zákl. přenesená",J246,0)</f>
        <v>0</v>
      </c>
      <c r="BH246" s="139">
        <f>IF(N246="sníž. přenesená",J246,0)</f>
        <v>0</v>
      </c>
      <c r="BI246" s="139">
        <f>IF(N246="nulová",J246,0)</f>
        <v>0</v>
      </c>
      <c r="BJ246" s="17" t="s">
        <v>81</v>
      </c>
      <c r="BK246" s="139">
        <f>ROUND(I246*H246,2)</f>
        <v>0</v>
      </c>
      <c r="BL246" s="17" t="s">
        <v>249</v>
      </c>
      <c r="BM246" s="138" t="s">
        <v>591</v>
      </c>
    </row>
    <row r="247" spans="2:65" s="12" customFormat="1" ht="12">
      <c r="B247" s="144"/>
      <c r="D247" s="145" t="s">
        <v>164</v>
      </c>
      <c r="F247" s="147" t="s">
        <v>592</v>
      </c>
      <c r="H247" s="148">
        <v>154.26400000000001</v>
      </c>
      <c r="I247" s="149"/>
      <c r="L247" s="144"/>
      <c r="M247" s="150"/>
      <c r="T247" s="151"/>
      <c r="AT247" s="146" t="s">
        <v>164</v>
      </c>
      <c r="AU247" s="146" t="s">
        <v>83</v>
      </c>
      <c r="AV247" s="12" t="s">
        <v>83</v>
      </c>
      <c r="AW247" s="12" t="s">
        <v>4</v>
      </c>
      <c r="AX247" s="12" t="s">
        <v>81</v>
      </c>
      <c r="AY247" s="146" t="s">
        <v>152</v>
      </c>
    </row>
    <row r="248" spans="2:65" s="1" customFormat="1" ht="16.5" customHeight="1">
      <c r="B248" s="32"/>
      <c r="C248" s="127" t="s">
        <v>593</v>
      </c>
      <c r="D248" s="127" t="s">
        <v>155</v>
      </c>
      <c r="E248" s="128" t="s">
        <v>594</v>
      </c>
      <c r="F248" s="129" t="s">
        <v>595</v>
      </c>
      <c r="G248" s="130" t="s">
        <v>158</v>
      </c>
      <c r="H248" s="131">
        <v>140.24</v>
      </c>
      <c r="I248" s="132"/>
      <c r="J248" s="133">
        <f>ROUND(I248*H248,2)</f>
        <v>0</v>
      </c>
      <c r="K248" s="129" t="s">
        <v>159</v>
      </c>
      <c r="L248" s="32"/>
      <c r="M248" s="134" t="s">
        <v>19</v>
      </c>
      <c r="N248" s="135" t="s">
        <v>44</v>
      </c>
      <c r="P248" s="136">
        <f>O248*H248</f>
        <v>0</v>
      </c>
      <c r="Q248" s="136">
        <v>1.5E-3</v>
      </c>
      <c r="R248" s="136">
        <f>Q248*H248</f>
        <v>0.21036000000000002</v>
      </c>
      <c r="S248" s="136">
        <v>0</v>
      </c>
      <c r="T248" s="137">
        <f>S248*H248</f>
        <v>0</v>
      </c>
      <c r="AR248" s="138" t="s">
        <v>249</v>
      </c>
      <c r="AT248" s="138" t="s">
        <v>155</v>
      </c>
      <c r="AU248" s="138" t="s">
        <v>83</v>
      </c>
      <c r="AY248" s="17" t="s">
        <v>152</v>
      </c>
      <c r="BE248" s="139">
        <f>IF(N248="základní",J248,0)</f>
        <v>0</v>
      </c>
      <c r="BF248" s="139">
        <f>IF(N248="snížená",J248,0)</f>
        <v>0</v>
      </c>
      <c r="BG248" s="139">
        <f>IF(N248="zákl. přenesená",J248,0)</f>
        <v>0</v>
      </c>
      <c r="BH248" s="139">
        <f>IF(N248="sníž. přenesená",J248,0)</f>
        <v>0</v>
      </c>
      <c r="BI248" s="139">
        <f>IF(N248="nulová",J248,0)</f>
        <v>0</v>
      </c>
      <c r="BJ248" s="17" t="s">
        <v>81</v>
      </c>
      <c r="BK248" s="139">
        <f>ROUND(I248*H248,2)</f>
        <v>0</v>
      </c>
      <c r="BL248" s="17" t="s">
        <v>249</v>
      </c>
      <c r="BM248" s="138" t="s">
        <v>596</v>
      </c>
    </row>
    <row r="249" spans="2:65" s="1" customFormat="1" ht="11">
      <c r="B249" s="32"/>
      <c r="D249" s="140" t="s">
        <v>162</v>
      </c>
      <c r="F249" s="141" t="s">
        <v>597</v>
      </c>
      <c r="I249" s="142"/>
      <c r="L249" s="32"/>
      <c r="M249" s="143"/>
      <c r="T249" s="53"/>
      <c r="AT249" s="17" t="s">
        <v>162</v>
      </c>
      <c r="AU249" s="17" t="s">
        <v>83</v>
      </c>
    </row>
    <row r="250" spans="2:65" s="1" customFormat="1" ht="16.5" customHeight="1">
      <c r="B250" s="32"/>
      <c r="C250" s="127" t="s">
        <v>598</v>
      </c>
      <c r="D250" s="127" t="s">
        <v>155</v>
      </c>
      <c r="E250" s="128" t="s">
        <v>599</v>
      </c>
      <c r="F250" s="129" t="s">
        <v>600</v>
      </c>
      <c r="G250" s="130" t="s">
        <v>224</v>
      </c>
      <c r="H250" s="131">
        <v>126.943</v>
      </c>
      <c r="I250" s="132"/>
      <c r="J250" s="133">
        <f>ROUND(I250*H250,2)</f>
        <v>0</v>
      </c>
      <c r="K250" s="129" t="s">
        <v>159</v>
      </c>
      <c r="L250" s="32"/>
      <c r="M250" s="134" t="s">
        <v>19</v>
      </c>
      <c r="N250" s="135" t="s">
        <v>44</v>
      </c>
      <c r="P250" s="136">
        <f>O250*H250</f>
        <v>0</v>
      </c>
      <c r="Q250" s="136">
        <v>9.0000000000000006E-5</v>
      </c>
      <c r="R250" s="136">
        <f>Q250*H250</f>
        <v>1.142487E-2</v>
      </c>
      <c r="S250" s="136">
        <v>0</v>
      </c>
      <c r="T250" s="137">
        <f>S250*H250</f>
        <v>0</v>
      </c>
      <c r="AR250" s="138" t="s">
        <v>249</v>
      </c>
      <c r="AT250" s="138" t="s">
        <v>155</v>
      </c>
      <c r="AU250" s="138" t="s">
        <v>83</v>
      </c>
      <c r="AY250" s="17" t="s">
        <v>152</v>
      </c>
      <c r="BE250" s="139">
        <f>IF(N250="základní",J250,0)</f>
        <v>0</v>
      </c>
      <c r="BF250" s="139">
        <f>IF(N250="snížená",J250,0)</f>
        <v>0</v>
      </c>
      <c r="BG250" s="139">
        <f>IF(N250="zákl. přenesená",J250,0)</f>
        <v>0</v>
      </c>
      <c r="BH250" s="139">
        <f>IF(N250="sníž. přenesená",J250,0)</f>
        <v>0</v>
      </c>
      <c r="BI250" s="139">
        <f>IF(N250="nulová",J250,0)</f>
        <v>0</v>
      </c>
      <c r="BJ250" s="17" t="s">
        <v>81</v>
      </c>
      <c r="BK250" s="139">
        <f>ROUND(I250*H250,2)</f>
        <v>0</v>
      </c>
      <c r="BL250" s="17" t="s">
        <v>249</v>
      </c>
      <c r="BM250" s="138" t="s">
        <v>601</v>
      </c>
    </row>
    <row r="251" spans="2:65" s="1" customFormat="1" ht="11">
      <c r="B251" s="32"/>
      <c r="D251" s="140" t="s">
        <v>162</v>
      </c>
      <c r="F251" s="141" t="s">
        <v>602</v>
      </c>
      <c r="I251" s="142"/>
      <c r="L251" s="32"/>
      <c r="M251" s="143"/>
      <c r="T251" s="53"/>
      <c r="AT251" s="17" t="s">
        <v>162</v>
      </c>
      <c r="AU251" s="17" t="s">
        <v>83</v>
      </c>
    </row>
    <row r="252" spans="2:65" s="1" customFormat="1" ht="16.5" customHeight="1">
      <c r="B252" s="32"/>
      <c r="C252" s="127" t="s">
        <v>603</v>
      </c>
      <c r="D252" s="127" t="s">
        <v>155</v>
      </c>
      <c r="E252" s="128" t="s">
        <v>604</v>
      </c>
      <c r="F252" s="129" t="s">
        <v>605</v>
      </c>
      <c r="G252" s="130" t="s">
        <v>224</v>
      </c>
      <c r="H252" s="131">
        <v>126.943</v>
      </c>
      <c r="I252" s="132"/>
      <c r="J252" s="133">
        <f>ROUND(I252*H252,2)</f>
        <v>0</v>
      </c>
      <c r="K252" s="129" t="s">
        <v>159</v>
      </c>
      <c r="L252" s="32"/>
      <c r="M252" s="134" t="s">
        <v>19</v>
      </c>
      <c r="N252" s="135" t="s">
        <v>44</v>
      </c>
      <c r="P252" s="136">
        <f>O252*H252</f>
        <v>0</v>
      </c>
      <c r="Q252" s="136">
        <v>1.4200000000000003E-3</v>
      </c>
      <c r="R252" s="136">
        <f>Q252*H252</f>
        <v>0.18025906000000003</v>
      </c>
      <c r="S252" s="136">
        <v>0</v>
      </c>
      <c r="T252" s="137">
        <f>S252*H252</f>
        <v>0</v>
      </c>
      <c r="AR252" s="138" t="s">
        <v>249</v>
      </c>
      <c r="AT252" s="138" t="s">
        <v>155</v>
      </c>
      <c r="AU252" s="138" t="s">
        <v>83</v>
      </c>
      <c r="AY252" s="17" t="s">
        <v>152</v>
      </c>
      <c r="BE252" s="139">
        <f>IF(N252="základní",J252,0)</f>
        <v>0</v>
      </c>
      <c r="BF252" s="139">
        <f>IF(N252="snížená",J252,0)</f>
        <v>0</v>
      </c>
      <c r="BG252" s="139">
        <f>IF(N252="zákl. přenesená",J252,0)</f>
        <v>0</v>
      </c>
      <c r="BH252" s="139">
        <f>IF(N252="sníž. přenesená",J252,0)</f>
        <v>0</v>
      </c>
      <c r="BI252" s="139">
        <f>IF(N252="nulová",J252,0)</f>
        <v>0</v>
      </c>
      <c r="BJ252" s="17" t="s">
        <v>81</v>
      </c>
      <c r="BK252" s="139">
        <f>ROUND(I252*H252,2)</f>
        <v>0</v>
      </c>
      <c r="BL252" s="17" t="s">
        <v>249</v>
      </c>
      <c r="BM252" s="138" t="s">
        <v>606</v>
      </c>
    </row>
    <row r="253" spans="2:65" s="1" customFormat="1" ht="11">
      <c r="B253" s="32"/>
      <c r="D253" s="140" t="s">
        <v>162</v>
      </c>
      <c r="F253" s="141" t="s">
        <v>607</v>
      </c>
      <c r="I253" s="142"/>
      <c r="L253" s="32"/>
      <c r="M253" s="143"/>
      <c r="T253" s="53"/>
      <c r="AT253" s="17" t="s">
        <v>162</v>
      </c>
      <c r="AU253" s="17" t="s">
        <v>83</v>
      </c>
    </row>
    <row r="254" spans="2:65" s="1" customFormat="1" ht="24.25" customHeight="1">
      <c r="B254" s="32"/>
      <c r="C254" s="127" t="s">
        <v>608</v>
      </c>
      <c r="D254" s="127" t="s">
        <v>155</v>
      </c>
      <c r="E254" s="128" t="s">
        <v>609</v>
      </c>
      <c r="F254" s="129" t="s">
        <v>610</v>
      </c>
      <c r="G254" s="130" t="s">
        <v>236</v>
      </c>
      <c r="H254" s="131">
        <v>6.58</v>
      </c>
      <c r="I254" s="132"/>
      <c r="J254" s="133">
        <f>ROUND(I254*H254,2)</f>
        <v>0</v>
      </c>
      <c r="K254" s="129" t="s">
        <v>159</v>
      </c>
      <c r="L254" s="32"/>
      <c r="M254" s="134" t="s">
        <v>19</v>
      </c>
      <c r="N254" s="135" t="s">
        <v>44</v>
      </c>
      <c r="P254" s="136">
        <f>O254*H254</f>
        <v>0</v>
      </c>
      <c r="Q254" s="136">
        <v>0</v>
      </c>
      <c r="R254" s="136">
        <f>Q254*H254</f>
        <v>0</v>
      </c>
      <c r="S254" s="136">
        <v>0</v>
      </c>
      <c r="T254" s="137">
        <f>S254*H254</f>
        <v>0</v>
      </c>
      <c r="AR254" s="138" t="s">
        <v>249</v>
      </c>
      <c r="AT254" s="138" t="s">
        <v>155</v>
      </c>
      <c r="AU254" s="138" t="s">
        <v>83</v>
      </c>
      <c r="AY254" s="17" t="s">
        <v>152</v>
      </c>
      <c r="BE254" s="139">
        <f>IF(N254="základní",J254,0)</f>
        <v>0</v>
      </c>
      <c r="BF254" s="139">
        <f>IF(N254="snížená",J254,0)</f>
        <v>0</v>
      </c>
      <c r="BG254" s="139">
        <f>IF(N254="zákl. přenesená",J254,0)</f>
        <v>0</v>
      </c>
      <c r="BH254" s="139">
        <f>IF(N254="sníž. přenesená",J254,0)</f>
        <v>0</v>
      </c>
      <c r="BI254" s="139">
        <f>IF(N254="nulová",J254,0)</f>
        <v>0</v>
      </c>
      <c r="BJ254" s="17" t="s">
        <v>81</v>
      </c>
      <c r="BK254" s="139">
        <f>ROUND(I254*H254,2)</f>
        <v>0</v>
      </c>
      <c r="BL254" s="17" t="s">
        <v>249</v>
      </c>
      <c r="BM254" s="138" t="s">
        <v>611</v>
      </c>
    </row>
    <row r="255" spans="2:65" s="1" customFormat="1" ht="11">
      <c r="B255" s="32"/>
      <c r="D255" s="140" t="s">
        <v>162</v>
      </c>
      <c r="F255" s="141" t="s">
        <v>612</v>
      </c>
      <c r="I255" s="142"/>
      <c r="L255" s="32"/>
      <c r="M255" s="143"/>
      <c r="T255" s="53"/>
      <c r="AT255" s="17" t="s">
        <v>162</v>
      </c>
      <c r="AU255" s="17" t="s">
        <v>83</v>
      </c>
    </row>
    <row r="256" spans="2:65" s="11" customFormat="1" ht="22.75" customHeight="1">
      <c r="B256" s="115"/>
      <c r="D256" s="116" t="s">
        <v>72</v>
      </c>
      <c r="E256" s="125" t="s">
        <v>309</v>
      </c>
      <c r="F256" s="125" t="s">
        <v>310</v>
      </c>
      <c r="I256" s="118"/>
      <c r="J256" s="126">
        <f>BK256</f>
        <v>0</v>
      </c>
      <c r="L256" s="115"/>
      <c r="M256" s="120"/>
      <c r="P256" s="121">
        <f>SUM(P257:P275)</f>
        <v>0</v>
      </c>
      <c r="R256" s="121">
        <f>SUM(R257:R275)</f>
        <v>6.0555301000000004</v>
      </c>
      <c r="T256" s="122">
        <f>SUM(T257:T275)</f>
        <v>0</v>
      </c>
      <c r="AR256" s="116" t="s">
        <v>83</v>
      </c>
      <c r="AT256" s="123" t="s">
        <v>72</v>
      </c>
      <c r="AU256" s="123" t="s">
        <v>81</v>
      </c>
      <c r="AY256" s="116" t="s">
        <v>152</v>
      </c>
      <c r="BK256" s="124">
        <f>SUM(BK257:BK275)</f>
        <v>0</v>
      </c>
    </row>
    <row r="257" spans="2:65" s="1" customFormat="1" ht="16.5" customHeight="1">
      <c r="B257" s="32"/>
      <c r="C257" s="127" t="s">
        <v>613</v>
      </c>
      <c r="D257" s="127" t="s">
        <v>155</v>
      </c>
      <c r="E257" s="128" t="s">
        <v>614</v>
      </c>
      <c r="F257" s="129" t="s">
        <v>615</v>
      </c>
      <c r="G257" s="130" t="s">
        <v>158</v>
      </c>
      <c r="H257" s="131">
        <v>215.98599999999999</v>
      </c>
      <c r="I257" s="132"/>
      <c r="J257" s="133">
        <f>ROUND(I257*H257,2)</f>
        <v>0</v>
      </c>
      <c r="K257" s="129" t="s">
        <v>159</v>
      </c>
      <c r="L257" s="32"/>
      <c r="M257" s="134" t="s">
        <v>19</v>
      </c>
      <c r="N257" s="135" t="s">
        <v>44</v>
      </c>
      <c r="P257" s="136">
        <f>O257*H257</f>
        <v>0</v>
      </c>
      <c r="Q257" s="136">
        <v>0</v>
      </c>
      <c r="R257" s="136">
        <f>Q257*H257</f>
        <v>0</v>
      </c>
      <c r="S257" s="136">
        <v>0</v>
      </c>
      <c r="T257" s="137">
        <f>S257*H257</f>
        <v>0</v>
      </c>
      <c r="AR257" s="138" t="s">
        <v>249</v>
      </c>
      <c r="AT257" s="138" t="s">
        <v>155</v>
      </c>
      <c r="AU257" s="138" t="s">
        <v>83</v>
      </c>
      <c r="AY257" s="17" t="s">
        <v>152</v>
      </c>
      <c r="BE257" s="139">
        <f>IF(N257="základní",J257,0)</f>
        <v>0</v>
      </c>
      <c r="BF257" s="139">
        <f>IF(N257="snížená",J257,0)</f>
        <v>0</v>
      </c>
      <c r="BG257" s="139">
        <f>IF(N257="zákl. přenesená",J257,0)</f>
        <v>0</v>
      </c>
      <c r="BH257" s="139">
        <f>IF(N257="sníž. přenesená",J257,0)</f>
        <v>0</v>
      </c>
      <c r="BI257" s="139">
        <f>IF(N257="nulová",J257,0)</f>
        <v>0</v>
      </c>
      <c r="BJ257" s="17" t="s">
        <v>81</v>
      </c>
      <c r="BK257" s="139">
        <f>ROUND(I257*H257,2)</f>
        <v>0</v>
      </c>
      <c r="BL257" s="17" t="s">
        <v>249</v>
      </c>
      <c r="BM257" s="138" t="s">
        <v>616</v>
      </c>
    </row>
    <row r="258" spans="2:65" s="1" customFormat="1" ht="11">
      <c r="B258" s="32"/>
      <c r="D258" s="140" t="s">
        <v>162</v>
      </c>
      <c r="F258" s="141" t="s">
        <v>617</v>
      </c>
      <c r="I258" s="142"/>
      <c r="L258" s="32"/>
      <c r="M258" s="143"/>
      <c r="T258" s="53"/>
      <c r="AT258" s="17" t="s">
        <v>162</v>
      </c>
      <c r="AU258" s="17" t="s">
        <v>83</v>
      </c>
    </row>
    <row r="259" spans="2:65" s="12" customFormat="1" ht="12">
      <c r="B259" s="144"/>
      <c r="D259" s="145" t="s">
        <v>164</v>
      </c>
      <c r="E259" s="146" t="s">
        <v>19</v>
      </c>
      <c r="F259" s="147" t="s">
        <v>618</v>
      </c>
      <c r="H259" s="148">
        <v>215.98599999999999</v>
      </c>
      <c r="I259" s="149"/>
      <c r="L259" s="144"/>
      <c r="M259" s="150"/>
      <c r="T259" s="151"/>
      <c r="AT259" s="146" t="s">
        <v>164</v>
      </c>
      <c r="AU259" s="146" t="s">
        <v>83</v>
      </c>
      <c r="AV259" s="12" t="s">
        <v>83</v>
      </c>
      <c r="AW259" s="12" t="s">
        <v>35</v>
      </c>
      <c r="AX259" s="12" t="s">
        <v>73</v>
      </c>
      <c r="AY259" s="146" t="s">
        <v>152</v>
      </c>
    </row>
    <row r="260" spans="2:65" s="13" customFormat="1" ht="12">
      <c r="B260" s="152"/>
      <c r="D260" s="145" t="s">
        <v>164</v>
      </c>
      <c r="E260" s="153" t="s">
        <v>19</v>
      </c>
      <c r="F260" s="154" t="s">
        <v>166</v>
      </c>
      <c r="H260" s="155">
        <v>215.98599999999999</v>
      </c>
      <c r="I260" s="156"/>
      <c r="L260" s="152"/>
      <c r="M260" s="157"/>
      <c r="T260" s="158"/>
      <c r="AT260" s="153" t="s">
        <v>164</v>
      </c>
      <c r="AU260" s="153" t="s">
        <v>83</v>
      </c>
      <c r="AV260" s="13" t="s">
        <v>160</v>
      </c>
      <c r="AW260" s="13" t="s">
        <v>35</v>
      </c>
      <c r="AX260" s="13" t="s">
        <v>81</v>
      </c>
      <c r="AY260" s="153" t="s">
        <v>152</v>
      </c>
    </row>
    <row r="261" spans="2:65" s="1" customFormat="1" ht="16.5" customHeight="1">
      <c r="B261" s="32"/>
      <c r="C261" s="127" t="s">
        <v>619</v>
      </c>
      <c r="D261" s="127" t="s">
        <v>155</v>
      </c>
      <c r="E261" s="128" t="s">
        <v>620</v>
      </c>
      <c r="F261" s="129" t="s">
        <v>621</v>
      </c>
      <c r="G261" s="130" t="s">
        <v>158</v>
      </c>
      <c r="H261" s="131">
        <v>215.98599999999999</v>
      </c>
      <c r="I261" s="132"/>
      <c r="J261" s="133">
        <f>ROUND(I261*H261,2)</f>
        <v>0</v>
      </c>
      <c r="K261" s="129" t="s">
        <v>159</v>
      </c>
      <c r="L261" s="32"/>
      <c r="M261" s="134" t="s">
        <v>19</v>
      </c>
      <c r="N261" s="135" t="s">
        <v>44</v>
      </c>
      <c r="P261" s="136">
        <f>O261*H261</f>
        <v>0</v>
      </c>
      <c r="Q261" s="136">
        <v>2.9999999999999997E-4</v>
      </c>
      <c r="R261" s="136">
        <f>Q261*H261</f>
        <v>6.4795799999999987E-2</v>
      </c>
      <c r="S261" s="136">
        <v>0</v>
      </c>
      <c r="T261" s="137">
        <f>S261*H261</f>
        <v>0</v>
      </c>
      <c r="AR261" s="138" t="s">
        <v>249</v>
      </c>
      <c r="AT261" s="138" t="s">
        <v>155</v>
      </c>
      <c r="AU261" s="138" t="s">
        <v>83</v>
      </c>
      <c r="AY261" s="17" t="s">
        <v>152</v>
      </c>
      <c r="BE261" s="139">
        <f>IF(N261="základní",J261,0)</f>
        <v>0</v>
      </c>
      <c r="BF261" s="139">
        <f>IF(N261="snížená",J261,0)</f>
        <v>0</v>
      </c>
      <c r="BG261" s="139">
        <f>IF(N261="zákl. přenesená",J261,0)</f>
        <v>0</v>
      </c>
      <c r="BH261" s="139">
        <f>IF(N261="sníž. přenesená",J261,0)</f>
        <v>0</v>
      </c>
      <c r="BI261" s="139">
        <f>IF(N261="nulová",J261,0)</f>
        <v>0</v>
      </c>
      <c r="BJ261" s="17" t="s">
        <v>81</v>
      </c>
      <c r="BK261" s="139">
        <f>ROUND(I261*H261,2)</f>
        <v>0</v>
      </c>
      <c r="BL261" s="17" t="s">
        <v>249</v>
      </c>
      <c r="BM261" s="138" t="s">
        <v>622</v>
      </c>
    </row>
    <row r="262" spans="2:65" s="1" customFormat="1" ht="11">
      <c r="B262" s="32"/>
      <c r="D262" s="140" t="s">
        <v>162</v>
      </c>
      <c r="F262" s="141" t="s">
        <v>623</v>
      </c>
      <c r="I262" s="142"/>
      <c r="L262" s="32"/>
      <c r="M262" s="143"/>
      <c r="T262" s="53"/>
      <c r="AT262" s="17" t="s">
        <v>162</v>
      </c>
      <c r="AU262" s="17" t="s">
        <v>83</v>
      </c>
    </row>
    <row r="263" spans="2:65" s="1" customFormat="1" ht="16.5" customHeight="1">
      <c r="B263" s="32"/>
      <c r="C263" s="127" t="s">
        <v>624</v>
      </c>
      <c r="D263" s="127" t="s">
        <v>155</v>
      </c>
      <c r="E263" s="128" t="s">
        <v>625</v>
      </c>
      <c r="F263" s="129" t="s">
        <v>626</v>
      </c>
      <c r="G263" s="130" t="s">
        <v>158</v>
      </c>
      <c r="H263" s="131">
        <v>215.98599999999999</v>
      </c>
      <c r="I263" s="132"/>
      <c r="J263" s="133">
        <f>ROUND(I263*H263,2)</f>
        <v>0</v>
      </c>
      <c r="K263" s="129" t="s">
        <v>159</v>
      </c>
      <c r="L263" s="32"/>
      <c r="M263" s="134" t="s">
        <v>19</v>
      </c>
      <c r="N263" s="135" t="s">
        <v>44</v>
      </c>
      <c r="P263" s="136">
        <f>O263*H263</f>
        <v>0</v>
      </c>
      <c r="Q263" s="136">
        <v>1.5E-3</v>
      </c>
      <c r="R263" s="136">
        <f>Q263*H263</f>
        <v>0.32397900000000002</v>
      </c>
      <c r="S263" s="136">
        <v>0</v>
      </c>
      <c r="T263" s="137">
        <f>S263*H263</f>
        <v>0</v>
      </c>
      <c r="AR263" s="138" t="s">
        <v>249</v>
      </c>
      <c r="AT263" s="138" t="s">
        <v>155</v>
      </c>
      <c r="AU263" s="138" t="s">
        <v>83</v>
      </c>
      <c r="AY263" s="17" t="s">
        <v>152</v>
      </c>
      <c r="BE263" s="139">
        <f>IF(N263="základní",J263,0)</f>
        <v>0</v>
      </c>
      <c r="BF263" s="139">
        <f>IF(N263="snížená",J263,0)</f>
        <v>0</v>
      </c>
      <c r="BG263" s="139">
        <f>IF(N263="zákl. přenesená",J263,0)</f>
        <v>0</v>
      </c>
      <c r="BH263" s="139">
        <f>IF(N263="sníž. přenesená",J263,0)</f>
        <v>0</v>
      </c>
      <c r="BI263" s="139">
        <f>IF(N263="nulová",J263,0)</f>
        <v>0</v>
      </c>
      <c r="BJ263" s="17" t="s">
        <v>81</v>
      </c>
      <c r="BK263" s="139">
        <f>ROUND(I263*H263,2)</f>
        <v>0</v>
      </c>
      <c r="BL263" s="17" t="s">
        <v>249</v>
      </c>
      <c r="BM263" s="138" t="s">
        <v>627</v>
      </c>
    </row>
    <row r="264" spans="2:65" s="1" customFormat="1" ht="11">
      <c r="B264" s="32"/>
      <c r="D264" s="140" t="s">
        <v>162</v>
      </c>
      <c r="F264" s="141" t="s">
        <v>628</v>
      </c>
      <c r="I264" s="142"/>
      <c r="L264" s="32"/>
      <c r="M264" s="143"/>
      <c r="T264" s="53"/>
      <c r="AT264" s="17" t="s">
        <v>162</v>
      </c>
      <c r="AU264" s="17" t="s">
        <v>83</v>
      </c>
    </row>
    <row r="265" spans="2:65" s="1" customFormat="1" ht="21.75" customHeight="1">
      <c r="B265" s="32"/>
      <c r="C265" s="127" t="s">
        <v>629</v>
      </c>
      <c r="D265" s="127" t="s">
        <v>155</v>
      </c>
      <c r="E265" s="128" t="s">
        <v>630</v>
      </c>
      <c r="F265" s="129" t="s">
        <v>631</v>
      </c>
      <c r="G265" s="130" t="s">
        <v>158</v>
      </c>
      <c r="H265" s="131">
        <v>215.98599999999999</v>
      </c>
      <c r="I265" s="132"/>
      <c r="J265" s="133">
        <f>ROUND(I265*H265,2)</f>
        <v>0</v>
      </c>
      <c r="K265" s="129" t="s">
        <v>159</v>
      </c>
      <c r="L265" s="32"/>
      <c r="M265" s="134" t="s">
        <v>19</v>
      </c>
      <c r="N265" s="135" t="s">
        <v>44</v>
      </c>
      <c r="P265" s="136">
        <f>O265*H265</f>
        <v>0</v>
      </c>
      <c r="Q265" s="136">
        <v>7.5500000000000003E-3</v>
      </c>
      <c r="R265" s="136">
        <f>Q265*H265</f>
        <v>1.6306943</v>
      </c>
      <c r="S265" s="136">
        <v>0</v>
      </c>
      <c r="T265" s="137">
        <f>S265*H265</f>
        <v>0</v>
      </c>
      <c r="AR265" s="138" t="s">
        <v>249</v>
      </c>
      <c r="AT265" s="138" t="s">
        <v>155</v>
      </c>
      <c r="AU265" s="138" t="s">
        <v>83</v>
      </c>
      <c r="AY265" s="17" t="s">
        <v>152</v>
      </c>
      <c r="BE265" s="139">
        <f>IF(N265="základní",J265,0)</f>
        <v>0</v>
      </c>
      <c r="BF265" s="139">
        <f>IF(N265="snížená",J265,0)</f>
        <v>0</v>
      </c>
      <c r="BG265" s="139">
        <f>IF(N265="zákl. přenesená",J265,0)</f>
        <v>0</v>
      </c>
      <c r="BH265" s="139">
        <f>IF(N265="sníž. přenesená",J265,0)</f>
        <v>0</v>
      </c>
      <c r="BI265" s="139">
        <f>IF(N265="nulová",J265,0)</f>
        <v>0</v>
      </c>
      <c r="BJ265" s="17" t="s">
        <v>81</v>
      </c>
      <c r="BK265" s="139">
        <f>ROUND(I265*H265,2)</f>
        <v>0</v>
      </c>
      <c r="BL265" s="17" t="s">
        <v>249</v>
      </c>
      <c r="BM265" s="138" t="s">
        <v>632</v>
      </c>
    </row>
    <row r="266" spans="2:65" s="1" customFormat="1" ht="11">
      <c r="B266" s="32"/>
      <c r="D266" s="140" t="s">
        <v>162</v>
      </c>
      <c r="F266" s="141" t="s">
        <v>633</v>
      </c>
      <c r="I266" s="142"/>
      <c r="L266" s="32"/>
      <c r="M266" s="143"/>
      <c r="T266" s="53"/>
      <c r="AT266" s="17" t="s">
        <v>162</v>
      </c>
      <c r="AU266" s="17" t="s">
        <v>83</v>
      </c>
    </row>
    <row r="267" spans="2:65" s="1" customFormat="1" ht="16.5" customHeight="1">
      <c r="B267" s="32"/>
      <c r="C267" s="168" t="s">
        <v>634</v>
      </c>
      <c r="D267" s="168" t="s">
        <v>411</v>
      </c>
      <c r="E267" s="169" t="s">
        <v>635</v>
      </c>
      <c r="F267" s="170" t="s">
        <v>636</v>
      </c>
      <c r="G267" s="171" t="s">
        <v>158</v>
      </c>
      <c r="H267" s="172">
        <v>215.98599999999999</v>
      </c>
      <c r="I267" s="173"/>
      <c r="J267" s="174">
        <f>ROUND(I267*H267,2)</f>
        <v>0</v>
      </c>
      <c r="K267" s="170" t="s">
        <v>159</v>
      </c>
      <c r="L267" s="175"/>
      <c r="M267" s="176" t="s">
        <v>19</v>
      </c>
      <c r="N267" s="177" t="s">
        <v>44</v>
      </c>
      <c r="P267" s="136">
        <f>O267*H267</f>
        <v>0</v>
      </c>
      <c r="Q267" s="136">
        <v>1.8409999999999999E-2</v>
      </c>
      <c r="R267" s="136">
        <f>Q267*H267</f>
        <v>3.9763022599999998</v>
      </c>
      <c r="S267" s="136">
        <v>0</v>
      </c>
      <c r="T267" s="137">
        <f>S267*H267</f>
        <v>0</v>
      </c>
      <c r="AR267" s="138" t="s">
        <v>466</v>
      </c>
      <c r="AT267" s="138" t="s">
        <v>411</v>
      </c>
      <c r="AU267" s="138" t="s">
        <v>83</v>
      </c>
      <c r="AY267" s="17" t="s">
        <v>152</v>
      </c>
      <c r="BE267" s="139">
        <f>IF(N267="základní",J267,0)</f>
        <v>0</v>
      </c>
      <c r="BF267" s="139">
        <f>IF(N267="snížená",J267,0)</f>
        <v>0</v>
      </c>
      <c r="BG267" s="139">
        <f>IF(N267="zákl. přenesená",J267,0)</f>
        <v>0</v>
      </c>
      <c r="BH267" s="139">
        <f>IF(N267="sníž. přenesená",J267,0)</f>
        <v>0</v>
      </c>
      <c r="BI267" s="139">
        <f>IF(N267="nulová",J267,0)</f>
        <v>0</v>
      </c>
      <c r="BJ267" s="17" t="s">
        <v>81</v>
      </c>
      <c r="BK267" s="139">
        <f>ROUND(I267*H267,2)</f>
        <v>0</v>
      </c>
      <c r="BL267" s="17" t="s">
        <v>249</v>
      </c>
      <c r="BM267" s="138" t="s">
        <v>637</v>
      </c>
    </row>
    <row r="268" spans="2:65" s="1" customFormat="1" ht="16.5" customHeight="1">
      <c r="B268" s="32"/>
      <c r="C268" s="127" t="s">
        <v>638</v>
      </c>
      <c r="D268" s="127" t="s">
        <v>155</v>
      </c>
      <c r="E268" s="128" t="s">
        <v>639</v>
      </c>
      <c r="F268" s="129" t="s">
        <v>640</v>
      </c>
      <c r="G268" s="130" t="s">
        <v>224</v>
      </c>
      <c r="H268" s="131">
        <v>107.99299999999999</v>
      </c>
      <c r="I268" s="132"/>
      <c r="J268" s="133">
        <f>ROUND(I268*H268,2)</f>
        <v>0</v>
      </c>
      <c r="K268" s="129" t="s">
        <v>159</v>
      </c>
      <c r="L268" s="32"/>
      <c r="M268" s="134" t="s">
        <v>19</v>
      </c>
      <c r="N268" s="135" t="s">
        <v>44</v>
      </c>
      <c r="P268" s="136">
        <f>O268*H268</f>
        <v>0</v>
      </c>
      <c r="Q268" s="136">
        <v>1.8000000000000001E-4</v>
      </c>
      <c r="R268" s="136">
        <f>Q268*H268</f>
        <v>1.9438739999999999E-2</v>
      </c>
      <c r="S268" s="136">
        <v>0</v>
      </c>
      <c r="T268" s="137">
        <f>S268*H268</f>
        <v>0</v>
      </c>
      <c r="AR268" s="138" t="s">
        <v>249</v>
      </c>
      <c r="AT268" s="138" t="s">
        <v>155</v>
      </c>
      <c r="AU268" s="138" t="s">
        <v>83</v>
      </c>
      <c r="AY268" s="17" t="s">
        <v>152</v>
      </c>
      <c r="BE268" s="139">
        <f>IF(N268="základní",J268,0)</f>
        <v>0</v>
      </c>
      <c r="BF268" s="139">
        <f>IF(N268="snížená",J268,0)</f>
        <v>0</v>
      </c>
      <c r="BG268" s="139">
        <f>IF(N268="zákl. přenesená",J268,0)</f>
        <v>0</v>
      </c>
      <c r="BH268" s="139">
        <f>IF(N268="sníž. přenesená",J268,0)</f>
        <v>0</v>
      </c>
      <c r="BI268" s="139">
        <f>IF(N268="nulová",J268,0)</f>
        <v>0</v>
      </c>
      <c r="BJ268" s="17" t="s">
        <v>81</v>
      </c>
      <c r="BK268" s="139">
        <f>ROUND(I268*H268,2)</f>
        <v>0</v>
      </c>
      <c r="BL268" s="17" t="s">
        <v>249</v>
      </c>
      <c r="BM268" s="138" t="s">
        <v>641</v>
      </c>
    </row>
    <row r="269" spans="2:65" s="1" customFormat="1" ht="11">
      <c r="B269" s="32"/>
      <c r="D269" s="140" t="s">
        <v>162</v>
      </c>
      <c r="F269" s="141" t="s">
        <v>642</v>
      </c>
      <c r="I269" s="142"/>
      <c r="L269" s="32"/>
      <c r="M269" s="143"/>
      <c r="T269" s="53"/>
      <c r="AT269" s="17" t="s">
        <v>162</v>
      </c>
      <c r="AU269" s="17" t="s">
        <v>83</v>
      </c>
    </row>
    <row r="270" spans="2:65" s="12" customFormat="1" ht="12">
      <c r="B270" s="144"/>
      <c r="D270" s="145" t="s">
        <v>164</v>
      </c>
      <c r="E270" s="146" t="s">
        <v>19</v>
      </c>
      <c r="F270" s="147" t="s">
        <v>643</v>
      </c>
      <c r="H270" s="148">
        <v>107.99299999999999</v>
      </c>
      <c r="I270" s="149"/>
      <c r="L270" s="144"/>
      <c r="M270" s="150"/>
      <c r="T270" s="151"/>
      <c r="AT270" s="146" t="s">
        <v>164</v>
      </c>
      <c r="AU270" s="146" t="s">
        <v>83</v>
      </c>
      <c r="AV270" s="12" t="s">
        <v>83</v>
      </c>
      <c r="AW270" s="12" t="s">
        <v>35</v>
      </c>
      <c r="AX270" s="12" t="s">
        <v>73</v>
      </c>
      <c r="AY270" s="146" t="s">
        <v>152</v>
      </c>
    </row>
    <row r="271" spans="2:65" s="13" customFormat="1" ht="12">
      <c r="B271" s="152"/>
      <c r="D271" s="145" t="s">
        <v>164</v>
      </c>
      <c r="E271" s="153" t="s">
        <v>19</v>
      </c>
      <c r="F271" s="154" t="s">
        <v>166</v>
      </c>
      <c r="H271" s="155">
        <v>107.99299999999999</v>
      </c>
      <c r="I271" s="156"/>
      <c r="L271" s="152"/>
      <c r="M271" s="157"/>
      <c r="T271" s="158"/>
      <c r="AT271" s="153" t="s">
        <v>164</v>
      </c>
      <c r="AU271" s="153" t="s">
        <v>83</v>
      </c>
      <c r="AV271" s="13" t="s">
        <v>160</v>
      </c>
      <c r="AW271" s="13" t="s">
        <v>35</v>
      </c>
      <c r="AX271" s="13" t="s">
        <v>81</v>
      </c>
      <c r="AY271" s="153" t="s">
        <v>152</v>
      </c>
    </row>
    <row r="272" spans="2:65" s="1" customFormat="1" ht="16.5" customHeight="1">
      <c r="B272" s="32"/>
      <c r="C272" s="168" t="s">
        <v>644</v>
      </c>
      <c r="D272" s="168" t="s">
        <v>411</v>
      </c>
      <c r="E272" s="169" t="s">
        <v>645</v>
      </c>
      <c r="F272" s="170" t="s">
        <v>646</v>
      </c>
      <c r="G272" s="171" t="s">
        <v>224</v>
      </c>
      <c r="H272" s="172">
        <v>126</v>
      </c>
      <c r="I272" s="173"/>
      <c r="J272" s="174">
        <f>ROUND(I272*H272,2)</f>
        <v>0</v>
      </c>
      <c r="K272" s="170" t="s">
        <v>159</v>
      </c>
      <c r="L272" s="175"/>
      <c r="M272" s="176" t="s">
        <v>19</v>
      </c>
      <c r="N272" s="177" t="s">
        <v>44</v>
      </c>
      <c r="P272" s="136">
        <f>O272*H272</f>
        <v>0</v>
      </c>
      <c r="Q272" s="136">
        <v>3.2000000000000003E-4</v>
      </c>
      <c r="R272" s="136">
        <f>Q272*H272</f>
        <v>4.0320000000000002E-2</v>
      </c>
      <c r="S272" s="136">
        <v>0</v>
      </c>
      <c r="T272" s="137">
        <f>S272*H272</f>
        <v>0</v>
      </c>
      <c r="AR272" s="138" t="s">
        <v>466</v>
      </c>
      <c r="AT272" s="138" t="s">
        <v>411</v>
      </c>
      <c r="AU272" s="138" t="s">
        <v>83</v>
      </c>
      <c r="AY272" s="17" t="s">
        <v>152</v>
      </c>
      <c r="BE272" s="139">
        <f>IF(N272="základní",J272,0)</f>
        <v>0</v>
      </c>
      <c r="BF272" s="139">
        <f>IF(N272="snížená",J272,0)</f>
        <v>0</v>
      </c>
      <c r="BG272" s="139">
        <f>IF(N272="zákl. přenesená",J272,0)</f>
        <v>0</v>
      </c>
      <c r="BH272" s="139">
        <f>IF(N272="sníž. přenesená",J272,0)</f>
        <v>0</v>
      </c>
      <c r="BI272" s="139">
        <f>IF(N272="nulová",J272,0)</f>
        <v>0</v>
      </c>
      <c r="BJ272" s="17" t="s">
        <v>81</v>
      </c>
      <c r="BK272" s="139">
        <f>ROUND(I272*H272,2)</f>
        <v>0</v>
      </c>
      <c r="BL272" s="17" t="s">
        <v>249</v>
      </c>
      <c r="BM272" s="138" t="s">
        <v>647</v>
      </c>
    </row>
    <row r="273" spans="2:65" s="12" customFormat="1" ht="12">
      <c r="B273" s="144"/>
      <c r="D273" s="145" t="s">
        <v>164</v>
      </c>
      <c r="F273" s="147" t="s">
        <v>648</v>
      </c>
      <c r="H273" s="148">
        <v>126</v>
      </c>
      <c r="I273" s="149"/>
      <c r="L273" s="144"/>
      <c r="M273" s="150"/>
      <c r="T273" s="151"/>
      <c r="AT273" s="146" t="s">
        <v>164</v>
      </c>
      <c r="AU273" s="146" t="s">
        <v>83</v>
      </c>
      <c r="AV273" s="12" t="s">
        <v>83</v>
      </c>
      <c r="AW273" s="12" t="s">
        <v>4</v>
      </c>
      <c r="AX273" s="12" t="s">
        <v>81</v>
      </c>
      <c r="AY273" s="146" t="s">
        <v>152</v>
      </c>
    </row>
    <row r="274" spans="2:65" s="1" customFormat="1" ht="24.25" customHeight="1">
      <c r="B274" s="32"/>
      <c r="C274" s="127" t="s">
        <v>649</v>
      </c>
      <c r="D274" s="127" t="s">
        <v>155</v>
      </c>
      <c r="E274" s="128" t="s">
        <v>650</v>
      </c>
      <c r="F274" s="129" t="s">
        <v>651</v>
      </c>
      <c r="G274" s="130" t="s">
        <v>236</v>
      </c>
      <c r="H274" s="131">
        <v>6.056</v>
      </c>
      <c r="I274" s="132"/>
      <c r="J274" s="133">
        <f>ROUND(I274*H274,2)</f>
        <v>0</v>
      </c>
      <c r="K274" s="129" t="s">
        <v>159</v>
      </c>
      <c r="L274" s="32"/>
      <c r="M274" s="134" t="s">
        <v>19</v>
      </c>
      <c r="N274" s="135" t="s">
        <v>44</v>
      </c>
      <c r="P274" s="136">
        <f>O274*H274</f>
        <v>0</v>
      </c>
      <c r="Q274" s="136">
        <v>0</v>
      </c>
      <c r="R274" s="136">
        <f>Q274*H274</f>
        <v>0</v>
      </c>
      <c r="S274" s="136">
        <v>0</v>
      </c>
      <c r="T274" s="137">
        <f>S274*H274</f>
        <v>0</v>
      </c>
      <c r="AR274" s="138" t="s">
        <v>249</v>
      </c>
      <c r="AT274" s="138" t="s">
        <v>155</v>
      </c>
      <c r="AU274" s="138" t="s">
        <v>83</v>
      </c>
      <c r="AY274" s="17" t="s">
        <v>152</v>
      </c>
      <c r="BE274" s="139">
        <f>IF(N274="základní",J274,0)</f>
        <v>0</v>
      </c>
      <c r="BF274" s="139">
        <f>IF(N274="snížená",J274,0)</f>
        <v>0</v>
      </c>
      <c r="BG274" s="139">
        <f>IF(N274="zákl. přenesená",J274,0)</f>
        <v>0</v>
      </c>
      <c r="BH274" s="139">
        <f>IF(N274="sníž. přenesená",J274,0)</f>
        <v>0</v>
      </c>
      <c r="BI274" s="139">
        <f>IF(N274="nulová",J274,0)</f>
        <v>0</v>
      </c>
      <c r="BJ274" s="17" t="s">
        <v>81</v>
      </c>
      <c r="BK274" s="139">
        <f>ROUND(I274*H274,2)</f>
        <v>0</v>
      </c>
      <c r="BL274" s="17" t="s">
        <v>249</v>
      </c>
      <c r="BM274" s="138" t="s">
        <v>652</v>
      </c>
    </row>
    <row r="275" spans="2:65" s="1" customFormat="1" ht="11">
      <c r="B275" s="32"/>
      <c r="D275" s="140" t="s">
        <v>162</v>
      </c>
      <c r="F275" s="141" t="s">
        <v>653</v>
      </c>
      <c r="I275" s="142"/>
      <c r="L275" s="32"/>
      <c r="M275" s="143"/>
      <c r="T275" s="53"/>
      <c r="AT275" s="17" t="s">
        <v>162</v>
      </c>
      <c r="AU275" s="17" t="s">
        <v>83</v>
      </c>
    </row>
    <row r="276" spans="2:65" s="11" customFormat="1" ht="22.75" customHeight="1">
      <c r="B276" s="115"/>
      <c r="D276" s="116" t="s">
        <v>72</v>
      </c>
      <c r="E276" s="125" t="s">
        <v>317</v>
      </c>
      <c r="F276" s="125" t="s">
        <v>318</v>
      </c>
      <c r="I276" s="118"/>
      <c r="J276" s="126">
        <f>BK276</f>
        <v>0</v>
      </c>
      <c r="L276" s="115"/>
      <c r="M276" s="120"/>
      <c r="P276" s="121">
        <f>SUM(P277:P289)</f>
        <v>0</v>
      </c>
      <c r="R276" s="121">
        <f>SUM(R277:R289)</f>
        <v>2.8329000000000002E-3</v>
      </c>
      <c r="T276" s="122">
        <f>SUM(T277:T289)</f>
        <v>0</v>
      </c>
      <c r="AR276" s="116" t="s">
        <v>83</v>
      </c>
      <c r="AT276" s="123" t="s">
        <v>72</v>
      </c>
      <c r="AU276" s="123" t="s">
        <v>81</v>
      </c>
      <c r="AY276" s="116" t="s">
        <v>152</v>
      </c>
      <c r="BK276" s="124">
        <f>SUM(BK277:BK289)</f>
        <v>0</v>
      </c>
    </row>
    <row r="277" spans="2:65" s="1" customFormat="1" ht="16.5" customHeight="1">
      <c r="B277" s="32"/>
      <c r="C277" s="127" t="s">
        <v>654</v>
      </c>
      <c r="D277" s="127" t="s">
        <v>155</v>
      </c>
      <c r="E277" s="128" t="s">
        <v>655</v>
      </c>
      <c r="F277" s="129" t="s">
        <v>656</v>
      </c>
      <c r="G277" s="130" t="s">
        <v>158</v>
      </c>
      <c r="H277" s="131">
        <v>3.99</v>
      </c>
      <c r="I277" s="132"/>
      <c r="J277" s="133">
        <f>ROUND(I277*H277,2)</f>
        <v>0</v>
      </c>
      <c r="K277" s="129" t="s">
        <v>159</v>
      </c>
      <c r="L277" s="32"/>
      <c r="M277" s="134" t="s">
        <v>19</v>
      </c>
      <c r="N277" s="135" t="s">
        <v>44</v>
      </c>
      <c r="P277" s="136">
        <f>O277*H277</f>
        <v>0</v>
      </c>
      <c r="Q277" s="136">
        <v>0</v>
      </c>
      <c r="R277" s="136">
        <f>Q277*H277</f>
        <v>0</v>
      </c>
      <c r="S277" s="136">
        <v>0</v>
      </c>
      <c r="T277" s="137">
        <f>S277*H277</f>
        <v>0</v>
      </c>
      <c r="AR277" s="138" t="s">
        <v>249</v>
      </c>
      <c r="AT277" s="138" t="s">
        <v>155</v>
      </c>
      <c r="AU277" s="138" t="s">
        <v>83</v>
      </c>
      <c r="AY277" s="17" t="s">
        <v>152</v>
      </c>
      <c r="BE277" s="139">
        <f>IF(N277="základní",J277,0)</f>
        <v>0</v>
      </c>
      <c r="BF277" s="139">
        <f>IF(N277="snížená",J277,0)</f>
        <v>0</v>
      </c>
      <c r="BG277" s="139">
        <f>IF(N277="zákl. přenesená",J277,0)</f>
        <v>0</v>
      </c>
      <c r="BH277" s="139">
        <f>IF(N277="sníž. přenesená",J277,0)</f>
        <v>0</v>
      </c>
      <c r="BI277" s="139">
        <f>IF(N277="nulová",J277,0)</f>
        <v>0</v>
      </c>
      <c r="BJ277" s="17" t="s">
        <v>81</v>
      </c>
      <c r="BK277" s="139">
        <f>ROUND(I277*H277,2)</f>
        <v>0</v>
      </c>
      <c r="BL277" s="17" t="s">
        <v>249</v>
      </c>
      <c r="BM277" s="138" t="s">
        <v>657</v>
      </c>
    </row>
    <row r="278" spans="2:65" s="1" customFormat="1" ht="11">
      <c r="B278" s="32"/>
      <c r="D278" s="140" t="s">
        <v>162</v>
      </c>
      <c r="F278" s="141" t="s">
        <v>658</v>
      </c>
      <c r="I278" s="142"/>
      <c r="L278" s="32"/>
      <c r="M278" s="143"/>
      <c r="T278" s="53"/>
      <c r="AT278" s="17" t="s">
        <v>162</v>
      </c>
      <c r="AU278" s="17" t="s">
        <v>83</v>
      </c>
    </row>
    <row r="279" spans="2:65" s="14" customFormat="1" ht="12">
      <c r="B279" s="159"/>
      <c r="D279" s="145" t="s">
        <v>164</v>
      </c>
      <c r="E279" s="160" t="s">
        <v>19</v>
      </c>
      <c r="F279" s="161" t="s">
        <v>659</v>
      </c>
      <c r="H279" s="160" t="s">
        <v>19</v>
      </c>
      <c r="I279" s="162"/>
      <c r="L279" s="159"/>
      <c r="M279" s="163"/>
      <c r="T279" s="164"/>
      <c r="AT279" s="160" t="s">
        <v>164</v>
      </c>
      <c r="AU279" s="160" t="s">
        <v>83</v>
      </c>
      <c r="AV279" s="14" t="s">
        <v>81</v>
      </c>
      <c r="AW279" s="14" t="s">
        <v>35</v>
      </c>
      <c r="AX279" s="14" t="s">
        <v>73</v>
      </c>
      <c r="AY279" s="160" t="s">
        <v>152</v>
      </c>
    </row>
    <row r="280" spans="2:65" s="12" customFormat="1" ht="12">
      <c r="B280" s="144"/>
      <c r="D280" s="145" t="s">
        <v>164</v>
      </c>
      <c r="E280" s="146" t="s">
        <v>19</v>
      </c>
      <c r="F280" s="147" t="s">
        <v>660</v>
      </c>
      <c r="H280" s="148">
        <v>3.99</v>
      </c>
      <c r="I280" s="149"/>
      <c r="L280" s="144"/>
      <c r="M280" s="150"/>
      <c r="T280" s="151"/>
      <c r="AT280" s="146" t="s">
        <v>164</v>
      </c>
      <c r="AU280" s="146" t="s">
        <v>83</v>
      </c>
      <c r="AV280" s="12" t="s">
        <v>83</v>
      </c>
      <c r="AW280" s="12" t="s">
        <v>35</v>
      </c>
      <c r="AX280" s="12" t="s">
        <v>73</v>
      </c>
      <c r="AY280" s="146" t="s">
        <v>152</v>
      </c>
    </row>
    <row r="281" spans="2:65" s="13" customFormat="1" ht="12">
      <c r="B281" s="152"/>
      <c r="D281" s="145" t="s">
        <v>164</v>
      </c>
      <c r="E281" s="153" t="s">
        <v>19</v>
      </c>
      <c r="F281" s="154" t="s">
        <v>166</v>
      </c>
      <c r="H281" s="155">
        <v>3.99</v>
      </c>
      <c r="I281" s="156"/>
      <c r="L281" s="152"/>
      <c r="M281" s="157"/>
      <c r="T281" s="158"/>
      <c r="AT281" s="153" t="s">
        <v>164</v>
      </c>
      <c r="AU281" s="153" t="s">
        <v>83</v>
      </c>
      <c r="AV281" s="13" t="s">
        <v>160</v>
      </c>
      <c r="AW281" s="13" t="s">
        <v>35</v>
      </c>
      <c r="AX281" s="13" t="s">
        <v>81</v>
      </c>
      <c r="AY281" s="153" t="s">
        <v>152</v>
      </c>
    </row>
    <row r="282" spans="2:65" s="1" customFormat="1" ht="16.5" customHeight="1">
      <c r="B282" s="32"/>
      <c r="C282" s="127" t="s">
        <v>661</v>
      </c>
      <c r="D282" s="127" t="s">
        <v>155</v>
      </c>
      <c r="E282" s="128" t="s">
        <v>662</v>
      </c>
      <c r="F282" s="129" t="s">
        <v>663</v>
      </c>
      <c r="G282" s="130" t="s">
        <v>158</v>
      </c>
      <c r="H282" s="131">
        <v>3.99</v>
      </c>
      <c r="I282" s="132"/>
      <c r="J282" s="133">
        <f>ROUND(I282*H282,2)</f>
        <v>0</v>
      </c>
      <c r="K282" s="129" t="s">
        <v>159</v>
      </c>
      <c r="L282" s="32"/>
      <c r="M282" s="134" t="s">
        <v>19</v>
      </c>
      <c r="N282" s="135" t="s">
        <v>44</v>
      </c>
      <c r="P282" s="136">
        <f>O282*H282</f>
        <v>0</v>
      </c>
      <c r="Q282" s="136">
        <v>1.2E-4</v>
      </c>
      <c r="R282" s="136">
        <f>Q282*H282</f>
        <v>4.7880000000000004E-4</v>
      </c>
      <c r="S282" s="136">
        <v>0</v>
      </c>
      <c r="T282" s="137">
        <f>S282*H282</f>
        <v>0</v>
      </c>
      <c r="AR282" s="138" t="s">
        <v>249</v>
      </c>
      <c r="AT282" s="138" t="s">
        <v>155</v>
      </c>
      <c r="AU282" s="138" t="s">
        <v>83</v>
      </c>
      <c r="AY282" s="17" t="s">
        <v>152</v>
      </c>
      <c r="BE282" s="139">
        <f>IF(N282="základní",J282,0)</f>
        <v>0</v>
      </c>
      <c r="BF282" s="139">
        <f>IF(N282="snížená",J282,0)</f>
        <v>0</v>
      </c>
      <c r="BG282" s="139">
        <f>IF(N282="zákl. přenesená",J282,0)</f>
        <v>0</v>
      </c>
      <c r="BH282" s="139">
        <f>IF(N282="sníž. přenesená",J282,0)</f>
        <v>0</v>
      </c>
      <c r="BI282" s="139">
        <f>IF(N282="nulová",J282,0)</f>
        <v>0</v>
      </c>
      <c r="BJ282" s="17" t="s">
        <v>81</v>
      </c>
      <c r="BK282" s="139">
        <f>ROUND(I282*H282,2)</f>
        <v>0</v>
      </c>
      <c r="BL282" s="17" t="s">
        <v>249</v>
      </c>
      <c r="BM282" s="138" t="s">
        <v>664</v>
      </c>
    </row>
    <row r="283" spans="2:65" s="1" customFormat="1" ht="11">
      <c r="B283" s="32"/>
      <c r="D283" s="140" t="s">
        <v>162</v>
      </c>
      <c r="F283" s="141" t="s">
        <v>665</v>
      </c>
      <c r="I283" s="142"/>
      <c r="L283" s="32"/>
      <c r="M283" s="143"/>
      <c r="T283" s="53"/>
      <c r="AT283" s="17" t="s">
        <v>162</v>
      </c>
      <c r="AU283" s="17" t="s">
        <v>83</v>
      </c>
    </row>
    <row r="284" spans="2:65" s="1" customFormat="1" ht="16.5" customHeight="1">
      <c r="B284" s="32"/>
      <c r="C284" s="127" t="s">
        <v>666</v>
      </c>
      <c r="D284" s="127" t="s">
        <v>155</v>
      </c>
      <c r="E284" s="128" t="s">
        <v>667</v>
      </c>
      <c r="F284" s="129" t="s">
        <v>668</v>
      </c>
      <c r="G284" s="130" t="s">
        <v>158</v>
      </c>
      <c r="H284" s="131">
        <v>3.99</v>
      </c>
      <c r="I284" s="132"/>
      <c r="J284" s="133">
        <f>ROUND(I284*H284,2)</f>
        <v>0</v>
      </c>
      <c r="K284" s="129" t="s">
        <v>159</v>
      </c>
      <c r="L284" s="32"/>
      <c r="M284" s="134" t="s">
        <v>19</v>
      </c>
      <c r="N284" s="135" t="s">
        <v>44</v>
      </c>
      <c r="P284" s="136">
        <f>O284*H284</f>
        <v>0</v>
      </c>
      <c r="Q284" s="136">
        <v>1.2E-4</v>
      </c>
      <c r="R284" s="136">
        <f>Q284*H284</f>
        <v>4.7880000000000004E-4</v>
      </c>
      <c r="S284" s="136">
        <v>0</v>
      </c>
      <c r="T284" s="137">
        <f>S284*H284</f>
        <v>0</v>
      </c>
      <c r="AR284" s="138" t="s">
        <v>249</v>
      </c>
      <c r="AT284" s="138" t="s">
        <v>155</v>
      </c>
      <c r="AU284" s="138" t="s">
        <v>83</v>
      </c>
      <c r="AY284" s="17" t="s">
        <v>152</v>
      </c>
      <c r="BE284" s="139">
        <f>IF(N284="základní",J284,0)</f>
        <v>0</v>
      </c>
      <c r="BF284" s="139">
        <f>IF(N284="snížená",J284,0)</f>
        <v>0</v>
      </c>
      <c r="BG284" s="139">
        <f>IF(N284="zákl. přenesená",J284,0)</f>
        <v>0</v>
      </c>
      <c r="BH284" s="139">
        <f>IF(N284="sníž. přenesená",J284,0)</f>
        <v>0</v>
      </c>
      <c r="BI284" s="139">
        <f>IF(N284="nulová",J284,0)</f>
        <v>0</v>
      </c>
      <c r="BJ284" s="17" t="s">
        <v>81</v>
      </c>
      <c r="BK284" s="139">
        <f>ROUND(I284*H284,2)</f>
        <v>0</v>
      </c>
      <c r="BL284" s="17" t="s">
        <v>249</v>
      </c>
      <c r="BM284" s="138" t="s">
        <v>669</v>
      </c>
    </row>
    <row r="285" spans="2:65" s="1" customFormat="1" ht="11">
      <c r="B285" s="32"/>
      <c r="D285" s="140" t="s">
        <v>162</v>
      </c>
      <c r="F285" s="141" t="s">
        <v>670</v>
      </c>
      <c r="I285" s="142"/>
      <c r="L285" s="32"/>
      <c r="M285" s="143"/>
      <c r="T285" s="53"/>
      <c r="AT285" s="17" t="s">
        <v>162</v>
      </c>
      <c r="AU285" s="17" t="s">
        <v>83</v>
      </c>
    </row>
    <row r="286" spans="2:65" s="1" customFormat="1" ht="24.25" customHeight="1">
      <c r="B286" s="32"/>
      <c r="C286" s="127" t="s">
        <v>671</v>
      </c>
      <c r="D286" s="127" t="s">
        <v>155</v>
      </c>
      <c r="E286" s="128" t="s">
        <v>672</v>
      </c>
      <c r="F286" s="129" t="s">
        <v>673</v>
      </c>
      <c r="G286" s="130" t="s">
        <v>158</v>
      </c>
      <c r="H286" s="131">
        <v>3.99</v>
      </c>
      <c r="I286" s="132"/>
      <c r="J286" s="133">
        <f>ROUND(I286*H286,2)</f>
        <v>0</v>
      </c>
      <c r="K286" s="129" t="s">
        <v>159</v>
      </c>
      <c r="L286" s="32"/>
      <c r="M286" s="134" t="s">
        <v>19</v>
      </c>
      <c r="N286" s="135" t="s">
        <v>44</v>
      </c>
      <c r="P286" s="136">
        <f>O286*H286</f>
        <v>0</v>
      </c>
      <c r="Q286" s="136">
        <v>1.1E-4</v>
      </c>
      <c r="R286" s="136">
        <f>Q286*H286</f>
        <v>4.3890000000000004E-4</v>
      </c>
      <c r="S286" s="136">
        <v>0</v>
      </c>
      <c r="T286" s="137">
        <f>S286*H286</f>
        <v>0</v>
      </c>
      <c r="AR286" s="138" t="s">
        <v>249</v>
      </c>
      <c r="AT286" s="138" t="s">
        <v>155</v>
      </c>
      <c r="AU286" s="138" t="s">
        <v>83</v>
      </c>
      <c r="AY286" s="17" t="s">
        <v>152</v>
      </c>
      <c r="BE286" s="139">
        <f>IF(N286="základní",J286,0)</f>
        <v>0</v>
      </c>
      <c r="BF286" s="139">
        <f>IF(N286="snížená",J286,0)</f>
        <v>0</v>
      </c>
      <c r="BG286" s="139">
        <f>IF(N286="zákl. přenesená",J286,0)</f>
        <v>0</v>
      </c>
      <c r="BH286" s="139">
        <f>IF(N286="sníž. přenesená",J286,0)</f>
        <v>0</v>
      </c>
      <c r="BI286" s="139">
        <f>IF(N286="nulová",J286,0)</f>
        <v>0</v>
      </c>
      <c r="BJ286" s="17" t="s">
        <v>81</v>
      </c>
      <c r="BK286" s="139">
        <f>ROUND(I286*H286,2)</f>
        <v>0</v>
      </c>
      <c r="BL286" s="17" t="s">
        <v>249</v>
      </c>
      <c r="BM286" s="138" t="s">
        <v>674</v>
      </c>
    </row>
    <row r="287" spans="2:65" s="1" customFormat="1" ht="11">
      <c r="B287" s="32"/>
      <c r="D287" s="140" t="s">
        <v>162</v>
      </c>
      <c r="F287" s="141" t="s">
        <v>675</v>
      </c>
      <c r="I287" s="142"/>
      <c r="L287" s="32"/>
      <c r="M287" s="143"/>
      <c r="T287" s="53"/>
      <c r="AT287" s="17" t="s">
        <v>162</v>
      </c>
      <c r="AU287" s="17" t="s">
        <v>83</v>
      </c>
    </row>
    <row r="288" spans="2:65" s="1" customFormat="1" ht="24.25" customHeight="1">
      <c r="B288" s="32"/>
      <c r="C288" s="127" t="s">
        <v>676</v>
      </c>
      <c r="D288" s="127" t="s">
        <v>155</v>
      </c>
      <c r="E288" s="128" t="s">
        <v>677</v>
      </c>
      <c r="F288" s="129" t="s">
        <v>678</v>
      </c>
      <c r="G288" s="130" t="s">
        <v>158</v>
      </c>
      <c r="H288" s="131">
        <v>3.99</v>
      </c>
      <c r="I288" s="132"/>
      <c r="J288" s="133">
        <f>ROUND(I288*H288,2)</f>
        <v>0</v>
      </c>
      <c r="K288" s="129" t="s">
        <v>159</v>
      </c>
      <c r="L288" s="32"/>
      <c r="M288" s="134" t="s">
        <v>19</v>
      </c>
      <c r="N288" s="135" t="s">
        <v>44</v>
      </c>
      <c r="P288" s="136">
        <f>O288*H288</f>
        <v>0</v>
      </c>
      <c r="Q288" s="136">
        <v>3.6000000000000002E-4</v>
      </c>
      <c r="R288" s="136">
        <f>Q288*H288</f>
        <v>1.4364000000000002E-3</v>
      </c>
      <c r="S288" s="136">
        <v>0</v>
      </c>
      <c r="T288" s="137">
        <f>S288*H288</f>
        <v>0</v>
      </c>
      <c r="AR288" s="138" t="s">
        <v>249</v>
      </c>
      <c r="AT288" s="138" t="s">
        <v>155</v>
      </c>
      <c r="AU288" s="138" t="s">
        <v>83</v>
      </c>
      <c r="AY288" s="17" t="s">
        <v>152</v>
      </c>
      <c r="BE288" s="139">
        <f>IF(N288="základní",J288,0)</f>
        <v>0</v>
      </c>
      <c r="BF288" s="139">
        <f>IF(N288="snížená",J288,0)</f>
        <v>0</v>
      </c>
      <c r="BG288" s="139">
        <f>IF(N288="zákl. přenesená",J288,0)</f>
        <v>0</v>
      </c>
      <c r="BH288" s="139">
        <f>IF(N288="sníž. přenesená",J288,0)</f>
        <v>0</v>
      </c>
      <c r="BI288" s="139">
        <f>IF(N288="nulová",J288,0)</f>
        <v>0</v>
      </c>
      <c r="BJ288" s="17" t="s">
        <v>81</v>
      </c>
      <c r="BK288" s="139">
        <f>ROUND(I288*H288,2)</f>
        <v>0</v>
      </c>
      <c r="BL288" s="17" t="s">
        <v>249</v>
      </c>
      <c r="BM288" s="138" t="s">
        <v>679</v>
      </c>
    </row>
    <row r="289" spans="2:65" s="1" customFormat="1" ht="11">
      <c r="B289" s="32"/>
      <c r="D289" s="140" t="s">
        <v>162</v>
      </c>
      <c r="F289" s="141" t="s">
        <v>680</v>
      </c>
      <c r="I289" s="142"/>
      <c r="L289" s="32"/>
      <c r="M289" s="143"/>
      <c r="T289" s="53"/>
      <c r="AT289" s="17" t="s">
        <v>162</v>
      </c>
      <c r="AU289" s="17" t="s">
        <v>83</v>
      </c>
    </row>
    <row r="290" spans="2:65" s="11" customFormat="1" ht="22.75" customHeight="1">
      <c r="B290" s="115"/>
      <c r="D290" s="116" t="s">
        <v>72</v>
      </c>
      <c r="E290" s="125" t="s">
        <v>327</v>
      </c>
      <c r="F290" s="125" t="s">
        <v>328</v>
      </c>
      <c r="I290" s="118"/>
      <c r="J290" s="126">
        <f>BK290</f>
        <v>0</v>
      </c>
      <c r="L290" s="115"/>
      <c r="M290" s="120"/>
      <c r="P290" s="121">
        <f>SUM(P291:P298)</f>
        <v>0</v>
      </c>
      <c r="R290" s="121">
        <f>SUM(R291:R298)</f>
        <v>0.2825435</v>
      </c>
      <c r="T290" s="122">
        <f>SUM(T291:T298)</f>
        <v>0</v>
      </c>
      <c r="AR290" s="116" t="s">
        <v>83</v>
      </c>
      <c r="AT290" s="123" t="s">
        <v>72</v>
      </c>
      <c r="AU290" s="123" t="s">
        <v>81</v>
      </c>
      <c r="AY290" s="116" t="s">
        <v>152</v>
      </c>
      <c r="BK290" s="124">
        <f>SUM(BK291:BK298)</f>
        <v>0</v>
      </c>
    </row>
    <row r="291" spans="2:65" s="1" customFormat="1" ht="16.5" customHeight="1">
      <c r="B291" s="32"/>
      <c r="C291" s="127" t="s">
        <v>681</v>
      </c>
      <c r="D291" s="127" t="s">
        <v>155</v>
      </c>
      <c r="E291" s="128" t="s">
        <v>682</v>
      </c>
      <c r="F291" s="129" t="s">
        <v>683</v>
      </c>
      <c r="G291" s="130" t="s">
        <v>158</v>
      </c>
      <c r="H291" s="131">
        <v>565.08699999999999</v>
      </c>
      <c r="I291" s="132"/>
      <c r="J291" s="133">
        <f>ROUND(I291*H291,2)</f>
        <v>0</v>
      </c>
      <c r="K291" s="129" t="s">
        <v>159</v>
      </c>
      <c r="L291" s="32"/>
      <c r="M291" s="134" t="s">
        <v>19</v>
      </c>
      <c r="N291" s="135" t="s">
        <v>44</v>
      </c>
      <c r="P291" s="136">
        <f>O291*H291</f>
        <v>0</v>
      </c>
      <c r="Q291" s="136">
        <v>0</v>
      </c>
      <c r="R291" s="136">
        <f>Q291*H291</f>
        <v>0</v>
      </c>
      <c r="S291" s="136">
        <v>0</v>
      </c>
      <c r="T291" s="137">
        <f>S291*H291</f>
        <v>0</v>
      </c>
      <c r="AR291" s="138" t="s">
        <v>249</v>
      </c>
      <c r="AT291" s="138" t="s">
        <v>155</v>
      </c>
      <c r="AU291" s="138" t="s">
        <v>83</v>
      </c>
      <c r="AY291" s="17" t="s">
        <v>152</v>
      </c>
      <c r="BE291" s="139">
        <f>IF(N291="základní",J291,0)</f>
        <v>0</v>
      </c>
      <c r="BF291" s="139">
        <f>IF(N291="snížená",J291,0)</f>
        <v>0</v>
      </c>
      <c r="BG291" s="139">
        <f>IF(N291="zákl. přenesená",J291,0)</f>
        <v>0</v>
      </c>
      <c r="BH291" s="139">
        <f>IF(N291="sníž. přenesená",J291,0)</f>
        <v>0</v>
      </c>
      <c r="BI291" s="139">
        <f>IF(N291="nulová",J291,0)</f>
        <v>0</v>
      </c>
      <c r="BJ291" s="17" t="s">
        <v>81</v>
      </c>
      <c r="BK291" s="139">
        <f>ROUND(I291*H291,2)</f>
        <v>0</v>
      </c>
      <c r="BL291" s="17" t="s">
        <v>249</v>
      </c>
      <c r="BM291" s="138" t="s">
        <v>684</v>
      </c>
    </row>
    <row r="292" spans="2:65" s="1" customFormat="1" ht="11">
      <c r="B292" s="32"/>
      <c r="D292" s="140" t="s">
        <v>162</v>
      </c>
      <c r="F292" s="141" t="s">
        <v>685</v>
      </c>
      <c r="I292" s="142"/>
      <c r="L292" s="32"/>
      <c r="M292" s="143"/>
      <c r="T292" s="53"/>
      <c r="AT292" s="17" t="s">
        <v>162</v>
      </c>
      <c r="AU292" s="17" t="s">
        <v>83</v>
      </c>
    </row>
    <row r="293" spans="2:65" s="12" customFormat="1" ht="12">
      <c r="B293" s="144"/>
      <c r="D293" s="145" t="s">
        <v>164</v>
      </c>
      <c r="E293" s="146" t="s">
        <v>19</v>
      </c>
      <c r="F293" s="147" t="s">
        <v>686</v>
      </c>
      <c r="H293" s="148">
        <v>565.08699999999999</v>
      </c>
      <c r="I293" s="149"/>
      <c r="L293" s="144"/>
      <c r="M293" s="150"/>
      <c r="T293" s="151"/>
      <c r="AT293" s="146" t="s">
        <v>164</v>
      </c>
      <c r="AU293" s="146" t="s">
        <v>83</v>
      </c>
      <c r="AV293" s="12" t="s">
        <v>83</v>
      </c>
      <c r="AW293" s="12" t="s">
        <v>35</v>
      </c>
      <c r="AX293" s="12" t="s">
        <v>73</v>
      </c>
      <c r="AY293" s="146" t="s">
        <v>152</v>
      </c>
    </row>
    <row r="294" spans="2:65" s="13" customFormat="1" ht="12">
      <c r="B294" s="152"/>
      <c r="D294" s="145" t="s">
        <v>164</v>
      </c>
      <c r="E294" s="153" t="s">
        <v>19</v>
      </c>
      <c r="F294" s="154" t="s">
        <v>166</v>
      </c>
      <c r="H294" s="155">
        <v>565.08699999999999</v>
      </c>
      <c r="I294" s="156"/>
      <c r="L294" s="152"/>
      <c r="M294" s="157"/>
      <c r="T294" s="158"/>
      <c r="AT294" s="153" t="s">
        <v>164</v>
      </c>
      <c r="AU294" s="153" t="s">
        <v>83</v>
      </c>
      <c r="AV294" s="13" t="s">
        <v>160</v>
      </c>
      <c r="AW294" s="13" t="s">
        <v>35</v>
      </c>
      <c r="AX294" s="13" t="s">
        <v>81</v>
      </c>
      <c r="AY294" s="153" t="s">
        <v>152</v>
      </c>
    </row>
    <row r="295" spans="2:65" s="1" customFormat="1" ht="16.5" customHeight="1">
      <c r="B295" s="32"/>
      <c r="C295" s="127" t="s">
        <v>687</v>
      </c>
      <c r="D295" s="127" t="s">
        <v>155</v>
      </c>
      <c r="E295" s="128" t="s">
        <v>688</v>
      </c>
      <c r="F295" s="129" t="s">
        <v>689</v>
      </c>
      <c r="G295" s="130" t="s">
        <v>158</v>
      </c>
      <c r="H295" s="131">
        <v>565.08699999999999</v>
      </c>
      <c r="I295" s="132"/>
      <c r="J295" s="133">
        <f>ROUND(I295*H295,2)</f>
        <v>0</v>
      </c>
      <c r="K295" s="129" t="s">
        <v>159</v>
      </c>
      <c r="L295" s="32"/>
      <c r="M295" s="134" t="s">
        <v>19</v>
      </c>
      <c r="N295" s="135" t="s">
        <v>44</v>
      </c>
      <c r="P295" s="136">
        <f>O295*H295</f>
        <v>0</v>
      </c>
      <c r="Q295" s="136">
        <v>2.1000000000000001E-4</v>
      </c>
      <c r="R295" s="136">
        <f>Q295*H295</f>
        <v>0.11866827000000001</v>
      </c>
      <c r="S295" s="136">
        <v>0</v>
      </c>
      <c r="T295" s="137">
        <f>S295*H295</f>
        <v>0</v>
      </c>
      <c r="AR295" s="138" t="s">
        <v>249</v>
      </c>
      <c r="AT295" s="138" t="s">
        <v>155</v>
      </c>
      <c r="AU295" s="138" t="s">
        <v>83</v>
      </c>
      <c r="AY295" s="17" t="s">
        <v>152</v>
      </c>
      <c r="BE295" s="139">
        <f>IF(N295="základní",J295,0)</f>
        <v>0</v>
      </c>
      <c r="BF295" s="139">
        <f>IF(N295="snížená",J295,0)</f>
        <v>0</v>
      </c>
      <c r="BG295" s="139">
        <f>IF(N295="zákl. přenesená",J295,0)</f>
        <v>0</v>
      </c>
      <c r="BH295" s="139">
        <f>IF(N295="sníž. přenesená",J295,0)</f>
        <v>0</v>
      </c>
      <c r="BI295" s="139">
        <f>IF(N295="nulová",J295,0)</f>
        <v>0</v>
      </c>
      <c r="BJ295" s="17" t="s">
        <v>81</v>
      </c>
      <c r="BK295" s="139">
        <f>ROUND(I295*H295,2)</f>
        <v>0</v>
      </c>
      <c r="BL295" s="17" t="s">
        <v>249</v>
      </c>
      <c r="BM295" s="138" t="s">
        <v>690</v>
      </c>
    </row>
    <row r="296" spans="2:65" s="1" customFormat="1" ht="11">
      <c r="B296" s="32"/>
      <c r="D296" s="140" t="s">
        <v>162</v>
      </c>
      <c r="F296" s="141" t="s">
        <v>691</v>
      </c>
      <c r="I296" s="142"/>
      <c r="L296" s="32"/>
      <c r="M296" s="143"/>
      <c r="T296" s="53"/>
      <c r="AT296" s="17" t="s">
        <v>162</v>
      </c>
      <c r="AU296" s="17" t="s">
        <v>83</v>
      </c>
    </row>
    <row r="297" spans="2:65" s="1" customFormat="1" ht="24.25" customHeight="1">
      <c r="B297" s="32"/>
      <c r="C297" s="127" t="s">
        <v>692</v>
      </c>
      <c r="D297" s="127" t="s">
        <v>155</v>
      </c>
      <c r="E297" s="128" t="s">
        <v>693</v>
      </c>
      <c r="F297" s="129" t="s">
        <v>694</v>
      </c>
      <c r="G297" s="130" t="s">
        <v>158</v>
      </c>
      <c r="H297" s="131">
        <v>565.08699999999999</v>
      </c>
      <c r="I297" s="132"/>
      <c r="J297" s="133">
        <f>ROUND(I297*H297,2)</f>
        <v>0</v>
      </c>
      <c r="K297" s="129" t="s">
        <v>159</v>
      </c>
      <c r="L297" s="32"/>
      <c r="M297" s="134" t="s">
        <v>19</v>
      </c>
      <c r="N297" s="135" t="s">
        <v>44</v>
      </c>
      <c r="P297" s="136">
        <f>O297*H297</f>
        <v>0</v>
      </c>
      <c r="Q297" s="136">
        <v>2.9E-4</v>
      </c>
      <c r="R297" s="136">
        <f>Q297*H297</f>
        <v>0.16387523000000001</v>
      </c>
      <c r="S297" s="136">
        <v>0</v>
      </c>
      <c r="T297" s="137">
        <f>S297*H297</f>
        <v>0</v>
      </c>
      <c r="AR297" s="138" t="s">
        <v>249</v>
      </c>
      <c r="AT297" s="138" t="s">
        <v>155</v>
      </c>
      <c r="AU297" s="138" t="s">
        <v>83</v>
      </c>
      <c r="AY297" s="17" t="s">
        <v>152</v>
      </c>
      <c r="BE297" s="139">
        <f>IF(N297="základní",J297,0)</f>
        <v>0</v>
      </c>
      <c r="BF297" s="139">
        <f>IF(N297="snížená",J297,0)</f>
        <v>0</v>
      </c>
      <c r="BG297" s="139">
        <f>IF(N297="zákl. přenesená",J297,0)</f>
        <v>0</v>
      </c>
      <c r="BH297" s="139">
        <f>IF(N297="sníž. přenesená",J297,0)</f>
        <v>0</v>
      </c>
      <c r="BI297" s="139">
        <f>IF(N297="nulová",J297,0)</f>
        <v>0</v>
      </c>
      <c r="BJ297" s="17" t="s">
        <v>81</v>
      </c>
      <c r="BK297" s="139">
        <f>ROUND(I297*H297,2)</f>
        <v>0</v>
      </c>
      <c r="BL297" s="17" t="s">
        <v>249</v>
      </c>
      <c r="BM297" s="138" t="s">
        <v>695</v>
      </c>
    </row>
    <row r="298" spans="2:65" s="1" customFormat="1" ht="11">
      <c r="B298" s="32"/>
      <c r="D298" s="140" t="s">
        <v>162</v>
      </c>
      <c r="F298" s="141" t="s">
        <v>696</v>
      </c>
      <c r="I298" s="142"/>
      <c r="L298" s="32"/>
      <c r="M298" s="143"/>
      <c r="T298" s="53"/>
      <c r="AT298" s="17" t="s">
        <v>162</v>
      </c>
      <c r="AU298" s="17" t="s">
        <v>83</v>
      </c>
    </row>
    <row r="299" spans="2:65" s="11" customFormat="1" ht="26" customHeight="1">
      <c r="B299" s="115"/>
      <c r="D299" s="116" t="s">
        <v>72</v>
      </c>
      <c r="E299" s="117" t="s">
        <v>697</v>
      </c>
      <c r="F299" s="117" t="s">
        <v>698</v>
      </c>
      <c r="I299" s="118"/>
      <c r="J299" s="119">
        <f>BK299</f>
        <v>0</v>
      </c>
      <c r="L299" s="115"/>
      <c r="M299" s="120"/>
      <c r="P299" s="121">
        <f>SUM(P300:P301)</f>
        <v>0</v>
      </c>
      <c r="R299" s="121">
        <f>SUM(R300:R301)</f>
        <v>0</v>
      </c>
      <c r="T299" s="122">
        <f>SUM(T300:T301)</f>
        <v>0</v>
      </c>
      <c r="AR299" s="116" t="s">
        <v>160</v>
      </c>
      <c r="AT299" s="123" t="s">
        <v>72</v>
      </c>
      <c r="AU299" s="123" t="s">
        <v>73</v>
      </c>
      <c r="AY299" s="116" t="s">
        <v>152</v>
      </c>
      <c r="BK299" s="124">
        <f>SUM(BK300:BK301)</f>
        <v>0</v>
      </c>
    </row>
    <row r="300" spans="2:65" s="1" customFormat="1" ht="21.75" customHeight="1">
      <c r="B300" s="32"/>
      <c r="C300" s="127" t="s">
        <v>699</v>
      </c>
      <c r="D300" s="127" t="s">
        <v>155</v>
      </c>
      <c r="E300" s="128" t="s">
        <v>700</v>
      </c>
      <c r="F300" s="129" t="s">
        <v>701</v>
      </c>
      <c r="G300" s="130" t="s">
        <v>702</v>
      </c>
      <c r="H300" s="131">
        <v>150</v>
      </c>
      <c r="I300" s="132"/>
      <c r="J300" s="133">
        <f>ROUND(I300*H300,2)</f>
        <v>0</v>
      </c>
      <c r="K300" s="129" t="s">
        <v>159</v>
      </c>
      <c r="L300" s="32"/>
      <c r="M300" s="134" t="s">
        <v>19</v>
      </c>
      <c r="N300" s="135" t="s">
        <v>44</v>
      </c>
      <c r="P300" s="136">
        <f>O300*H300</f>
        <v>0</v>
      </c>
      <c r="Q300" s="136">
        <v>0</v>
      </c>
      <c r="R300" s="136">
        <f>Q300*H300</f>
        <v>0</v>
      </c>
      <c r="S300" s="136">
        <v>0</v>
      </c>
      <c r="T300" s="137">
        <f>S300*H300</f>
        <v>0</v>
      </c>
      <c r="AR300" s="138" t="s">
        <v>703</v>
      </c>
      <c r="AT300" s="138" t="s">
        <v>155</v>
      </c>
      <c r="AU300" s="138" t="s">
        <v>81</v>
      </c>
      <c r="AY300" s="17" t="s">
        <v>152</v>
      </c>
      <c r="BE300" s="139">
        <f>IF(N300="základní",J300,0)</f>
        <v>0</v>
      </c>
      <c r="BF300" s="139">
        <f>IF(N300="snížená",J300,0)</f>
        <v>0</v>
      </c>
      <c r="BG300" s="139">
        <f>IF(N300="zákl. přenesená",J300,0)</f>
        <v>0</v>
      </c>
      <c r="BH300" s="139">
        <f>IF(N300="sníž. přenesená",J300,0)</f>
        <v>0</v>
      </c>
      <c r="BI300" s="139">
        <f>IF(N300="nulová",J300,0)</f>
        <v>0</v>
      </c>
      <c r="BJ300" s="17" t="s">
        <v>81</v>
      </c>
      <c r="BK300" s="139">
        <f>ROUND(I300*H300,2)</f>
        <v>0</v>
      </c>
      <c r="BL300" s="17" t="s">
        <v>703</v>
      </c>
      <c r="BM300" s="138" t="s">
        <v>704</v>
      </c>
    </row>
    <row r="301" spans="2:65" s="1" customFormat="1" ht="11">
      <c r="B301" s="32"/>
      <c r="D301" s="140" t="s">
        <v>162</v>
      </c>
      <c r="F301" s="141" t="s">
        <v>705</v>
      </c>
      <c r="I301" s="142"/>
      <c r="L301" s="32"/>
      <c r="M301" s="178"/>
      <c r="N301" s="179"/>
      <c r="O301" s="179"/>
      <c r="P301" s="179"/>
      <c r="Q301" s="179"/>
      <c r="R301" s="179"/>
      <c r="S301" s="179"/>
      <c r="T301" s="180"/>
      <c r="AT301" s="17" t="s">
        <v>162</v>
      </c>
      <c r="AU301" s="17" t="s">
        <v>81</v>
      </c>
    </row>
    <row r="302" spans="2:65" s="1" customFormat="1" ht="7" customHeight="1">
      <c r="B302" s="41"/>
      <c r="C302" s="42"/>
      <c r="D302" s="42"/>
      <c r="E302" s="42"/>
      <c r="F302" s="42"/>
      <c r="G302" s="42"/>
      <c r="H302" s="42"/>
      <c r="I302" s="42"/>
      <c r="J302" s="42"/>
      <c r="K302" s="42"/>
      <c r="L302" s="32"/>
    </row>
  </sheetData>
  <sheetProtection algorithmName="SHA-512" hashValue="Efp5sa5CPymU6CMYVEfOS8EITp1tBHkDg2jgex2zd9qoaDjX8zBesgjDwyoupLEVeKixKHetlJybrR5mtwhjxQ==" saltValue="ZOvuWc/suwbyM89IsCLMINenTqE5dV6bQBa5ynlTvyE1ySl3AUDRDBNsvVAycMN8VFtoEl1bmUXFLT7lOqW/dQ==" spinCount="100000" sheet="1" objects="1" scenarios="1" formatColumns="0" formatRows="0" autoFilter="0"/>
  <autoFilter ref="C92:K301" xr:uid="{00000000-0009-0000-0000-000003000000}"/>
  <mergeCells count="9">
    <mergeCell ref="E50:H50"/>
    <mergeCell ref="E83:H83"/>
    <mergeCell ref="E85:H85"/>
    <mergeCell ref="L2:V2"/>
    <mergeCell ref="E7:H7"/>
    <mergeCell ref="E9:H9"/>
    <mergeCell ref="E18:H18"/>
    <mergeCell ref="E27:H27"/>
    <mergeCell ref="E48:H48"/>
  </mergeCells>
  <hyperlinks>
    <hyperlink ref="F97" r:id="rId1" xr:uid="{00000000-0004-0000-0300-000000000000}"/>
    <hyperlink ref="F99" r:id="rId2" xr:uid="{00000000-0004-0000-0300-000001000000}"/>
    <hyperlink ref="F101" r:id="rId3" xr:uid="{00000000-0004-0000-0300-000002000000}"/>
    <hyperlink ref="F105" r:id="rId4" xr:uid="{00000000-0004-0000-0300-000003000000}"/>
    <hyperlink ref="F109" r:id="rId5" xr:uid="{00000000-0004-0000-0300-000004000000}"/>
    <hyperlink ref="F116" r:id="rId6" xr:uid="{00000000-0004-0000-0300-000005000000}"/>
    <hyperlink ref="F120" r:id="rId7" xr:uid="{00000000-0004-0000-0300-000006000000}"/>
    <hyperlink ref="F124" r:id="rId8" xr:uid="{00000000-0004-0000-0300-000007000000}"/>
    <hyperlink ref="F127" r:id="rId9" xr:uid="{00000000-0004-0000-0300-000008000000}"/>
    <hyperlink ref="F132" r:id="rId10" xr:uid="{00000000-0004-0000-0300-000009000000}"/>
    <hyperlink ref="F136" r:id="rId11" xr:uid="{00000000-0004-0000-0300-00000A000000}"/>
    <hyperlink ref="F138" r:id="rId12" xr:uid="{00000000-0004-0000-0300-00000B000000}"/>
    <hyperlink ref="F151" r:id="rId13" xr:uid="{00000000-0004-0000-0300-00000C000000}"/>
    <hyperlink ref="F160" r:id="rId14" xr:uid="{00000000-0004-0000-0300-00000D000000}"/>
    <hyperlink ref="F167" r:id="rId15" xr:uid="{00000000-0004-0000-0300-00000E000000}"/>
    <hyperlink ref="F169" r:id="rId16" xr:uid="{00000000-0004-0000-0300-00000F000000}"/>
    <hyperlink ref="F174" r:id="rId17" xr:uid="{00000000-0004-0000-0300-000010000000}"/>
    <hyperlink ref="F178" r:id="rId18" xr:uid="{00000000-0004-0000-0300-000011000000}"/>
    <hyperlink ref="F184" r:id="rId19" xr:uid="{00000000-0004-0000-0300-000012000000}"/>
    <hyperlink ref="F188" r:id="rId20" xr:uid="{00000000-0004-0000-0300-000013000000}"/>
    <hyperlink ref="F191" r:id="rId21" xr:uid="{00000000-0004-0000-0300-000014000000}"/>
    <hyperlink ref="F205" r:id="rId22" xr:uid="{00000000-0004-0000-0300-000015000000}"/>
    <hyperlink ref="F211" r:id="rId23" xr:uid="{00000000-0004-0000-0300-000016000000}"/>
    <hyperlink ref="F217" r:id="rId24" xr:uid="{00000000-0004-0000-0300-000017000000}"/>
    <hyperlink ref="F223" r:id="rId25" xr:uid="{00000000-0004-0000-0300-000018000000}"/>
    <hyperlink ref="F226" r:id="rId26" xr:uid="{00000000-0004-0000-0300-000019000000}"/>
    <hyperlink ref="F229" r:id="rId27" xr:uid="{00000000-0004-0000-0300-00001A000000}"/>
    <hyperlink ref="F237" r:id="rId28" xr:uid="{00000000-0004-0000-0300-00001B000000}"/>
    <hyperlink ref="F241" r:id="rId29" xr:uid="{00000000-0004-0000-0300-00001C000000}"/>
    <hyperlink ref="F243" r:id="rId30" xr:uid="{00000000-0004-0000-0300-00001D000000}"/>
    <hyperlink ref="F245" r:id="rId31" xr:uid="{00000000-0004-0000-0300-00001E000000}"/>
    <hyperlink ref="F249" r:id="rId32" xr:uid="{00000000-0004-0000-0300-00001F000000}"/>
    <hyperlink ref="F251" r:id="rId33" xr:uid="{00000000-0004-0000-0300-000020000000}"/>
    <hyperlink ref="F253" r:id="rId34" xr:uid="{00000000-0004-0000-0300-000021000000}"/>
    <hyperlink ref="F255" r:id="rId35" xr:uid="{00000000-0004-0000-0300-000022000000}"/>
    <hyperlink ref="F258" r:id="rId36" xr:uid="{00000000-0004-0000-0300-000023000000}"/>
    <hyperlink ref="F262" r:id="rId37" xr:uid="{00000000-0004-0000-0300-000024000000}"/>
    <hyperlink ref="F264" r:id="rId38" xr:uid="{00000000-0004-0000-0300-000025000000}"/>
    <hyperlink ref="F266" r:id="rId39" xr:uid="{00000000-0004-0000-0300-000026000000}"/>
    <hyperlink ref="F269" r:id="rId40" xr:uid="{00000000-0004-0000-0300-000027000000}"/>
    <hyperlink ref="F275" r:id="rId41" xr:uid="{00000000-0004-0000-0300-000028000000}"/>
    <hyperlink ref="F278" r:id="rId42" xr:uid="{00000000-0004-0000-0300-000029000000}"/>
    <hyperlink ref="F283" r:id="rId43" xr:uid="{00000000-0004-0000-0300-00002A000000}"/>
    <hyperlink ref="F285" r:id="rId44" xr:uid="{00000000-0004-0000-0300-00002B000000}"/>
    <hyperlink ref="F287" r:id="rId45" xr:uid="{00000000-0004-0000-0300-00002C000000}"/>
    <hyperlink ref="F289" r:id="rId46" xr:uid="{00000000-0004-0000-0300-00002D000000}"/>
    <hyperlink ref="F292" r:id="rId47" xr:uid="{00000000-0004-0000-0300-00002E000000}"/>
    <hyperlink ref="F296" r:id="rId48" xr:uid="{00000000-0004-0000-0300-00002F000000}"/>
    <hyperlink ref="F298" r:id="rId49" xr:uid="{00000000-0004-0000-0300-000030000000}"/>
    <hyperlink ref="F301" r:id="rId50" xr:uid="{00000000-0004-0000-0300-000031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5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59"/>
  <sheetViews>
    <sheetView showGridLines="0" workbookViewId="0"/>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92</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706</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ROUND(J88,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ROUND((SUM(BE88:BE158)),  2)</f>
        <v>0</v>
      </c>
      <c r="I33" s="89">
        <v>0.21</v>
      </c>
      <c r="J33" s="88">
        <f>ROUND(((SUM(BE88:BE158))*I33),  2)</f>
        <v>0</v>
      </c>
      <c r="L33" s="32"/>
    </row>
    <row r="34" spans="2:12" s="1" customFormat="1" ht="14.5" customHeight="1">
      <c r="B34" s="32"/>
      <c r="E34" s="27" t="s">
        <v>45</v>
      </c>
      <c r="F34" s="88">
        <f>ROUND((SUM(BF88:BF158)),  2)</f>
        <v>0</v>
      </c>
      <c r="I34" s="89">
        <v>0.12</v>
      </c>
      <c r="J34" s="88">
        <f>ROUND(((SUM(BF88:BF158))*I34),  2)</f>
        <v>0</v>
      </c>
      <c r="L34" s="32"/>
    </row>
    <row r="35" spans="2:12" s="1" customFormat="1" ht="14.5" hidden="1" customHeight="1">
      <c r="B35" s="32"/>
      <c r="E35" s="27" t="s">
        <v>46</v>
      </c>
      <c r="F35" s="88">
        <f>ROUND((SUM(BG88:BG158)),  2)</f>
        <v>0</v>
      </c>
      <c r="I35" s="89">
        <v>0.21</v>
      </c>
      <c r="J35" s="88">
        <f>0</f>
        <v>0</v>
      </c>
      <c r="L35" s="32"/>
    </row>
    <row r="36" spans="2:12" s="1" customFormat="1" ht="14.5" hidden="1" customHeight="1">
      <c r="B36" s="32"/>
      <c r="E36" s="27" t="s">
        <v>47</v>
      </c>
      <c r="F36" s="88">
        <f>ROUND((SUM(BH88:BH158)),  2)</f>
        <v>0</v>
      </c>
      <c r="I36" s="89">
        <v>0.12</v>
      </c>
      <c r="J36" s="88">
        <f>0</f>
        <v>0</v>
      </c>
      <c r="L36" s="32"/>
    </row>
    <row r="37" spans="2:12" s="1" customFormat="1" ht="14.5" hidden="1" customHeight="1">
      <c r="B37" s="32"/>
      <c r="E37" s="27" t="s">
        <v>48</v>
      </c>
      <c r="F37" s="88">
        <f>ROUND((SUM(BI88:BI158)),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04 - ASŘ - Neuznatelné</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J88</f>
        <v>0</v>
      </c>
      <c r="L59" s="32"/>
      <c r="AU59" s="17" t="s">
        <v>122</v>
      </c>
    </row>
    <row r="60" spans="2:47" s="8" customFormat="1" ht="25" customHeight="1">
      <c r="B60" s="99"/>
      <c r="D60" s="100" t="s">
        <v>123</v>
      </c>
      <c r="E60" s="101"/>
      <c r="F60" s="101"/>
      <c r="G60" s="101"/>
      <c r="H60" s="101"/>
      <c r="I60" s="101"/>
      <c r="J60" s="102">
        <f>J89</f>
        <v>0</v>
      </c>
      <c r="L60" s="99"/>
    </row>
    <row r="61" spans="2:47" s="9" customFormat="1" ht="20" customHeight="1">
      <c r="B61" s="103"/>
      <c r="D61" s="104" t="s">
        <v>344</v>
      </c>
      <c r="E61" s="105"/>
      <c r="F61" s="105"/>
      <c r="G61" s="105"/>
      <c r="H61" s="105"/>
      <c r="I61" s="105"/>
      <c r="J61" s="106">
        <f>J90</f>
        <v>0</v>
      </c>
      <c r="L61" s="103"/>
    </row>
    <row r="62" spans="2:47" s="9" customFormat="1" ht="20" customHeight="1">
      <c r="B62" s="103"/>
      <c r="D62" s="104" t="s">
        <v>124</v>
      </c>
      <c r="E62" s="105"/>
      <c r="F62" s="105"/>
      <c r="G62" s="105"/>
      <c r="H62" s="105"/>
      <c r="I62" s="105"/>
      <c r="J62" s="106">
        <f>J97</f>
        <v>0</v>
      </c>
      <c r="L62" s="103"/>
    </row>
    <row r="63" spans="2:47" s="9" customFormat="1" ht="20" customHeight="1">
      <c r="B63" s="103"/>
      <c r="D63" s="104" t="s">
        <v>345</v>
      </c>
      <c r="E63" s="105"/>
      <c r="F63" s="105"/>
      <c r="G63" s="105"/>
      <c r="H63" s="105"/>
      <c r="I63" s="105"/>
      <c r="J63" s="106">
        <f>J104</f>
        <v>0</v>
      </c>
      <c r="L63" s="103"/>
    </row>
    <row r="64" spans="2:47" s="8" customFormat="1" ht="25" customHeight="1">
      <c r="B64" s="99"/>
      <c r="D64" s="100" t="s">
        <v>126</v>
      </c>
      <c r="E64" s="101"/>
      <c r="F64" s="101"/>
      <c r="G64" s="101"/>
      <c r="H64" s="101"/>
      <c r="I64" s="101"/>
      <c r="J64" s="102">
        <f>J107</f>
        <v>0</v>
      </c>
      <c r="L64" s="99"/>
    </row>
    <row r="65" spans="2:12" s="9" customFormat="1" ht="20" customHeight="1">
      <c r="B65" s="103"/>
      <c r="D65" s="104" t="s">
        <v>133</v>
      </c>
      <c r="E65" s="105"/>
      <c r="F65" s="105"/>
      <c r="G65" s="105"/>
      <c r="H65" s="105"/>
      <c r="I65" s="105"/>
      <c r="J65" s="106">
        <f>J108</f>
        <v>0</v>
      </c>
      <c r="L65" s="103"/>
    </row>
    <row r="66" spans="2:12" s="9" customFormat="1" ht="20" customHeight="1">
      <c r="B66" s="103"/>
      <c r="D66" s="104" t="s">
        <v>134</v>
      </c>
      <c r="E66" s="105"/>
      <c r="F66" s="105"/>
      <c r="G66" s="105"/>
      <c r="H66" s="105"/>
      <c r="I66" s="105"/>
      <c r="J66" s="106">
        <f>J129</f>
        <v>0</v>
      </c>
      <c r="L66" s="103"/>
    </row>
    <row r="67" spans="2:12" s="9" customFormat="1" ht="20" customHeight="1">
      <c r="B67" s="103"/>
      <c r="D67" s="104" t="s">
        <v>136</v>
      </c>
      <c r="E67" s="105"/>
      <c r="F67" s="105"/>
      <c r="G67" s="105"/>
      <c r="H67" s="105"/>
      <c r="I67" s="105"/>
      <c r="J67" s="106">
        <f>J147</f>
        <v>0</v>
      </c>
      <c r="L67" s="103"/>
    </row>
    <row r="68" spans="2:12" s="8" customFormat="1" ht="25" customHeight="1">
      <c r="B68" s="99"/>
      <c r="D68" s="100" t="s">
        <v>347</v>
      </c>
      <c r="E68" s="101"/>
      <c r="F68" s="101"/>
      <c r="G68" s="101"/>
      <c r="H68" s="101"/>
      <c r="I68" s="101"/>
      <c r="J68" s="102">
        <f>J156</f>
        <v>0</v>
      </c>
      <c r="L68" s="99"/>
    </row>
    <row r="69" spans="2:12" s="1" customFormat="1" ht="21.75" customHeight="1">
      <c r="B69" s="32"/>
      <c r="L69" s="32"/>
    </row>
    <row r="70" spans="2:12" s="1" customFormat="1" ht="7" customHeight="1">
      <c r="B70" s="41"/>
      <c r="C70" s="42"/>
      <c r="D70" s="42"/>
      <c r="E70" s="42"/>
      <c r="F70" s="42"/>
      <c r="G70" s="42"/>
      <c r="H70" s="42"/>
      <c r="I70" s="42"/>
      <c r="J70" s="42"/>
      <c r="K70" s="42"/>
      <c r="L70" s="32"/>
    </row>
    <row r="74" spans="2:12" s="1" customFormat="1" ht="7" customHeight="1">
      <c r="B74" s="43"/>
      <c r="C74" s="44"/>
      <c r="D74" s="44"/>
      <c r="E74" s="44"/>
      <c r="F74" s="44"/>
      <c r="G74" s="44"/>
      <c r="H74" s="44"/>
      <c r="I74" s="44"/>
      <c r="J74" s="44"/>
      <c r="K74" s="44"/>
      <c r="L74" s="32"/>
    </row>
    <row r="75" spans="2:12" s="1" customFormat="1" ht="25" customHeight="1">
      <c r="B75" s="32"/>
      <c r="C75" s="21" t="s">
        <v>137</v>
      </c>
      <c r="L75" s="32"/>
    </row>
    <row r="76" spans="2:12" s="1" customFormat="1" ht="7" customHeight="1">
      <c r="B76" s="32"/>
      <c r="L76" s="32"/>
    </row>
    <row r="77" spans="2:12" s="1" customFormat="1" ht="12" customHeight="1">
      <c r="B77" s="32"/>
      <c r="C77" s="27" t="s">
        <v>16</v>
      </c>
      <c r="L77" s="32"/>
    </row>
    <row r="78" spans="2:12" s="1" customFormat="1" ht="16.5" customHeight="1">
      <c r="B78" s="32"/>
      <c r="E78" s="311" t="str">
        <f>E7</f>
        <v>Modernizace školní kuchyně ZŠ, MŠ a ZUŠ Lomnice</v>
      </c>
      <c r="F78" s="312"/>
      <c r="G78" s="312"/>
      <c r="H78" s="312"/>
      <c r="L78" s="32"/>
    </row>
    <row r="79" spans="2:12" s="1" customFormat="1" ht="12" customHeight="1">
      <c r="B79" s="32"/>
      <c r="C79" s="27" t="s">
        <v>117</v>
      </c>
      <c r="L79" s="32"/>
    </row>
    <row r="80" spans="2:12" s="1" customFormat="1" ht="16.5" customHeight="1">
      <c r="B80" s="32"/>
      <c r="E80" s="278" t="str">
        <f>E9</f>
        <v>04 - ASŘ - Neuznatelné</v>
      </c>
      <c r="F80" s="313"/>
      <c r="G80" s="313"/>
      <c r="H80" s="313"/>
      <c r="L80" s="32"/>
    </row>
    <row r="81" spans="2:65" s="1" customFormat="1" ht="7" customHeight="1">
      <c r="B81" s="32"/>
      <c r="L81" s="32"/>
    </row>
    <row r="82" spans="2:65" s="1" customFormat="1" ht="12" customHeight="1">
      <c r="B82" s="32"/>
      <c r="C82" s="27" t="s">
        <v>21</v>
      </c>
      <c r="F82" s="25" t="str">
        <f>F12</f>
        <v>Tišnovská 362</v>
      </c>
      <c r="I82" s="27" t="s">
        <v>23</v>
      </c>
      <c r="J82" s="49" t="str">
        <f>IF(J12="","",J12)</f>
        <v>25. 4. 2025</v>
      </c>
      <c r="L82" s="32"/>
    </row>
    <row r="83" spans="2:65" s="1" customFormat="1" ht="7" customHeight="1">
      <c r="B83" s="32"/>
      <c r="L83" s="32"/>
    </row>
    <row r="84" spans="2:65" s="1" customFormat="1" ht="15.25" customHeight="1">
      <c r="B84" s="32"/>
      <c r="C84" s="27" t="s">
        <v>25</v>
      </c>
      <c r="F84" s="25" t="str">
        <f>E15</f>
        <v>Městys Lomnice</v>
      </c>
      <c r="I84" s="27" t="s">
        <v>31</v>
      </c>
      <c r="J84" s="30" t="str">
        <f>E21</f>
        <v>Proiectura Dana s.r.o.</v>
      </c>
      <c r="L84" s="32"/>
    </row>
    <row r="85" spans="2:65" s="1" customFormat="1" ht="15.25" customHeight="1">
      <c r="B85" s="32"/>
      <c r="C85" s="27" t="s">
        <v>29</v>
      </c>
      <c r="F85" s="25" t="str">
        <f>IF(E18="","",E18)</f>
        <v>Vyplň údaj</v>
      </c>
      <c r="I85" s="27" t="s">
        <v>36</v>
      </c>
      <c r="J85" s="30" t="str">
        <f>E24</f>
        <v>Proiectura Dana s.r.o.</v>
      </c>
      <c r="L85" s="32"/>
    </row>
    <row r="86" spans="2:65" s="1" customFormat="1" ht="10.25" customHeight="1">
      <c r="B86" s="32"/>
      <c r="L86" s="32"/>
    </row>
    <row r="87" spans="2:65" s="10" customFormat="1" ht="29.25" customHeight="1">
      <c r="B87" s="107"/>
      <c r="C87" s="108" t="s">
        <v>138</v>
      </c>
      <c r="D87" s="109" t="s">
        <v>58</v>
      </c>
      <c r="E87" s="109" t="s">
        <v>54</v>
      </c>
      <c r="F87" s="109" t="s">
        <v>55</v>
      </c>
      <c r="G87" s="109" t="s">
        <v>139</v>
      </c>
      <c r="H87" s="109" t="s">
        <v>140</v>
      </c>
      <c r="I87" s="109" t="s">
        <v>141</v>
      </c>
      <c r="J87" s="109" t="s">
        <v>121</v>
      </c>
      <c r="K87" s="110" t="s">
        <v>142</v>
      </c>
      <c r="L87" s="107"/>
      <c r="M87" s="56" t="s">
        <v>19</v>
      </c>
      <c r="N87" s="57" t="s">
        <v>43</v>
      </c>
      <c r="O87" s="57" t="s">
        <v>143</v>
      </c>
      <c r="P87" s="57" t="s">
        <v>144</v>
      </c>
      <c r="Q87" s="57" t="s">
        <v>145</v>
      </c>
      <c r="R87" s="57" t="s">
        <v>146</v>
      </c>
      <c r="S87" s="57" t="s">
        <v>147</v>
      </c>
      <c r="T87" s="58" t="s">
        <v>148</v>
      </c>
    </row>
    <row r="88" spans="2:65" s="1" customFormat="1" ht="22.75" customHeight="1">
      <c r="B88" s="32"/>
      <c r="C88" s="61" t="s">
        <v>149</v>
      </c>
      <c r="J88" s="111">
        <f>BK88</f>
        <v>0</v>
      </c>
      <c r="L88" s="32"/>
      <c r="M88" s="59"/>
      <c r="N88" s="50"/>
      <c r="O88" s="50"/>
      <c r="P88" s="112">
        <f>P89+P107+P156</f>
        <v>0</v>
      </c>
      <c r="Q88" s="50"/>
      <c r="R88" s="112">
        <f>R89+R107+R156</f>
        <v>2.9585581499999996</v>
      </c>
      <c r="S88" s="50"/>
      <c r="T88" s="113">
        <f>T89+T107+T156</f>
        <v>0</v>
      </c>
      <c r="AT88" s="17" t="s">
        <v>72</v>
      </c>
      <c r="AU88" s="17" t="s">
        <v>122</v>
      </c>
      <c r="BK88" s="114">
        <f>BK89+BK107+BK156</f>
        <v>0</v>
      </c>
    </row>
    <row r="89" spans="2:65" s="11" customFormat="1" ht="26" customHeight="1">
      <c r="B89" s="115"/>
      <c r="D89" s="116" t="s">
        <v>72</v>
      </c>
      <c r="E89" s="117" t="s">
        <v>150</v>
      </c>
      <c r="F89" s="117" t="s">
        <v>151</v>
      </c>
      <c r="I89" s="118"/>
      <c r="J89" s="119">
        <f>BK89</f>
        <v>0</v>
      </c>
      <c r="L89" s="115"/>
      <c r="M89" s="120"/>
      <c r="P89" s="121">
        <f>P90+P97+P104</f>
        <v>0</v>
      </c>
      <c r="R89" s="121">
        <f>R90+R97+R104</f>
        <v>1.02009565</v>
      </c>
      <c r="T89" s="122">
        <f>T90+T97+T104</f>
        <v>0</v>
      </c>
      <c r="AR89" s="116" t="s">
        <v>81</v>
      </c>
      <c r="AT89" s="123" t="s">
        <v>72</v>
      </c>
      <c r="AU89" s="123" t="s">
        <v>73</v>
      </c>
      <c r="AY89" s="116" t="s">
        <v>152</v>
      </c>
      <c r="BK89" s="124">
        <f>BK90+BK97+BK104</f>
        <v>0</v>
      </c>
    </row>
    <row r="90" spans="2:65" s="11" customFormat="1" ht="22.75" customHeight="1">
      <c r="B90" s="115"/>
      <c r="D90" s="116" t="s">
        <v>72</v>
      </c>
      <c r="E90" s="125" t="s">
        <v>189</v>
      </c>
      <c r="F90" s="125" t="s">
        <v>373</v>
      </c>
      <c r="I90" s="118"/>
      <c r="J90" s="126">
        <f>BK90</f>
        <v>0</v>
      </c>
      <c r="L90" s="115"/>
      <c r="M90" s="120"/>
      <c r="P90" s="121">
        <f>SUM(P91:P96)</f>
        <v>0</v>
      </c>
      <c r="R90" s="121">
        <f>SUM(R91:R96)</f>
        <v>1.01939925</v>
      </c>
      <c r="T90" s="122">
        <f>SUM(T91:T96)</f>
        <v>0</v>
      </c>
      <c r="AR90" s="116" t="s">
        <v>81</v>
      </c>
      <c r="AT90" s="123" t="s">
        <v>72</v>
      </c>
      <c r="AU90" s="123" t="s">
        <v>81</v>
      </c>
      <c r="AY90" s="116" t="s">
        <v>152</v>
      </c>
      <c r="BK90" s="124">
        <f>SUM(BK91:BK96)</f>
        <v>0</v>
      </c>
    </row>
    <row r="91" spans="2:65" s="1" customFormat="1" ht="24.25" customHeight="1">
      <c r="B91" s="32"/>
      <c r="C91" s="127" t="s">
        <v>81</v>
      </c>
      <c r="D91" s="127" t="s">
        <v>155</v>
      </c>
      <c r="E91" s="128" t="s">
        <v>377</v>
      </c>
      <c r="F91" s="129" t="s">
        <v>378</v>
      </c>
      <c r="G91" s="130" t="s">
        <v>158</v>
      </c>
      <c r="H91" s="131">
        <v>91.125</v>
      </c>
      <c r="I91" s="132"/>
      <c r="J91" s="133">
        <f>ROUND(I91*H91,2)</f>
        <v>0</v>
      </c>
      <c r="K91" s="129" t="s">
        <v>159</v>
      </c>
      <c r="L91" s="32"/>
      <c r="M91" s="134" t="s">
        <v>19</v>
      </c>
      <c r="N91" s="135" t="s">
        <v>44</v>
      </c>
      <c r="P91" s="136">
        <f>O91*H91</f>
        <v>0</v>
      </c>
      <c r="Q91" s="136">
        <v>9.41E-3</v>
      </c>
      <c r="R91" s="136">
        <f>Q91*H91</f>
        <v>0.85748625000000001</v>
      </c>
      <c r="S91" s="136">
        <v>0</v>
      </c>
      <c r="T91" s="137">
        <f>S91*H91</f>
        <v>0</v>
      </c>
      <c r="AR91" s="138" t="s">
        <v>160</v>
      </c>
      <c r="AT91" s="138" t="s">
        <v>155</v>
      </c>
      <c r="AU91" s="138" t="s">
        <v>83</v>
      </c>
      <c r="AY91" s="17" t="s">
        <v>152</v>
      </c>
      <c r="BE91" s="139">
        <f>IF(N91="základní",J91,0)</f>
        <v>0</v>
      </c>
      <c r="BF91" s="139">
        <f>IF(N91="snížená",J91,0)</f>
        <v>0</v>
      </c>
      <c r="BG91" s="139">
        <f>IF(N91="zákl. přenesená",J91,0)</f>
        <v>0</v>
      </c>
      <c r="BH91" s="139">
        <f>IF(N91="sníž. přenesená",J91,0)</f>
        <v>0</v>
      </c>
      <c r="BI91" s="139">
        <f>IF(N91="nulová",J91,0)</f>
        <v>0</v>
      </c>
      <c r="BJ91" s="17" t="s">
        <v>81</v>
      </c>
      <c r="BK91" s="139">
        <f>ROUND(I91*H91,2)</f>
        <v>0</v>
      </c>
      <c r="BL91" s="17" t="s">
        <v>160</v>
      </c>
      <c r="BM91" s="138" t="s">
        <v>707</v>
      </c>
    </row>
    <row r="92" spans="2:65" s="1" customFormat="1" ht="11">
      <c r="B92" s="32"/>
      <c r="D92" s="140" t="s">
        <v>162</v>
      </c>
      <c r="F92" s="141" t="s">
        <v>380</v>
      </c>
      <c r="I92" s="142"/>
      <c r="L92" s="32"/>
      <c r="M92" s="143"/>
      <c r="T92" s="53"/>
      <c r="AT92" s="17" t="s">
        <v>162</v>
      </c>
      <c r="AU92" s="17" t="s">
        <v>83</v>
      </c>
    </row>
    <row r="93" spans="2:65" s="12" customFormat="1" ht="12">
      <c r="B93" s="144"/>
      <c r="D93" s="145" t="s">
        <v>164</v>
      </c>
      <c r="E93" s="146" t="s">
        <v>19</v>
      </c>
      <c r="F93" s="147" t="s">
        <v>708</v>
      </c>
      <c r="H93" s="148">
        <v>91.125</v>
      </c>
      <c r="I93" s="149"/>
      <c r="L93" s="144"/>
      <c r="M93" s="150"/>
      <c r="T93" s="151"/>
      <c r="AT93" s="146" t="s">
        <v>164</v>
      </c>
      <c r="AU93" s="146" t="s">
        <v>83</v>
      </c>
      <c r="AV93" s="12" t="s">
        <v>83</v>
      </c>
      <c r="AW93" s="12" t="s">
        <v>35</v>
      </c>
      <c r="AX93" s="12" t="s">
        <v>73</v>
      </c>
      <c r="AY93" s="146" t="s">
        <v>152</v>
      </c>
    </row>
    <row r="94" spans="2:65" s="13" customFormat="1" ht="12">
      <c r="B94" s="152"/>
      <c r="D94" s="145" t="s">
        <v>164</v>
      </c>
      <c r="E94" s="153" t="s">
        <v>19</v>
      </c>
      <c r="F94" s="154" t="s">
        <v>166</v>
      </c>
      <c r="H94" s="155">
        <v>91.125</v>
      </c>
      <c r="I94" s="156"/>
      <c r="L94" s="152"/>
      <c r="M94" s="157"/>
      <c r="T94" s="158"/>
      <c r="AT94" s="153" t="s">
        <v>164</v>
      </c>
      <c r="AU94" s="153" t="s">
        <v>83</v>
      </c>
      <c r="AV94" s="13" t="s">
        <v>160</v>
      </c>
      <c r="AW94" s="13" t="s">
        <v>35</v>
      </c>
      <c r="AX94" s="13" t="s">
        <v>81</v>
      </c>
      <c r="AY94" s="153" t="s">
        <v>152</v>
      </c>
    </row>
    <row r="95" spans="2:65" s="1" customFormat="1" ht="24.25" customHeight="1">
      <c r="B95" s="32"/>
      <c r="C95" s="127" t="s">
        <v>83</v>
      </c>
      <c r="D95" s="127" t="s">
        <v>155</v>
      </c>
      <c r="E95" s="128" t="s">
        <v>392</v>
      </c>
      <c r="F95" s="129" t="s">
        <v>393</v>
      </c>
      <c r="G95" s="130" t="s">
        <v>158</v>
      </c>
      <c r="H95" s="131">
        <v>17.41</v>
      </c>
      <c r="I95" s="132"/>
      <c r="J95" s="133">
        <f>ROUND(I95*H95,2)</f>
        <v>0</v>
      </c>
      <c r="K95" s="129" t="s">
        <v>159</v>
      </c>
      <c r="L95" s="32"/>
      <c r="M95" s="134" t="s">
        <v>19</v>
      </c>
      <c r="N95" s="135" t="s">
        <v>44</v>
      </c>
      <c r="P95" s="136">
        <f>O95*H95</f>
        <v>0</v>
      </c>
      <c r="Q95" s="136">
        <v>9.2999999999999992E-3</v>
      </c>
      <c r="R95" s="136">
        <f>Q95*H95</f>
        <v>0.161913</v>
      </c>
      <c r="S95" s="136">
        <v>0</v>
      </c>
      <c r="T95" s="137">
        <f>S95*H95</f>
        <v>0</v>
      </c>
      <c r="AR95" s="138" t="s">
        <v>160</v>
      </c>
      <c r="AT95" s="138" t="s">
        <v>155</v>
      </c>
      <c r="AU95" s="138" t="s">
        <v>83</v>
      </c>
      <c r="AY95" s="17" t="s">
        <v>152</v>
      </c>
      <c r="BE95" s="139">
        <f>IF(N95="základní",J95,0)</f>
        <v>0</v>
      </c>
      <c r="BF95" s="139">
        <f>IF(N95="snížená",J95,0)</f>
        <v>0</v>
      </c>
      <c r="BG95" s="139">
        <f>IF(N95="zákl. přenesená",J95,0)</f>
        <v>0</v>
      </c>
      <c r="BH95" s="139">
        <f>IF(N95="sníž. přenesená",J95,0)</f>
        <v>0</v>
      </c>
      <c r="BI95" s="139">
        <f>IF(N95="nulová",J95,0)</f>
        <v>0</v>
      </c>
      <c r="BJ95" s="17" t="s">
        <v>81</v>
      </c>
      <c r="BK95" s="139">
        <f>ROUND(I95*H95,2)</f>
        <v>0</v>
      </c>
      <c r="BL95" s="17" t="s">
        <v>160</v>
      </c>
      <c r="BM95" s="138" t="s">
        <v>709</v>
      </c>
    </row>
    <row r="96" spans="2:65" s="1" customFormat="1" ht="11">
      <c r="B96" s="32"/>
      <c r="D96" s="140" t="s">
        <v>162</v>
      </c>
      <c r="F96" s="141" t="s">
        <v>395</v>
      </c>
      <c r="I96" s="142"/>
      <c r="L96" s="32"/>
      <c r="M96" s="143"/>
      <c r="T96" s="53"/>
      <c r="AT96" s="17" t="s">
        <v>162</v>
      </c>
      <c r="AU96" s="17" t="s">
        <v>83</v>
      </c>
    </row>
    <row r="97" spans="2:65" s="11" customFormat="1" ht="22.75" customHeight="1">
      <c r="B97" s="115"/>
      <c r="D97" s="116" t="s">
        <v>72</v>
      </c>
      <c r="E97" s="125" t="s">
        <v>153</v>
      </c>
      <c r="F97" s="125" t="s">
        <v>154</v>
      </c>
      <c r="I97" s="118"/>
      <c r="J97" s="126">
        <f>BK97</f>
        <v>0</v>
      </c>
      <c r="L97" s="115"/>
      <c r="M97" s="120"/>
      <c r="P97" s="121">
        <f>SUM(P98:P103)</f>
        <v>0</v>
      </c>
      <c r="R97" s="121">
        <f>SUM(R98:R103)</f>
        <v>6.9640000000000001E-4</v>
      </c>
      <c r="T97" s="122">
        <f>SUM(T98:T103)</f>
        <v>0</v>
      </c>
      <c r="AR97" s="116" t="s">
        <v>81</v>
      </c>
      <c r="AT97" s="123" t="s">
        <v>72</v>
      </c>
      <c r="AU97" s="123" t="s">
        <v>81</v>
      </c>
      <c r="AY97" s="116" t="s">
        <v>152</v>
      </c>
      <c r="BK97" s="124">
        <f>SUM(BK98:BK103)</f>
        <v>0</v>
      </c>
    </row>
    <row r="98" spans="2:65" s="1" customFormat="1" ht="24.25" customHeight="1">
      <c r="B98" s="32"/>
      <c r="C98" s="127" t="s">
        <v>173</v>
      </c>
      <c r="D98" s="127" t="s">
        <v>155</v>
      </c>
      <c r="E98" s="128" t="s">
        <v>445</v>
      </c>
      <c r="F98" s="129" t="s">
        <v>446</v>
      </c>
      <c r="G98" s="130" t="s">
        <v>158</v>
      </c>
      <c r="H98" s="131">
        <v>15</v>
      </c>
      <c r="I98" s="132"/>
      <c r="J98" s="133">
        <f>ROUND(I98*H98,2)</f>
        <v>0</v>
      </c>
      <c r="K98" s="129" t="s">
        <v>159</v>
      </c>
      <c r="L98" s="32"/>
      <c r="M98" s="134" t="s">
        <v>19</v>
      </c>
      <c r="N98" s="135" t="s">
        <v>44</v>
      </c>
      <c r="P98" s="136">
        <f>O98*H98</f>
        <v>0</v>
      </c>
      <c r="Q98" s="136">
        <v>0</v>
      </c>
      <c r="R98" s="136">
        <f>Q98*H98</f>
        <v>0</v>
      </c>
      <c r="S98" s="136">
        <v>0</v>
      </c>
      <c r="T98" s="137">
        <f>S98*H98</f>
        <v>0</v>
      </c>
      <c r="AR98" s="138" t="s">
        <v>160</v>
      </c>
      <c r="AT98" s="138" t="s">
        <v>155</v>
      </c>
      <c r="AU98" s="138" t="s">
        <v>83</v>
      </c>
      <c r="AY98" s="17" t="s">
        <v>152</v>
      </c>
      <c r="BE98" s="139">
        <f>IF(N98="základní",J98,0)</f>
        <v>0</v>
      </c>
      <c r="BF98" s="139">
        <f>IF(N98="snížená",J98,0)</f>
        <v>0</v>
      </c>
      <c r="BG98" s="139">
        <f>IF(N98="zákl. přenesená",J98,0)</f>
        <v>0</v>
      </c>
      <c r="BH98" s="139">
        <f>IF(N98="sníž. přenesená",J98,0)</f>
        <v>0</v>
      </c>
      <c r="BI98" s="139">
        <f>IF(N98="nulová",J98,0)</f>
        <v>0</v>
      </c>
      <c r="BJ98" s="17" t="s">
        <v>81</v>
      </c>
      <c r="BK98" s="139">
        <f>ROUND(I98*H98,2)</f>
        <v>0</v>
      </c>
      <c r="BL98" s="17" t="s">
        <v>160</v>
      </c>
      <c r="BM98" s="138" t="s">
        <v>710</v>
      </c>
    </row>
    <row r="99" spans="2:65" s="1" customFormat="1" ht="11">
      <c r="B99" s="32"/>
      <c r="D99" s="140" t="s">
        <v>162</v>
      </c>
      <c r="F99" s="141" t="s">
        <v>448</v>
      </c>
      <c r="I99" s="142"/>
      <c r="L99" s="32"/>
      <c r="M99" s="143"/>
      <c r="T99" s="53"/>
      <c r="AT99" s="17" t="s">
        <v>162</v>
      </c>
      <c r="AU99" s="17" t="s">
        <v>83</v>
      </c>
    </row>
    <row r="100" spans="2:65" s="1" customFormat="1" ht="24.25" customHeight="1">
      <c r="B100" s="32"/>
      <c r="C100" s="127" t="s">
        <v>160</v>
      </c>
      <c r="D100" s="127" t="s">
        <v>155</v>
      </c>
      <c r="E100" s="128" t="s">
        <v>449</v>
      </c>
      <c r="F100" s="129" t="s">
        <v>450</v>
      </c>
      <c r="G100" s="130" t="s">
        <v>158</v>
      </c>
      <c r="H100" s="131">
        <v>17.41</v>
      </c>
      <c r="I100" s="132"/>
      <c r="J100" s="133">
        <f>ROUND(I100*H100,2)</f>
        <v>0</v>
      </c>
      <c r="K100" s="129" t="s">
        <v>159</v>
      </c>
      <c r="L100" s="32"/>
      <c r="M100" s="134" t="s">
        <v>19</v>
      </c>
      <c r="N100" s="135" t="s">
        <v>44</v>
      </c>
      <c r="P100" s="136">
        <f>O100*H100</f>
        <v>0</v>
      </c>
      <c r="Q100" s="136">
        <v>4.0000000000000003E-5</v>
      </c>
      <c r="R100" s="136">
        <f>Q100*H100</f>
        <v>6.9640000000000001E-4</v>
      </c>
      <c r="S100" s="136">
        <v>0</v>
      </c>
      <c r="T100" s="137">
        <f>S100*H100</f>
        <v>0</v>
      </c>
      <c r="AR100" s="138" t="s">
        <v>160</v>
      </c>
      <c r="AT100" s="138" t="s">
        <v>155</v>
      </c>
      <c r="AU100" s="138" t="s">
        <v>83</v>
      </c>
      <c r="AY100" s="17" t="s">
        <v>152</v>
      </c>
      <c r="BE100" s="139">
        <f>IF(N100="základní",J100,0)</f>
        <v>0</v>
      </c>
      <c r="BF100" s="139">
        <f>IF(N100="snížená",J100,0)</f>
        <v>0</v>
      </c>
      <c r="BG100" s="139">
        <f>IF(N100="zákl. přenesená",J100,0)</f>
        <v>0</v>
      </c>
      <c r="BH100" s="139">
        <f>IF(N100="sníž. přenesená",J100,0)</f>
        <v>0</v>
      </c>
      <c r="BI100" s="139">
        <f>IF(N100="nulová",J100,0)</f>
        <v>0</v>
      </c>
      <c r="BJ100" s="17" t="s">
        <v>81</v>
      </c>
      <c r="BK100" s="139">
        <f>ROUND(I100*H100,2)</f>
        <v>0</v>
      </c>
      <c r="BL100" s="17" t="s">
        <v>160</v>
      </c>
      <c r="BM100" s="138" t="s">
        <v>711</v>
      </c>
    </row>
    <row r="101" spans="2:65" s="1" customFormat="1" ht="11">
      <c r="B101" s="32"/>
      <c r="D101" s="140" t="s">
        <v>162</v>
      </c>
      <c r="F101" s="141" t="s">
        <v>452</v>
      </c>
      <c r="I101" s="142"/>
      <c r="L101" s="32"/>
      <c r="M101" s="143"/>
      <c r="T101" s="53"/>
      <c r="AT101" s="17" t="s">
        <v>162</v>
      </c>
      <c r="AU101" s="17" t="s">
        <v>83</v>
      </c>
    </row>
    <row r="102" spans="2:65" s="12" customFormat="1" ht="12">
      <c r="B102" s="144"/>
      <c r="D102" s="145" t="s">
        <v>164</v>
      </c>
      <c r="E102" s="146" t="s">
        <v>19</v>
      </c>
      <c r="F102" s="147" t="s">
        <v>336</v>
      </c>
      <c r="H102" s="148">
        <v>17.41</v>
      </c>
      <c r="I102" s="149"/>
      <c r="L102" s="144"/>
      <c r="M102" s="150"/>
      <c r="T102" s="151"/>
      <c r="AT102" s="146" t="s">
        <v>164</v>
      </c>
      <c r="AU102" s="146" t="s">
        <v>83</v>
      </c>
      <c r="AV102" s="12" t="s">
        <v>83</v>
      </c>
      <c r="AW102" s="12" t="s">
        <v>35</v>
      </c>
      <c r="AX102" s="12" t="s">
        <v>73</v>
      </c>
      <c r="AY102" s="146" t="s">
        <v>152</v>
      </c>
    </row>
    <row r="103" spans="2:65" s="13" customFormat="1" ht="12">
      <c r="B103" s="152"/>
      <c r="D103" s="145" t="s">
        <v>164</v>
      </c>
      <c r="E103" s="153" t="s">
        <v>19</v>
      </c>
      <c r="F103" s="154" t="s">
        <v>166</v>
      </c>
      <c r="H103" s="155">
        <v>17.41</v>
      </c>
      <c r="I103" s="156"/>
      <c r="L103" s="152"/>
      <c r="M103" s="157"/>
      <c r="T103" s="158"/>
      <c r="AT103" s="153" t="s">
        <v>164</v>
      </c>
      <c r="AU103" s="153" t="s">
        <v>83</v>
      </c>
      <c r="AV103" s="13" t="s">
        <v>160</v>
      </c>
      <c r="AW103" s="13" t="s">
        <v>35</v>
      </c>
      <c r="AX103" s="13" t="s">
        <v>81</v>
      </c>
      <c r="AY103" s="153" t="s">
        <v>152</v>
      </c>
    </row>
    <row r="104" spans="2:65" s="11" customFormat="1" ht="22.75" customHeight="1">
      <c r="B104" s="115"/>
      <c r="D104" s="116" t="s">
        <v>72</v>
      </c>
      <c r="E104" s="125" t="s">
        <v>453</v>
      </c>
      <c r="F104" s="125" t="s">
        <v>454</v>
      </c>
      <c r="I104" s="118"/>
      <c r="J104" s="126">
        <f>BK104</f>
        <v>0</v>
      </c>
      <c r="L104" s="115"/>
      <c r="M104" s="120"/>
      <c r="P104" s="121">
        <f>SUM(P105:P106)</f>
        <v>0</v>
      </c>
      <c r="R104" s="121">
        <f>SUM(R105:R106)</f>
        <v>0</v>
      </c>
      <c r="T104" s="122">
        <f>SUM(T105:T106)</f>
        <v>0</v>
      </c>
      <c r="AR104" s="116" t="s">
        <v>81</v>
      </c>
      <c r="AT104" s="123" t="s">
        <v>72</v>
      </c>
      <c r="AU104" s="123" t="s">
        <v>81</v>
      </c>
      <c r="AY104" s="116" t="s">
        <v>152</v>
      </c>
      <c r="BK104" s="124">
        <f>SUM(BK105:BK106)</f>
        <v>0</v>
      </c>
    </row>
    <row r="105" spans="2:65" s="1" customFormat="1" ht="37.75" customHeight="1">
      <c r="B105" s="32"/>
      <c r="C105" s="127" t="s">
        <v>184</v>
      </c>
      <c r="D105" s="127" t="s">
        <v>155</v>
      </c>
      <c r="E105" s="128" t="s">
        <v>455</v>
      </c>
      <c r="F105" s="129" t="s">
        <v>456</v>
      </c>
      <c r="G105" s="130" t="s">
        <v>236</v>
      </c>
      <c r="H105" s="131">
        <v>1.02</v>
      </c>
      <c r="I105" s="132"/>
      <c r="J105" s="133">
        <f>ROUND(I105*H105,2)</f>
        <v>0</v>
      </c>
      <c r="K105" s="129" t="s">
        <v>159</v>
      </c>
      <c r="L105" s="32"/>
      <c r="M105" s="134" t="s">
        <v>19</v>
      </c>
      <c r="N105" s="135" t="s">
        <v>44</v>
      </c>
      <c r="P105" s="136">
        <f>O105*H105</f>
        <v>0</v>
      </c>
      <c r="Q105" s="136">
        <v>0</v>
      </c>
      <c r="R105" s="136">
        <f>Q105*H105</f>
        <v>0</v>
      </c>
      <c r="S105" s="136">
        <v>0</v>
      </c>
      <c r="T105" s="137">
        <f>S105*H105</f>
        <v>0</v>
      </c>
      <c r="AR105" s="138" t="s">
        <v>160</v>
      </c>
      <c r="AT105" s="138" t="s">
        <v>155</v>
      </c>
      <c r="AU105" s="138" t="s">
        <v>83</v>
      </c>
      <c r="AY105" s="17" t="s">
        <v>152</v>
      </c>
      <c r="BE105" s="139">
        <f>IF(N105="základní",J105,0)</f>
        <v>0</v>
      </c>
      <c r="BF105" s="139">
        <f>IF(N105="snížená",J105,0)</f>
        <v>0</v>
      </c>
      <c r="BG105" s="139">
        <f>IF(N105="zákl. přenesená",J105,0)</f>
        <v>0</v>
      </c>
      <c r="BH105" s="139">
        <f>IF(N105="sníž. přenesená",J105,0)</f>
        <v>0</v>
      </c>
      <c r="BI105" s="139">
        <f>IF(N105="nulová",J105,0)</f>
        <v>0</v>
      </c>
      <c r="BJ105" s="17" t="s">
        <v>81</v>
      </c>
      <c r="BK105" s="139">
        <f>ROUND(I105*H105,2)</f>
        <v>0</v>
      </c>
      <c r="BL105" s="17" t="s">
        <v>160</v>
      </c>
      <c r="BM105" s="138" t="s">
        <v>712</v>
      </c>
    </row>
    <row r="106" spans="2:65" s="1" customFormat="1" ht="11">
      <c r="B106" s="32"/>
      <c r="D106" s="140" t="s">
        <v>162</v>
      </c>
      <c r="F106" s="141" t="s">
        <v>458</v>
      </c>
      <c r="I106" s="142"/>
      <c r="L106" s="32"/>
      <c r="M106" s="143"/>
      <c r="T106" s="53"/>
      <c r="AT106" s="17" t="s">
        <v>162</v>
      </c>
      <c r="AU106" s="17" t="s">
        <v>83</v>
      </c>
    </row>
    <row r="107" spans="2:65" s="11" customFormat="1" ht="26" customHeight="1">
      <c r="B107" s="115"/>
      <c r="D107" s="116" t="s">
        <v>72</v>
      </c>
      <c r="E107" s="117" t="s">
        <v>260</v>
      </c>
      <c r="F107" s="117" t="s">
        <v>261</v>
      </c>
      <c r="I107" s="118"/>
      <c r="J107" s="119">
        <f>BK107</f>
        <v>0</v>
      </c>
      <c r="L107" s="115"/>
      <c r="M107" s="120"/>
      <c r="P107" s="121">
        <f>P108+P129+P147</f>
        <v>0</v>
      </c>
      <c r="R107" s="121">
        <f>R108+R129+R147</f>
        <v>1.9384624999999995</v>
      </c>
      <c r="T107" s="122">
        <f>T108+T129+T147</f>
        <v>0</v>
      </c>
      <c r="AR107" s="116" t="s">
        <v>83</v>
      </c>
      <c r="AT107" s="123" t="s">
        <v>72</v>
      </c>
      <c r="AU107" s="123" t="s">
        <v>73</v>
      </c>
      <c r="AY107" s="116" t="s">
        <v>152</v>
      </c>
      <c r="BK107" s="124">
        <f>BK108+BK129+BK147</f>
        <v>0</v>
      </c>
    </row>
    <row r="108" spans="2:65" s="11" customFormat="1" ht="22.75" customHeight="1">
      <c r="B108" s="115"/>
      <c r="D108" s="116" t="s">
        <v>72</v>
      </c>
      <c r="E108" s="125" t="s">
        <v>301</v>
      </c>
      <c r="F108" s="125" t="s">
        <v>302</v>
      </c>
      <c r="I108" s="118"/>
      <c r="J108" s="126">
        <f>BK108</f>
        <v>0</v>
      </c>
      <c r="L108" s="115"/>
      <c r="M108" s="120"/>
      <c r="P108" s="121">
        <f>SUM(P109:P128)</f>
        <v>0</v>
      </c>
      <c r="R108" s="121">
        <f>SUM(R109:R128)</f>
        <v>0.82163999999999981</v>
      </c>
      <c r="T108" s="122">
        <f>SUM(T109:T128)</f>
        <v>0</v>
      </c>
      <c r="AR108" s="116" t="s">
        <v>83</v>
      </c>
      <c r="AT108" s="123" t="s">
        <v>72</v>
      </c>
      <c r="AU108" s="123" t="s">
        <v>81</v>
      </c>
      <c r="AY108" s="116" t="s">
        <v>152</v>
      </c>
      <c r="BK108" s="124">
        <f>SUM(BK109:BK128)</f>
        <v>0</v>
      </c>
    </row>
    <row r="109" spans="2:65" s="1" customFormat="1" ht="16.5" customHeight="1">
      <c r="B109" s="32"/>
      <c r="C109" s="127" t="s">
        <v>189</v>
      </c>
      <c r="D109" s="127" t="s">
        <v>155</v>
      </c>
      <c r="E109" s="128" t="s">
        <v>569</v>
      </c>
      <c r="F109" s="129" t="s">
        <v>570</v>
      </c>
      <c r="G109" s="130" t="s">
        <v>158</v>
      </c>
      <c r="H109" s="131">
        <v>17.41</v>
      </c>
      <c r="I109" s="132"/>
      <c r="J109" s="133">
        <f>ROUND(I109*H109,2)</f>
        <v>0</v>
      </c>
      <c r="K109" s="129" t="s">
        <v>159</v>
      </c>
      <c r="L109" s="32"/>
      <c r="M109" s="134" t="s">
        <v>19</v>
      </c>
      <c r="N109" s="135" t="s">
        <v>44</v>
      </c>
      <c r="P109" s="136">
        <f>O109*H109</f>
        <v>0</v>
      </c>
      <c r="Q109" s="136">
        <v>0</v>
      </c>
      <c r="R109" s="136">
        <f>Q109*H109</f>
        <v>0</v>
      </c>
      <c r="S109" s="136">
        <v>0</v>
      </c>
      <c r="T109" s="137">
        <f>S109*H109</f>
        <v>0</v>
      </c>
      <c r="AR109" s="138" t="s">
        <v>249</v>
      </c>
      <c r="AT109" s="138" t="s">
        <v>155</v>
      </c>
      <c r="AU109" s="138" t="s">
        <v>83</v>
      </c>
      <c r="AY109" s="17" t="s">
        <v>152</v>
      </c>
      <c r="BE109" s="139">
        <f>IF(N109="základní",J109,0)</f>
        <v>0</v>
      </c>
      <c r="BF109" s="139">
        <f>IF(N109="snížená",J109,0)</f>
        <v>0</v>
      </c>
      <c r="BG109" s="139">
        <f>IF(N109="zákl. přenesená",J109,0)</f>
        <v>0</v>
      </c>
      <c r="BH109" s="139">
        <f>IF(N109="sníž. přenesená",J109,0)</f>
        <v>0</v>
      </c>
      <c r="BI109" s="139">
        <f>IF(N109="nulová",J109,0)</f>
        <v>0</v>
      </c>
      <c r="BJ109" s="17" t="s">
        <v>81</v>
      </c>
      <c r="BK109" s="139">
        <f>ROUND(I109*H109,2)</f>
        <v>0</v>
      </c>
      <c r="BL109" s="17" t="s">
        <v>249</v>
      </c>
      <c r="BM109" s="138" t="s">
        <v>713</v>
      </c>
    </row>
    <row r="110" spans="2:65" s="1" customFormat="1" ht="11">
      <c r="B110" s="32"/>
      <c r="D110" s="140" t="s">
        <v>162</v>
      </c>
      <c r="F110" s="141" t="s">
        <v>572</v>
      </c>
      <c r="I110" s="142"/>
      <c r="L110" s="32"/>
      <c r="M110" s="143"/>
      <c r="T110" s="53"/>
      <c r="AT110" s="17" t="s">
        <v>162</v>
      </c>
      <c r="AU110" s="17" t="s">
        <v>83</v>
      </c>
    </row>
    <row r="111" spans="2:65" s="12" customFormat="1" ht="12">
      <c r="B111" s="144"/>
      <c r="D111" s="145" t="s">
        <v>164</v>
      </c>
      <c r="E111" s="146" t="s">
        <v>19</v>
      </c>
      <c r="F111" s="147" t="s">
        <v>339</v>
      </c>
      <c r="H111" s="148">
        <v>17.41</v>
      </c>
      <c r="I111" s="149"/>
      <c r="L111" s="144"/>
      <c r="M111" s="150"/>
      <c r="T111" s="151"/>
      <c r="AT111" s="146" t="s">
        <v>164</v>
      </c>
      <c r="AU111" s="146" t="s">
        <v>83</v>
      </c>
      <c r="AV111" s="12" t="s">
        <v>83</v>
      </c>
      <c r="AW111" s="12" t="s">
        <v>35</v>
      </c>
      <c r="AX111" s="12" t="s">
        <v>73</v>
      </c>
      <c r="AY111" s="146" t="s">
        <v>152</v>
      </c>
    </row>
    <row r="112" spans="2:65" s="13" customFormat="1" ht="12">
      <c r="B112" s="152"/>
      <c r="D112" s="145" t="s">
        <v>164</v>
      </c>
      <c r="E112" s="153" t="s">
        <v>19</v>
      </c>
      <c r="F112" s="154" t="s">
        <v>166</v>
      </c>
      <c r="H112" s="155">
        <v>17.41</v>
      </c>
      <c r="I112" s="156"/>
      <c r="L112" s="152"/>
      <c r="M112" s="157"/>
      <c r="T112" s="158"/>
      <c r="AT112" s="153" t="s">
        <v>164</v>
      </c>
      <c r="AU112" s="153" t="s">
        <v>83</v>
      </c>
      <c r="AV112" s="13" t="s">
        <v>160</v>
      </c>
      <c r="AW112" s="13" t="s">
        <v>35</v>
      </c>
      <c r="AX112" s="13" t="s">
        <v>81</v>
      </c>
      <c r="AY112" s="153" t="s">
        <v>152</v>
      </c>
    </row>
    <row r="113" spans="2:65" s="1" customFormat="1" ht="16.5" customHeight="1">
      <c r="B113" s="32"/>
      <c r="C113" s="127" t="s">
        <v>199</v>
      </c>
      <c r="D113" s="127" t="s">
        <v>155</v>
      </c>
      <c r="E113" s="128" t="s">
        <v>574</v>
      </c>
      <c r="F113" s="129" t="s">
        <v>575</v>
      </c>
      <c r="G113" s="130" t="s">
        <v>158</v>
      </c>
      <c r="H113" s="131">
        <v>17.41</v>
      </c>
      <c r="I113" s="132"/>
      <c r="J113" s="133">
        <f>ROUND(I113*H113,2)</f>
        <v>0</v>
      </c>
      <c r="K113" s="129" t="s">
        <v>159</v>
      </c>
      <c r="L113" s="32"/>
      <c r="M113" s="134" t="s">
        <v>19</v>
      </c>
      <c r="N113" s="135" t="s">
        <v>44</v>
      </c>
      <c r="P113" s="136">
        <f>O113*H113</f>
        <v>0</v>
      </c>
      <c r="Q113" s="136">
        <v>2.9999999999999997E-4</v>
      </c>
      <c r="R113" s="136">
        <f>Q113*H113</f>
        <v>5.2229999999999993E-3</v>
      </c>
      <c r="S113" s="136">
        <v>0</v>
      </c>
      <c r="T113" s="137">
        <f>S113*H113</f>
        <v>0</v>
      </c>
      <c r="AR113" s="138" t="s">
        <v>249</v>
      </c>
      <c r="AT113" s="138" t="s">
        <v>155</v>
      </c>
      <c r="AU113" s="138" t="s">
        <v>83</v>
      </c>
      <c r="AY113" s="17" t="s">
        <v>152</v>
      </c>
      <c r="BE113" s="139">
        <f>IF(N113="základní",J113,0)</f>
        <v>0</v>
      </c>
      <c r="BF113" s="139">
        <f>IF(N113="snížená",J113,0)</f>
        <v>0</v>
      </c>
      <c r="BG113" s="139">
        <f>IF(N113="zákl. přenesená",J113,0)</f>
        <v>0</v>
      </c>
      <c r="BH113" s="139">
        <f>IF(N113="sníž. přenesená",J113,0)</f>
        <v>0</v>
      </c>
      <c r="BI113" s="139">
        <f>IF(N113="nulová",J113,0)</f>
        <v>0</v>
      </c>
      <c r="BJ113" s="17" t="s">
        <v>81</v>
      </c>
      <c r="BK113" s="139">
        <f>ROUND(I113*H113,2)</f>
        <v>0</v>
      </c>
      <c r="BL113" s="17" t="s">
        <v>249</v>
      </c>
      <c r="BM113" s="138" t="s">
        <v>714</v>
      </c>
    </row>
    <row r="114" spans="2:65" s="1" customFormat="1" ht="11">
      <c r="B114" s="32"/>
      <c r="D114" s="140" t="s">
        <v>162</v>
      </c>
      <c r="F114" s="141" t="s">
        <v>577</v>
      </c>
      <c r="I114" s="142"/>
      <c r="L114" s="32"/>
      <c r="M114" s="143"/>
      <c r="T114" s="53"/>
      <c r="AT114" s="17" t="s">
        <v>162</v>
      </c>
      <c r="AU114" s="17" t="s">
        <v>83</v>
      </c>
    </row>
    <row r="115" spans="2:65" s="1" customFormat="1" ht="24.25" customHeight="1">
      <c r="B115" s="32"/>
      <c r="C115" s="127" t="s">
        <v>206</v>
      </c>
      <c r="D115" s="127" t="s">
        <v>155</v>
      </c>
      <c r="E115" s="128" t="s">
        <v>579</v>
      </c>
      <c r="F115" s="129" t="s">
        <v>580</v>
      </c>
      <c r="G115" s="130" t="s">
        <v>158</v>
      </c>
      <c r="H115" s="131">
        <v>17.41</v>
      </c>
      <c r="I115" s="132"/>
      <c r="J115" s="133">
        <f>ROUND(I115*H115,2)</f>
        <v>0</v>
      </c>
      <c r="K115" s="129" t="s">
        <v>159</v>
      </c>
      <c r="L115" s="32"/>
      <c r="M115" s="134" t="s">
        <v>19</v>
      </c>
      <c r="N115" s="135" t="s">
        <v>44</v>
      </c>
      <c r="P115" s="136">
        <f>O115*H115</f>
        <v>0</v>
      </c>
      <c r="Q115" s="136">
        <v>1.2E-2</v>
      </c>
      <c r="R115" s="136">
        <f>Q115*H115</f>
        <v>0.20891999999999999</v>
      </c>
      <c r="S115" s="136">
        <v>0</v>
      </c>
      <c r="T115" s="137">
        <f>S115*H115</f>
        <v>0</v>
      </c>
      <c r="AR115" s="138" t="s">
        <v>249</v>
      </c>
      <c r="AT115" s="138" t="s">
        <v>155</v>
      </c>
      <c r="AU115" s="138" t="s">
        <v>83</v>
      </c>
      <c r="AY115" s="17" t="s">
        <v>152</v>
      </c>
      <c r="BE115" s="139">
        <f>IF(N115="základní",J115,0)</f>
        <v>0</v>
      </c>
      <c r="BF115" s="139">
        <f>IF(N115="snížená",J115,0)</f>
        <v>0</v>
      </c>
      <c r="BG115" s="139">
        <f>IF(N115="zákl. přenesená",J115,0)</f>
        <v>0</v>
      </c>
      <c r="BH115" s="139">
        <f>IF(N115="sníž. přenesená",J115,0)</f>
        <v>0</v>
      </c>
      <c r="BI115" s="139">
        <f>IF(N115="nulová",J115,0)</f>
        <v>0</v>
      </c>
      <c r="BJ115" s="17" t="s">
        <v>81</v>
      </c>
      <c r="BK115" s="139">
        <f>ROUND(I115*H115,2)</f>
        <v>0</v>
      </c>
      <c r="BL115" s="17" t="s">
        <v>249</v>
      </c>
      <c r="BM115" s="138" t="s">
        <v>715</v>
      </c>
    </row>
    <row r="116" spans="2:65" s="1" customFormat="1" ht="11">
      <c r="B116" s="32"/>
      <c r="D116" s="140" t="s">
        <v>162</v>
      </c>
      <c r="F116" s="141" t="s">
        <v>582</v>
      </c>
      <c r="I116" s="142"/>
      <c r="L116" s="32"/>
      <c r="M116" s="143"/>
      <c r="T116" s="53"/>
      <c r="AT116" s="17" t="s">
        <v>162</v>
      </c>
      <c r="AU116" s="17" t="s">
        <v>83</v>
      </c>
    </row>
    <row r="117" spans="2:65" s="1" customFormat="1" ht="24.25" customHeight="1">
      <c r="B117" s="32"/>
      <c r="C117" s="127" t="s">
        <v>153</v>
      </c>
      <c r="D117" s="127" t="s">
        <v>155</v>
      </c>
      <c r="E117" s="128" t="s">
        <v>584</v>
      </c>
      <c r="F117" s="129" t="s">
        <v>585</v>
      </c>
      <c r="G117" s="130" t="s">
        <v>158</v>
      </c>
      <c r="H117" s="131">
        <v>17.41</v>
      </c>
      <c r="I117" s="132"/>
      <c r="J117" s="133">
        <f>ROUND(I117*H117,2)</f>
        <v>0</v>
      </c>
      <c r="K117" s="129" t="s">
        <v>159</v>
      </c>
      <c r="L117" s="32"/>
      <c r="M117" s="134" t="s">
        <v>19</v>
      </c>
      <c r="N117" s="135" t="s">
        <v>44</v>
      </c>
      <c r="P117" s="136">
        <f>O117*H117</f>
        <v>0</v>
      </c>
      <c r="Q117" s="136">
        <v>7.5500000000000003E-3</v>
      </c>
      <c r="R117" s="136">
        <f>Q117*H117</f>
        <v>0.13144549999999999</v>
      </c>
      <c r="S117" s="136">
        <v>0</v>
      </c>
      <c r="T117" s="137">
        <f>S117*H117</f>
        <v>0</v>
      </c>
      <c r="AR117" s="138" t="s">
        <v>249</v>
      </c>
      <c r="AT117" s="138" t="s">
        <v>155</v>
      </c>
      <c r="AU117" s="138" t="s">
        <v>83</v>
      </c>
      <c r="AY117" s="17" t="s">
        <v>152</v>
      </c>
      <c r="BE117" s="139">
        <f>IF(N117="základní",J117,0)</f>
        <v>0</v>
      </c>
      <c r="BF117" s="139">
        <f>IF(N117="snížená",J117,0)</f>
        <v>0</v>
      </c>
      <c r="BG117" s="139">
        <f>IF(N117="zákl. přenesená",J117,0)</f>
        <v>0</v>
      </c>
      <c r="BH117" s="139">
        <f>IF(N117="sníž. přenesená",J117,0)</f>
        <v>0</v>
      </c>
      <c r="BI117" s="139">
        <f>IF(N117="nulová",J117,0)</f>
        <v>0</v>
      </c>
      <c r="BJ117" s="17" t="s">
        <v>81</v>
      </c>
      <c r="BK117" s="139">
        <f>ROUND(I117*H117,2)</f>
        <v>0</v>
      </c>
      <c r="BL117" s="17" t="s">
        <v>249</v>
      </c>
      <c r="BM117" s="138" t="s">
        <v>716</v>
      </c>
    </row>
    <row r="118" spans="2:65" s="1" customFormat="1" ht="11">
      <c r="B118" s="32"/>
      <c r="D118" s="140" t="s">
        <v>162</v>
      </c>
      <c r="F118" s="141" t="s">
        <v>587</v>
      </c>
      <c r="I118" s="142"/>
      <c r="L118" s="32"/>
      <c r="M118" s="143"/>
      <c r="T118" s="53"/>
      <c r="AT118" s="17" t="s">
        <v>162</v>
      </c>
      <c r="AU118" s="17" t="s">
        <v>83</v>
      </c>
    </row>
    <row r="119" spans="2:65" s="1" customFormat="1" ht="21.75" customHeight="1">
      <c r="B119" s="32"/>
      <c r="C119" s="168" t="s">
        <v>108</v>
      </c>
      <c r="D119" s="168" t="s">
        <v>411</v>
      </c>
      <c r="E119" s="169" t="s">
        <v>589</v>
      </c>
      <c r="F119" s="170" t="s">
        <v>590</v>
      </c>
      <c r="G119" s="171" t="s">
        <v>158</v>
      </c>
      <c r="H119" s="172">
        <v>19.151</v>
      </c>
      <c r="I119" s="173"/>
      <c r="J119" s="174">
        <f>ROUND(I119*H119,2)</f>
        <v>0</v>
      </c>
      <c r="K119" s="170" t="s">
        <v>159</v>
      </c>
      <c r="L119" s="175"/>
      <c r="M119" s="176" t="s">
        <v>19</v>
      </c>
      <c r="N119" s="177" t="s">
        <v>44</v>
      </c>
      <c r="P119" s="136">
        <f>O119*H119</f>
        <v>0</v>
      </c>
      <c r="Q119" s="136">
        <v>2.1999999999999995E-2</v>
      </c>
      <c r="R119" s="136">
        <f>Q119*H119</f>
        <v>0.42132199999999992</v>
      </c>
      <c r="S119" s="136">
        <v>0</v>
      </c>
      <c r="T119" s="137">
        <f>S119*H119</f>
        <v>0</v>
      </c>
      <c r="AR119" s="138" t="s">
        <v>466</v>
      </c>
      <c r="AT119" s="138" t="s">
        <v>411</v>
      </c>
      <c r="AU119" s="138" t="s">
        <v>83</v>
      </c>
      <c r="AY119" s="17" t="s">
        <v>152</v>
      </c>
      <c r="BE119" s="139">
        <f>IF(N119="základní",J119,0)</f>
        <v>0</v>
      </c>
      <c r="BF119" s="139">
        <f>IF(N119="snížená",J119,0)</f>
        <v>0</v>
      </c>
      <c r="BG119" s="139">
        <f>IF(N119="zákl. přenesená",J119,0)</f>
        <v>0</v>
      </c>
      <c r="BH119" s="139">
        <f>IF(N119="sníž. přenesená",J119,0)</f>
        <v>0</v>
      </c>
      <c r="BI119" s="139">
        <f>IF(N119="nulová",J119,0)</f>
        <v>0</v>
      </c>
      <c r="BJ119" s="17" t="s">
        <v>81</v>
      </c>
      <c r="BK119" s="139">
        <f>ROUND(I119*H119,2)</f>
        <v>0</v>
      </c>
      <c r="BL119" s="17" t="s">
        <v>249</v>
      </c>
      <c r="BM119" s="138" t="s">
        <v>717</v>
      </c>
    </row>
    <row r="120" spans="2:65" s="12" customFormat="1" ht="12">
      <c r="B120" s="144"/>
      <c r="D120" s="145" t="s">
        <v>164</v>
      </c>
      <c r="F120" s="147" t="s">
        <v>718</v>
      </c>
      <c r="H120" s="148">
        <v>19.151</v>
      </c>
      <c r="I120" s="149"/>
      <c r="L120" s="144"/>
      <c r="M120" s="150"/>
      <c r="T120" s="151"/>
      <c r="AT120" s="146" t="s">
        <v>164</v>
      </c>
      <c r="AU120" s="146" t="s">
        <v>83</v>
      </c>
      <c r="AV120" s="12" t="s">
        <v>83</v>
      </c>
      <c r="AW120" s="12" t="s">
        <v>4</v>
      </c>
      <c r="AX120" s="12" t="s">
        <v>81</v>
      </c>
      <c r="AY120" s="146" t="s">
        <v>152</v>
      </c>
    </row>
    <row r="121" spans="2:65" s="1" customFormat="1" ht="16.5" customHeight="1">
      <c r="B121" s="32"/>
      <c r="C121" s="127" t="s">
        <v>111</v>
      </c>
      <c r="D121" s="127" t="s">
        <v>155</v>
      </c>
      <c r="E121" s="128" t="s">
        <v>594</v>
      </c>
      <c r="F121" s="129" t="s">
        <v>595</v>
      </c>
      <c r="G121" s="130" t="s">
        <v>158</v>
      </c>
      <c r="H121" s="131">
        <v>17.41</v>
      </c>
      <c r="I121" s="132"/>
      <c r="J121" s="133">
        <f>ROUND(I121*H121,2)</f>
        <v>0</v>
      </c>
      <c r="K121" s="129" t="s">
        <v>159</v>
      </c>
      <c r="L121" s="32"/>
      <c r="M121" s="134" t="s">
        <v>19</v>
      </c>
      <c r="N121" s="135" t="s">
        <v>44</v>
      </c>
      <c r="P121" s="136">
        <f>O121*H121</f>
        <v>0</v>
      </c>
      <c r="Q121" s="136">
        <v>1.5E-3</v>
      </c>
      <c r="R121" s="136">
        <f>Q121*H121</f>
        <v>2.6114999999999999E-2</v>
      </c>
      <c r="S121" s="136">
        <v>0</v>
      </c>
      <c r="T121" s="137">
        <f>S121*H121</f>
        <v>0</v>
      </c>
      <c r="AR121" s="138" t="s">
        <v>249</v>
      </c>
      <c r="AT121" s="138" t="s">
        <v>155</v>
      </c>
      <c r="AU121" s="138" t="s">
        <v>83</v>
      </c>
      <c r="AY121" s="17" t="s">
        <v>152</v>
      </c>
      <c r="BE121" s="139">
        <f>IF(N121="základní",J121,0)</f>
        <v>0</v>
      </c>
      <c r="BF121" s="139">
        <f>IF(N121="snížená",J121,0)</f>
        <v>0</v>
      </c>
      <c r="BG121" s="139">
        <f>IF(N121="zákl. přenesená",J121,0)</f>
        <v>0</v>
      </c>
      <c r="BH121" s="139">
        <f>IF(N121="sníž. přenesená",J121,0)</f>
        <v>0</v>
      </c>
      <c r="BI121" s="139">
        <f>IF(N121="nulová",J121,0)</f>
        <v>0</v>
      </c>
      <c r="BJ121" s="17" t="s">
        <v>81</v>
      </c>
      <c r="BK121" s="139">
        <f>ROUND(I121*H121,2)</f>
        <v>0</v>
      </c>
      <c r="BL121" s="17" t="s">
        <v>249</v>
      </c>
      <c r="BM121" s="138" t="s">
        <v>719</v>
      </c>
    </row>
    <row r="122" spans="2:65" s="1" customFormat="1" ht="11">
      <c r="B122" s="32"/>
      <c r="D122" s="140" t="s">
        <v>162</v>
      </c>
      <c r="F122" s="141" t="s">
        <v>597</v>
      </c>
      <c r="I122" s="142"/>
      <c r="L122" s="32"/>
      <c r="M122" s="143"/>
      <c r="T122" s="53"/>
      <c r="AT122" s="17" t="s">
        <v>162</v>
      </c>
      <c r="AU122" s="17" t="s">
        <v>83</v>
      </c>
    </row>
    <row r="123" spans="2:65" s="1" customFormat="1" ht="16.5" customHeight="1">
      <c r="B123" s="32"/>
      <c r="C123" s="127" t="s">
        <v>8</v>
      </c>
      <c r="D123" s="127" t="s">
        <v>155</v>
      </c>
      <c r="E123" s="128" t="s">
        <v>599</v>
      </c>
      <c r="F123" s="129" t="s">
        <v>600</v>
      </c>
      <c r="G123" s="130" t="s">
        <v>224</v>
      </c>
      <c r="H123" s="131">
        <v>18.95</v>
      </c>
      <c r="I123" s="132"/>
      <c r="J123" s="133">
        <f>ROUND(I123*H123,2)</f>
        <v>0</v>
      </c>
      <c r="K123" s="129" t="s">
        <v>159</v>
      </c>
      <c r="L123" s="32"/>
      <c r="M123" s="134" t="s">
        <v>19</v>
      </c>
      <c r="N123" s="135" t="s">
        <v>44</v>
      </c>
      <c r="P123" s="136">
        <f>O123*H123</f>
        <v>0</v>
      </c>
      <c r="Q123" s="136">
        <v>9.0000000000000006E-5</v>
      </c>
      <c r="R123" s="136">
        <f>Q123*H123</f>
        <v>1.7055E-3</v>
      </c>
      <c r="S123" s="136">
        <v>0</v>
      </c>
      <c r="T123" s="137">
        <f>S123*H123</f>
        <v>0</v>
      </c>
      <c r="AR123" s="138" t="s">
        <v>249</v>
      </c>
      <c r="AT123" s="138" t="s">
        <v>155</v>
      </c>
      <c r="AU123" s="138" t="s">
        <v>83</v>
      </c>
      <c r="AY123" s="17" t="s">
        <v>152</v>
      </c>
      <c r="BE123" s="139">
        <f>IF(N123="základní",J123,0)</f>
        <v>0</v>
      </c>
      <c r="BF123" s="139">
        <f>IF(N123="snížená",J123,0)</f>
        <v>0</v>
      </c>
      <c r="BG123" s="139">
        <f>IF(N123="zákl. přenesená",J123,0)</f>
        <v>0</v>
      </c>
      <c r="BH123" s="139">
        <f>IF(N123="sníž. přenesená",J123,0)</f>
        <v>0</v>
      </c>
      <c r="BI123" s="139">
        <f>IF(N123="nulová",J123,0)</f>
        <v>0</v>
      </c>
      <c r="BJ123" s="17" t="s">
        <v>81</v>
      </c>
      <c r="BK123" s="139">
        <f>ROUND(I123*H123,2)</f>
        <v>0</v>
      </c>
      <c r="BL123" s="17" t="s">
        <v>249</v>
      </c>
      <c r="BM123" s="138" t="s">
        <v>720</v>
      </c>
    </row>
    <row r="124" spans="2:65" s="1" customFormat="1" ht="11">
      <c r="B124" s="32"/>
      <c r="D124" s="140" t="s">
        <v>162</v>
      </c>
      <c r="F124" s="141" t="s">
        <v>602</v>
      </c>
      <c r="I124" s="142"/>
      <c r="L124" s="32"/>
      <c r="M124" s="143"/>
      <c r="T124" s="53"/>
      <c r="AT124" s="17" t="s">
        <v>162</v>
      </c>
      <c r="AU124" s="17" t="s">
        <v>83</v>
      </c>
    </row>
    <row r="125" spans="2:65" s="1" customFormat="1" ht="16.5" customHeight="1">
      <c r="B125" s="32"/>
      <c r="C125" s="127" t="s">
        <v>233</v>
      </c>
      <c r="D125" s="127" t="s">
        <v>155</v>
      </c>
      <c r="E125" s="128" t="s">
        <v>604</v>
      </c>
      <c r="F125" s="129" t="s">
        <v>605</v>
      </c>
      <c r="G125" s="130" t="s">
        <v>224</v>
      </c>
      <c r="H125" s="131">
        <v>18.95</v>
      </c>
      <c r="I125" s="132"/>
      <c r="J125" s="133">
        <f>ROUND(I125*H125,2)</f>
        <v>0</v>
      </c>
      <c r="K125" s="129" t="s">
        <v>159</v>
      </c>
      <c r="L125" s="32"/>
      <c r="M125" s="134" t="s">
        <v>19</v>
      </c>
      <c r="N125" s="135" t="s">
        <v>44</v>
      </c>
      <c r="P125" s="136">
        <f>O125*H125</f>
        <v>0</v>
      </c>
      <c r="Q125" s="136">
        <v>1.4200000000000003E-3</v>
      </c>
      <c r="R125" s="136">
        <f>Q125*H125</f>
        <v>2.6909000000000002E-2</v>
      </c>
      <c r="S125" s="136">
        <v>0</v>
      </c>
      <c r="T125" s="137">
        <f>S125*H125</f>
        <v>0</v>
      </c>
      <c r="AR125" s="138" t="s">
        <v>249</v>
      </c>
      <c r="AT125" s="138" t="s">
        <v>155</v>
      </c>
      <c r="AU125" s="138" t="s">
        <v>83</v>
      </c>
      <c r="AY125" s="17" t="s">
        <v>152</v>
      </c>
      <c r="BE125" s="139">
        <f>IF(N125="základní",J125,0)</f>
        <v>0</v>
      </c>
      <c r="BF125" s="139">
        <f>IF(N125="snížená",J125,0)</f>
        <v>0</v>
      </c>
      <c r="BG125" s="139">
        <f>IF(N125="zákl. přenesená",J125,0)</f>
        <v>0</v>
      </c>
      <c r="BH125" s="139">
        <f>IF(N125="sníž. přenesená",J125,0)</f>
        <v>0</v>
      </c>
      <c r="BI125" s="139">
        <f>IF(N125="nulová",J125,0)</f>
        <v>0</v>
      </c>
      <c r="BJ125" s="17" t="s">
        <v>81</v>
      </c>
      <c r="BK125" s="139">
        <f>ROUND(I125*H125,2)</f>
        <v>0</v>
      </c>
      <c r="BL125" s="17" t="s">
        <v>249</v>
      </c>
      <c r="BM125" s="138" t="s">
        <v>721</v>
      </c>
    </row>
    <row r="126" spans="2:65" s="1" customFormat="1" ht="11">
      <c r="B126" s="32"/>
      <c r="D126" s="140" t="s">
        <v>162</v>
      </c>
      <c r="F126" s="141" t="s">
        <v>607</v>
      </c>
      <c r="I126" s="142"/>
      <c r="L126" s="32"/>
      <c r="M126" s="143"/>
      <c r="T126" s="53"/>
      <c r="AT126" s="17" t="s">
        <v>162</v>
      </c>
      <c r="AU126" s="17" t="s">
        <v>83</v>
      </c>
    </row>
    <row r="127" spans="2:65" s="1" customFormat="1" ht="24.25" customHeight="1">
      <c r="B127" s="32"/>
      <c r="C127" s="127" t="s">
        <v>239</v>
      </c>
      <c r="D127" s="127" t="s">
        <v>155</v>
      </c>
      <c r="E127" s="128" t="s">
        <v>609</v>
      </c>
      <c r="F127" s="129" t="s">
        <v>610</v>
      </c>
      <c r="G127" s="130" t="s">
        <v>236</v>
      </c>
      <c r="H127" s="131">
        <v>0.82199999999999984</v>
      </c>
      <c r="I127" s="132"/>
      <c r="J127" s="133">
        <f>ROUND(I127*H127,2)</f>
        <v>0</v>
      </c>
      <c r="K127" s="129" t="s">
        <v>159</v>
      </c>
      <c r="L127" s="32"/>
      <c r="M127" s="134" t="s">
        <v>19</v>
      </c>
      <c r="N127" s="135" t="s">
        <v>44</v>
      </c>
      <c r="P127" s="136">
        <f>O127*H127</f>
        <v>0</v>
      </c>
      <c r="Q127" s="136">
        <v>0</v>
      </c>
      <c r="R127" s="136">
        <f>Q127*H127</f>
        <v>0</v>
      </c>
      <c r="S127" s="136">
        <v>0</v>
      </c>
      <c r="T127" s="137">
        <f>S127*H127</f>
        <v>0</v>
      </c>
      <c r="AR127" s="138" t="s">
        <v>249</v>
      </c>
      <c r="AT127" s="138" t="s">
        <v>155</v>
      </c>
      <c r="AU127" s="138" t="s">
        <v>83</v>
      </c>
      <c r="AY127" s="17" t="s">
        <v>152</v>
      </c>
      <c r="BE127" s="139">
        <f>IF(N127="základní",J127,0)</f>
        <v>0</v>
      </c>
      <c r="BF127" s="139">
        <f>IF(N127="snížená",J127,0)</f>
        <v>0</v>
      </c>
      <c r="BG127" s="139">
        <f>IF(N127="zákl. přenesená",J127,0)</f>
        <v>0</v>
      </c>
      <c r="BH127" s="139">
        <f>IF(N127="sníž. přenesená",J127,0)</f>
        <v>0</v>
      </c>
      <c r="BI127" s="139">
        <f>IF(N127="nulová",J127,0)</f>
        <v>0</v>
      </c>
      <c r="BJ127" s="17" t="s">
        <v>81</v>
      </c>
      <c r="BK127" s="139">
        <f>ROUND(I127*H127,2)</f>
        <v>0</v>
      </c>
      <c r="BL127" s="17" t="s">
        <v>249</v>
      </c>
      <c r="BM127" s="138" t="s">
        <v>722</v>
      </c>
    </row>
    <row r="128" spans="2:65" s="1" customFormat="1" ht="11">
      <c r="B128" s="32"/>
      <c r="D128" s="140" t="s">
        <v>162</v>
      </c>
      <c r="F128" s="141" t="s">
        <v>612</v>
      </c>
      <c r="I128" s="142"/>
      <c r="L128" s="32"/>
      <c r="M128" s="143"/>
      <c r="T128" s="53"/>
      <c r="AT128" s="17" t="s">
        <v>162</v>
      </c>
      <c r="AU128" s="17" t="s">
        <v>83</v>
      </c>
    </row>
    <row r="129" spans="2:65" s="11" customFormat="1" ht="22.75" customHeight="1">
      <c r="B129" s="115"/>
      <c r="D129" s="116" t="s">
        <v>72</v>
      </c>
      <c r="E129" s="125" t="s">
        <v>309</v>
      </c>
      <c r="F129" s="125" t="s">
        <v>310</v>
      </c>
      <c r="I129" s="118"/>
      <c r="J129" s="126">
        <f>BK129</f>
        <v>0</v>
      </c>
      <c r="L129" s="115"/>
      <c r="M129" s="120"/>
      <c r="P129" s="121">
        <f>SUM(P130:P146)</f>
        <v>0</v>
      </c>
      <c r="R129" s="121">
        <f>SUM(R130:R146)</f>
        <v>1.0625549999999999</v>
      </c>
      <c r="T129" s="122">
        <f>SUM(T130:T146)</f>
        <v>0</v>
      </c>
      <c r="AR129" s="116" t="s">
        <v>83</v>
      </c>
      <c r="AT129" s="123" t="s">
        <v>72</v>
      </c>
      <c r="AU129" s="123" t="s">
        <v>81</v>
      </c>
      <c r="AY129" s="116" t="s">
        <v>152</v>
      </c>
      <c r="BK129" s="124">
        <f>SUM(BK130:BK146)</f>
        <v>0</v>
      </c>
    </row>
    <row r="130" spans="2:65" s="1" customFormat="1" ht="16.5" customHeight="1">
      <c r="B130" s="32"/>
      <c r="C130" s="127" t="s">
        <v>244</v>
      </c>
      <c r="D130" s="127" t="s">
        <v>155</v>
      </c>
      <c r="E130" s="128" t="s">
        <v>614</v>
      </c>
      <c r="F130" s="129" t="s">
        <v>615</v>
      </c>
      <c r="G130" s="130" t="s">
        <v>158</v>
      </c>
      <c r="H130" s="131">
        <v>37.9</v>
      </c>
      <c r="I130" s="132"/>
      <c r="J130" s="133">
        <f>ROUND(I130*H130,2)</f>
        <v>0</v>
      </c>
      <c r="K130" s="129" t="s">
        <v>159</v>
      </c>
      <c r="L130" s="32"/>
      <c r="M130" s="134" t="s">
        <v>19</v>
      </c>
      <c r="N130" s="135" t="s">
        <v>44</v>
      </c>
      <c r="P130" s="136">
        <f>O130*H130</f>
        <v>0</v>
      </c>
      <c r="Q130" s="136">
        <v>0</v>
      </c>
      <c r="R130" s="136">
        <f>Q130*H130</f>
        <v>0</v>
      </c>
      <c r="S130" s="136">
        <v>0</v>
      </c>
      <c r="T130" s="137">
        <f>S130*H130</f>
        <v>0</v>
      </c>
      <c r="AR130" s="138" t="s">
        <v>249</v>
      </c>
      <c r="AT130" s="138" t="s">
        <v>155</v>
      </c>
      <c r="AU130" s="138" t="s">
        <v>83</v>
      </c>
      <c r="AY130" s="17" t="s">
        <v>152</v>
      </c>
      <c r="BE130" s="139">
        <f>IF(N130="základní",J130,0)</f>
        <v>0</v>
      </c>
      <c r="BF130" s="139">
        <f>IF(N130="snížená",J130,0)</f>
        <v>0</v>
      </c>
      <c r="BG130" s="139">
        <f>IF(N130="zákl. přenesená",J130,0)</f>
        <v>0</v>
      </c>
      <c r="BH130" s="139">
        <f>IF(N130="sníž. přenesená",J130,0)</f>
        <v>0</v>
      </c>
      <c r="BI130" s="139">
        <f>IF(N130="nulová",J130,0)</f>
        <v>0</v>
      </c>
      <c r="BJ130" s="17" t="s">
        <v>81</v>
      </c>
      <c r="BK130" s="139">
        <f>ROUND(I130*H130,2)</f>
        <v>0</v>
      </c>
      <c r="BL130" s="17" t="s">
        <v>249</v>
      </c>
      <c r="BM130" s="138" t="s">
        <v>723</v>
      </c>
    </row>
    <row r="131" spans="2:65" s="1" customFormat="1" ht="11">
      <c r="B131" s="32"/>
      <c r="D131" s="140" t="s">
        <v>162</v>
      </c>
      <c r="F131" s="141" t="s">
        <v>617</v>
      </c>
      <c r="I131" s="142"/>
      <c r="L131" s="32"/>
      <c r="M131" s="143"/>
      <c r="T131" s="53"/>
      <c r="AT131" s="17" t="s">
        <v>162</v>
      </c>
      <c r="AU131" s="17" t="s">
        <v>83</v>
      </c>
    </row>
    <row r="132" spans="2:65" s="12" customFormat="1" ht="12">
      <c r="B132" s="144"/>
      <c r="D132" s="145" t="s">
        <v>164</v>
      </c>
      <c r="E132" s="146" t="s">
        <v>19</v>
      </c>
      <c r="F132" s="147" t="s">
        <v>340</v>
      </c>
      <c r="H132" s="148">
        <v>37.9</v>
      </c>
      <c r="I132" s="149"/>
      <c r="L132" s="144"/>
      <c r="M132" s="150"/>
      <c r="T132" s="151"/>
      <c r="AT132" s="146" t="s">
        <v>164</v>
      </c>
      <c r="AU132" s="146" t="s">
        <v>83</v>
      </c>
      <c r="AV132" s="12" t="s">
        <v>83</v>
      </c>
      <c r="AW132" s="12" t="s">
        <v>35</v>
      </c>
      <c r="AX132" s="12" t="s">
        <v>73</v>
      </c>
      <c r="AY132" s="146" t="s">
        <v>152</v>
      </c>
    </row>
    <row r="133" spans="2:65" s="13" customFormat="1" ht="12">
      <c r="B133" s="152"/>
      <c r="D133" s="145" t="s">
        <v>164</v>
      </c>
      <c r="E133" s="153" t="s">
        <v>19</v>
      </c>
      <c r="F133" s="154" t="s">
        <v>166</v>
      </c>
      <c r="H133" s="155">
        <v>37.9</v>
      </c>
      <c r="I133" s="156"/>
      <c r="L133" s="152"/>
      <c r="M133" s="157"/>
      <c r="T133" s="158"/>
      <c r="AT133" s="153" t="s">
        <v>164</v>
      </c>
      <c r="AU133" s="153" t="s">
        <v>83</v>
      </c>
      <c r="AV133" s="13" t="s">
        <v>160</v>
      </c>
      <c r="AW133" s="13" t="s">
        <v>35</v>
      </c>
      <c r="AX133" s="13" t="s">
        <v>81</v>
      </c>
      <c r="AY133" s="153" t="s">
        <v>152</v>
      </c>
    </row>
    <row r="134" spans="2:65" s="1" customFormat="1" ht="16.5" customHeight="1">
      <c r="B134" s="32"/>
      <c r="C134" s="127" t="s">
        <v>249</v>
      </c>
      <c r="D134" s="127" t="s">
        <v>155</v>
      </c>
      <c r="E134" s="128" t="s">
        <v>620</v>
      </c>
      <c r="F134" s="129" t="s">
        <v>621</v>
      </c>
      <c r="G134" s="130" t="s">
        <v>158</v>
      </c>
      <c r="H134" s="131">
        <v>37.9</v>
      </c>
      <c r="I134" s="132"/>
      <c r="J134" s="133">
        <f>ROUND(I134*H134,2)</f>
        <v>0</v>
      </c>
      <c r="K134" s="129" t="s">
        <v>159</v>
      </c>
      <c r="L134" s="32"/>
      <c r="M134" s="134" t="s">
        <v>19</v>
      </c>
      <c r="N134" s="135" t="s">
        <v>44</v>
      </c>
      <c r="P134" s="136">
        <f>O134*H134</f>
        <v>0</v>
      </c>
      <c r="Q134" s="136">
        <v>2.9999999999999997E-4</v>
      </c>
      <c r="R134" s="136">
        <f>Q134*H134</f>
        <v>1.1369999999999998E-2</v>
      </c>
      <c r="S134" s="136">
        <v>0</v>
      </c>
      <c r="T134" s="137">
        <f>S134*H134</f>
        <v>0</v>
      </c>
      <c r="AR134" s="138" t="s">
        <v>249</v>
      </c>
      <c r="AT134" s="138" t="s">
        <v>155</v>
      </c>
      <c r="AU134" s="138" t="s">
        <v>83</v>
      </c>
      <c r="AY134" s="17" t="s">
        <v>152</v>
      </c>
      <c r="BE134" s="139">
        <f>IF(N134="základní",J134,0)</f>
        <v>0</v>
      </c>
      <c r="BF134" s="139">
        <f>IF(N134="snížená",J134,0)</f>
        <v>0</v>
      </c>
      <c r="BG134" s="139">
        <f>IF(N134="zákl. přenesená",J134,0)</f>
        <v>0</v>
      </c>
      <c r="BH134" s="139">
        <f>IF(N134="sníž. přenesená",J134,0)</f>
        <v>0</v>
      </c>
      <c r="BI134" s="139">
        <f>IF(N134="nulová",J134,0)</f>
        <v>0</v>
      </c>
      <c r="BJ134" s="17" t="s">
        <v>81</v>
      </c>
      <c r="BK134" s="139">
        <f>ROUND(I134*H134,2)</f>
        <v>0</v>
      </c>
      <c r="BL134" s="17" t="s">
        <v>249</v>
      </c>
      <c r="BM134" s="138" t="s">
        <v>724</v>
      </c>
    </row>
    <row r="135" spans="2:65" s="1" customFormat="1" ht="11">
      <c r="B135" s="32"/>
      <c r="D135" s="140" t="s">
        <v>162</v>
      </c>
      <c r="F135" s="141" t="s">
        <v>623</v>
      </c>
      <c r="I135" s="142"/>
      <c r="L135" s="32"/>
      <c r="M135" s="143"/>
      <c r="T135" s="53"/>
      <c r="AT135" s="17" t="s">
        <v>162</v>
      </c>
      <c r="AU135" s="17" t="s">
        <v>83</v>
      </c>
    </row>
    <row r="136" spans="2:65" s="1" customFormat="1" ht="16.5" customHeight="1">
      <c r="B136" s="32"/>
      <c r="C136" s="127" t="s">
        <v>255</v>
      </c>
      <c r="D136" s="127" t="s">
        <v>155</v>
      </c>
      <c r="E136" s="128" t="s">
        <v>625</v>
      </c>
      <c r="F136" s="129" t="s">
        <v>626</v>
      </c>
      <c r="G136" s="130" t="s">
        <v>158</v>
      </c>
      <c r="H136" s="131">
        <v>37.9</v>
      </c>
      <c r="I136" s="132"/>
      <c r="J136" s="133">
        <f>ROUND(I136*H136,2)</f>
        <v>0</v>
      </c>
      <c r="K136" s="129" t="s">
        <v>159</v>
      </c>
      <c r="L136" s="32"/>
      <c r="M136" s="134" t="s">
        <v>19</v>
      </c>
      <c r="N136" s="135" t="s">
        <v>44</v>
      </c>
      <c r="P136" s="136">
        <f>O136*H136</f>
        <v>0</v>
      </c>
      <c r="Q136" s="136">
        <v>1.5E-3</v>
      </c>
      <c r="R136" s="136">
        <f>Q136*H136</f>
        <v>5.6849999999999998E-2</v>
      </c>
      <c r="S136" s="136">
        <v>0</v>
      </c>
      <c r="T136" s="137">
        <f>S136*H136</f>
        <v>0</v>
      </c>
      <c r="AR136" s="138" t="s">
        <v>249</v>
      </c>
      <c r="AT136" s="138" t="s">
        <v>155</v>
      </c>
      <c r="AU136" s="138" t="s">
        <v>83</v>
      </c>
      <c r="AY136" s="17" t="s">
        <v>152</v>
      </c>
      <c r="BE136" s="139">
        <f>IF(N136="základní",J136,0)</f>
        <v>0</v>
      </c>
      <c r="BF136" s="139">
        <f>IF(N136="snížená",J136,0)</f>
        <v>0</v>
      </c>
      <c r="BG136" s="139">
        <f>IF(N136="zákl. přenesená",J136,0)</f>
        <v>0</v>
      </c>
      <c r="BH136" s="139">
        <f>IF(N136="sníž. přenesená",J136,0)</f>
        <v>0</v>
      </c>
      <c r="BI136" s="139">
        <f>IF(N136="nulová",J136,0)</f>
        <v>0</v>
      </c>
      <c r="BJ136" s="17" t="s">
        <v>81</v>
      </c>
      <c r="BK136" s="139">
        <f>ROUND(I136*H136,2)</f>
        <v>0</v>
      </c>
      <c r="BL136" s="17" t="s">
        <v>249</v>
      </c>
      <c r="BM136" s="138" t="s">
        <v>725</v>
      </c>
    </row>
    <row r="137" spans="2:65" s="1" customFormat="1" ht="11">
      <c r="B137" s="32"/>
      <c r="D137" s="140" t="s">
        <v>162</v>
      </c>
      <c r="F137" s="141" t="s">
        <v>628</v>
      </c>
      <c r="I137" s="142"/>
      <c r="L137" s="32"/>
      <c r="M137" s="143"/>
      <c r="T137" s="53"/>
      <c r="AT137" s="17" t="s">
        <v>162</v>
      </c>
      <c r="AU137" s="17" t="s">
        <v>83</v>
      </c>
    </row>
    <row r="138" spans="2:65" s="1" customFormat="1" ht="21.75" customHeight="1">
      <c r="B138" s="32"/>
      <c r="C138" s="127" t="s">
        <v>264</v>
      </c>
      <c r="D138" s="127" t="s">
        <v>155</v>
      </c>
      <c r="E138" s="128" t="s">
        <v>630</v>
      </c>
      <c r="F138" s="129" t="s">
        <v>631</v>
      </c>
      <c r="G138" s="130" t="s">
        <v>158</v>
      </c>
      <c r="H138" s="131">
        <v>37.9</v>
      </c>
      <c r="I138" s="132"/>
      <c r="J138" s="133">
        <f>ROUND(I138*H138,2)</f>
        <v>0</v>
      </c>
      <c r="K138" s="129" t="s">
        <v>159</v>
      </c>
      <c r="L138" s="32"/>
      <c r="M138" s="134" t="s">
        <v>19</v>
      </c>
      <c r="N138" s="135" t="s">
        <v>44</v>
      </c>
      <c r="P138" s="136">
        <f>O138*H138</f>
        <v>0</v>
      </c>
      <c r="Q138" s="136">
        <v>7.5500000000000003E-3</v>
      </c>
      <c r="R138" s="136">
        <f>Q138*H138</f>
        <v>0.28614499999999998</v>
      </c>
      <c r="S138" s="136">
        <v>0</v>
      </c>
      <c r="T138" s="137">
        <f>S138*H138</f>
        <v>0</v>
      </c>
      <c r="AR138" s="138" t="s">
        <v>249</v>
      </c>
      <c r="AT138" s="138" t="s">
        <v>155</v>
      </c>
      <c r="AU138" s="138" t="s">
        <v>83</v>
      </c>
      <c r="AY138" s="17" t="s">
        <v>152</v>
      </c>
      <c r="BE138" s="139">
        <f>IF(N138="základní",J138,0)</f>
        <v>0</v>
      </c>
      <c r="BF138" s="139">
        <f>IF(N138="snížená",J138,0)</f>
        <v>0</v>
      </c>
      <c r="BG138" s="139">
        <f>IF(N138="zákl. přenesená",J138,0)</f>
        <v>0</v>
      </c>
      <c r="BH138" s="139">
        <f>IF(N138="sníž. přenesená",J138,0)</f>
        <v>0</v>
      </c>
      <c r="BI138" s="139">
        <f>IF(N138="nulová",J138,0)</f>
        <v>0</v>
      </c>
      <c r="BJ138" s="17" t="s">
        <v>81</v>
      </c>
      <c r="BK138" s="139">
        <f>ROUND(I138*H138,2)</f>
        <v>0</v>
      </c>
      <c r="BL138" s="17" t="s">
        <v>249</v>
      </c>
      <c r="BM138" s="138" t="s">
        <v>726</v>
      </c>
    </row>
    <row r="139" spans="2:65" s="1" customFormat="1" ht="11">
      <c r="B139" s="32"/>
      <c r="D139" s="140" t="s">
        <v>162</v>
      </c>
      <c r="F139" s="141" t="s">
        <v>633</v>
      </c>
      <c r="I139" s="142"/>
      <c r="L139" s="32"/>
      <c r="M139" s="143"/>
      <c r="T139" s="53"/>
      <c r="AT139" s="17" t="s">
        <v>162</v>
      </c>
      <c r="AU139" s="17" t="s">
        <v>83</v>
      </c>
    </row>
    <row r="140" spans="2:65" s="1" customFormat="1" ht="16.5" customHeight="1">
      <c r="B140" s="32"/>
      <c r="C140" s="168" t="s">
        <v>272</v>
      </c>
      <c r="D140" s="168" t="s">
        <v>411</v>
      </c>
      <c r="E140" s="169" t="s">
        <v>635</v>
      </c>
      <c r="F140" s="170" t="s">
        <v>636</v>
      </c>
      <c r="G140" s="171" t="s">
        <v>158</v>
      </c>
      <c r="H140" s="172">
        <v>37.9</v>
      </c>
      <c r="I140" s="173"/>
      <c r="J140" s="174">
        <f>ROUND(I140*H140,2)</f>
        <v>0</v>
      </c>
      <c r="K140" s="170" t="s">
        <v>159</v>
      </c>
      <c r="L140" s="175"/>
      <c r="M140" s="176" t="s">
        <v>19</v>
      </c>
      <c r="N140" s="177" t="s">
        <v>44</v>
      </c>
      <c r="P140" s="136">
        <f>O140*H140</f>
        <v>0</v>
      </c>
      <c r="Q140" s="136">
        <v>1.8409999999999999E-2</v>
      </c>
      <c r="R140" s="136">
        <f>Q140*H140</f>
        <v>0.697739</v>
      </c>
      <c r="S140" s="136">
        <v>0</v>
      </c>
      <c r="T140" s="137">
        <f>S140*H140</f>
        <v>0</v>
      </c>
      <c r="AR140" s="138" t="s">
        <v>466</v>
      </c>
      <c r="AT140" s="138" t="s">
        <v>411</v>
      </c>
      <c r="AU140" s="138" t="s">
        <v>83</v>
      </c>
      <c r="AY140" s="17" t="s">
        <v>152</v>
      </c>
      <c r="BE140" s="139">
        <f>IF(N140="základní",J140,0)</f>
        <v>0</v>
      </c>
      <c r="BF140" s="139">
        <f>IF(N140="snížená",J140,0)</f>
        <v>0</v>
      </c>
      <c r="BG140" s="139">
        <f>IF(N140="zákl. přenesená",J140,0)</f>
        <v>0</v>
      </c>
      <c r="BH140" s="139">
        <f>IF(N140="sníž. přenesená",J140,0)</f>
        <v>0</v>
      </c>
      <c r="BI140" s="139">
        <f>IF(N140="nulová",J140,0)</f>
        <v>0</v>
      </c>
      <c r="BJ140" s="17" t="s">
        <v>81</v>
      </c>
      <c r="BK140" s="139">
        <f>ROUND(I140*H140,2)</f>
        <v>0</v>
      </c>
      <c r="BL140" s="17" t="s">
        <v>249</v>
      </c>
      <c r="BM140" s="138" t="s">
        <v>727</v>
      </c>
    </row>
    <row r="141" spans="2:65" s="1" customFormat="1" ht="16.5" customHeight="1">
      <c r="B141" s="32"/>
      <c r="C141" s="127" t="s">
        <v>279</v>
      </c>
      <c r="D141" s="127" t="s">
        <v>155</v>
      </c>
      <c r="E141" s="128" t="s">
        <v>639</v>
      </c>
      <c r="F141" s="129" t="s">
        <v>640</v>
      </c>
      <c r="G141" s="130" t="s">
        <v>224</v>
      </c>
      <c r="H141" s="131">
        <v>18.95</v>
      </c>
      <c r="I141" s="132"/>
      <c r="J141" s="133">
        <f>ROUND(I141*H141,2)</f>
        <v>0</v>
      </c>
      <c r="K141" s="129" t="s">
        <v>159</v>
      </c>
      <c r="L141" s="32"/>
      <c r="M141" s="134" t="s">
        <v>19</v>
      </c>
      <c r="N141" s="135" t="s">
        <v>44</v>
      </c>
      <c r="P141" s="136">
        <f>O141*H141</f>
        <v>0</v>
      </c>
      <c r="Q141" s="136">
        <v>1.8000000000000001E-4</v>
      </c>
      <c r="R141" s="136">
        <f>Q141*H141</f>
        <v>3.411E-3</v>
      </c>
      <c r="S141" s="136">
        <v>0</v>
      </c>
      <c r="T141" s="137">
        <f>S141*H141</f>
        <v>0</v>
      </c>
      <c r="AR141" s="138" t="s">
        <v>249</v>
      </c>
      <c r="AT141" s="138" t="s">
        <v>155</v>
      </c>
      <c r="AU141" s="138" t="s">
        <v>83</v>
      </c>
      <c r="AY141" s="17" t="s">
        <v>152</v>
      </c>
      <c r="BE141" s="139">
        <f>IF(N141="základní",J141,0)</f>
        <v>0</v>
      </c>
      <c r="BF141" s="139">
        <f>IF(N141="snížená",J141,0)</f>
        <v>0</v>
      </c>
      <c r="BG141" s="139">
        <f>IF(N141="zákl. přenesená",J141,0)</f>
        <v>0</v>
      </c>
      <c r="BH141" s="139">
        <f>IF(N141="sníž. přenesená",J141,0)</f>
        <v>0</v>
      </c>
      <c r="BI141" s="139">
        <f>IF(N141="nulová",J141,0)</f>
        <v>0</v>
      </c>
      <c r="BJ141" s="17" t="s">
        <v>81</v>
      </c>
      <c r="BK141" s="139">
        <f>ROUND(I141*H141,2)</f>
        <v>0</v>
      </c>
      <c r="BL141" s="17" t="s">
        <v>249</v>
      </c>
      <c r="BM141" s="138" t="s">
        <v>728</v>
      </c>
    </row>
    <row r="142" spans="2:65" s="1" customFormat="1" ht="11">
      <c r="B142" s="32"/>
      <c r="D142" s="140" t="s">
        <v>162</v>
      </c>
      <c r="F142" s="141" t="s">
        <v>642</v>
      </c>
      <c r="I142" s="142"/>
      <c r="L142" s="32"/>
      <c r="M142" s="143"/>
      <c r="T142" s="53"/>
      <c r="AT142" s="17" t="s">
        <v>162</v>
      </c>
      <c r="AU142" s="17" t="s">
        <v>83</v>
      </c>
    </row>
    <row r="143" spans="2:65" s="1" customFormat="1" ht="16.5" customHeight="1">
      <c r="B143" s="32"/>
      <c r="C143" s="168" t="s">
        <v>7</v>
      </c>
      <c r="D143" s="168" t="s">
        <v>411</v>
      </c>
      <c r="E143" s="169" t="s">
        <v>645</v>
      </c>
      <c r="F143" s="170" t="s">
        <v>646</v>
      </c>
      <c r="G143" s="171" t="s">
        <v>224</v>
      </c>
      <c r="H143" s="172">
        <v>22</v>
      </c>
      <c r="I143" s="173"/>
      <c r="J143" s="174">
        <f>ROUND(I143*H143,2)</f>
        <v>0</v>
      </c>
      <c r="K143" s="170" t="s">
        <v>159</v>
      </c>
      <c r="L143" s="175"/>
      <c r="M143" s="176" t="s">
        <v>19</v>
      </c>
      <c r="N143" s="177" t="s">
        <v>44</v>
      </c>
      <c r="P143" s="136">
        <f>O143*H143</f>
        <v>0</v>
      </c>
      <c r="Q143" s="136">
        <v>3.2000000000000003E-4</v>
      </c>
      <c r="R143" s="136">
        <f>Q143*H143</f>
        <v>7.0400000000000003E-3</v>
      </c>
      <c r="S143" s="136">
        <v>0</v>
      </c>
      <c r="T143" s="137">
        <f>S143*H143</f>
        <v>0</v>
      </c>
      <c r="AR143" s="138" t="s">
        <v>466</v>
      </c>
      <c r="AT143" s="138" t="s">
        <v>411</v>
      </c>
      <c r="AU143" s="138" t="s">
        <v>83</v>
      </c>
      <c r="AY143" s="17" t="s">
        <v>152</v>
      </c>
      <c r="BE143" s="139">
        <f>IF(N143="základní",J143,0)</f>
        <v>0</v>
      </c>
      <c r="BF143" s="139">
        <f>IF(N143="snížená",J143,0)</f>
        <v>0</v>
      </c>
      <c r="BG143" s="139">
        <f>IF(N143="zákl. přenesená",J143,0)</f>
        <v>0</v>
      </c>
      <c r="BH143" s="139">
        <f>IF(N143="sníž. přenesená",J143,0)</f>
        <v>0</v>
      </c>
      <c r="BI143" s="139">
        <f>IF(N143="nulová",J143,0)</f>
        <v>0</v>
      </c>
      <c r="BJ143" s="17" t="s">
        <v>81</v>
      </c>
      <c r="BK143" s="139">
        <f>ROUND(I143*H143,2)</f>
        <v>0</v>
      </c>
      <c r="BL143" s="17" t="s">
        <v>249</v>
      </c>
      <c r="BM143" s="138" t="s">
        <v>729</v>
      </c>
    </row>
    <row r="144" spans="2:65" s="12" customFormat="1" ht="12">
      <c r="B144" s="144"/>
      <c r="D144" s="145" t="s">
        <v>164</v>
      </c>
      <c r="F144" s="147" t="s">
        <v>730</v>
      </c>
      <c r="H144" s="148">
        <v>22</v>
      </c>
      <c r="I144" s="149"/>
      <c r="L144" s="144"/>
      <c r="M144" s="150"/>
      <c r="T144" s="151"/>
      <c r="AT144" s="146" t="s">
        <v>164</v>
      </c>
      <c r="AU144" s="146" t="s">
        <v>83</v>
      </c>
      <c r="AV144" s="12" t="s">
        <v>83</v>
      </c>
      <c r="AW144" s="12" t="s">
        <v>4</v>
      </c>
      <c r="AX144" s="12" t="s">
        <v>81</v>
      </c>
      <c r="AY144" s="146" t="s">
        <v>152</v>
      </c>
    </row>
    <row r="145" spans="2:65" s="1" customFormat="1" ht="24.25" customHeight="1">
      <c r="B145" s="32"/>
      <c r="C145" s="127" t="s">
        <v>290</v>
      </c>
      <c r="D145" s="127" t="s">
        <v>155</v>
      </c>
      <c r="E145" s="128" t="s">
        <v>650</v>
      </c>
      <c r="F145" s="129" t="s">
        <v>651</v>
      </c>
      <c r="G145" s="130" t="s">
        <v>236</v>
      </c>
      <c r="H145" s="131">
        <v>1.0629999999999997</v>
      </c>
      <c r="I145" s="132"/>
      <c r="J145" s="133">
        <f>ROUND(I145*H145,2)</f>
        <v>0</v>
      </c>
      <c r="K145" s="129" t="s">
        <v>159</v>
      </c>
      <c r="L145" s="32"/>
      <c r="M145" s="134" t="s">
        <v>19</v>
      </c>
      <c r="N145" s="135" t="s">
        <v>44</v>
      </c>
      <c r="P145" s="136">
        <f>O145*H145</f>
        <v>0</v>
      </c>
      <c r="Q145" s="136">
        <v>0</v>
      </c>
      <c r="R145" s="136">
        <f>Q145*H145</f>
        <v>0</v>
      </c>
      <c r="S145" s="136">
        <v>0</v>
      </c>
      <c r="T145" s="137">
        <f>S145*H145</f>
        <v>0</v>
      </c>
      <c r="AR145" s="138" t="s">
        <v>249</v>
      </c>
      <c r="AT145" s="138" t="s">
        <v>155</v>
      </c>
      <c r="AU145" s="138" t="s">
        <v>83</v>
      </c>
      <c r="AY145" s="17" t="s">
        <v>152</v>
      </c>
      <c r="BE145" s="139">
        <f>IF(N145="základní",J145,0)</f>
        <v>0</v>
      </c>
      <c r="BF145" s="139">
        <f>IF(N145="snížená",J145,0)</f>
        <v>0</v>
      </c>
      <c r="BG145" s="139">
        <f>IF(N145="zákl. přenesená",J145,0)</f>
        <v>0</v>
      </c>
      <c r="BH145" s="139">
        <f>IF(N145="sníž. přenesená",J145,0)</f>
        <v>0</v>
      </c>
      <c r="BI145" s="139">
        <f>IF(N145="nulová",J145,0)</f>
        <v>0</v>
      </c>
      <c r="BJ145" s="17" t="s">
        <v>81</v>
      </c>
      <c r="BK145" s="139">
        <f>ROUND(I145*H145,2)</f>
        <v>0</v>
      </c>
      <c r="BL145" s="17" t="s">
        <v>249</v>
      </c>
      <c r="BM145" s="138" t="s">
        <v>731</v>
      </c>
    </row>
    <row r="146" spans="2:65" s="1" customFormat="1" ht="11">
      <c r="B146" s="32"/>
      <c r="D146" s="140" t="s">
        <v>162</v>
      </c>
      <c r="F146" s="141" t="s">
        <v>653</v>
      </c>
      <c r="I146" s="142"/>
      <c r="L146" s="32"/>
      <c r="M146" s="143"/>
      <c r="T146" s="53"/>
      <c r="AT146" s="17" t="s">
        <v>162</v>
      </c>
      <c r="AU146" s="17" t="s">
        <v>83</v>
      </c>
    </row>
    <row r="147" spans="2:65" s="11" customFormat="1" ht="22.75" customHeight="1">
      <c r="B147" s="115"/>
      <c r="D147" s="116" t="s">
        <v>72</v>
      </c>
      <c r="E147" s="125" t="s">
        <v>327</v>
      </c>
      <c r="F147" s="125" t="s">
        <v>328</v>
      </c>
      <c r="I147" s="118"/>
      <c r="J147" s="126">
        <f>BK147</f>
        <v>0</v>
      </c>
      <c r="L147" s="115"/>
      <c r="M147" s="120"/>
      <c r="P147" s="121">
        <f>SUM(P148:P155)</f>
        <v>0</v>
      </c>
      <c r="R147" s="121">
        <f>SUM(R148:R155)</f>
        <v>5.4267499999999996E-2</v>
      </c>
      <c r="T147" s="122">
        <f>SUM(T148:T155)</f>
        <v>0</v>
      </c>
      <c r="AR147" s="116" t="s">
        <v>83</v>
      </c>
      <c r="AT147" s="123" t="s">
        <v>72</v>
      </c>
      <c r="AU147" s="123" t="s">
        <v>81</v>
      </c>
      <c r="AY147" s="116" t="s">
        <v>152</v>
      </c>
      <c r="BK147" s="124">
        <f>SUM(BK148:BK155)</f>
        <v>0</v>
      </c>
    </row>
    <row r="148" spans="2:65" s="1" customFormat="1" ht="16.5" customHeight="1">
      <c r="B148" s="32"/>
      <c r="C148" s="127" t="s">
        <v>296</v>
      </c>
      <c r="D148" s="127" t="s">
        <v>155</v>
      </c>
      <c r="E148" s="128" t="s">
        <v>682</v>
      </c>
      <c r="F148" s="129" t="s">
        <v>683</v>
      </c>
      <c r="G148" s="130" t="s">
        <v>158</v>
      </c>
      <c r="H148" s="131">
        <v>108.535</v>
      </c>
      <c r="I148" s="132"/>
      <c r="J148" s="133">
        <f>ROUND(I148*H148,2)</f>
        <v>0</v>
      </c>
      <c r="K148" s="129" t="s">
        <v>159</v>
      </c>
      <c r="L148" s="32"/>
      <c r="M148" s="134" t="s">
        <v>19</v>
      </c>
      <c r="N148" s="135" t="s">
        <v>44</v>
      </c>
      <c r="P148" s="136">
        <f>O148*H148</f>
        <v>0</v>
      </c>
      <c r="Q148" s="136">
        <v>0</v>
      </c>
      <c r="R148" s="136">
        <f>Q148*H148</f>
        <v>0</v>
      </c>
      <c r="S148" s="136">
        <v>0</v>
      </c>
      <c r="T148" s="137">
        <f>S148*H148</f>
        <v>0</v>
      </c>
      <c r="AR148" s="138" t="s">
        <v>249</v>
      </c>
      <c r="AT148" s="138" t="s">
        <v>155</v>
      </c>
      <c r="AU148" s="138" t="s">
        <v>83</v>
      </c>
      <c r="AY148" s="17" t="s">
        <v>152</v>
      </c>
      <c r="BE148" s="139">
        <f>IF(N148="základní",J148,0)</f>
        <v>0</v>
      </c>
      <c r="BF148" s="139">
        <f>IF(N148="snížená",J148,0)</f>
        <v>0</v>
      </c>
      <c r="BG148" s="139">
        <f>IF(N148="zákl. přenesená",J148,0)</f>
        <v>0</v>
      </c>
      <c r="BH148" s="139">
        <f>IF(N148="sníž. přenesená",J148,0)</f>
        <v>0</v>
      </c>
      <c r="BI148" s="139">
        <f>IF(N148="nulová",J148,0)</f>
        <v>0</v>
      </c>
      <c r="BJ148" s="17" t="s">
        <v>81</v>
      </c>
      <c r="BK148" s="139">
        <f>ROUND(I148*H148,2)</f>
        <v>0</v>
      </c>
      <c r="BL148" s="17" t="s">
        <v>249</v>
      </c>
      <c r="BM148" s="138" t="s">
        <v>732</v>
      </c>
    </row>
    <row r="149" spans="2:65" s="1" customFormat="1" ht="11">
      <c r="B149" s="32"/>
      <c r="D149" s="140" t="s">
        <v>162</v>
      </c>
      <c r="F149" s="141" t="s">
        <v>685</v>
      </c>
      <c r="I149" s="142"/>
      <c r="L149" s="32"/>
      <c r="M149" s="143"/>
      <c r="T149" s="53"/>
      <c r="AT149" s="17" t="s">
        <v>162</v>
      </c>
      <c r="AU149" s="17" t="s">
        <v>83</v>
      </c>
    </row>
    <row r="150" spans="2:65" s="12" customFormat="1" ht="12">
      <c r="B150" s="144"/>
      <c r="D150" s="145" t="s">
        <v>164</v>
      </c>
      <c r="E150" s="146" t="s">
        <v>19</v>
      </c>
      <c r="F150" s="147" t="s">
        <v>341</v>
      </c>
      <c r="H150" s="148">
        <v>108.535</v>
      </c>
      <c r="I150" s="149"/>
      <c r="L150" s="144"/>
      <c r="M150" s="150"/>
      <c r="T150" s="151"/>
      <c r="AT150" s="146" t="s">
        <v>164</v>
      </c>
      <c r="AU150" s="146" t="s">
        <v>83</v>
      </c>
      <c r="AV150" s="12" t="s">
        <v>83</v>
      </c>
      <c r="AW150" s="12" t="s">
        <v>35</v>
      </c>
      <c r="AX150" s="12" t="s">
        <v>73</v>
      </c>
      <c r="AY150" s="146" t="s">
        <v>152</v>
      </c>
    </row>
    <row r="151" spans="2:65" s="13" customFormat="1" ht="12">
      <c r="B151" s="152"/>
      <c r="D151" s="145" t="s">
        <v>164</v>
      </c>
      <c r="E151" s="153" t="s">
        <v>19</v>
      </c>
      <c r="F151" s="154" t="s">
        <v>166</v>
      </c>
      <c r="H151" s="155">
        <v>108.535</v>
      </c>
      <c r="I151" s="156"/>
      <c r="L151" s="152"/>
      <c r="M151" s="157"/>
      <c r="T151" s="158"/>
      <c r="AT151" s="153" t="s">
        <v>164</v>
      </c>
      <c r="AU151" s="153" t="s">
        <v>83</v>
      </c>
      <c r="AV151" s="13" t="s">
        <v>160</v>
      </c>
      <c r="AW151" s="13" t="s">
        <v>35</v>
      </c>
      <c r="AX151" s="13" t="s">
        <v>81</v>
      </c>
      <c r="AY151" s="153" t="s">
        <v>152</v>
      </c>
    </row>
    <row r="152" spans="2:65" s="1" customFormat="1" ht="16.5" customHeight="1">
      <c r="B152" s="32"/>
      <c r="C152" s="127" t="s">
        <v>303</v>
      </c>
      <c r="D152" s="127" t="s">
        <v>155</v>
      </c>
      <c r="E152" s="128" t="s">
        <v>688</v>
      </c>
      <c r="F152" s="129" t="s">
        <v>689</v>
      </c>
      <c r="G152" s="130" t="s">
        <v>158</v>
      </c>
      <c r="H152" s="131">
        <v>108.535</v>
      </c>
      <c r="I152" s="132"/>
      <c r="J152" s="133">
        <f>ROUND(I152*H152,2)</f>
        <v>0</v>
      </c>
      <c r="K152" s="129" t="s">
        <v>159</v>
      </c>
      <c r="L152" s="32"/>
      <c r="M152" s="134" t="s">
        <v>19</v>
      </c>
      <c r="N152" s="135" t="s">
        <v>44</v>
      </c>
      <c r="P152" s="136">
        <f>O152*H152</f>
        <v>0</v>
      </c>
      <c r="Q152" s="136">
        <v>2.1000000000000001E-4</v>
      </c>
      <c r="R152" s="136">
        <f>Q152*H152</f>
        <v>2.2792349999999999E-2</v>
      </c>
      <c r="S152" s="136">
        <v>0</v>
      </c>
      <c r="T152" s="137">
        <f>S152*H152</f>
        <v>0</v>
      </c>
      <c r="AR152" s="138" t="s">
        <v>249</v>
      </c>
      <c r="AT152" s="138" t="s">
        <v>155</v>
      </c>
      <c r="AU152" s="138" t="s">
        <v>83</v>
      </c>
      <c r="AY152" s="17" t="s">
        <v>152</v>
      </c>
      <c r="BE152" s="139">
        <f>IF(N152="základní",J152,0)</f>
        <v>0</v>
      </c>
      <c r="BF152" s="139">
        <f>IF(N152="snížená",J152,0)</f>
        <v>0</v>
      </c>
      <c r="BG152" s="139">
        <f>IF(N152="zákl. přenesená",J152,0)</f>
        <v>0</v>
      </c>
      <c r="BH152" s="139">
        <f>IF(N152="sníž. přenesená",J152,0)</f>
        <v>0</v>
      </c>
      <c r="BI152" s="139">
        <f>IF(N152="nulová",J152,0)</f>
        <v>0</v>
      </c>
      <c r="BJ152" s="17" t="s">
        <v>81</v>
      </c>
      <c r="BK152" s="139">
        <f>ROUND(I152*H152,2)</f>
        <v>0</v>
      </c>
      <c r="BL152" s="17" t="s">
        <v>249</v>
      </c>
      <c r="BM152" s="138" t="s">
        <v>733</v>
      </c>
    </row>
    <row r="153" spans="2:65" s="1" customFormat="1" ht="11">
      <c r="B153" s="32"/>
      <c r="D153" s="140" t="s">
        <v>162</v>
      </c>
      <c r="F153" s="141" t="s">
        <v>691</v>
      </c>
      <c r="I153" s="142"/>
      <c r="L153" s="32"/>
      <c r="M153" s="143"/>
      <c r="T153" s="53"/>
      <c r="AT153" s="17" t="s">
        <v>162</v>
      </c>
      <c r="AU153" s="17" t="s">
        <v>83</v>
      </c>
    </row>
    <row r="154" spans="2:65" s="1" customFormat="1" ht="24.25" customHeight="1">
      <c r="B154" s="32"/>
      <c r="C154" s="127" t="s">
        <v>311</v>
      </c>
      <c r="D154" s="127" t="s">
        <v>155</v>
      </c>
      <c r="E154" s="128" t="s">
        <v>693</v>
      </c>
      <c r="F154" s="129" t="s">
        <v>694</v>
      </c>
      <c r="G154" s="130" t="s">
        <v>158</v>
      </c>
      <c r="H154" s="131">
        <v>108.535</v>
      </c>
      <c r="I154" s="132"/>
      <c r="J154" s="133">
        <f>ROUND(I154*H154,2)</f>
        <v>0</v>
      </c>
      <c r="K154" s="129" t="s">
        <v>159</v>
      </c>
      <c r="L154" s="32"/>
      <c r="M154" s="134" t="s">
        <v>19</v>
      </c>
      <c r="N154" s="135" t="s">
        <v>44</v>
      </c>
      <c r="P154" s="136">
        <f>O154*H154</f>
        <v>0</v>
      </c>
      <c r="Q154" s="136">
        <v>2.9E-4</v>
      </c>
      <c r="R154" s="136">
        <f>Q154*H154</f>
        <v>3.147515E-2</v>
      </c>
      <c r="S154" s="136">
        <v>0</v>
      </c>
      <c r="T154" s="137">
        <f>S154*H154</f>
        <v>0</v>
      </c>
      <c r="AR154" s="138" t="s">
        <v>249</v>
      </c>
      <c r="AT154" s="138" t="s">
        <v>155</v>
      </c>
      <c r="AU154" s="138" t="s">
        <v>83</v>
      </c>
      <c r="AY154" s="17" t="s">
        <v>152</v>
      </c>
      <c r="BE154" s="139">
        <f>IF(N154="základní",J154,0)</f>
        <v>0</v>
      </c>
      <c r="BF154" s="139">
        <f>IF(N154="snížená",J154,0)</f>
        <v>0</v>
      </c>
      <c r="BG154" s="139">
        <f>IF(N154="zákl. přenesená",J154,0)</f>
        <v>0</v>
      </c>
      <c r="BH154" s="139">
        <f>IF(N154="sníž. přenesená",J154,0)</f>
        <v>0</v>
      </c>
      <c r="BI154" s="139">
        <f>IF(N154="nulová",J154,0)</f>
        <v>0</v>
      </c>
      <c r="BJ154" s="17" t="s">
        <v>81</v>
      </c>
      <c r="BK154" s="139">
        <f>ROUND(I154*H154,2)</f>
        <v>0</v>
      </c>
      <c r="BL154" s="17" t="s">
        <v>249</v>
      </c>
      <c r="BM154" s="138" t="s">
        <v>734</v>
      </c>
    </row>
    <row r="155" spans="2:65" s="1" customFormat="1" ht="11">
      <c r="B155" s="32"/>
      <c r="D155" s="140" t="s">
        <v>162</v>
      </c>
      <c r="F155" s="141" t="s">
        <v>696</v>
      </c>
      <c r="I155" s="142"/>
      <c r="L155" s="32"/>
      <c r="M155" s="143"/>
      <c r="T155" s="53"/>
      <c r="AT155" s="17" t="s">
        <v>162</v>
      </c>
      <c r="AU155" s="17" t="s">
        <v>83</v>
      </c>
    </row>
    <row r="156" spans="2:65" s="11" customFormat="1" ht="26" customHeight="1">
      <c r="B156" s="115"/>
      <c r="D156" s="116" t="s">
        <v>72</v>
      </c>
      <c r="E156" s="117" t="s">
        <v>697</v>
      </c>
      <c r="F156" s="117" t="s">
        <v>698</v>
      </c>
      <c r="I156" s="118"/>
      <c r="J156" s="119">
        <f>BK156</f>
        <v>0</v>
      </c>
      <c r="L156" s="115"/>
      <c r="M156" s="120"/>
      <c r="P156" s="121">
        <f>SUM(P157:P158)</f>
        <v>0</v>
      </c>
      <c r="R156" s="121">
        <f>SUM(R157:R158)</f>
        <v>0</v>
      </c>
      <c r="T156" s="122">
        <f>SUM(T157:T158)</f>
        <v>0</v>
      </c>
      <c r="AR156" s="116" t="s">
        <v>160</v>
      </c>
      <c r="AT156" s="123" t="s">
        <v>72</v>
      </c>
      <c r="AU156" s="123" t="s">
        <v>73</v>
      </c>
      <c r="AY156" s="116" t="s">
        <v>152</v>
      </c>
      <c r="BK156" s="124">
        <f>SUM(BK157:BK158)</f>
        <v>0</v>
      </c>
    </row>
    <row r="157" spans="2:65" s="1" customFormat="1" ht="21.75" customHeight="1">
      <c r="B157" s="32"/>
      <c r="C157" s="127" t="s">
        <v>319</v>
      </c>
      <c r="D157" s="127" t="s">
        <v>155</v>
      </c>
      <c r="E157" s="128" t="s">
        <v>700</v>
      </c>
      <c r="F157" s="129" t="s">
        <v>701</v>
      </c>
      <c r="G157" s="130" t="s">
        <v>702</v>
      </c>
      <c r="H157" s="131">
        <v>20</v>
      </c>
      <c r="I157" s="132"/>
      <c r="J157" s="133">
        <f>ROUND(I157*H157,2)</f>
        <v>0</v>
      </c>
      <c r="K157" s="129" t="s">
        <v>159</v>
      </c>
      <c r="L157" s="32"/>
      <c r="M157" s="134" t="s">
        <v>19</v>
      </c>
      <c r="N157" s="135" t="s">
        <v>44</v>
      </c>
      <c r="P157" s="136">
        <f>O157*H157</f>
        <v>0</v>
      </c>
      <c r="Q157" s="136">
        <v>0</v>
      </c>
      <c r="R157" s="136">
        <f>Q157*H157</f>
        <v>0</v>
      </c>
      <c r="S157" s="136">
        <v>0</v>
      </c>
      <c r="T157" s="137">
        <f>S157*H157</f>
        <v>0</v>
      </c>
      <c r="AR157" s="138" t="s">
        <v>703</v>
      </c>
      <c r="AT157" s="138" t="s">
        <v>155</v>
      </c>
      <c r="AU157" s="138" t="s">
        <v>81</v>
      </c>
      <c r="AY157" s="17" t="s">
        <v>152</v>
      </c>
      <c r="BE157" s="139">
        <f>IF(N157="základní",J157,0)</f>
        <v>0</v>
      </c>
      <c r="BF157" s="139">
        <f>IF(N157="snížená",J157,0)</f>
        <v>0</v>
      </c>
      <c r="BG157" s="139">
        <f>IF(N157="zákl. přenesená",J157,0)</f>
        <v>0</v>
      </c>
      <c r="BH157" s="139">
        <f>IF(N157="sníž. přenesená",J157,0)</f>
        <v>0</v>
      </c>
      <c r="BI157" s="139">
        <f>IF(N157="nulová",J157,0)</f>
        <v>0</v>
      </c>
      <c r="BJ157" s="17" t="s">
        <v>81</v>
      </c>
      <c r="BK157" s="139">
        <f>ROUND(I157*H157,2)</f>
        <v>0</v>
      </c>
      <c r="BL157" s="17" t="s">
        <v>703</v>
      </c>
      <c r="BM157" s="138" t="s">
        <v>735</v>
      </c>
    </row>
    <row r="158" spans="2:65" s="1" customFormat="1" ht="11">
      <c r="B158" s="32"/>
      <c r="D158" s="140" t="s">
        <v>162</v>
      </c>
      <c r="F158" s="141" t="s">
        <v>705</v>
      </c>
      <c r="I158" s="142"/>
      <c r="L158" s="32"/>
      <c r="M158" s="178"/>
      <c r="N158" s="179"/>
      <c r="O158" s="179"/>
      <c r="P158" s="179"/>
      <c r="Q158" s="179"/>
      <c r="R158" s="179"/>
      <c r="S158" s="179"/>
      <c r="T158" s="180"/>
      <c r="AT158" s="17" t="s">
        <v>162</v>
      </c>
      <c r="AU158" s="17" t="s">
        <v>81</v>
      </c>
    </row>
    <row r="159" spans="2:65" s="1" customFormat="1" ht="7" customHeight="1">
      <c r="B159" s="41"/>
      <c r="C159" s="42"/>
      <c r="D159" s="42"/>
      <c r="E159" s="42"/>
      <c r="F159" s="42"/>
      <c r="G159" s="42"/>
      <c r="H159" s="42"/>
      <c r="I159" s="42"/>
      <c r="J159" s="42"/>
      <c r="K159" s="42"/>
      <c r="L159" s="32"/>
    </row>
  </sheetData>
  <sheetProtection algorithmName="SHA-512" hashValue="OgvfDykEtA/zG2YZhoe5D/kz6hD6bdHorCTdHV2eBagwX+tt22fSPQb0vBjXCf3Yhby7UMdz0LhQjRQHftLMZQ==" saltValue="MsCpAVO0ewFT0pneD/Qr4GyItzi356cPDgniIsmemChzQJAQLTfmoIbA8rdWj2asVOX5QyJH8SXi+I+limK6tA==" spinCount="100000" sheet="1" objects="1" scenarios="1" formatColumns="0" formatRows="0" autoFilter="0"/>
  <autoFilter ref="C87:K158" xr:uid="{00000000-0009-0000-0000-000004000000}"/>
  <mergeCells count="9">
    <mergeCell ref="E50:H50"/>
    <mergeCell ref="E78:H78"/>
    <mergeCell ref="E80:H80"/>
    <mergeCell ref="L2:V2"/>
    <mergeCell ref="E7:H7"/>
    <mergeCell ref="E9:H9"/>
    <mergeCell ref="E18:H18"/>
    <mergeCell ref="E27:H27"/>
    <mergeCell ref="E48:H48"/>
  </mergeCells>
  <hyperlinks>
    <hyperlink ref="F92" r:id="rId1" xr:uid="{00000000-0004-0000-0400-000000000000}"/>
    <hyperlink ref="F96" r:id="rId2" xr:uid="{00000000-0004-0000-0400-000001000000}"/>
    <hyperlink ref="F99" r:id="rId3" xr:uid="{00000000-0004-0000-0400-000002000000}"/>
    <hyperlink ref="F101" r:id="rId4" xr:uid="{00000000-0004-0000-0400-000003000000}"/>
    <hyperlink ref="F106" r:id="rId5" xr:uid="{00000000-0004-0000-0400-000004000000}"/>
    <hyperlink ref="F110" r:id="rId6" xr:uid="{00000000-0004-0000-0400-000005000000}"/>
    <hyperlink ref="F114" r:id="rId7" xr:uid="{00000000-0004-0000-0400-000006000000}"/>
    <hyperlink ref="F116" r:id="rId8" xr:uid="{00000000-0004-0000-0400-000007000000}"/>
    <hyperlink ref="F118" r:id="rId9" xr:uid="{00000000-0004-0000-0400-000008000000}"/>
    <hyperlink ref="F122" r:id="rId10" xr:uid="{00000000-0004-0000-0400-000009000000}"/>
    <hyperlink ref="F124" r:id="rId11" xr:uid="{00000000-0004-0000-0400-00000A000000}"/>
    <hyperlink ref="F126" r:id="rId12" xr:uid="{00000000-0004-0000-0400-00000B000000}"/>
    <hyperlink ref="F128" r:id="rId13" xr:uid="{00000000-0004-0000-0400-00000C000000}"/>
    <hyperlink ref="F131" r:id="rId14" xr:uid="{00000000-0004-0000-0400-00000D000000}"/>
    <hyperlink ref="F135" r:id="rId15" xr:uid="{00000000-0004-0000-0400-00000E000000}"/>
    <hyperlink ref="F137" r:id="rId16" xr:uid="{00000000-0004-0000-0400-00000F000000}"/>
    <hyperlink ref="F139" r:id="rId17" xr:uid="{00000000-0004-0000-0400-000010000000}"/>
    <hyperlink ref="F142" r:id="rId18" xr:uid="{00000000-0004-0000-0400-000011000000}"/>
    <hyperlink ref="F146" r:id="rId19" xr:uid="{00000000-0004-0000-0400-000012000000}"/>
    <hyperlink ref="F149" r:id="rId20" xr:uid="{00000000-0004-0000-0400-000013000000}"/>
    <hyperlink ref="F153" r:id="rId21" xr:uid="{00000000-0004-0000-0400-000014000000}"/>
    <hyperlink ref="F155" r:id="rId22" xr:uid="{00000000-0004-0000-0400-000015000000}"/>
    <hyperlink ref="F158" r:id="rId23" xr:uid="{00000000-0004-0000-0400-000016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25"/>
  <sheetViews>
    <sheetView showGridLines="0" workbookViewId="0"/>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95</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736</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ROUND(J82,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ROUND((SUM(BE82:BE124)),  2)</f>
        <v>0</v>
      </c>
      <c r="I33" s="89">
        <v>0.21</v>
      </c>
      <c r="J33" s="88">
        <f>ROUND(((SUM(BE82:BE124))*I33),  2)</f>
        <v>0</v>
      </c>
      <c r="L33" s="32"/>
    </row>
    <row r="34" spans="2:12" s="1" customFormat="1" ht="14.5" customHeight="1">
      <c r="B34" s="32"/>
      <c r="E34" s="27" t="s">
        <v>45</v>
      </c>
      <c r="F34" s="88">
        <f>ROUND((SUM(BF82:BF124)),  2)</f>
        <v>0</v>
      </c>
      <c r="I34" s="89">
        <v>0.12</v>
      </c>
      <c r="J34" s="88">
        <f>ROUND(((SUM(BF82:BF124))*I34),  2)</f>
        <v>0</v>
      </c>
      <c r="L34" s="32"/>
    </row>
    <row r="35" spans="2:12" s="1" customFormat="1" ht="14.5" hidden="1" customHeight="1">
      <c r="B35" s="32"/>
      <c r="E35" s="27" t="s">
        <v>46</v>
      </c>
      <c r="F35" s="88">
        <f>ROUND((SUM(BG82:BG124)),  2)</f>
        <v>0</v>
      </c>
      <c r="I35" s="89">
        <v>0.21</v>
      </c>
      <c r="J35" s="88">
        <f>0</f>
        <v>0</v>
      </c>
      <c r="L35" s="32"/>
    </row>
    <row r="36" spans="2:12" s="1" customFormat="1" ht="14.5" hidden="1" customHeight="1">
      <c r="B36" s="32"/>
      <c r="E36" s="27" t="s">
        <v>47</v>
      </c>
      <c r="F36" s="88">
        <f>ROUND((SUM(BH82:BH124)),  2)</f>
        <v>0</v>
      </c>
      <c r="I36" s="89">
        <v>0.12</v>
      </c>
      <c r="J36" s="88">
        <f>0</f>
        <v>0</v>
      </c>
      <c r="L36" s="32"/>
    </row>
    <row r="37" spans="2:12" s="1" customFormat="1" ht="14.5" hidden="1" customHeight="1">
      <c r="B37" s="32"/>
      <c r="E37" s="27" t="s">
        <v>48</v>
      </c>
      <c r="F37" s="88">
        <f>ROUND((SUM(BI82:BI124)),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05 - ZTI - Uznatelné</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J82</f>
        <v>0</v>
      </c>
      <c r="L59" s="32"/>
      <c r="AU59" s="17" t="s">
        <v>122</v>
      </c>
    </row>
    <row r="60" spans="2:47" s="8" customFormat="1" ht="25" customHeight="1">
      <c r="B60" s="99"/>
      <c r="D60" s="100" t="s">
        <v>737</v>
      </c>
      <c r="E60" s="101"/>
      <c r="F60" s="101"/>
      <c r="G60" s="101"/>
      <c r="H60" s="101"/>
      <c r="I60" s="101"/>
      <c r="J60" s="102">
        <f>J83</f>
        <v>0</v>
      </c>
      <c r="L60" s="99"/>
    </row>
    <row r="61" spans="2:47" s="9" customFormat="1" ht="20" customHeight="1">
      <c r="B61" s="103"/>
      <c r="D61" s="104" t="s">
        <v>738</v>
      </c>
      <c r="E61" s="105"/>
      <c r="F61" s="105"/>
      <c r="G61" s="105"/>
      <c r="H61" s="105"/>
      <c r="I61" s="105"/>
      <c r="J61" s="106">
        <f>J84</f>
        <v>0</v>
      </c>
      <c r="L61" s="103"/>
    </row>
    <row r="62" spans="2:47" s="9" customFormat="1" ht="20" customHeight="1">
      <c r="B62" s="103"/>
      <c r="D62" s="104" t="s">
        <v>739</v>
      </c>
      <c r="E62" s="105"/>
      <c r="F62" s="105"/>
      <c r="G62" s="105"/>
      <c r="H62" s="105"/>
      <c r="I62" s="105"/>
      <c r="J62" s="106">
        <f>J103</f>
        <v>0</v>
      </c>
      <c r="L62" s="103"/>
    </row>
    <row r="63" spans="2:47" s="1" customFormat="1" ht="21.75" customHeight="1">
      <c r="B63" s="32"/>
      <c r="L63" s="32"/>
    </row>
    <row r="64" spans="2:47" s="1" customFormat="1" ht="7" customHeight="1">
      <c r="B64" s="41"/>
      <c r="C64" s="42"/>
      <c r="D64" s="42"/>
      <c r="E64" s="42"/>
      <c r="F64" s="42"/>
      <c r="G64" s="42"/>
      <c r="H64" s="42"/>
      <c r="I64" s="42"/>
      <c r="J64" s="42"/>
      <c r="K64" s="42"/>
      <c r="L64" s="32"/>
    </row>
    <row r="68" spans="2:12" s="1" customFormat="1" ht="7" customHeight="1">
      <c r="B68" s="43"/>
      <c r="C68" s="44"/>
      <c r="D68" s="44"/>
      <c r="E68" s="44"/>
      <c r="F68" s="44"/>
      <c r="G68" s="44"/>
      <c r="H68" s="44"/>
      <c r="I68" s="44"/>
      <c r="J68" s="44"/>
      <c r="K68" s="44"/>
      <c r="L68" s="32"/>
    </row>
    <row r="69" spans="2:12" s="1" customFormat="1" ht="25" customHeight="1">
      <c r="B69" s="32"/>
      <c r="C69" s="21" t="s">
        <v>137</v>
      </c>
      <c r="L69" s="32"/>
    </row>
    <row r="70" spans="2:12" s="1" customFormat="1" ht="7" customHeight="1">
      <c r="B70" s="32"/>
      <c r="L70" s="32"/>
    </row>
    <row r="71" spans="2:12" s="1" customFormat="1" ht="12" customHeight="1">
      <c r="B71" s="32"/>
      <c r="C71" s="27" t="s">
        <v>16</v>
      </c>
      <c r="L71" s="32"/>
    </row>
    <row r="72" spans="2:12" s="1" customFormat="1" ht="16.5" customHeight="1">
      <c r="B72" s="32"/>
      <c r="E72" s="311" t="str">
        <f>E7</f>
        <v>Modernizace školní kuchyně ZŠ, MŠ a ZUŠ Lomnice</v>
      </c>
      <c r="F72" s="312"/>
      <c r="G72" s="312"/>
      <c r="H72" s="312"/>
      <c r="L72" s="32"/>
    </row>
    <row r="73" spans="2:12" s="1" customFormat="1" ht="12" customHeight="1">
      <c r="B73" s="32"/>
      <c r="C73" s="27" t="s">
        <v>117</v>
      </c>
      <c r="L73" s="32"/>
    </row>
    <row r="74" spans="2:12" s="1" customFormat="1" ht="16.5" customHeight="1">
      <c r="B74" s="32"/>
      <c r="E74" s="278" t="str">
        <f>E9</f>
        <v>05 - ZTI - Uznatelné</v>
      </c>
      <c r="F74" s="313"/>
      <c r="G74" s="313"/>
      <c r="H74" s="313"/>
      <c r="L74" s="32"/>
    </row>
    <row r="75" spans="2:12" s="1" customFormat="1" ht="7" customHeight="1">
      <c r="B75" s="32"/>
      <c r="L75" s="32"/>
    </row>
    <row r="76" spans="2:12" s="1" customFormat="1" ht="12" customHeight="1">
      <c r="B76" s="32"/>
      <c r="C76" s="27" t="s">
        <v>21</v>
      </c>
      <c r="F76" s="25" t="str">
        <f>F12</f>
        <v>Tišnovská 362</v>
      </c>
      <c r="I76" s="27" t="s">
        <v>23</v>
      </c>
      <c r="J76" s="49" t="str">
        <f>IF(J12="","",J12)</f>
        <v>25. 4. 2025</v>
      </c>
      <c r="L76" s="32"/>
    </row>
    <row r="77" spans="2:12" s="1" customFormat="1" ht="7" customHeight="1">
      <c r="B77" s="32"/>
      <c r="L77" s="32"/>
    </row>
    <row r="78" spans="2:12" s="1" customFormat="1" ht="15.25" customHeight="1">
      <c r="B78" s="32"/>
      <c r="C78" s="27" t="s">
        <v>25</v>
      </c>
      <c r="F78" s="25" t="str">
        <f>E15</f>
        <v>Městys Lomnice</v>
      </c>
      <c r="I78" s="27" t="s">
        <v>31</v>
      </c>
      <c r="J78" s="30" t="str">
        <f>E21</f>
        <v>Proiectura Dana s.r.o.</v>
      </c>
      <c r="L78" s="32"/>
    </row>
    <row r="79" spans="2:12" s="1" customFormat="1" ht="15.25" customHeight="1">
      <c r="B79" s="32"/>
      <c r="C79" s="27" t="s">
        <v>29</v>
      </c>
      <c r="F79" s="25" t="str">
        <f>IF(E18="","",E18)</f>
        <v>Vyplň údaj</v>
      </c>
      <c r="I79" s="27" t="s">
        <v>36</v>
      </c>
      <c r="J79" s="30" t="str">
        <f>E24</f>
        <v>Proiectura Dana s.r.o.</v>
      </c>
      <c r="L79" s="32"/>
    </row>
    <row r="80" spans="2:12" s="1" customFormat="1" ht="10.25" customHeight="1">
      <c r="B80" s="32"/>
      <c r="L80" s="32"/>
    </row>
    <row r="81" spans="2:65" s="10" customFormat="1" ht="29.25" customHeight="1">
      <c r="B81" s="107"/>
      <c r="C81" s="108" t="s">
        <v>138</v>
      </c>
      <c r="D81" s="109" t="s">
        <v>58</v>
      </c>
      <c r="E81" s="109" t="s">
        <v>54</v>
      </c>
      <c r="F81" s="109" t="s">
        <v>55</v>
      </c>
      <c r="G81" s="109" t="s">
        <v>139</v>
      </c>
      <c r="H81" s="109" t="s">
        <v>140</v>
      </c>
      <c r="I81" s="109" t="s">
        <v>141</v>
      </c>
      <c r="J81" s="109" t="s">
        <v>121</v>
      </c>
      <c r="K81" s="110" t="s">
        <v>142</v>
      </c>
      <c r="L81" s="107"/>
      <c r="M81" s="56" t="s">
        <v>19</v>
      </c>
      <c r="N81" s="57" t="s">
        <v>43</v>
      </c>
      <c r="O81" s="57" t="s">
        <v>143</v>
      </c>
      <c r="P81" s="57" t="s">
        <v>144</v>
      </c>
      <c r="Q81" s="57" t="s">
        <v>145</v>
      </c>
      <c r="R81" s="57" t="s">
        <v>146</v>
      </c>
      <c r="S81" s="57" t="s">
        <v>147</v>
      </c>
      <c r="T81" s="58" t="s">
        <v>148</v>
      </c>
    </row>
    <row r="82" spans="2:65" s="1" customFormat="1" ht="22.75" customHeight="1">
      <c r="B82" s="32"/>
      <c r="C82" s="61" t="s">
        <v>149</v>
      </c>
      <c r="J82" s="111">
        <f>BK82</f>
        <v>0</v>
      </c>
      <c r="L82" s="32"/>
      <c r="M82" s="59"/>
      <c r="N82" s="50"/>
      <c r="O82" s="50"/>
      <c r="P82" s="112">
        <f>P83</f>
        <v>0</v>
      </c>
      <c r="Q82" s="50"/>
      <c r="R82" s="112">
        <f>R83</f>
        <v>0</v>
      </c>
      <c r="S82" s="50"/>
      <c r="T82" s="113">
        <f>T83</f>
        <v>0</v>
      </c>
      <c r="AT82" s="17" t="s">
        <v>72</v>
      </c>
      <c r="AU82" s="17" t="s">
        <v>122</v>
      </c>
      <c r="BK82" s="114">
        <f>BK83</f>
        <v>0</v>
      </c>
    </row>
    <row r="83" spans="2:65" s="11" customFormat="1" ht="26" customHeight="1">
      <c r="B83" s="115"/>
      <c r="D83" s="116" t="s">
        <v>72</v>
      </c>
      <c r="E83" s="117" t="s">
        <v>260</v>
      </c>
      <c r="F83" s="117" t="s">
        <v>740</v>
      </c>
      <c r="I83" s="118"/>
      <c r="J83" s="119">
        <f>BK83</f>
        <v>0</v>
      </c>
      <c r="L83" s="115"/>
      <c r="M83" s="120"/>
      <c r="P83" s="121">
        <f>P84+P103</f>
        <v>0</v>
      </c>
      <c r="R83" s="121">
        <f>R84+R103</f>
        <v>0</v>
      </c>
      <c r="T83" s="122">
        <f>T84+T103</f>
        <v>0</v>
      </c>
      <c r="AR83" s="116" t="s">
        <v>83</v>
      </c>
      <c r="AT83" s="123" t="s">
        <v>72</v>
      </c>
      <c r="AU83" s="123" t="s">
        <v>73</v>
      </c>
      <c r="AY83" s="116" t="s">
        <v>152</v>
      </c>
      <c r="BK83" s="124">
        <f>BK84+BK103</f>
        <v>0</v>
      </c>
    </row>
    <row r="84" spans="2:65" s="11" customFormat="1" ht="22.75" customHeight="1">
      <c r="B84" s="115"/>
      <c r="D84" s="116" t="s">
        <v>72</v>
      </c>
      <c r="E84" s="125" t="s">
        <v>270</v>
      </c>
      <c r="F84" s="125" t="s">
        <v>741</v>
      </c>
      <c r="I84" s="118"/>
      <c r="J84" s="126">
        <f>BK84</f>
        <v>0</v>
      </c>
      <c r="L84" s="115"/>
      <c r="M84" s="120"/>
      <c r="P84" s="121">
        <f>SUM(P85:P102)</f>
        <v>0</v>
      </c>
      <c r="R84" s="121">
        <f>SUM(R85:R102)</f>
        <v>0</v>
      </c>
      <c r="T84" s="122">
        <f>SUM(T85:T102)</f>
        <v>0</v>
      </c>
      <c r="AR84" s="116" t="s">
        <v>83</v>
      </c>
      <c r="AT84" s="123" t="s">
        <v>72</v>
      </c>
      <c r="AU84" s="123" t="s">
        <v>81</v>
      </c>
      <c r="AY84" s="116" t="s">
        <v>152</v>
      </c>
      <c r="BK84" s="124">
        <f>SUM(BK85:BK102)</f>
        <v>0</v>
      </c>
    </row>
    <row r="85" spans="2:65" s="1" customFormat="1" ht="16.5" customHeight="1">
      <c r="B85" s="32"/>
      <c r="C85" s="127" t="s">
        <v>81</v>
      </c>
      <c r="D85" s="127" t="s">
        <v>155</v>
      </c>
      <c r="E85" s="128" t="s">
        <v>742</v>
      </c>
      <c r="F85" s="129" t="s">
        <v>743</v>
      </c>
      <c r="G85" s="130" t="s">
        <v>224</v>
      </c>
      <c r="H85" s="131">
        <v>0</v>
      </c>
      <c r="I85" s="132"/>
      <c r="J85" s="133">
        <f t="shared" ref="J85:J102" si="0">ROUND(I85*H85,2)</f>
        <v>0</v>
      </c>
      <c r="K85" s="129" t="s">
        <v>19</v>
      </c>
      <c r="L85" s="32"/>
      <c r="M85" s="134" t="s">
        <v>19</v>
      </c>
      <c r="N85" s="135" t="s">
        <v>44</v>
      </c>
      <c r="P85" s="136">
        <f t="shared" ref="P85:P102" si="1">O85*H85</f>
        <v>0</v>
      </c>
      <c r="Q85" s="136">
        <v>0</v>
      </c>
      <c r="R85" s="136">
        <f t="shared" ref="R85:R102" si="2">Q85*H85</f>
        <v>0</v>
      </c>
      <c r="S85" s="136">
        <v>0</v>
      </c>
      <c r="T85" s="137">
        <f t="shared" ref="T85:T102" si="3">S85*H85</f>
        <v>0</v>
      </c>
      <c r="AR85" s="138" t="s">
        <v>249</v>
      </c>
      <c r="AT85" s="138" t="s">
        <v>155</v>
      </c>
      <c r="AU85" s="138" t="s">
        <v>83</v>
      </c>
      <c r="AY85" s="17" t="s">
        <v>152</v>
      </c>
      <c r="BE85" s="139">
        <f t="shared" ref="BE85:BE102" si="4">IF(N85="základní",J85,0)</f>
        <v>0</v>
      </c>
      <c r="BF85" s="139">
        <f t="shared" ref="BF85:BF102" si="5">IF(N85="snížená",J85,0)</f>
        <v>0</v>
      </c>
      <c r="BG85" s="139">
        <f t="shared" ref="BG85:BG102" si="6">IF(N85="zákl. přenesená",J85,0)</f>
        <v>0</v>
      </c>
      <c r="BH85" s="139">
        <f t="shared" ref="BH85:BH102" si="7">IF(N85="sníž. přenesená",J85,0)</f>
        <v>0</v>
      </c>
      <c r="BI85" s="139">
        <f t="shared" ref="BI85:BI102" si="8">IF(N85="nulová",J85,0)</f>
        <v>0</v>
      </c>
      <c r="BJ85" s="17" t="s">
        <v>81</v>
      </c>
      <c r="BK85" s="139">
        <f t="shared" ref="BK85:BK102" si="9">ROUND(I85*H85,2)</f>
        <v>0</v>
      </c>
      <c r="BL85" s="17" t="s">
        <v>249</v>
      </c>
      <c r="BM85" s="138" t="s">
        <v>83</v>
      </c>
    </row>
    <row r="86" spans="2:65" s="1" customFormat="1" ht="16.5" customHeight="1">
      <c r="B86" s="32"/>
      <c r="C86" s="127" t="s">
        <v>83</v>
      </c>
      <c r="D86" s="127" t="s">
        <v>155</v>
      </c>
      <c r="E86" s="128" t="s">
        <v>744</v>
      </c>
      <c r="F86" s="129" t="s">
        <v>745</v>
      </c>
      <c r="G86" s="130" t="s">
        <v>224</v>
      </c>
      <c r="H86" s="131">
        <v>3</v>
      </c>
      <c r="I86" s="132"/>
      <c r="J86" s="133">
        <f t="shared" si="0"/>
        <v>0</v>
      </c>
      <c r="K86" s="129" t="s">
        <v>19</v>
      </c>
      <c r="L86" s="32"/>
      <c r="M86" s="134" t="s">
        <v>19</v>
      </c>
      <c r="N86" s="135" t="s">
        <v>44</v>
      </c>
      <c r="P86" s="136">
        <f t="shared" si="1"/>
        <v>0</v>
      </c>
      <c r="Q86" s="136">
        <v>0</v>
      </c>
      <c r="R86" s="136">
        <f t="shared" si="2"/>
        <v>0</v>
      </c>
      <c r="S86" s="136">
        <v>0</v>
      </c>
      <c r="T86" s="137">
        <f t="shared" si="3"/>
        <v>0</v>
      </c>
      <c r="AR86" s="138" t="s">
        <v>249</v>
      </c>
      <c r="AT86" s="138" t="s">
        <v>155</v>
      </c>
      <c r="AU86" s="138" t="s">
        <v>83</v>
      </c>
      <c r="AY86" s="17" t="s">
        <v>152</v>
      </c>
      <c r="BE86" s="139">
        <f t="shared" si="4"/>
        <v>0</v>
      </c>
      <c r="BF86" s="139">
        <f t="shared" si="5"/>
        <v>0</v>
      </c>
      <c r="BG86" s="139">
        <f t="shared" si="6"/>
        <v>0</v>
      </c>
      <c r="BH86" s="139">
        <f t="shared" si="7"/>
        <v>0</v>
      </c>
      <c r="BI86" s="139">
        <f t="shared" si="8"/>
        <v>0</v>
      </c>
      <c r="BJ86" s="17" t="s">
        <v>81</v>
      </c>
      <c r="BK86" s="139">
        <f t="shared" si="9"/>
        <v>0</v>
      </c>
      <c r="BL86" s="17" t="s">
        <v>249</v>
      </c>
      <c r="BM86" s="138" t="s">
        <v>160</v>
      </c>
    </row>
    <row r="87" spans="2:65" s="1" customFormat="1" ht="16.5" customHeight="1">
      <c r="B87" s="32"/>
      <c r="C87" s="127" t="s">
        <v>173</v>
      </c>
      <c r="D87" s="127" t="s">
        <v>155</v>
      </c>
      <c r="E87" s="128" t="s">
        <v>746</v>
      </c>
      <c r="F87" s="129" t="s">
        <v>747</v>
      </c>
      <c r="G87" s="130" t="s">
        <v>224</v>
      </c>
      <c r="H87" s="131">
        <v>33</v>
      </c>
      <c r="I87" s="132"/>
      <c r="J87" s="133">
        <f t="shared" si="0"/>
        <v>0</v>
      </c>
      <c r="K87" s="129" t="s">
        <v>19</v>
      </c>
      <c r="L87" s="32"/>
      <c r="M87" s="134" t="s">
        <v>19</v>
      </c>
      <c r="N87" s="135" t="s">
        <v>44</v>
      </c>
      <c r="P87" s="136">
        <f t="shared" si="1"/>
        <v>0</v>
      </c>
      <c r="Q87" s="136">
        <v>0</v>
      </c>
      <c r="R87" s="136">
        <f t="shared" si="2"/>
        <v>0</v>
      </c>
      <c r="S87" s="136">
        <v>0</v>
      </c>
      <c r="T87" s="137">
        <f t="shared" si="3"/>
        <v>0</v>
      </c>
      <c r="AR87" s="138" t="s">
        <v>249</v>
      </c>
      <c r="AT87" s="138" t="s">
        <v>155</v>
      </c>
      <c r="AU87" s="138" t="s">
        <v>83</v>
      </c>
      <c r="AY87" s="17" t="s">
        <v>152</v>
      </c>
      <c r="BE87" s="139">
        <f t="shared" si="4"/>
        <v>0</v>
      </c>
      <c r="BF87" s="139">
        <f t="shared" si="5"/>
        <v>0</v>
      </c>
      <c r="BG87" s="139">
        <f t="shared" si="6"/>
        <v>0</v>
      </c>
      <c r="BH87" s="139">
        <f t="shared" si="7"/>
        <v>0</v>
      </c>
      <c r="BI87" s="139">
        <f t="shared" si="8"/>
        <v>0</v>
      </c>
      <c r="BJ87" s="17" t="s">
        <v>81</v>
      </c>
      <c r="BK87" s="139">
        <f t="shared" si="9"/>
        <v>0</v>
      </c>
      <c r="BL87" s="17" t="s">
        <v>249</v>
      </c>
      <c r="BM87" s="138" t="s">
        <v>189</v>
      </c>
    </row>
    <row r="88" spans="2:65" s="1" customFormat="1" ht="16.5" customHeight="1">
      <c r="B88" s="32"/>
      <c r="C88" s="127" t="s">
        <v>160</v>
      </c>
      <c r="D88" s="127" t="s">
        <v>155</v>
      </c>
      <c r="E88" s="128" t="s">
        <v>748</v>
      </c>
      <c r="F88" s="129" t="s">
        <v>749</v>
      </c>
      <c r="G88" s="130" t="s">
        <v>224</v>
      </c>
      <c r="H88" s="131">
        <v>38</v>
      </c>
      <c r="I88" s="132"/>
      <c r="J88" s="133">
        <f t="shared" si="0"/>
        <v>0</v>
      </c>
      <c r="K88" s="129" t="s">
        <v>19</v>
      </c>
      <c r="L88" s="32"/>
      <c r="M88" s="134" t="s">
        <v>19</v>
      </c>
      <c r="N88" s="135" t="s">
        <v>44</v>
      </c>
      <c r="P88" s="136">
        <f t="shared" si="1"/>
        <v>0</v>
      </c>
      <c r="Q88" s="136">
        <v>0</v>
      </c>
      <c r="R88" s="136">
        <f t="shared" si="2"/>
        <v>0</v>
      </c>
      <c r="S88" s="136">
        <v>0</v>
      </c>
      <c r="T88" s="137">
        <f t="shared" si="3"/>
        <v>0</v>
      </c>
      <c r="AR88" s="138" t="s">
        <v>249</v>
      </c>
      <c r="AT88" s="138" t="s">
        <v>155</v>
      </c>
      <c r="AU88" s="138" t="s">
        <v>83</v>
      </c>
      <c r="AY88" s="17" t="s">
        <v>152</v>
      </c>
      <c r="BE88" s="139">
        <f t="shared" si="4"/>
        <v>0</v>
      </c>
      <c r="BF88" s="139">
        <f t="shared" si="5"/>
        <v>0</v>
      </c>
      <c r="BG88" s="139">
        <f t="shared" si="6"/>
        <v>0</v>
      </c>
      <c r="BH88" s="139">
        <f t="shared" si="7"/>
        <v>0</v>
      </c>
      <c r="BI88" s="139">
        <f t="shared" si="8"/>
        <v>0</v>
      </c>
      <c r="BJ88" s="17" t="s">
        <v>81</v>
      </c>
      <c r="BK88" s="139">
        <f t="shared" si="9"/>
        <v>0</v>
      </c>
      <c r="BL88" s="17" t="s">
        <v>249</v>
      </c>
      <c r="BM88" s="138" t="s">
        <v>206</v>
      </c>
    </row>
    <row r="89" spans="2:65" s="1" customFormat="1" ht="16.5" customHeight="1">
      <c r="B89" s="32"/>
      <c r="C89" s="127" t="s">
        <v>184</v>
      </c>
      <c r="D89" s="127" t="s">
        <v>155</v>
      </c>
      <c r="E89" s="128" t="s">
        <v>750</v>
      </c>
      <c r="F89" s="129" t="s">
        <v>751</v>
      </c>
      <c r="G89" s="130" t="s">
        <v>224</v>
      </c>
      <c r="H89" s="131">
        <v>38</v>
      </c>
      <c r="I89" s="132"/>
      <c r="J89" s="133">
        <f t="shared" si="0"/>
        <v>0</v>
      </c>
      <c r="K89" s="129" t="s">
        <v>19</v>
      </c>
      <c r="L89" s="32"/>
      <c r="M89" s="134" t="s">
        <v>19</v>
      </c>
      <c r="N89" s="135" t="s">
        <v>44</v>
      </c>
      <c r="P89" s="136">
        <f t="shared" si="1"/>
        <v>0</v>
      </c>
      <c r="Q89" s="136">
        <v>0</v>
      </c>
      <c r="R89" s="136">
        <f t="shared" si="2"/>
        <v>0</v>
      </c>
      <c r="S89" s="136">
        <v>0</v>
      </c>
      <c r="T89" s="137">
        <f t="shared" si="3"/>
        <v>0</v>
      </c>
      <c r="AR89" s="138" t="s">
        <v>249</v>
      </c>
      <c r="AT89" s="138" t="s">
        <v>155</v>
      </c>
      <c r="AU89" s="138" t="s">
        <v>83</v>
      </c>
      <c r="AY89" s="17" t="s">
        <v>152</v>
      </c>
      <c r="BE89" s="139">
        <f t="shared" si="4"/>
        <v>0</v>
      </c>
      <c r="BF89" s="139">
        <f t="shared" si="5"/>
        <v>0</v>
      </c>
      <c r="BG89" s="139">
        <f t="shared" si="6"/>
        <v>0</v>
      </c>
      <c r="BH89" s="139">
        <f t="shared" si="7"/>
        <v>0</v>
      </c>
      <c r="BI89" s="139">
        <f t="shared" si="8"/>
        <v>0</v>
      </c>
      <c r="BJ89" s="17" t="s">
        <v>81</v>
      </c>
      <c r="BK89" s="139">
        <f t="shared" si="9"/>
        <v>0</v>
      </c>
      <c r="BL89" s="17" t="s">
        <v>249</v>
      </c>
      <c r="BM89" s="138" t="s">
        <v>108</v>
      </c>
    </row>
    <row r="90" spans="2:65" s="1" customFormat="1" ht="16.5" customHeight="1">
      <c r="B90" s="32"/>
      <c r="C90" s="127" t="s">
        <v>189</v>
      </c>
      <c r="D90" s="127" t="s">
        <v>155</v>
      </c>
      <c r="E90" s="128" t="s">
        <v>752</v>
      </c>
      <c r="F90" s="129" t="s">
        <v>753</v>
      </c>
      <c r="G90" s="130" t="s">
        <v>224</v>
      </c>
      <c r="H90" s="131">
        <v>10</v>
      </c>
      <c r="I90" s="132"/>
      <c r="J90" s="133">
        <f t="shared" si="0"/>
        <v>0</v>
      </c>
      <c r="K90" s="129" t="s">
        <v>19</v>
      </c>
      <c r="L90" s="32"/>
      <c r="M90" s="134" t="s">
        <v>19</v>
      </c>
      <c r="N90" s="135" t="s">
        <v>44</v>
      </c>
      <c r="P90" s="136">
        <f t="shared" si="1"/>
        <v>0</v>
      </c>
      <c r="Q90" s="136">
        <v>0</v>
      </c>
      <c r="R90" s="136">
        <f t="shared" si="2"/>
        <v>0</v>
      </c>
      <c r="S90" s="136">
        <v>0</v>
      </c>
      <c r="T90" s="137">
        <f t="shared" si="3"/>
        <v>0</v>
      </c>
      <c r="AR90" s="138" t="s">
        <v>249</v>
      </c>
      <c r="AT90" s="138" t="s">
        <v>155</v>
      </c>
      <c r="AU90" s="138" t="s">
        <v>83</v>
      </c>
      <c r="AY90" s="17" t="s">
        <v>152</v>
      </c>
      <c r="BE90" s="139">
        <f t="shared" si="4"/>
        <v>0</v>
      </c>
      <c r="BF90" s="139">
        <f t="shared" si="5"/>
        <v>0</v>
      </c>
      <c r="BG90" s="139">
        <f t="shared" si="6"/>
        <v>0</v>
      </c>
      <c r="BH90" s="139">
        <f t="shared" si="7"/>
        <v>0</v>
      </c>
      <c r="BI90" s="139">
        <f t="shared" si="8"/>
        <v>0</v>
      </c>
      <c r="BJ90" s="17" t="s">
        <v>81</v>
      </c>
      <c r="BK90" s="139">
        <f t="shared" si="9"/>
        <v>0</v>
      </c>
      <c r="BL90" s="17" t="s">
        <v>249</v>
      </c>
      <c r="BM90" s="138" t="s">
        <v>8</v>
      </c>
    </row>
    <row r="91" spans="2:65" s="1" customFormat="1" ht="16.5" customHeight="1">
      <c r="B91" s="32"/>
      <c r="C91" s="127" t="s">
        <v>199</v>
      </c>
      <c r="D91" s="127" t="s">
        <v>155</v>
      </c>
      <c r="E91" s="128" t="s">
        <v>754</v>
      </c>
      <c r="F91" s="129" t="s">
        <v>755</v>
      </c>
      <c r="G91" s="130" t="s">
        <v>224</v>
      </c>
      <c r="H91" s="131">
        <v>122</v>
      </c>
      <c r="I91" s="132"/>
      <c r="J91" s="133">
        <f t="shared" si="0"/>
        <v>0</v>
      </c>
      <c r="K91" s="129" t="s">
        <v>19</v>
      </c>
      <c r="L91" s="32"/>
      <c r="M91" s="134" t="s">
        <v>19</v>
      </c>
      <c r="N91" s="135" t="s">
        <v>44</v>
      </c>
      <c r="P91" s="136">
        <f t="shared" si="1"/>
        <v>0</v>
      </c>
      <c r="Q91" s="136">
        <v>0</v>
      </c>
      <c r="R91" s="136">
        <f t="shared" si="2"/>
        <v>0</v>
      </c>
      <c r="S91" s="136">
        <v>0</v>
      </c>
      <c r="T91" s="137">
        <f t="shared" si="3"/>
        <v>0</v>
      </c>
      <c r="AR91" s="138" t="s">
        <v>249</v>
      </c>
      <c r="AT91" s="138" t="s">
        <v>155</v>
      </c>
      <c r="AU91" s="138" t="s">
        <v>83</v>
      </c>
      <c r="AY91" s="17" t="s">
        <v>152</v>
      </c>
      <c r="BE91" s="139">
        <f t="shared" si="4"/>
        <v>0</v>
      </c>
      <c r="BF91" s="139">
        <f t="shared" si="5"/>
        <v>0</v>
      </c>
      <c r="BG91" s="139">
        <f t="shared" si="6"/>
        <v>0</v>
      </c>
      <c r="BH91" s="139">
        <f t="shared" si="7"/>
        <v>0</v>
      </c>
      <c r="BI91" s="139">
        <f t="shared" si="8"/>
        <v>0</v>
      </c>
      <c r="BJ91" s="17" t="s">
        <v>81</v>
      </c>
      <c r="BK91" s="139">
        <f t="shared" si="9"/>
        <v>0</v>
      </c>
      <c r="BL91" s="17" t="s">
        <v>249</v>
      </c>
      <c r="BM91" s="138" t="s">
        <v>239</v>
      </c>
    </row>
    <row r="92" spans="2:65" s="1" customFormat="1" ht="16.5" customHeight="1">
      <c r="B92" s="32"/>
      <c r="C92" s="127" t="s">
        <v>206</v>
      </c>
      <c r="D92" s="127" t="s">
        <v>155</v>
      </c>
      <c r="E92" s="128" t="s">
        <v>756</v>
      </c>
      <c r="F92" s="129" t="s">
        <v>757</v>
      </c>
      <c r="G92" s="130" t="s">
        <v>224</v>
      </c>
      <c r="H92" s="131">
        <v>10</v>
      </c>
      <c r="I92" s="132"/>
      <c r="J92" s="133">
        <f t="shared" si="0"/>
        <v>0</v>
      </c>
      <c r="K92" s="129" t="s">
        <v>19</v>
      </c>
      <c r="L92" s="32"/>
      <c r="M92" s="134" t="s">
        <v>19</v>
      </c>
      <c r="N92" s="135" t="s">
        <v>44</v>
      </c>
      <c r="P92" s="136">
        <f t="shared" si="1"/>
        <v>0</v>
      </c>
      <c r="Q92" s="136">
        <v>0</v>
      </c>
      <c r="R92" s="136">
        <f t="shared" si="2"/>
        <v>0</v>
      </c>
      <c r="S92" s="136">
        <v>0</v>
      </c>
      <c r="T92" s="137">
        <f t="shared" si="3"/>
        <v>0</v>
      </c>
      <c r="AR92" s="138" t="s">
        <v>249</v>
      </c>
      <c r="AT92" s="138" t="s">
        <v>155</v>
      </c>
      <c r="AU92" s="138" t="s">
        <v>83</v>
      </c>
      <c r="AY92" s="17" t="s">
        <v>152</v>
      </c>
      <c r="BE92" s="139">
        <f t="shared" si="4"/>
        <v>0</v>
      </c>
      <c r="BF92" s="139">
        <f t="shared" si="5"/>
        <v>0</v>
      </c>
      <c r="BG92" s="139">
        <f t="shared" si="6"/>
        <v>0</v>
      </c>
      <c r="BH92" s="139">
        <f t="shared" si="7"/>
        <v>0</v>
      </c>
      <c r="BI92" s="139">
        <f t="shared" si="8"/>
        <v>0</v>
      </c>
      <c r="BJ92" s="17" t="s">
        <v>81</v>
      </c>
      <c r="BK92" s="139">
        <f t="shared" si="9"/>
        <v>0</v>
      </c>
      <c r="BL92" s="17" t="s">
        <v>249</v>
      </c>
      <c r="BM92" s="138" t="s">
        <v>249</v>
      </c>
    </row>
    <row r="93" spans="2:65" s="1" customFormat="1" ht="16.5" customHeight="1">
      <c r="B93" s="32"/>
      <c r="C93" s="127" t="s">
        <v>153</v>
      </c>
      <c r="D93" s="127" t="s">
        <v>155</v>
      </c>
      <c r="E93" s="128" t="s">
        <v>758</v>
      </c>
      <c r="F93" s="129" t="s">
        <v>759</v>
      </c>
      <c r="G93" s="130" t="s">
        <v>192</v>
      </c>
      <c r="H93" s="131">
        <v>2</v>
      </c>
      <c r="I93" s="132"/>
      <c r="J93" s="133">
        <f t="shared" si="0"/>
        <v>0</v>
      </c>
      <c r="K93" s="129" t="s">
        <v>19</v>
      </c>
      <c r="L93" s="32"/>
      <c r="M93" s="134" t="s">
        <v>19</v>
      </c>
      <c r="N93" s="135" t="s">
        <v>44</v>
      </c>
      <c r="P93" s="136">
        <f t="shared" si="1"/>
        <v>0</v>
      </c>
      <c r="Q93" s="136">
        <v>0</v>
      </c>
      <c r="R93" s="136">
        <f t="shared" si="2"/>
        <v>0</v>
      </c>
      <c r="S93" s="136">
        <v>0</v>
      </c>
      <c r="T93" s="137">
        <f t="shared" si="3"/>
        <v>0</v>
      </c>
      <c r="AR93" s="138" t="s">
        <v>249</v>
      </c>
      <c r="AT93" s="138" t="s">
        <v>155</v>
      </c>
      <c r="AU93" s="138" t="s">
        <v>83</v>
      </c>
      <c r="AY93" s="17" t="s">
        <v>152</v>
      </c>
      <c r="BE93" s="139">
        <f t="shared" si="4"/>
        <v>0</v>
      </c>
      <c r="BF93" s="139">
        <f t="shared" si="5"/>
        <v>0</v>
      </c>
      <c r="BG93" s="139">
        <f t="shared" si="6"/>
        <v>0</v>
      </c>
      <c r="BH93" s="139">
        <f t="shared" si="7"/>
        <v>0</v>
      </c>
      <c r="BI93" s="139">
        <f t="shared" si="8"/>
        <v>0</v>
      </c>
      <c r="BJ93" s="17" t="s">
        <v>81</v>
      </c>
      <c r="BK93" s="139">
        <f t="shared" si="9"/>
        <v>0</v>
      </c>
      <c r="BL93" s="17" t="s">
        <v>249</v>
      </c>
      <c r="BM93" s="138" t="s">
        <v>264</v>
      </c>
    </row>
    <row r="94" spans="2:65" s="1" customFormat="1" ht="16.5" customHeight="1">
      <c r="B94" s="32"/>
      <c r="C94" s="127" t="s">
        <v>108</v>
      </c>
      <c r="D94" s="127" t="s">
        <v>155</v>
      </c>
      <c r="E94" s="128" t="s">
        <v>760</v>
      </c>
      <c r="F94" s="129" t="s">
        <v>761</v>
      </c>
      <c r="G94" s="130" t="s">
        <v>192</v>
      </c>
      <c r="H94" s="131">
        <v>3</v>
      </c>
      <c r="I94" s="132"/>
      <c r="J94" s="133">
        <f t="shared" si="0"/>
        <v>0</v>
      </c>
      <c r="K94" s="129" t="s">
        <v>19</v>
      </c>
      <c r="L94" s="32"/>
      <c r="M94" s="134" t="s">
        <v>19</v>
      </c>
      <c r="N94" s="135" t="s">
        <v>44</v>
      </c>
      <c r="P94" s="136">
        <f t="shared" si="1"/>
        <v>0</v>
      </c>
      <c r="Q94" s="136">
        <v>0</v>
      </c>
      <c r="R94" s="136">
        <f t="shared" si="2"/>
        <v>0</v>
      </c>
      <c r="S94" s="136">
        <v>0</v>
      </c>
      <c r="T94" s="137">
        <f t="shared" si="3"/>
        <v>0</v>
      </c>
      <c r="AR94" s="138" t="s">
        <v>249</v>
      </c>
      <c r="AT94" s="138" t="s">
        <v>155</v>
      </c>
      <c r="AU94" s="138" t="s">
        <v>83</v>
      </c>
      <c r="AY94" s="17" t="s">
        <v>152</v>
      </c>
      <c r="BE94" s="139">
        <f t="shared" si="4"/>
        <v>0</v>
      </c>
      <c r="BF94" s="139">
        <f t="shared" si="5"/>
        <v>0</v>
      </c>
      <c r="BG94" s="139">
        <f t="shared" si="6"/>
        <v>0</v>
      </c>
      <c r="BH94" s="139">
        <f t="shared" si="7"/>
        <v>0</v>
      </c>
      <c r="BI94" s="139">
        <f t="shared" si="8"/>
        <v>0</v>
      </c>
      <c r="BJ94" s="17" t="s">
        <v>81</v>
      </c>
      <c r="BK94" s="139">
        <f t="shared" si="9"/>
        <v>0</v>
      </c>
      <c r="BL94" s="17" t="s">
        <v>249</v>
      </c>
      <c r="BM94" s="138" t="s">
        <v>279</v>
      </c>
    </row>
    <row r="95" spans="2:65" s="1" customFormat="1" ht="16.5" customHeight="1">
      <c r="B95" s="32"/>
      <c r="C95" s="127" t="s">
        <v>111</v>
      </c>
      <c r="D95" s="127" t="s">
        <v>155</v>
      </c>
      <c r="E95" s="128" t="s">
        <v>762</v>
      </c>
      <c r="F95" s="129" t="s">
        <v>763</v>
      </c>
      <c r="G95" s="130" t="s">
        <v>192</v>
      </c>
      <c r="H95" s="131">
        <v>1</v>
      </c>
      <c r="I95" s="132"/>
      <c r="J95" s="133">
        <f t="shared" si="0"/>
        <v>0</v>
      </c>
      <c r="K95" s="129" t="s">
        <v>19</v>
      </c>
      <c r="L95" s="32"/>
      <c r="M95" s="134" t="s">
        <v>19</v>
      </c>
      <c r="N95" s="135" t="s">
        <v>44</v>
      </c>
      <c r="P95" s="136">
        <f t="shared" si="1"/>
        <v>0</v>
      </c>
      <c r="Q95" s="136">
        <v>0</v>
      </c>
      <c r="R95" s="136">
        <f t="shared" si="2"/>
        <v>0</v>
      </c>
      <c r="S95" s="136">
        <v>0</v>
      </c>
      <c r="T95" s="137">
        <f t="shared" si="3"/>
        <v>0</v>
      </c>
      <c r="AR95" s="138" t="s">
        <v>249</v>
      </c>
      <c r="AT95" s="138" t="s">
        <v>155</v>
      </c>
      <c r="AU95" s="138" t="s">
        <v>83</v>
      </c>
      <c r="AY95" s="17" t="s">
        <v>152</v>
      </c>
      <c r="BE95" s="139">
        <f t="shared" si="4"/>
        <v>0</v>
      </c>
      <c r="BF95" s="139">
        <f t="shared" si="5"/>
        <v>0</v>
      </c>
      <c r="BG95" s="139">
        <f t="shared" si="6"/>
        <v>0</v>
      </c>
      <c r="BH95" s="139">
        <f t="shared" si="7"/>
        <v>0</v>
      </c>
      <c r="BI95" s="139">
        <f t="shared" si="8"/>
        <v>0</v>
      </c>
      <c r="BJ95" s="17" t="s">
        <v>81</v>
      </c>
      <c r="BK95" s="139">
        <f t="shared" si="9"/>
        <v>0</v>
      </c>
      <c r="BL95" s="17" t="s">
        <v>249</v>
      </c>
      <c r="BM95" s="138" t="s">
        <v>290</v>
      </c>
    </row>
    <row r="96" spans="2:65" s="1" customFormat="1" ht="16.5" customHeight="1">
      <c r="B96" s="32"/>
      <c r="C96" s="127" t="s">
        <v>8</v>
      </c>
      <c r="D96" s="127" t="s">
        <v>155</v>
      </c>
      <c r="E96" s="128" t="s">
        <v>764</v>
      </c>
      <c r="F96" s="129" t="s">
        <v>765</v>
      </c>
      <c r="G96" s="130" t="s">
        <v>192</v>
      </c>
      <c r="H96" s="131">
        <v>3</v>
      </c>
      <c r="I96" s="132"/>
      <c r="J96" s="133">
        <f t="shared" si="0"/>
        <v>0</v>
      </c>
      <c r="K96" s="129" t="s">
        <v>19</v>
      </c>
      <c r="L96" s="32"/>
      <c r="M96" s="134" t="s">
        <v>19</v>
      </c>
      <c r="N96" s="135" t="s">
        <v>44</v>
      </c>
      <c r="P96" s="136">
        <f t="shared" si="1"/>
        <v>0</v>
      </c>
      <c r="Q96" s="136">
        <v>0</v>
      </c>
      <c r="R96" s="136">
        <f t="shared" si="2"/>
        <v>0</v>
      </c>
      <c r="S96" s="136">
        <v>0</v>
      </c>
      <c r="T96" s="137">
        <f t="shared" si="3"/>
        <v>0</v>
      </c>
      <c r="AR96" s="138" t="s">
        <v>249</v>
      </c>
      <c r="AT96" s="138" t="s">
        <v>155</v>
      </c>
      <c r="AU96" s="138" t="s">
        <v>83</v>
      </c>
      <c r="AY96" s="17" t="s">
        <v>152</v>
      </c>
      <c r="BE96" s="139">
        <f t="shared" si="4"/>
        <v>0</v>
      </c>
      <c r="BF96" s="139">
        <f t="shared" si="5"/>
        <v>0</v>
      </c>
      <c r="BG96" s="139">
        <f t="shared" si="6"/>
        <v>0</v>
      </c>
      <c r="BH96" s="139">
        <f t="shared" si="7"/>
        <v>0</v>
      </c>
      <c r="BI96" s="139">
        <f t="shared" si="8"/>
        <v>0</v>
      </c>
      <c r="BJ96" s="17" t="s">
        <v>81</v>
      </c>
      <c r="BK96" s="139">
        <f t="shared" si="9"/>
        <v>0</v>
      </c>
      <c r="BL96" s="17" t="s">
        <v>249</v>
      </c>
      <c r="BM96" s="138" t="s">
        <v>303</v>
      </c>
    </row>
    <row r="97" spans="2:65" s="1" customFormat="1" ht="16.5" customHeight="1">
      <c r="B97" s="32"/>
      <c r="C97" s="127" t="s">
        <v>233</v>
      </c>
      <c r="D97" s="127" t="s">
        <v>155</v>
      </c>
      <c r="E97" s="128" t="s">
        <v>766</v>
      </c>
      <c r="F97" s="129" t="s">
        <v>767</v>
      </c>
      <c r="G97" s="130" t="s">
        <v>192</v>
      </c>
      <c r="H97" s="131">
        <v>25</v>
      </c>
      <c r="I97" s="132"/>
      <c r="J97" s="133">
        <f t="shared" si="0"/>
        <v>0</v>
      </c>
      <c r="K97" s="129" t="s">
        <v>19</v>
      </c>
      <c r="L97" s="32"/>
      <c r="M97" s="134" t="s">
        <v>19</v>
      </c>
      <c r="N97" s="135" t="s">
        <v>44</v>
      </c>
      <c r="P97" s="136">
        <f t="shared" si="1"/>
        <v>0</v>
      </c>
      <c r="Q97" s="136">
        <v>0</v>
      </c>
      <c r="R97" s="136">
        <f t="shared" si="2"/>
        <v>0</v>
      </c>
      <c r="S97" s="136">
        <v>0</v>
      </c>
      <c r="T97" s="137">
        <f t="shared" si="3"/>
        <v>0</v>
      </c>
      <c r="AR97" s="138" t="s">
        <v>249</v>
      </c>
      <c r="AT97" s="138" t="s">
        <v>155</v>
      </c>
      <c r="AU97" s="138" t="s">
        <v>83</v>
      </c>
      <c r="AY97" s="17" t="s">
        <v>152</v>
      </c>
      <c r="BE97" s="139">
        <f t="shared" si="4"/>
        <v>0</v>
      </c>
      <c r="BF97" s="139">
        <f t="shared" si="5"/>
        <v>0</v>
      </c>
      <c r="BG97" s="139">
        <f t="shared" si="6"/>
        <v>0</v>
      </c>
      <c r="BH97" s="139">
        <f t="shared" si="7"/>
        <v>0</v>
      </c>
      <c r="BI97" s="139">
        <f t="shared" si="8"/>
        <v>0</v>
      </c>
      <c r="BJ97" s="17" t="s">
        <v>81</v>
      </c>
      <c r="BK97" s="139">
        <f t="shared" si="9"/>
        <v>0</v>
      </c>
      <c r="BL97" s="17" t="s">
        <v>249</v>
      </c>
      <c r="BM97" s="138" t="s">
        <v>319</v>
      </c>
    </row>
    <row r="98" spans="2:65" s="1" customFormat="1" ht="24.25" customHeight="1">
      <c r="B98" s="32"/>
      <c r="C98" s="127" t="s">
        <v>239</v>
      </c>
      <c r="D98" s="127" t="s">
        <v>155</v>
      </c>
      <c r="E98" s="128" t="s">
        <v>768</v>
      </c>
      <c r="F98" s="129" t="s">
        <v>769</v>
      </c>
      <c r="G98" s="130" t="s">
        <v>192</v>
      </c>
      <c r="H98" s="131">
        <v>2</v>
      </c>
      <c r="I98" s="132"/>
      <c r="J98" s="133">
        <f t="shared" si="0"/>
        <v>0</v>
      </c>
      <c r="K98" s="129" t="s">
        <v>19</v>
      </c>
      <c r="L98" s="32"/>
      <c r="M98" s="134" t="s">
        <v>19</v>
      </c>
      <c r="N98" s="135" t="s">
        <v>44</v>
      </c>
      <c r="P98" s="136">
        <f t="shared" si="1"/>
        <v>0</v>
      </c>
      <c r="Q98" s="136">
        <v>0</v>
      </c>
      <c r="R98" s="136">
        <f t="shared" si="2"/>
        <v>0</v>
      </c>
      <c r="S98" s="136">
        <v>0</v>
      </c>
      <c r="T98" s="137">
        <f t="shared" si="3"/>
        <v>0</v>
      </c>
      <c r="AR98" s="138" t="s">
        <v>249</v>
      </c>
      <c r="AT98" s="138" t="s">
        <v>155</v>
      </c>
      <c r="AU98" s="138" t="s">
        <v>83</v>
      </c>
      <c r="AY98" s="17" t="s">
        <v>152</v>
      </c>
      <c r="BE98" s="139">
        <f t="shared" si="4"/>
        <v>0</v>
      </c>
      <c r="BF98" s="139">
        <f t="shared" si="5"/>
        <v>0</v>
      </c>
      <c r="BG98" s="139">
        <f t="shared" si="6"/>
        <v>0</v>
      </c>
      <c r="BH98" s="139">
        <f t="shared" si="7"/>
        <v>0</v>
      </c>
      <c r="BI98" s="139">
        <f t="shared" si="8"/>
        <v>0</v>
      </c>
      <c r="BJ98" s="17" t="s">
        <v>81</v>
      </c>
      <c r="BK98" s="139">
        <f t="shared" si="9"/>
        <v>0</v>
      </c>
      <c r="BL98" s="17" t="s">
        <v>249</v>
      </c>
      <c r="BM98" s="138" t="s">
        <v>473</v>
      </c>
    </row>
    <row r="99" spans="2:65" s="1" customFormat="1" ht="37.75" customHeight="1">
      <c r="B99" s="32"/>
      <c r="C99" s="127" t="s">
        <v>244</v>
      </c>
      <c r="D99" s="127" t="s">
        <v>155</v>
      </c>
      <c r="E99" s="128" t="s">
        <v>770</v>
      </c>
      <c r="F99" s="129" t="s">
        <v>771</v>
      </c>
      <c r="G99" s="130" t="s">
        <v>224</v>
      </c>
      <c r="H99" s="131">
        <v>3</v>
      </c>
      <c r="I99" s="132"/>
      <c r="J99" s="133">
        <f t="shared" si="0"/>
        <v>0</v>
      </c>
      <c r="K99" s="129" t="s">
        <v>19</v>
      </c>
      <c r="L99" s="32"/>
      <c r="M99" s="134" t="s">
        <v>19</v>
      </c>
      <c r="N99" s="135" t="s">
        <v>44</v>
      </c>
      <c r="P99" s="136">
        <f t="shared" si="1"/>
        <v>0</v>
      </c>
      <c r="Q99" s="136">
        <v>0</v>
      </c>
      <c r="R99" s="136">
        <f t="shared" si="2"/>
        <v>0</v>
      </c>
      <c r="S99" s="136">
        <v>0</v>
      </c>
      <c r="T99" s="137">
        <f t="shared" si="3"/>
        <v>0</v>
      </c>
      <c r="AR99" s="138" t="s">
        <v>249</v>
      </c>
      <c r="AT99" s="138" t="s">
        <v>155</v>
      </c>
      <c r="AU99" s="138" t="s">
        <v>83</v>
      </c>
      <c r="AY99" s="17" t="s">
        <v>152</v>
      </c>
      <c r="BE99" s="139">
        <f t="shared" si="4"/>
        <v>0</v>
      </c>
      <c r="BF99" s="139">
        <f t="shared" si="5"/>
        <v>0</v>
      </c>
      <c r="BG99" s="139">
        <f t="shared" si="6"/>
        <v>0</v>
      </c>
      <c r="BH99" s="139">
        <f t="shared" si="7"/>
        <v>0</v>
      </c>
      <c r="BI99" s="139">
        <f t="shared" si="8"/>
        <v>0</v>
      </c>
      <c r="BJ99" s="17" t="s">
        <v>81</v>
      </c>
      <c r="BK99" s="139">
        <f t="shared" si="9"/>
        <v>0</v>
      </c>
      <c r="BL99" s="17" t="s">
        <v>249</v>
      </c>
      <c r="BM99" s="138" t="s">
        <v>483</v>
      </c>
    </row>
    <row r="100" spans="2:65" s="1" customFormat="1" ht="37.75" customHeight="1">
      <c r="B100" s="32"/>
      <c r="C100" s="127" t="s">
        <v>249</v>
      </c>
      <c r="D100" s="127" t="s">
        <v>155</v>
      </c>
      <c r="E100" s="128" t="s">
        <v>772</v>
      </c>
      <c r="F100" s="129" t="s">
        <v>773</v>
      </c>
      <c r="G100" s="130" t="s">
        <v>192</v>
      </c>
      <c r="H100" s="131">
        <v>2</v>
      </c>
      <c r="I100" s="132"/>
      <c r="J100" s="133">
        <f t="shared" si="0"/>
        <v>0</v>
      </c>
      <c r="K100" s="129" t="s">
        <v>19</v>
      </c>
      <c r="L100" s="32"/>
      <c r="M100" s="134" t="s">
        <v>19</v>
      </c>
      <c r="N100" s="135" t="s">
        <v>44</v>
      </c>
      <c r="P100" s="136">
        <f t="shared" si="1"/>
        <v>0</v>
      </c>
      <c r="Q100" s="136">
        <v>0</v>
      </c>
      <c r="R100" s="136">
        <f t="shared" si="2"/>
        <v>0</v>
      </c>
      <c r="S100" s="136">
        <v>0</v>
      </c>
      <c r="T100" s="137">
        <f t="shared" si="3"/>
        <v>0</v>
      </c>
      <c r="AR100" s="138" t="s">
        <v>249</v>
      </c>
      <c r="AT100" s="138" t="s">
        <v>155</v>
      </c>
      <c r="AU100" s="138" t="s">
        <v>83</v>
      </c>
      <c r="AY100" s="17" t="s">
        <v>152</v>
      </c>
      <c r="BE100" s="139">
        <f t="shared" si="4"/>
        <v>0</v>
      </c>
      <c r="BF100" s="139">
        <f t="shared" si="5"/>
        <v>0</v>
      </c>
      <c r="BG100" s="139">
        <f t="shared" si="6"/>
        <v>0</v>
      </c>
      <c r="BH100" s="139">
        <f t="shared" si="7"/>
        <v>0</v>
      </c>
      <c r="BI100" s="139">
        <f t="shared" si="8"/>
        <v>0</v>
      </c>
      <c r="BJ100" s="17" t="s">
        <v>81</v>
      </c>
      <c r="BK100" s="139">
        <f t="shared" si="9"/>
        <v>0</v>
      </c>
      <c r="BL100" s="17" t="s">
        <v>249</v>
      </c>
      <c r="BM100" s="138" t="s">
        <v>466</v>
      </c>
    </row>
    <row r="101" spans="2:65" s="1" customFormat="1" ht="16.5" customHeight="1">
      <c r="B101" s="32"/>
      <c r="C101" s="127" t="s">
        <v>255</v>
      </c>
      <c r="D101" s="127" t="s">
        <v>155</v>
      </c>
      <c r="E101" s="128" t="s">
        <v>774</v>
      </c>
      <c r="F101" s="129" t="s">
        <v>775</v>
      </c>
      <c r="G101" s="130" t="s">
        <v>192</v>
      </c>
      <c r="H101" s="131">
        <v>5</v>
      </c>
      <c r="I101" s="132"/>
      <c r="J101" s="133">
        <f t="shared" si="0"/>
        <v>0</v>
      </c>
      <c r="K101" s="129" t="s">
        <v>19</v>
      </c>
      <c r="L101" s="32"/>
      <c r="M101" s="134" t="s">
        <v>19</v>
      </c>
      <c r="N101" s="135" t="s">
        <v>44</v>
      </c>
      <c r="P101" s="136">
        <f t="shared" si="1"/>
        <v>0</v>
      </c>
      <c r="Q101" s="136">
        <v>0</v>
      </c>
      <c r="R101" s="136">
        <f t="shared" si="2"/>
        <v>0</v>
      </c>
      <c r="S101" s="136">
        <v>0</v>
      </c>
      <c r="T101" s="137">
        <f t="shared" si="3"/>
        <v>0</v>
      </c>
      <c r="AR101" s="138" t="s">
        <v>249</v>
      </c>
      <c r="AT101" s="138" t="s">
        <v>155</v>
      </c>
      <c r="AU101" s="138" t="s">
        <v>83</v>
      </c>
      <c r="AY101" s="17" t="s">
        <v>152</v>
      </c>
      <c r="BE101" s="139">
        <f t="shared" si="4"/>
        <v>0</v>
      </c>
      <c r="BF101" s="139">
        <f t="shared" si="5"/>
        <v>0</v>
      </c>
      <c r="BG101" s="139">
        <f t="shared" si="6"/>
        <v>0</v>
      </c>
      <c r="BH101" s="139">
        <f t="shared" si="7"/>
        <v>0</v>
      </c>
      <c r="BI101" s="139">
        <f t="shared" si="8"/>
        <v>0</v>
      </c>
      <c r="BJ101" s="17" t="s">
        <v>81</v>
      </c>
      <c r="BK101" s="139">
        <f t="shared" si="9"/>
        <v>0</v>
      </c>
      <c r="BL101" s="17" t="s">
        <v>249</v>
      </c>
      <c r="BM101" s="138" t="s">
        <v>499</v>
      </c>
    </row>
    <row r="102" spans="2:65" s="1" customFormat="1" ht="16.5" customHeight="1">
      <c r="B102" s="32"/>
      <c r="C102" s="127" t="s">
        <v>264</v>
      </c>
      <c r="D102" s="127" t="s">
        <v>155</v>
      </c>
      <c r="E102" s="128" t="s">
        <v>776</v>
      </c>
      <c r="F102" s="129" t="s">
        <v>777</v>
      </c>
      <c r="G102" s="130" t="s">
        <v>778</v>
      </c>
      <c r="H102" s="181"/>
      <c r="I102" s="132"/>
      <c r="J102" s="133">
        <f t="shared" si="0"/>
        <v>0</v>
      </c>
      <c r="K102" s="129" t="s">
        <v>19</v>
      </c>
      <c r="L102" s="32"/>
      <c r="M102" s="134" t="s">
        <v>19</v>
      </c>
      <c r="N102" s="135" t="s">
        <v>44</v>
      </c>
      <c r="P102" s="136">
        <f t="shared" si="1"/>
        <v>0</v>
      </c>
      <c r="Q102" s="136">
        <v>0</v>
      </c>
      <c r="R102" s="136">
        <f t="shared" si="2"/>
        <v>0</v>
      </c>
      <c r="S102" s="136">
        <v>0</v>
      </c>
      <c r="T102" s="137">
        <f t="shared" si="3"/>
        <v>0</v>
      </c>
      <c r="AR102" s="138" t="s">
        <v>249</v>
      </c>
      <c r="AT102" s="138" t="s">
        <v>155</v>
      </c>
      <c r="AU102" s="138" t="s">
        <v>83</v>
      </c>
      <c r="AY102" s="17" t="s">
        <v>152</v>
      </c>
      <c r="BE102" s="139">
        <f t="shared" si="4"/>
        <v>0</v>
      </c>
      <c r="BF102" s="139">
        <f t="shared" si="5"/>
        <v>0</v>
      </c>
      <c r="BG102" s="139">
        <f t="shared" si="6"/>
        <v>0</v>
      </c>
      <c r="BH102" s="139">
        <f t="shared" si="7"/>
        <v>0</v>
      </c>
      <c r="BI102" s="139">
        <f t="shared" si="8"/>
        <v>0</v>
      </c>
      <c r="BJ102" s="17" t="s">
        <v>81</v>
      </c>
      <c r="BK102" s="139">
        <f t="shared" si="9"/>
        <v>0</v>
      </c>
      <c r="BL102" s="17" t="s">
        <v>249</v>
      </c>
      <c r="BM102" s="138" t="s">
        <v>508</v>
      </c>
    </row>
    <row r="103" spans="2:65" s="11" customFormat="1" ht="22.75" customHeight="1">
      <c r="B103" s="115"/>
      <c r="D103" s="116" t="s">
        <v>72</v>
      </c>
      <c r="E103" s="125" t="s">
        <v>277</v>
      </c>
      <c r="F103" s="125" t="s">
        <v>779</v>
      </c>
      <c r="I103" s="118"/>
      <c r="J103" s="126">
        <f>BK103</f>
        <v>0</v>
      </c>
      <c r="L103" s="115"/>
      <c r="M103" s="120"/>
      <c r="P103" s="121">
        <f>SUM(P104:P124)</f>
        <v>0</v>
      </c>
      <c r="R103" s="121">
        <f>SUM(R104:R124)</f>
        <v>0</v>
      </c>
      <c r="T103" s="122">
        <f>SUM(T104:T124)</f>
        <v>0</v>
      </c>
      <c r="AR103" s="116" t="s">
        <v>83</v>
      </c>
      <c r="AT103" s="123" t="s">
        <v>72</v>
      </c>
      <c r="AU103" s="123" t="s">
        <v>81</v>
      </c>
      <c r="AY103" s="116" t="s">
        <v>152</v>
      </c>
      <c r="BK103" s="124">
        <f>SUM(BK104:BK124)</f>
        <v>0</v>
      </c>
    </row>
    <row r="104" spans="2:65" s="1" customFormat="1" ht="16.5" customHeight="1">
      <c r="B104" s="32"/>
      <c r="C104" s="127" t="s">
        <v>272</v>
      </c>
      <c r="D104" s="127" t="s">
        <v>155</v>
      </c>
      <c r="E104" s="128" t="s">
        <v>780</v>
      </c>
      <c r="F104" s="129" t="s">
        <v>781</v>
      </c>
      <c r="G104" s="130" t="s">
        <v>224</v>
      </c>
      <c r="H104" s="131">
        <v>46</v>
      </c>
      <c r="I104" s="132"/>
      <c r="J104" s="133">
        <f t="shared" ref="J104:J124" si="10">ROUND(I104*H104,2)</f>
        <v>0</v>
      </c>
      <c r="K104" s="129" t="s">
        <v>19</v>
      </c>
      <c r="L104" s="32"/>
      <c r="M104" s="134" t="s">
        <v>19</v>
      </c>
      <c r="N104" s="135" t="s">
        <v>44</v>
      </c>
      <c r="P104" s="136">
        <f t="shared" ref="P104:P124" si="11">O104*H104</f>
        <v>0</v>
      </c>
      <c r="Q104" s="136">
        <v>0</v>
      </c>
      <c r="R104" s="136">
        <f t="shared" ref="R104:R124" si="12">Q104*H104</f>
        <v>0</v>
      </c>
      <c r="S104" s="136">
        <v>0</v>
      </c>
      <c r="T104" s="137">
        <f t="shared" ref="T104:T124" si="13">S104*H104</f>
        <v>0</v>
      </c>
      <c r="AR104" s="138" t="s">
        <v>249</v>
      </c>
      <c r="AT104" s="138" t="s">
        <v>155</v>
      </c>
      <c r="AU104" s="138" t="s">
        <v>83</v>
      </c>
      <c r="AY104" s="17" t="s">
        <v>152</v>
      </c>
      <c r="BE104" s="139">
        <f t="shared" ref="BE104:BE124" si="14">IF(N104="základní",J104,0)</f>
        <v>0</v>
      </c>
      <c r="BF104" s="139">
        <f t="shared" ref="BF104:BF124" si="15">IF(N104="snížená",J104,0)</f>
        <v>0</v>
      </c>
      <c r="BG104" s="139">
        <f t="shared" ref="BG104:BG124" si="16">IF(N104="zákl. přenesená",J104,0)</f>
        <v>0</v>
      </c>
      <c r="BH104" s="139">
        <f t="shared" ref="BH104:BH124" si="17">IF(N104="sníž. přenesená",J104,0)</f>
        <v>0</v>
      </c>
      <c r="BI104" s="139">
        <f t="shared" ref="BI104:BI124" si="18">IF(N104="nulová",J104,0)</f>
        <v>0</v>
      </c>
      <c r="BJ104" s="17" t="s">
        <v>81</v>
      </c>
      <c r="BK104" s="139">
        <f t="shared" ref="BK104:BK124" si="19">ROUND(I104*H104,2)</f>
        <v>0</v>
      </c>
      <c r="BL104" s="17" t="s">
        <v>249</v>
      </c>
      <c r="BM104" s="138" t="s">
        <v>517</v>
      </c>
    </row>
    <row r="105" spans="2:65" s="1" customFormat="1" ht="16.5" customHeight="1">
      <c r="B105" s="32"/>
      <c r="C105" s="127" t="s">
        <v>279</v>
      </c>
      <c r="D105" s="127" t="s">
        <v>155</v>
      </c>
      <c r="E105" s="128" t="s">
        <v>782</v>
      </c>
      <c r="F105" s="129" t="s">
        <v>783</v>
      </c>
      <c r="G105" s="130" t="s">
        <v>224</v>
      </c>
      <c r="H105" s="131">
        <v>69</v>
      </c>
      <c r="I105" s="132"/>
      <c r="J105" s="133">
        <f t="shared" si="10"/>
        <v>0</v>
      </c>
      <c r="K105" s="129" t="s">
        <v>19</v>
      </c>
      <c r="L105" s="32"/>
      <c r="M105" s="134" t="s">
        <v>19</v>
      </c>
      <c r="N105" s="135" t="s">
        <v>44</v>
      </c>
      <c r="P105" s="136">
        <f t="shared" si="11"/>
        <v>0</v>
      </c>
      <c r="Q105" s="136">
        <v>0</v>
      </c>
      <c r="R105" s="136">
        <f t="shared" si="12"/>
        <v>0</v>
      </c>
      <c r="S105" s="136">
        <v>0</v>
      </c>
      <c r="T105" s="137">
        <f t="shared" si="13"/>
        <v>0</v>
      </c>
      <c r="AR105" s="138" t="s">
        <v>249</v>
      </c>
      <c r="AT105" s="138" t="s">
        <v>155</v>
      </c>
      <c r="AU105" s="138" t="s">
        <v>83</v>
      </c>
      <c r="AY105" s="17" t="s">
        <v>152</v>
      </c>
      <c r="BE105" s="139">
        <f t="shared" si="14"/>
        <v>0</v>
      </c>
      <c r="BF105" s="139">
        <f t="shared" si="15"/>
        <v>0</v>
      </c>
      <c r="BG105" s="139">
        <f t="shared" si="16"/>
        <v>0</v>
      </c>
      <c r="BH105" s="139">
        <f t="shared" si="17"/>
        <v>0</v>
      </c>
      <c r="BI105" s="139">
        <f t="shared" si="18"/>
        <v>0</v>
      </c>
      <c r="BJ105" s="17" t="s">
        <v>81</v>
      </c>
      <c r="BK105" s="139">
        <f t="shared" si="19"/>
        <v>0</v>
      </c>
      <c r="BL105" s="17" t="s">
        <v>249</v>
      </c>
      <c r="BM105" s="138" t="s">
        <v>526</v>
      </c>
    </row>
    <row r="106" spans="2:65" s="1" customFormat="1" ht="16.5" customHeight="1">
      <c r="B106" s="32"/>
      <c r="C106" s="127" t="s">
        <v>7</v>
      </c>
      <c r="D106" s="127" t="s">
        <v>155</v>
      </c>
      <c r="E106" s="128" t="s">
        <v>784</v>
      </c>
      <c r="F106" s="129" t="s">
        <v>785</v>
      </c>
      <c r="G106" s="130" t="s">
        <v>224</v>
      </c>
      <c r="H106" s="131">
        <v>60</v>
      </c>
      <c r="I106" s="132"/>
      <c r="J106" s="133">
        <f t="shared" si="10"/>
        <v>0</v>
      </c>
      <c r="K106" s="129" t="s">
        <v>19</v>
      </c>
      <c r="L106" s="32"/>
      <c r="M106" s="134" t="s">
        <v>19</v>
      </c>
      <c r="N106" s="135" t="s">
        <v>44</v>
      </c>
      <c r="P106" s="136">
        <f t="shared" si="11"/>
        <v>0</v>
      </c>
      <c r="Q106" s="136">
        <v>0</v>
      </c>
      <c r="R106" s="136">
        <f t="shared" si="12"/>
        <v>0</v>
      </c>
      <c r="S106" s="136">
        <v>0</v>
      </c>
      <c r="T106" s="137">
        <f t="shared" si="13"/>
        <v>0</v>
      </c>
      <c r="AR106" s="138" t="s">
        <v>249</v>
      </c>
      <c r="AT106" s="138" t="s">
        <v>155</v>
      </c>
      <c r="AU106" s="138" t="s">
        <v>83</v>
      </c>
      <c r="AY106" s="17" t="s">
        <v>152</v>
      </c>
      <c r="BE106" s="139">
        <f t="shared" si="14"/>
        <v>0</v>
      </c>
      <c r="BF106" s="139">
        <f t="shared" si="15"/>
        <v>0</v>
      </c>
      <c r="BG106" s="139">
        <f t="shared" si="16"/>
        <v>0</v>
      </c>
      <c r="BH106" s="139">
        <f t="shared" si="17"/>
        <v>0</v>
      </c>
      <c r="BI106" s="139">
        <f t="shared" si="18"/>
        <v>0</v>
      </c>
      <c r="BJ106" s="17" t="s">
        <v>81</v>
      </c>
      <c r="BK106" s="139">
        <f t="shared" si="19"/>
        <v>0</v>
      </c>
      <c r="BL106" s="17" t="s">
        <v>249</v>
      </c>
      <c r="BM106" s="138" t="s">
        <v>535</v>
      </c>
    </row>
    <row r="107" spans="2:65" s="1" customFormat="1" ht="24.25" customHeight="1">
      <c r="B107" s="32"/>
      <c r="C107" s="127" t="s">
        <v>290</v>
      </c>
      <c r="D107" s="127" t="s">
        <v>155</v>
      </c>
      <c r="E107" s="128" t="s">
        <v>786</v>
      </c>
      <c r="F107" s="129" t="s">
        <v>787</v>
      </c>
      <c r="G107" s="130" t="s">
        <v>224</v>
      </c>
      <c r="H107" s="131">
        <v>125</v>
      </c>
      <c r="I107" s="132"/>
      <c r="J107" s="133">
        <f t="shared" si="10"/>
        <v>0</v>
      </c>
      <c r="K107" s="129" t="s">
        <v>19</v>
      </c>
      <c r="L107" s="32"/>
      <c r="M107" s="134" t="s">
        <v>19</v>
      </c>
      <c r="N107" s="135" t="s">
        <v>44</v>
      </c>
      <c r="P107" s="136">
        <f t="shared" si="11"/>
        <v>0</v>
      </c>
      <c r="Q107" s="136">
        <v>0</v>
      </c>
      <c r="R107" s="136">
        <f t="shared" si="12"/>
        <v>0</v>
      </c>
      <c r="S107" s="136">
        <v>0</v>
      </c>
      <c r="T107" s="137">
        <f t="shared" si="13"/>
        <v>0</v>
      </c>
      <c r="AR107" s="138" t="s">
        <v>249</v>
      </c>
      <c r="AT107" s="138" t="s">
        <v>155</v>
      </c>
      <c r="AU107" s="138" t="s">
        <v>83</v>
      </c>
      <c r="AY107" s="17" t="s">
        <v>152</v>
      </c>
      <c r="BE107" s="139">
        <f t="shared" si="14"/>
        <v>0</v>
      </c>
      <c r="BF107" s="139">
        <f t="shared" si="15"/>
        <v>0</v>
      </c>
      <c r="BG107" s="139">
        <f t="shared" si="16"/>
        <v>0</v>
      </c>
      <c r="BH107" s="139">
        <f t="shared" si="17"/>
        <v>0</v>
      </c>
      <c r="BI107" s="139">
        <f t="shared" si="18"/>
        <v>0</v>
      </c>
      <c r="BJ107" s="17" t="s">
        <v>81</v>
      </c>
      <c r="BK107" s="139">
        <f t="shared" si="19"/>
        <v>0</v>
      </c>
      <c r="BL107" s="17" t="s">
        <v>249</v>
      </c>
      <c r="BM107" s="138" t="s">
        <v>544</v>
      </c>
    </row>
    <row r="108" spans="2:65" s="1" customFormat="1" ht="16.5" customHeight="1">
      <c r="B108" s="32"/>
      <c r="C108" s="127" t="s">
        <v>296</v>
      </c>
      <c r="D108" s="127" t="s">
        <v>155</v>
      </c>
      <c r="E108" s="128" t="s">
        <v>788</v>
      </c>
      <c r="F108" s="129" t="s">
        <v>789</v>
      </c>
      <c r="G108" s="130" t="s">
        <v>224</v>
      </c>
      <c r="H108" s="131">
        <v>175</v>
      </c>
      <c r="I108" s="132"/>
      <c r="J108" s="133">
        <f t="shared" si="10"/>
        <v>0</v>
      </c>
      <c r="K108" s="129" t="s">
        <v>19</v>
      </c>
      <c r="L108" s="32"/>
      <c r="M108" s="134" t="s">
        <v>19</v>
      </c>
      <c r="N108" s="135" t="s">
        <v>44</v>
      </c>
      <c r="P108" s="136">
        <f t="shared" si="11"/>
        <v>0</v>
      </c>
      <c r="Q108" s="136">
        <v>0</v>
      </c>
      <c r="R108" s="136">
        <f t="shared" si="12"/>
        <v>0</v>
      </c>
      <c r="S108" s="136">
        <v>0</v>
      </c>
      <c r="T108" s="137">
        <f t="shared" si="13"/>
        <v>0</v>
      </c>
      <c r="AR108" s="138" t="s">
        <v>249</v>
      </c>
      <c r="AT108" s="138" t="s">
        <v>155</v>
      </c>
      <c r="AU108" s="138" t="s">
        <v>83</v>
      </c>
      <c r="AY108" s="17" t="s">
        <v>152</v>
      </c>
      <c r="BE108" s="139">
        <f t="shared" si="14"/>
        <v>0</v>
      </c>
      <c r="BF108" s="139">
        <f t="shared" si="15"/>
        <v>0</v>
      </c>
      <c r="BG108" s="139">
        <f t="shared" si="16"/>
        <v>0</v>
      </c>
      <c r="BH108" s="139">
        <f t="shared" si="17"/>
        <v>0</v>
      </c>
      <c r="BI108" s="139">
        <f t="shared" si="18"/>
        <v>0</v>
      </c>
      <c r="BJ108" s="17" t="s">
        <v>81</v>
      </c>
      <c r="BK108" s="139">
        <f t="shared" si="19"/>
        <v>0</v>
      </c>
      <c r="BL108" s="17" t="s">
        <v>249</v>
      </c>
      <c r="BM108" s="138" t="s">
        <v>556</v>
      </c>
    </row>
    <row r="109" spans="2:65" s="1" customFormat="1" ht="16.5" customHeight="1">
      <c r="B109" s="32"/>
      <c r="C109" s="127" t="s">
        <v>303</v>
      </c>
      <c r="D109" s="127" t="s">
        <v>155</v>
      </c>
      <c r="E109" s="128" t="s">
        <v>790</v>
      </c>
      <c r="F109" s="129" t="s">
        <v>791</v>
      </c>
      <c r="G109" s="130" t="s">
        <v>224</v>
      </c>
      <c r="H109" s="131">
        <v>175</v>
      </c>
      <c r="I109" s="132"/>
      <c r="J109" s="133">
        <f t="shared" si="10"/>
        <v>0</v>
      </c>
      <c r="K109" s="129" t="s">
        <v>19</v>
      </c>
      <c r="L109" s="32"/>
      <c r="M109" s="134" t="s">
        <v>19</v>
      </c>
      <c r="N109" s="135" t="s">
        <v>44</v>
      </c>
      <c r="P109" s="136">
        <f t="shared" si="11"/>
        <v>0</v>
      </c>
      <c r="Q109" s="136">
        <v>0</v>
      </c>
      <c r="R109" s="136">
        <f t="shared" si="12"/>
        <v>0</v>
      </c>
      <c r="S109" s="136">
        <v>0</v>
      </c>
      <c r="T109" s="137">
        <f t="shared" si="13"/>
        <v>0</v>
      </c>
      <c r="AR109" s="138" t="s">
        <v>249</v>
      </c>
      <c r="AT109" s="138" t="s">
        <v>155</v>
      </c>
      <c r="AU109" s="138" t="s">
        <v>83</v>
      </c>
      <c r="AY109" s="17" t="s">
        <v>152</v>
      </c>
      <c r="BE109" s="139">
        <f t="shared" si="14"/>
        <v>0</v>
      </c>
      <c r="BF109" s="139">
        <f t="shared" si="15"/>
        <v>0</v>
      </c>
      <c r="BG109" s="139">
        <f t="shared" si="16"/>
        <v>0</v>
      </c>
      <c r="BH109" s="139">
        <f t="shared" si="17"/>
        <v>0</v>
      </c>
      <c r="BI109" s="139">
        <f t="shared" si="18"/>
        <v>0</v>
      </c>
      <c r="BJ109" s="17" t="s">
        <v>81</v>
      </c>
      <c r="BK109" s="139">
        <f t="shared" si="19"/>
        <v>0</v>
      </c>
      <c r="BL109" s="17" t="s">
        <v>249</v>
      </c>
      <c r="BM109" s="138" t="s">
        <v>564</v>
      </c>
    </row>
    <row r="110" spans="2:65" s="1" customFormat="1" ht="16.5" customHeight="1">
      <c r="B110" s="32"/>
      <c r="C110" s="127" t="s">
        <v>311</v>
      </c>
      <c r="D110" s="127" t="s">
        <v>155</v>
      </c>
      <c r="E110" s="128" t="s">
        <v>792</v>
      </c>
      <c r="F110" s="129" t="s">
        <v>793</v>
      </c>
      <c r="G110" s="130" t="s">
        <v>192</v>
      </c>
      <c r="H110" s="131">
        <v>12</v>
      </c>
      <c r="I110" s="132"/>
      <c r="J110" s="133">
        <f t="shared" si="10"/>
        <v>0</v>
      </c>
      <c r="K110" s="129" t="s">
        <v>19</v>
      </c>
      <c r="L110" s="32"/>
      <c r="M110" s="134" t="s">
        <v>19</v>
      </c>
      <c r="N110" s="135" t="s">
        <v>44</v>
      </c>
      <c r="P110" s="136">
        <f t="shared" si="11"/>
        <v>0</v>
      </c>
      <c r="Q110" s="136">
        <v>0</v>
      </c>
      <c r="R110" s="136">
        <f t="shared" si="12"/>
        <v>0</v>
      </c>
      <c r="S110" s="136">
        <v>0</v>
      </c>
      <c r="T110" s="137">
        <f t="shared" si="13"/>
        <v>0</v>
      </c>
      <c r="AR110" s="138" t="s">
        <v>249</v>
      </c>
      <c r="AT110" s="138" t="s">
        <v>155</v>
      </c>
      <c r="AU110" s="138" t="s">
        <v>83</v>
      </c>
      <c r="AY110" s="17" t="s">
        <v>152</v>
      </c>
      <c r="BE110" s="139">
        <f t="shared" si="14"/>
        <v>0</v>
      </c>
      <c r="BF110" s="139">
        <f t="shared" si="15"/>
        <v>0</v>
      </c>
      <c r="BG110" s="139">
        <f t="shared" si="16"/>
        <v>0</v>
      </c>
      <c r="BH110" s="139">
        <f t="shared" si="17"/>
        <v>0</v>
      </c>
      <c r="BI110" s="139">
        <f t="shared" si="18"/>
        <v>0</v>
      </c>
      <c r="BJ110" s="17" t="s">
        <v>81</v>
      </c>
      <c r="BK110" s="139">
        <f t="shared" si="19"/>
        <v>0</v>
      </c>
      <c r="BL110" s="17" t="s">
        <v>249</v>
      </c>
      <c r="BM110" s="138" t="s">
        <v>573</v>
      </c>
    </row>
    <row r="111" spans="2:65" s="1" customFormat="1" ht="16.5" customHeight="1">
      <c r="B111" s="32"/>
      <c r="C111" s="127" t="s">
        <v>319</v>
      </c>
      <c r="D111" s="127" t="s">
        <v>155</v>
      </c>
      <c r="E111" s="128" t="s">
        <v>794</v>
      </c>
      <c r="F111" s="129" t="s">
        <v>795</v>
      </c>
      <c r="G111" s="130" t="s">
        <v>192</v>
      </c>
      <c r="H111" s="131">
        <v>20</v>
      </c>
      <c r="I111" s="132"/>
      <c r="J111" s="133">
        <f t="shared" si="10"/>
        <v>0</v>
      </c>
      <c r="K111" s="129" t="s">
        <v>19</v>
      </c>
      <c r="L111" s="32"/>
      <c r="M111" s="134" t="s">
        <v>19</v>
      </c>
      <c r="N111" s="135" t="s">
        <v>44</v>
      </c>
      <c r="P111" s="136">
        <f t="shared" si="11"/>
        <v>0</v>
      </c>
      <c r="Q111" s="136">
        <v>0</v>
      </c>
      <c r="R111" s="136">
        <f t="shared" si="12"/>
        <v>0</v>
      </c>
      <c r="S111" s="136">
        <v>0</v>
      </c>
      <c r="T111" s="137">
        <f t="shared" si="13"/>
        <v>0</v>
      </c>
      <c r="AR111" s="138" t="s">
        <v>249</v>
      </c>
      <c r="AT111" s="138" t="s">
        <v>155</v>
      </c>
      <c r="AU111" s="138" t="s">
        <v>83</v>
      </c>
      <c r="AY111" s="17" t="s">
        <v>152</v>
      </c>
      <c r="BE111" s="139">
        <f t="shared" si="14"/>
        <v>0</v>
      </c>
      <c r="BF111" s="139">
        <f t="shared" si="15"/>
        <v>0</v>
      </c>
      <c r="BG111" s="139">
        <f t="shared" si="16"/>
        <v>0</v>
      </c>
      <c r="BH111" s="139">
        <f t="shared" si="17"/>
        <v>0</v>
      </c>
      <c r="BI111" s="139">
        <f t="shared" si="18"/>
        <v>0</v>
      </c>
      <c r="BJ111" s="17" t="s">
        <v>81</v>
      </c>
      <c r="BK111" s="139">
        <f t="shared" si="19"/>
        <v>0</v>
      </c>
      <c r="BL111" s="17" t="s">
        <v>249</v>
      </c>
      <c r="BM111" s="138" t="s">
        <v>583</v>
      </c>
    </row>
    <row r="112" spans="2:65" s="1" customFormat="1" ht="16.5" customHeight="1">
      <c r="B112" s="32"/>
      <c r="C112" s="127" t="s">
        <v>329</v>
      </c>
      <c r="D112" s="127" t="s">
        <v>155</v>
      </c>
      <c r="E112" s="128" t="s">
        <v>796</v>
      </c>
      <c r="F112" s="129" t="s">
        <v>797</v>
      </c>
      <c r="G112" s="130" t="s">
        <v>192</v>
      </c>
      <c r="H112" s="131">
        <v>10</v>
      </c>
      <c r="I112" s="132"/>
      <c r="J112" s="133">
        <f t="shared" si="10"/>
        <v>0</v>
      </c>
      <c r="K112" s="129" t="s">
        <v>19</v>
      </c>
      <c r="L112" s="32"/>
      <c r="M112" s="134" t="s">
        <v>19</v>
      </c>
      <c r="N112" s="135" t="s">
        <v>44</v>
      </c>
      <c r="P112" s="136">
        <f t="shared" si="11"/>
        <v>0</v>
      </c>
      <c r="Q112" s="136">
        <v>0</v>
      </c>
      <c r="R112" s="136">
        <f t="shared" si="12"/>
        <v>0</v>
      </c>
      <c r="S112" s="136">
        <v>0</v>
      </c>
      <c r="T112" s="137">
        <f t="shared" si="13"/>
        <v>0</v>
      </c>
      <c r="AR112" s="138" t="s">
        <v>249</v>
      </c>
      <c r="AT112" s="138" t="s">
        <v>155</v>
      </c>
      <c r="AU112" s="138" t="s">
        <v>83</v>
      </c>
      <c r="AY112" s="17" t="s">
        <v>152</v>
      </c>
      <c r="BE112" s="139">
        <f t="shared" si="14"/>
        <v>0</v>
      </c>
      <c r="BF112" s="139">
        <f t="shared" si="15"/>
        <v>0</v>
      </c>
      <c r="BG112" s="139">
        <f t="shared" si="16"/>
        <v>0</v>
      </c>
      <c r="BH112" s="139">
        <f t="shared" si="17"/>
        <v>0</v>
      </c>
      <c r="BI112" s="139">
        <f t="shared" si="18"/>
        <v>0</v>
      </c>
      <c r="BJ112" s="17" t="s">
        <v>81</v>
      </c>
      <c r="BK112" s="139">
        <f t="shared" si="19"/>
        <v>0</v>
      </c>
      <c r="BL112" s="17" t="s">
        <v>249</v>
      </c>
      <c r="BM112" s="138" t="s">
        <v>593</v>
      </c>
    </row>
    <row r="113" spans="2:65" s="1" customFormat="1" ht="16.5" customHeight="1">
      <c r="B113" s="32"/>
      <c r="C113" s="127" t="s">
        <v>473</v>
      </c>
      <c r="D113" s="127" t="s">
        <v>155</v>
      </c>
      <c r="E113" s="128" t="s">
        <v>798</v>
      </c>
      <c r="F113" s="129" t="s">
        <v>799</v>
      </c>
      <c r="G113" s="130" t="s">
        <v>192</v>
      </c>
      <c r="H113" s="131">
        <v>2</v>
      </c>
      <c r="I113" s="132"/>
      <c r="J113" s="133">
        <f t="shared" si="10"/>
        <v>0</v>
      </c>
      <c r="K113" s="129" t="s">
        <v>19</v>
      </c>
      <c r="L113" s="32"/>
      <c r="M113" s="134" t="s">
        <v>19</v>
      </c>
      <c r="N113" s="135" t="s">
        <v>44</v>
      </c>
      <c r="P113" s="136">
        <f t="shared" si="11"/>
        <v>0</v>
      </c>
      <c r="Q113" s="136">
        <v>0</v>
      </c>
      <c r="R113" s="136">
        <f t="shared" si="12"/>
        <v>0</v>
      </c>
      <c r="S113" s="136">
        <v>0</v>
      </c>
      <c r="T113" s="137">
        <f t="shared" si="13"/>
        <v>0</v>
      </c>
      <c r="AR113" s="138" t="s">
        <v>249</v>
      </c>
      <c r="AT113" s="138" t="s">
        <v>155</v>
      </c>
      <c r="AU113" s="138" t="s">
        <v>83</v>
      </c>
      <c r="AY113" s="17" t="s">
        <v>152</v>
      </c>
      <c r="BE113" s="139">
        <f t="shared" si="14"/>
        <v>0</v>
      </c>
      <c r="BF113" s="139">
        <f t="shared" si="15"/>
        <v>0</v>
      </c>
      <c r="BG113" s="139">
        <f t="shared" si="16"/>
        <v>0</v>
      </c>
      <c r="BH113" s="139">
        <f t="shared" si="17"/>
        <v>0</v>
      </c>
      <c r="BI113" s="139">
        <f t="shared" si="18"/>
        <v>0</v>
      </c>
      <c r="BJ113" s="17" t="s">
        <v>81</v>
      </c>
      <c r="BK113" s="139">
        <f t="shared" si="19"/>
        <v>0</v>
      </c>
      <c r="BL113" s="17" t="s">
        <v>249</v>
      </c>
      <c r="BM113" s="138" t="s">
        <v>603</v>
      </c>
    </row>
    <row r="114" spans="2:65" s="1" customFormat="1" ht="16.5" customHeight="1">
      <c r="B114" s="32"/>
      <c r="C114" s="127" t="s">
        <v>478</v>
      </c>
      <c r="D114" s="127" t="s">
        <v>155</v>
      </c>
      <c r="E114" s="128" t="s">
        <v>800</v>
      </c>
      <c r="F114" s="129" t="s">
        <v>801</v>
      </c>
      <c r="G114" s="130" t="s">
        <v>192</v>
      </c>
      <c r="H114" s="131">
        <v>1</v>
      </c>
      <c r="I114" s="132"/>
      <c r="J114" s="133">
        <f t="shared" si="10"/>
        <v>0</v>
      </c>
      <c r="K114" s="129" t="s">
        <v>19</v>
      </c>
      <c r="L114" s="32"/>
      <c r="M114" s="134" t="s">
        <v>19</v>
      </c>
      <c r="N114" s="135" t="s">
        <v>44</v>
      </c>
      <c r="P114" s="136">
        <f t="shared" si="11"/>
        <v>0</v>
      </c>
      <c r="Q114" s="136">
        <v>0</v>
      </c>
      <c r="R114" s="136">
        <f t="shared" si="12"/>
        <v>0</v>
      </c>
      <c r="S114" s="136">
        <v>0</v>
      </c>
      <c r="T114" s="137">
        <f t="shared" si="13"/>
        <v>0</v>
      </c>
      <c r="AR114" s="138" t="s">
        <v>249</v>
      </c>
      <c r="AT114" s="138" t="s">
        <v>155</v>
      </c>
      <c r="AU114" s="138" t="s">
        <v>83</v>
      </c>
      <c r="AY114" s="17" t="s">
        <v>152</v>
      </c>
      <c r="BE114" s="139">
        <f t="shared" si="14"/>
        <v>0</v>
      </c>
      <c r="BF114" s="139">
        <f t="shared" si="15"/>
        <v>0</v>
      </c>
      <c r="BG114" s="139">
        <f t="shared" si="16"/>
        <v>0</v>
      </c>
      <c r="BH114" s="139">
        <f t="shared" si="17"/>
        <v>0</v>
      </c>
      <c r="BI114" s="139">
        <f t="shared" si="18"/>
        <v>0</v>
      </c>
      <c r="BJ114" s="17" t="s">
        <v>81</v>
      </c>
      <c r="BK114" s="139">
        <f t="shared" si="19"/>
        <v>0</v>
      </c>
      <c r="BL114" s="17" t="s">
        <v>249</v>
      </c>
      <c r="BM114" s="138" t="s">
        <v>613</v>
      </c>
    </row>
    <row r="115" spans="2:65" s="1" customFormat="1" ht="16.5" customHeight="1">
      <c r="B115" s="32"/>
      <c r="C115" s="127" t="s">
        <v>483</v>
      </c>
      <c r="D115" s="127" t="s">
        <v>155</v>
      </c>
      <c r="E115" s="128" t="s">
        <v>802</v>
      </c>
      <c r="F115" s="129" t="s">
        <v>803</v>
      </c>
      <c r="G115" s="130" t="s">
        <v>192</v>
      </c>
      <c r="H115" s="131">
        <v>18</v>
      </c>
      <c r="I115" s="132"/>
      <c r="J115" s="133">
        <f t="shared" si="10"/>
        <v>0</v>
      </c>
      <c r="K115" s="129" t="s">
        <v>19</v>
      </c>
      <c r="L115" s="32"/>
      <c r="M115" s="134" t="s">
        <v>19</v>
      </c>
      <c r="N115" s="135" t="s">
        <v>44</v>
      </c>
      <c r="P115" s="136">
        <f t="shared" si="11"/>
        <v>0</v>
      </c>
      <c r="Q115" s="136">
        <v>0</v>
      </c>
      <c r="R115" s="136">
        <f t="shared" si="12"/>
        <v>0</v>
      </c>
      <c r="S115" s="136">
        <v>0</v>
      </c>
      <c r="T115" s="137">
        <f t="shared" si="13"/>
        <v>0</v>
      </c>
      <c r="AR115" s="138" t="s">
        <v>249</v>
      </c>
      <c r="AT115" s="138" t="s">
        <v>155</v>
      </c>
      <c r="AU115" s="138" t="s">
        <v>83</v>
      </c>
      <c r="AY115" s="17" t="s">
        <v>152</v>
      </c>
      <c r="BE115" s="139">
        <f t="shared" si="14"/>
        <v>0</v>
      </c>
      <c r="BF115" s="139">
        <f t="shared" si="15"/>
        <v>0</v>
      </c>
      <c r="BG115" s="139">
        <f t="shared" si="16"/>
        <v>0</v>
      </c>
      <c r="BH115" s="139">
        <f t="shared" si="17"/>
        <v>0</v>
      </c>
      <c r="BI115" s="139">
        <f t="shared" si="18"/>
        <v>0</v>
      </c>
      <c r="BJ115" s="17" t="s">
        <v>81</v>
      </c>
      <c r="BK115" s="139">
        <f t="shared" si="19"/>
        <v>0</v>
      </c>
      <c r="BL115" s="17" t="s">
        <v>249</v>
      </c>
      <c r="BM115" s="138" t="s">
        <v>624</v>
      </c>
    </row>
    <row r="116" spans="2:65" s="1" customFormat="1" ht="16.5" customHeight="1">
      <c r="B116" s="32"/>
      <c r="C116" s="127" t="s">
        <v>488</v>
      </c>
      <c r="D116" s="127" t="s">
        <v>155</v>
      </c>
      <c r="E116" s="128" t="s">
        <v>804</v>
      </c>
      <c r="F116" s="129" t="s">
        <v>805</v>
      </c>
      <c r="G116" s="130" t="s">
        <v>192</v>
      </c>
      <c r="H116" s="131">
        <v>10</v>
      </c>
      <c r="I116" s="132"/>
      <c r="J116" s="133">
        <f t="shared" si="10"/>
        <v>0</v>
      </c>
      <c r="K116" s="129" t="s">
        <v>19</v>
      </c>
      <c r="L116" s="32"/>
      <c r="M116" s="134" t="s">
        <v>19</v>
      </c>
      <c r="N116" s="135" t="s">
        <v>44</v>
      </c>
      <c r="P116" s="136">
        <f t="shared" si="11"/>
        <v>0</v>
      </c>
      <c r="Q116" s="136">
        <v>0</v>
      </c>
      <c r="R116" s="136">
        <f t="shared" si="12"/>
        <v>0</v>
      </c>
      <c r="S116" s="136">
        <v>0</v>
      </c>
      <c r="T116" s="137">
        <f t="shared" si="13"/>
        <v>0</v>
      </c>
      <c r="AR116" s="138" t="s">
        <v>249</v>
      </c>
      <c r="AT116" s="138" t="s">
        <v>155</v>
      </c>
      <c r="AU116" s="138" t="s">
        <v>83</v>
      </c>
      <c r="AY116" s="17" t="s">
        <v>152</v>
      </c>
      <c r="BE116" s="139">
        <f t="shared" si="14"/>
        <v>0</v>
      </c>
      <c r="BF116" s="139">
        <f t="shared" si="15"/>
        <v>0</v>
      </c>
      <c r="BG116" s="139">
        <f t="shared" si="16"/>
        <v>0</v>
      </c>
      <c r="BH116" s="139">
        <f t="shared" si="17"/>
        <v>0</v>
      </c>
      <c r="BI116" s="139">
        <f t="shared" si="18"/>
        <v>0</v>
      </c>
      <c r="BJ116" s="17" t="s">
        <v>81</v>
      </c>
      <c r="BK116" s="139">
        <f t="shared" si="19"/>
        <v>0</v>
      </c>
      <c r="BL116" s="17" t="s">
        <v>249</v>
      </c>
      <c r="BM116" s="138" t="s">
        <v>634</v>
      </c>
    </row>
    <row r="117" spans="2:65" s="1" customFormat="1" ht="16.5" customHeight="1">
      <c r="B117" s="32"/>
      <c r="C117" s="127" t="s">
        <v>466</v>
      </c>
      <c r="D117" s="127" t="s">
        <v>155</v>
      </c>
      <c r="E117" s="128" t="s">
        <v>806</v>
      </c>
      <c r="F117" s="129" t="s">
        <v>807</v>
      </c>
      <c r="G117" s="130" t="s">
        <v>224</v>
      </c>
      <c r="H117" s="131">
        <v>175</v>
      </c>
      <c r="I117" s="132"/>
      <c r="J117" s="133">
        <f t="shared" si="10"/>
        <v>0</v>
      </c>
      <c r="K117" s="129" t="s">
        <v>19</v>
      </c>
      <c r="L117" s="32"/>
      <c r="M117" s="134" t="s">
        <v>19</v>
      </c>
      <c r="N117" s="135" t="s">
        <v>44</v>
      </c>
      <c r="P117" s="136">
        <f t="shared" si="11"/>
        <v>0</v>
      </c>
      <c r="Q117" s="136">
        <v>0</v>
      </c>
      <c r="R117" s="136">
        <f t="shared" si="12"/>
        <v>0</v>
      </c>
      <c r="S117" s="136">
        <v>0</v>
      </c>
      <c r="T117" s="137">
        <f t="shared" si="13"/>
        <v>0</v>
      </c>
      <c r="AR117" s="138" t="s">
        <v>249</v>
      </c>
      <c r="AT117" s="138" t="s">
        <v>155</v>
      </c>
      <c r="AU117" s="138" t="s">
        <v>83</v>
      </c>
      <c r="AY117" s="17" t="s">
        <v>152</v>
      </c>
      <c r="BE117" s="139">
        <f t="shared" si="14"/>
        <v>0</v>
      </c>
      <c r="BF117" s="139">
        <f t="shared" si="15"/>
        <v>0</v>
      </c>
      <c r="BG117" s="139">
        <f t="shared" si="16"/>
        <v>0</v>
      </c>
      <c r="BH117" s="139">
        <f t="shared" si="17"/>
        <v>0</v>
      </c>
      <c r="BI117" s="139">
        <f t="shared" si="18"/>
        <v>0</v>
      </c>
      <c r="BJ117" s="17" t="s">
        <v>81</v>
      </c>
      <c r="BK117" s="139">
        <f t="shared" si="19"/>
        <v>0</v>
      </c>
      <c r="BL117" s="17" t="s">
        <v>249</v>
      </c>
      <c r="BM117" s="138" t="s">
        <v>644</v>
      </c>
    </row>
    <row r="118" spans="2:65" s="1" customFormat="1" ht="16.5" customHeight="1">
      <c r="B118" s="32"/>
      <c r="C118" s="127" t="s">
        <v>495</v>
      </c>
      <c r="D118" s="127" t="s">
        <v>155</v>
      </c>
      <c r="E118" s="128" t="s">
        <v>808</v>
      </c>
      <c r="F118" s="129" t="s">
        <v>809</v>
      </c>
      <c r="G118" s="130" t="s">
        <v>224</v>
      </c>
      <c r="H118" s="131">
        <v>25</v>
      </c>
      <c r="I118" s="132"/>
      <c r="J118" s="133">
        <f t="shared" si="10"/>
        <v>0</v>
      </c>
      <c r="K118" s="129" t="s">
        <v>19</v>
      </c>
      <c r="L118" s="32"/>
      <c r="M118" s="134" t="s">
        <v>19</v>
      </c>
      <c r="N118" s="135" t="s">
        <v>44</v>
      </c>
      <c r="P118" s="136">
        <f t="shared" si="11"/>
        <v>0</v>
      </c>
      <c r="Q118" s="136">
        <v>0</v>
      </c>
      <c r="R118" s="136">
        <f t="shared" si="12"/>
        <v>0</v>
      </c>
      <c r="S118" s="136">
        <v>0</v>
      </c>
      <c r="T118" s="137">
        <f t="shared" si="13"/>
        <v>0</v>
      </c>
      <c r="AR118" s="138" t="s">
        <v>249</v>
      </c>
      <c r="AT118" s="138" t="s">
        <v>155</v>
      </c>
      <c r="AU118" s="138" t="s">
        <v>83</v>
      </c>
      <c r="AY118" s="17" t="s">
        <v>152</v>
      </c>
      <c r="BE118" s="139">
        <f t="shared" si="14"/>
        <v>0</v>
      </c>
      <c r="BF118" s="139">
        <f t="shared" si="15"/>
        <v>0</v>
      </c>
      <c r="BG118" s="139">
        <f t="shared" si="16"/>
        <v>0</v>
      </c>
      <c r="BH118" s="139">
        <f t="shared" si="17"/>
        <v>0</v>
      </c>
      <c r="BI118" s="139">
        <f t="shared" si="18"/>
        <v>0</v>
      </c>
      <c r="BJ118" s="17" t="s">
        <v>81</v>
      </c>
      <c r="BK118" s="139">
        <f t="shared" si="19"/>
        <v>0</v>
      </c>
      <c r="BL118" s="17" t="s">
        <v>249</v>
      </c>
      <c r="BM118" s="138" t="s">
        <v>654</v>
      </c>
    </row>
    <row r="119" spans="2:65" s="1" customFormat="1" ht="16.5" customHeight="1">
      <c r="B119" s="32"/>
      <c r="C119" s="127" t="s">
        <v>499</v>
      </c>
      <c r="D119" s="127" t="s">
        <v>155</v>
      </c>
      <c r="E119" s="128" t="s">
        <v>810</v>
      </c>
      <c r="F119" s="129" t="s">
        <v>811</v>
      </c>
      <c r="G119" s="130" t="s">
        <v>224</v>
      </c>
      <c r="H119" s="131">
        <v>40</v>
      </c>
      <c r="I119" s="132"/>
      <c r="J119" s="133">
        <f t="shared" si="10"/>
        <v>0</v>
      </c>
      <c r="K119" s="129" t="s">
        <v>19</v>
      </c>
      <c r="L119" s="32"/>
      <c r="M119" s="134" t="s">
        <v>19</v>
      </c>
      <c r="N119" s="135" t="s">
        <v>44</v>
      </c>
      <c r="P119" s="136">
        <f t="shared" si="11"/>
        <v>0</v>
      </c>
      <c r="Q119" s="136">
        <v>0</v>
      </c>
      <c r="R119" s="136">
        <f t="shared" si="12"/>
        <v>0</v>
      </c>
      <c r="S119" s="136">
        <v>0</v>
      </c>
      <c r="T119" s="137">
        <f t="shared" si="13"/>
        <v>0</v>
      </c>
      <c r="AR119" s="138" t="s">
        <v>249</v>
      </c>
      <c r="AT119" s="138" t="s">
        <v>155</v>
      </c>
      <c r="AU119" s="138" t="s">
        <v>83</v>
      </c>
      <c r="AY119" s="17" t="s">
        <v>152</v>
      </c>
      <c r="BE119" s="139">
        <f t="shared" si="14"/>
        <v>0</v>
      </c>
      <c r="BF119" s="139">
        <f t="shared" si="15"/>
        <v>0</v>
      </c>
      <c r="BG119" s="139">
        <f t="shared" si="16"/>
        <v>0</v>
      </c>
      <c r="BH119" s="139">
        <f t="shared" si="17"/>
        <v>0</v>
      </c>
      <c r="BI119" s="139">
        <f t="shared" si="18"/>
        <v>0</v>
      </c>
      <c r="BJ119" s="17" t="s">
        <v>81</v>
      </c>
      <c r="BK119" s="139">
        <f t="shared" si="19"/>
        <v>0</v>
      </c>
      <c r="BL119" s="17" t="s">
        <v>249</v>
      </c>
      <c r="BM119" s="138" t="s">
        <v>666</v>
      </c>
    </row>
    <row r="120" spans="2:65" s="1" customFormat="1" ht="16.5" customHeight="1">
      <c r="B120" s="32"/>
      <c r="C120" s="127" t="s">
        <v>504</v>
      </c>
      <c r="D120" s="127" t="s">
        <v>155</v>
      </c>
      <c r="E120" s="128" t="s">
        <v>812</v>
      </c>
      <c r="F120" s="129" t="s">
        <v>813</v>
      </c>
      <c r="G120" s="130" t="s">
        <v>224</v>
      </c>
      <c r="H120" s="131">
        <v>44</v>
      </c>
      <c r="I120" s="132"/>
      <c r="J120" s="133">
        <f t="shared" si="10"/>
        <v>0</v>
      </c>
      <c r="K120" s="129" t="s">
        <v>19</v>
      </c>
      <c r="L120" s="32"/>
      <c r="M120" s="134" t="s">
        <v>19</v>
      </c>
      <c r="N120" s="135" t="s">
        <v>44</v>
      </c>
      <c r="P120" s="136">
        <f t="shared" si="11"/>
        <v>0</v>
      </c>
      <c r="Q120" s="136">
        <v>0</v>
      </c>
      <c r="R120" s="136">
        <f t="shared" si="12"/>
        <v>0</v>
      </c>
      <c r="S120" s="136">
        <v>0</v>
      </c>
      <c r="T120" s="137">
        <f t="shared" si="13"/>
        <v>0</v>
      </c>
      <c r="AR120" s="138" t="s">
        <v>249</v>
      </c>
      <c r="AT120" s="138" t="s">
        <v>155</v>
      </c>
      <c r="AU120" s="138" t="s">
        <v>83</v>
      </c>
      <c r="AY120" s="17" t="s">
        <v>152</v>
      </c>
      <c r="BE120" s="139">
        <f t="shared" si="14"/>
        <v>0</v>
      </c>
      <c r="BF120" s="139">
        <f t="shared" si="15"/>
        <v>0</v>
      </c>
      <c r="BG120" s="139">
        <f t="shared" si="16"/>
        <v>0</v>
      </c>
      <c r="BH120" s="139">
        <f t="shared" si="17"/>
        <v>0</v>
      </c>
      <c r="BI120" s="139">
        <f t="shared" si="18"/>
        <v>0</v>
      </c>
      <c r="BJ120" s="17" t="s">
        <v>81</v>
      </c>
      <c r="BK120" s="139">
        <f t="shared" si="19"/>
        <v>0</v>
      </c>
      <c r="BL120" s="17" t="s">
        <v>249</v>
      </c>
      <c r="BM120" s="138" t="s">
        <v>676</v>
      </c>
    </row>
    <row r="121" spans="2:65" s="1" customFormat="1" ht="16.5" customHeight="1">
      <c r="B121" s="32"/>
      <c r="C121" s="127" t="s">
        <v>508</v>
      </c>
      <c r="D121" s="127" t="s">
        <v>155</v>
      </c>
      <c r="E121" s="128" t="s">
        <v>814</v>
      </c>
      <c r="F121" s="129" t="s">
        <v>815</v>
      </c>
      <c r="G121" s="130" t="s">
        <v>224</v>
      </c>
      <c r="H121" s="131">
        <v>21</v>
      </c>
      <c r="I121" s="132"/>
      <c r="J121" s="133">
        <f t="shared" si="10"/>
        <v>0</v>
      </c>
      <c r="K121" s="129" t="s">
        <v>19</v>
      </c>
      <c r="L121" s="32"/>
      <c r="M121" s="134" t="s">
        <v>19</v>
      </c>
      <c r="N121" s="135" t="s">
        <v>44</v>
      </c>
      <c r="P121" s="136">
        <f t="shared" si="11"/>
        <v>0</v>
      </c>
      <c r="Q121" s="136">
        <v>0</v>
      </c>
      <c r="R121" s="136">
        <f t="shared" si="12"/>
        <v>0</v>
      </c>
      <c r="S121" s="136">
        <v>0</v>
      </c>
      <c r="T121" s="137">
        <f t="shared" si="13"/>
        <v>0</v>
      </c>
      <c r="AR121" s="138" t="s">
        <v>249</v>
      </c>
      <c r="AT121" s="138" t="s">
        <v>155</v>
      </c>
      <c r="AU121" s="138" t="s">
        <v>83</v>
      </c>
      <c r="AY121" s="17" t="s">
        <v>152</v>
      </c>
      <c r="BE121" s="139">
        <f t="shared" si="14"/>
        <v>0</v>
      </c>
      <c r="BF121" s="139">
        <f t="shared" si="15"/>
        <v>0</v>
      </c>
      <c r="BG121" s="139">
        <f t="shared" si="16"/>
        <v>0</v>
      </c>
      <c r="BH121" s="139">
        <f t="shared" si="17"/>
        <v>0</v>
      </c>
      <c r="BI121" s="139">
        <f t="shared" si="18"/>
        <v>0</v>
      </c>
      <c r="BJ121" s="17" t="s">
        <v>81</v>
      </c>
      <c r="BK121" s="139">
        <f t="shared" si="19"/>
        <v>0</v>
      </c>
      <c r="BL121" s="17" t="s">
        <v>249</v>
      </c>
      <c r="BM121" s="138" t="s">
        <v>687</v>
      </c>
    </row>
    <row r="122" spans="2:65" s="1" customFormat="1" ht="16.5" customHeight="1">
      <c r="B122" s="32"/>
      <c r="C122" s="127" t="s">
        <v>513</v>
      </c>
      <c r="D122" s="127" t="s">
        <v>155</v>
      </c>
      <c r="E122" s="128" t="s">
        <v>816</v>
      </c>
      <c r="F122" s="129" t="s">
        <v>817</v>
      </c>
      <c r="G122" s="130" t="s">
        <v>224</v>
      </c>
      <c r="H122" s="131">
        <v>29</v>
      </c>
      <c r="I122" s="132"/>
      <c r="J122" s="133">
        <f t="shared" si="10"/>
        <v>0</v>
      </c>
      <c r="K122" s="129" t="s">
        <v>19</v>
      </c>
      <c r="L122" s="32"/>
      <c r="M122" s="134" t="s">
        <v>19</v>
      </c>
      <c r="N122" s="135" t="s">
        <v>44</v>
      </c>
      <c r="P122" s="136">
        <f t="shared" si="11"/>
        <v>0</v>
      </c>
      <c r="Q122" s="136">
        <v>0</v>
      </c>
      <c r="R122" s="136">
        <f t="shared" si="12"/>
        <v>0</v>
      </c>
      <c r="S122" s="136">
        <v>0</v>
      </c>
      <c r="T122" s="137">
        <f t="shared" si="13"/>
        <v>0</v>
      </c>
      <c r="AR122" s="138" t="s">
        <v>249</v>
      </c>
      <c r="AT122" s="138" t="s">
        <v>155</v>
      </c>
      <c r="AU122" s="138" t="s">
        <v>83</v>
      </c>
      <c r="AY122" s="17" t="s">
        <v>152</v>
      </c>
      <c r="BE122" s="139">
        <f t="shared" si="14"/>
        <v>0</v>
      </c>
      <c r="BF122" s="139">
        <f t="shared" si="15"/>
        <v>0</v>
      </c>
      <c r="BG122" s="139">
        <f t="shared" si="16"/>
        <v>0</v>
      </c>
      <c r="BH122" s="139">
        <f t="shared" si="17"/>
        <v>0</v>
      </c>
      <c r="BI122" s="139">
        <f t="shared" si="18"/>
        <v>0</v>
      </c>
      <c r="BJ122" s="17" t="s">
        <v>81</v>
      </c>
      <c r="BK122" s="139">
        <f t="shared" si="19"/>
        <v>0</v>
      </c>
      <c r="BL122" s="17" t="s">
        <v>249</v>
      </c>
      <c r="BM122" s="138" t="s">
        <v>699</v>
      </c>
    </row>
    <row r="123" spans="2:65" s="1" customFormat="1" ht="16.5" customHeight="1">
      <c r="B123" s="32"/>
      <c r="C123" s="127" t="s">
        <v>517</v>
      </c>
      <c r="D123" s="127" t="s">
        <v>155</v>
      </c>
      <c r="E123" s="128" t="s">
        <v>818</v>
      </c>
      <c r="F123" s="129" t="s">
        <v>819</v>
      </c>
      <c r="G123" s="130" t="s">
        <v>224</v>
      </c>
      <c r="H123" s="131">
        <v>16</v>
      </c>
      <c r="I123" s="132"/>
      <c r="J123" s="133">
        <f t="shared" si="10"/>
        <v>0</v>
      </c>
      <c r="K123" s="129" t="s">
        <v>19</v>
      </c>
      <c r="L123" s="32"/>
      <c r="M123" s="134" t="s">
        <v>19</v>
      </c>
      <c r="N123" s="135" t="s">
        <v>44</v>
      </c>
      <c r="P123" s="136">
        <f t="shared" si="11"/>
        <v>0</v>
      </c>
      <c r="Q123" s="136">
        <v>0</v>
      </c>
      <c r="R123" s="136">
        <f t="shared" si="12"/>
        <v>0</v>
      </c>
      <c r="S123" s="136">
        <v>0</v>
      </c>
      <c r="T123" s="137">
        <f t="shared" si="13"/>
        <v>0</v>
      </c>
      <c r="AR123" s="138" t="s">
        <v>249</v>
      </c>
      <c r="AT123" s="138" t="s">
        <v>155</v>
      </c>
      <c r="AU123" s="138" t="s">
        <v>83</v>
      </c>
      <c r="AY123" s="17" t="s">
        <v>152</v>
      </c>
      <c r="BE123" s="139">
        <f t="shared" si="14"/>
        <v>0</v>
      </c>
      <c r="BF123" s="139">
        <f t="shared" si="15"/>
        <v>0</v>
      </c>
      <c r="BG123" s="139">
        <f t="shared" si="16"/>
        <v>0</v>
      </c>
      <c r="BH123" s="139">
        <f t="shared" si="17"/>
        <v>0</v>
      </c>
      <c r="BI123" s="139">
        <f t="shared" si="18"/>
        <v>0</v>
      </c>
      <c r="BJ123" s="17" t="s">
        <v>81</v>
      </c>
      <c r="BK123" s="139">
        <f t="shared" si="19"/>
        <v>0</v>
      </c>
      <c r="BL123" s="17" t="s">
        <v>249</v>
      </c>
      <c r="BM123" s="138" t="s">
        <v>820</v>
      </c>
    </row>
    <row r="124" spans="2:65" s="1" customFormat="1" ht="16.5" customHeight="1">
      <c r="B124" s="32"/>
      <c r="C124" s="127" t="s">
        <v>522</v>
      </c>
      <c r="D124" s="127" t="s">
        <v>155</v>
      </c>
      <c r="E124" s="128" t="s">
        <v>821</v>
      </c>
      <c r="F124" s="129" t="s">
        <v>822</v>
      </c>
      <c r="G124" s="130" t="s">
        <v>778</v>
      </c>
      <c r="H124" s="181"/>
      <c r="I124" s="132"/>
      <c r="J124" s="133">
        <f t="shared" si="10"/>
        <v>0</v>
      </c>
      <c r="K124" s="129" t="s">
        <v>19</v>
      </c>
      <c r="L124" s="32"/>
      <c r="M124" s="182" t="s">
        <v>19</v>
      </c>
      <c r="N124" s="183" t="s">
        <v>44</v>
      </c>
      <c r="O124" s="179"/>
      <c r="P124" s="184">
        <f t="shared" si="11"/>
        <v>0</v>
      </c>
      <c r="Q124" s="184">
        <v>0</v>
      </c>
      <c r="R124" s="184">
        <f t="shared" si="12"/>
        <v>0</v>
      </c>
      <c r="S124" s="184">
        <v>0</v>
      </c>
      <c r="T124" s="185">
        <f t="shared" si="13"/>
        <v>0</v>
      </c>
      <c r="AR124" s="138" t="s">
        <v>249</v>
      </c>
      <c r="AT124" s="138" t="s">
        <v>155</v>
      </c>
      <c r="AU124" s="138" t="s">
        <v>83</v>
      </c>
      <c r="AY124" s="17" t="s">
        <v>152</v>
      </c>
      <c r="BE124" s="139">
        <f t="shared" si="14"/>
        <v>0</v>
      </c>
      <c r="BF124" s="139">
        <f t="shared" si="15"/>
        <v>0</v>
      </c>
      <c r="BG124" s="139">
        <f t="shared" si="16"/>
        <v>0</v>
      </c>
      <c r="BH124" s="139">
        <f t="shared" si="17"/>
        <v>0</v>
      </c>
      <c r="BI124" s="139">
        <f t="shared" si="18"/>
        <v>0</v>
      </c>
      <c r="BJ124" s="17" t="s">
        <v>81</v>
      </c>
      <c r="BK124" s="139">
        <f t="shared" si="19"/>
        <v>0</v>
      </c>
      <c r="BL124" s="17" t="s">
        <v>249</v>
      </c>
      <c r="BM124" s="138" t="s">
        <v>823</v>
      </c>
    </row>
    <row r="125" spans="2:65" s="1" customFormat="1" ht="7" customHeight="1">
      <c r="B125" s="41"/>
      <c r="C125" s="42"/>
      <c r="D125" s="42"/>
      <c r="E125" s="42"/>
      <c r="F125" s="42"/>
      <c r="G125" s="42"/>
      <c r="H125" s="42"/>
      <c r="I125" s="42"/>
      <c r="J125" s="42"/>
      <c r="K125" s="42"/>
      <c r="L125" s="32"/>
    </row>
  </sheetData>
  <sheetProtection algorithmName="SHA-512" hashValue="BFMKBsGoCsqkI/G8c8YCgZXP//YuAdrkZEdAEsp0X/f6Gbb7TSYCkG4Z3nlY8ONtHYIkcOkq3kEV6fXaQ9SDng==" saltValue="PKtMMGP3EUCwkZn5v16sqiBzbp9bf/1/lFxeV00mYgiu3oHhlysHRFmgFl/OE8PRtCt2maLEjRUhgk4NMm0fTQ==" spinCount="100000" sheet="1" objects="1" scenarios="1" formatColumns="0" formatRows="0" autoFilter="0"/>
  <autoFilter ref="C81:K124" xr:uid="{00000000-0009-0000-0000-000005000000}"/>
  <mergeCells count="9">
    <mergeCell ref="E50:H50"/>
    <mergeCell ref="E72:H72"/>
    <mergeCell ref="E74:H74"/>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88"/>
  <sheetViews>
    <sheetView showGridLines="0" workbookViewId="0"/>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98</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824</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ROUND(J81,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ROUND((SUM(BE81:BE87)),  2)</f>
        <v>0</v>
      </c>
      <c r="I33" s="89">
        <v>0.21</v>
      </c>
      <c r="J33" s="88">
        <f>ROUND(((SUM(BE81:BE87))*I33),  2)</f>
        <v>0</v>
      </c>
      <c r="L33" s="32"/>
    </row>
    <row r="34" spans="2:12" s="1" customFormat="1" ht="14.5" customHeight="1">
      <c r="B34" s="32"/>
      <c r="E34" s="27" t="s">
        <v>45</v>
      </c>
      <c r="F34" s="88">
        <f>ROUND((SUM(BF81:BF87)),  2)</f>
        <v>0</v>
      </c>
      <c r="I34" s="89">
        <v>0.12</v>
      </c>
      <c r="J34" s="88">
        <f>ROUND(((SUM(BF81:BF87))*I34),  2)</f>
        <v>0</v>
      </c>
      <c r="L34" s="32"/>
    </row>
    <row r="35" spans="2:12" s="1" customFormat="1" ht="14.5" hidden="1" customHeight="1">
      <c r="B35" s="32"/>
      <c r="E35" s="27" t="s">
        <v>46</v>
      </c>
      <c r="F35" s="88">
        <f>ROUND((SUM(BG81:BG87)),  2)</f>
        <v>0</v>
      </c>
      <c r="I35" s="89">
        <v>0.21</v>
      </c>
      <c r="J35" s="88">
        <f>0</f>
        <v>0</v>
      </c>
      <c r="L35" s="32"/>
    </row>
    <row r="36" spans="2:12" s="1" customFormat="1" ht="14.5" hidden="1" customHeight="1">
      <c r="B36" s="32"/>
      <c r="E36" s="27" t="s">
        <v>47</v>
      </c>
      <c r="F36" s="88">
        <f>ROUND((SUM(BH81:BH87)),  2)</f>
        <v>0</v>
      </c>
      <c r="I36" s="89">
        <v>0.12</v>
      </c>
      <c r="J36" s="88">
        <f>0</f>
        <v>0</v>
      </c>
      <c r="L36" s="32"/>
    </row>
    <row r="37" spans="2:12" s="1" customFormat="1" ht="14.5" hidden="1" customHeight="1">
      <c r="B37" s="32"/>
      <c r="E37" s="27" t="s">
        <v>48</v>
      </c>
      <c r="F37" s="88">
        <f>ROUND((SUM(BI81:BI87)),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06 - Osvětlení - Uznatelné</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J81</f>
        <v>0</v>
      </c>
      <c r="L59" s="32"/>
      <c r="AU59" s="17" t="s">
        <v>122</v>
      </c>
    </row>
    <row r="60" spans="2:47" s="8" customFormat="1" ht="25" customHeight="1">
      <c r="B60" s="99"/>
      <c r="D60" s="100" t="s">
        <v>825</v>
      </c>
      <c r="E60" s="101"/>
      <c r="F60" s="101"/>
      <c r="G60" s="101"/>
      <c r="H60" s="101"/>
      <c r="I60" s="101"/>
      <c r="J60" s="102">
        <f>J82</f>
        <v>0</v>
      </c>
      <c r="L60" s="99"/>
    </row>
    <row r="61" spans="2:47" s="9" customFormat="1" ht="20" customHeight="1">
      <c r="B61" s="103"/>
      <c r="D61" s="104" t="s">
        <v>826</v>
      </c>
      <c r="E61" s="105"/>
      <c r="F61" s="105"/>
      <c r="G61" s="105"/>
      <c r="H61" s="105"/>
      <c r="I61" s="105"/>
      <c r="J61" s="106">
        <f>J83</f>
        <v>0</v>
      </c>
      <c r="L61" s="103"/>
    </row>
    <row r="62" spans="2:47" s="1" customFormat="1" ht="21.75" customHeight="1">
      <c r="B62" s="32"/>
      <c r="L62" s="32"/>
    </row>
    <row r="63" spans="2:47" s="1" customFormat="1" ht="7" customHeight="1">
      <c r="B63" s="41"/>
      <c r="C63" s="42"/>
      <c r="D63" s="42"/>
      <c r="E63" s="42"/>
      <c r="F63" s="42"/>
      <c r="G63" s="42"/>
      <c r="H63" s="42"/>
      <c r="I63" s="42"/>
      <c r="J63" s="42"/>
      <c r="K63" s="42"/>
      <c r="L63" s="32"/>
    </row>
    <row r="67" spans="2:20" s="1" customFormat="1" ht="7" customHeight="1">
      <c r="B67" s="43"/>
      <c r="C67" s="44"/>
      <c r="D67" s="44"/>
      <c r="E67" s="44"/>
      <c r="F67" s="44"/>
      <c r="G67" s="44"/>
      <c r="H67" s="44"/>
      <c r="I67" s="44"/>
      <c r="J67" s="44"/>
      <c r="K67" s="44"/>
      <c r="L67" s="32"/>
    </row>
    <row r="68" spans="2:20" s="1" customFormat="1" ht="25" customHeight="1">
      <c r="B68" s="32"/>
      <c r="C68" s="21" t="s">
        <v>137</v>
      </c>
      <c r="L68" s="32"/>
    </row>
    <row r="69" spans="2:20" s="1" customFormat="1" ht="7" customHeight="1">
      <c r="B69" s="32"/>
      <c r="L69" s="32"/>
    </row>
    <row r="70" spans="2:20" s="1" customFormat="1" ht="12" customHeight="1">
      <c r="B70" s="32"/>
      <c r="C70" s="27" t="s">
        <v>16</v>
      </c>
      <c r="L70" s="32"/>
    </row>
    <row r="71" spans="2:20" s="1" customFormat="1" ht="16.5" customHeight="1">
      <c r="B71" s="32"/>
      <c r="E71" s="311" t="str">
        <f>E7</f>
        <v>Modernizace školní kuchyně ZŠ, MŠ a ZUŠ Lomnice</v>
      </c>
      <c r="F71" s="312"/>
      <c r="G71" s="312"/>
      <c r="H71" s="312"/>
      <c r="L71" s="32"/>
    </row>
    <row r="72" spans="2:20" s="1" customFormat="1" ht="12" customHeight="1">
      <c r="B72" s="32"/>
      <c r="C72" s="27" t="s">
        <v>117</v>
      </c>
      <c r="L72" s="32"/>
    </row>
    <row r="73" spans="2:20" s="1" customFormat="1" ht="16.5" customHeight="1">
      <c r="B73" s="32"/>
      <c r="E73" s="278" t="str">
        <f>E9</f>
        <v>06 - Osvětlení - Uznatelné</v>
      </c>
      <c r="F73" s="313"/>
      <c r="G73" s="313"/>
      <c r="H73" s="313"/>
      <c r="L73" s="32"/>
    </row>
    <row r="74" spans="2:20" s="1" customFormat="1" ht="7" customHeight="1">
      <c r="B74" s="32"/>
      <c r="L74" s="32"/>
    </row>
    <row r="75" spans="2:20" s="1" customFormat="1" ht="12" customHeight="1">
      <c r="B75" s="32"/>
      <c r="C75" s="27" t="s">
        <v>21</v>
      </c>
      <c r="F75" s="25" t="str">
        <f>F12</f>
        <v>Tišnovská 362</v>
      </c>
      <c r="I75" s="27" t="s">
        <v>23</v>
      </c>
      <c r="J75" s="49" t="str">
        <f>IF(J12="","",J12)</f>
        <v>25. 4. 2025</v>
      </c>
      <c r="L75" s="32"/>
    </row>
    <row r="76" spans="2:20" s="1" customFormat="1" ht="7" customHeight="1">
      <c r="B76" s="32"/>
      <c r="L76" s="32"/>
    </row>
    <row r="77" spans="2:20" s="1" customFormat="1" ht="15.25" customHeight="1">
      <c r="B77" s="32"/>
      <c r="C77" s="27" t="s">
        <v>25</v>
      </c>
      <c r="F77" s="25" t="str">
        <f>E15</f>
        <v>Městys Lomnice</v>
      </c>
      <c r="I77" s="27" t="s">
        <v>31</v>
      </c>
      <c r="J77" s="30" t="str">
        <f>E21</f>
        <v>Proiectura Dana s.r.o.</v>
      </c>
      <c r="L77" s="32"/>
    </row>
    <row r="78" spans="2:20" s="1" customFormat="1" ht="15.25" customHeight="1">
      <c r="B78" s="32"/>
      <c r="C78" s="27" t="s">
        <v>29</v>
      </c>
      <c r="F78" s="25" t="str">
        <f>IF(E18="","",E18)</f>
        <v>Vyplň údaj</v>
      </c>
      <c r="I78" s="27" t="s">
        <v>36</v>
      </c>
      <c r="J78" s="30" t="str">
        <f>E24</f>
        <v>Proiectura Dana s.r.o.</v>
      </c>
      <c r="L78" s="32"/>
    </row>
    <row r="79" spans="2:20" s="1" customFormat="1" ht="10.25" customHeight="1">
      <c r="B79" s="32"/>
      <c r="L79" s="32"/>
    </row>
    <row r="80" spans="2:20" s="10" customFormat="1" ht="29.25" customHeight="1">
      <c r="B80" s="107"/>
      <c r="C80" s="108" t="s">
        <v>138</v>
      </c>
      <c r="D80" s="109" t="s">
        <v>58</v>
      </c>
      <c r="E80" s="109" t="s">
        <v>54</v>
      </c>
      <c r="F80" s="109" t="s">
        <v>55</v>
      </c>
      <c r="G80" s="109" t="s">
        <v>139</v>
      </c>
      <c r="H80" s="109" t="s">
        <v>140</v>
      </c>
      <c r="I80" s="109" t="s">
        <v>141</v>
      </c>
      <c r="J80" s="109" t="s">
        <v>121</v>
      </c>
      <c r="K80" s="110" t="s">
        <v>142</v>
      </c>
      <c r="L80" s="107"/>
      <c r="M80" s="56" t="s">
        <v>19</v>
      </c>
      <c r="N80" s="57" t="s">
        <v>43</v>
      </c>
      <c r="O80" s="57" t="s">
        <v>143</v>
      </c>
      <c r="P80" s="57" t="s">
        <v>144</v>
      </c>
      <c r="Q80" s="57" t="s">
        <v>145</v>
      </c>
      <c r="R80" s="57" t="s">
        <v>146</v>
      </c>
      <c r="S80" s="57" t="s">
        <v>147</v>
      </c>
      <c r="T80" s="58" t="s">
        <v>148</v>
      </c>
    </row>
    <row r="81" spans="2:65" s="1" customFormat="1" ht="22.75" customHeight="1">
      <c r="B81" s="32"/>
      <c r="C81" s="61" t="s">
        <v>149</v>
      </c>
      <c r="J81" s="111">
        <f>BK81</f>
        <v>0</v>
      </c>
      <c r="L81" s="32"/>
      <c r="M81" s="59"/>
      <c r="N81" s="50"/>
      <c r="O81" s="50"/>
      <c r="P81" s="112">
        <f>P82</f>
        <v>0</v>
      </c>
      <c r="Q81" s="50"/>
      <c r="R81" s="112">
        <f>R82</f>
        <v>0</v>
      </c>
      <c r="S81" s="50"/>
      <c r="T81" s="113">
        <f>T82</f>
        <v>0</v>
      </c>
      <c r="AT81" s="17" t="s">
        <v>72</v>
      </c>
      <c r="AU81" s="17" t="s">
        <v>122</v>
      </c>
      <c r="BK81" s="114">
        <f>BK82</f>
        <v>0</v>
      </c>
    </row>
    <row r="82" spans="2:65" s="11" customFormat="1" ht="26" customHeight="1">
      <c r="B82" s="115"/>
      <c r="D82" s="116" t="s">
        <v>72</v>
      </c>
      <c r="E82" s="117" t="s">
        <v>260</v>
      </c>
      <c r="F82" s="117" t="s">
        <v>260</v>
      </c>
      <c r="I82" s="118"/>
      <c r="J82" s="119">
        <f>BK82</f>
        <v>0</v>
      </c>
      <c r="L82" s="115"/>
      <c r="M82" s="120"/>
      <c r="P82" s="121">
        <f>P83</f>
        <v>0</v>
      </c>
      <c r="R82" s="121">
        <f>R83</f>
        <v>0</v>
      </c>
      <c r="T82" s="122">
        <f>T83</f>
        <v>0</v>
      </c>
      <c r="AR82" s="116" t="s">
        <v>83</v>
      </c>
      <c r="AT82" s="123" t="s">
        <v>72</v>
      </c>
      <c r="AU82" s="123" t="s">
        <v>73</v>
      </c>
      <c r="AY82" s="116" t="s">
        <v>152</v>
      </c>
      <c r="BK82" s="124">
        <f>BK83</f>
        <v>0</v>
      </c>
    </row>
    <row r="83" spans="2:65" s="11" customFormat="1" ht="22.75" customHeight="1">
      <c r="B83" s="115"/>
      <c r="D83" s="116" t="s">
        <v>72</v>
      </c>
      <c r="E83" s="125" t="s">
        <v>827</v>
      </c>
      <c r="F83" s="125" t="s">
        <v>828</v>
      </c>
      <c r="I83" s="118"/>
      <c r="J83" s="126">
        <f>BK83</f>
        <v>0</v>
      </c>
      <c r="L83" s="115"/>
      <c r="M83" s="120"/>
      <c r="P83" s="121">
        <f>SUM(P84:P87)</f>
        <v>0</v>
      </c>
      <c r="R83" s="121">
        <f>SUM(R84:R87)</f>
        <v>0</v>
      </c>
      <c r="T83" s="122">
        <f>SUM(T84:T87)</f>
        <v>0</v>
      </c>
      <c r="AR83" s="116" t="s">
        <v>83</v>
      </c>
      <c r="AT83" s="123" t="s">
        <v>72</v>
      </c>
      <c r="AU83" s="123" t="s">
        <v>81</v>
      </c>
      <c r="AY83" s="116" t="s">
        <v>152</v>
      </c>
      <c r="BK83" s="124">
        <f>SUM(BK84:BK87)</f>
        <v>0</v>
      </c>
    </row>
    <row r="84" spans="2:65" s="1" customFormat="1" ht="24.25" customHeight="1">
      <c r="B84" s="32"/>
      <c r="C84" s="127" t="s">
        <v>81</v>
      </c>
      <c r="D84" s="127" t="s">
        <v>155</v>
      </c>
      <c r="E84" s="128" t="s">
        <v>829</v>
      </c>
      <c r="F84" s="129" t="s">
        <v>830</v>
      </c>
      <c r="G84" s="130" t="s">
        <v>831</v>
      </c>
      <c r="H84" s="131">
        <v>1</v>
      </c>
      <c r="I84" s="132"/>
      <c r="J84" s="133">
        <f>ROUND(I84*H84,2)</f>
        <v>0</v>
      </c>
      <c r="K84" s="129" t="s">
        <v>19</v>
      </c>
      <c r="L84" s="32"/>
      <c r="M84" s="134" t="s">
        <v>19</v>
      </c>
      <c r="N84" s="135" t="s">
        <v>44</v>
      </c>
      <c r="P84" s="136">
        <f>O84*H84</f>
        <v>0</v>
      </c>
      <c r="Q84" s="136">
        <v>0</v>
      </c>
      <c r="R84" s="136">
        <f>Q84*H84</f>
        <v>0</v>
      </c>
      <c r="S84" s="136">
        <v>0</v>
      </c>
      <c r="T84" s="137">
        <f>S84*H84</f>
        <v>0</v>
      </c>
      <c r="AR84" s="138" t="s">
        <v>249</v>
      </c>
      <c r="AT84" s="138" t="s">
        <v>155</v>
      </c>
      <c r="AU84" s="138" t="s">
        <v>83</v>
      </c>
      <c r="AY84" s="17" t="s">
        <v>152</v>
      </c>
      <c r="BE84" s="139">
        <f>IF(N84="základní",J84,0)</f>
        <v>0</v>
      </c>
      <c r="BF84" s="139">
        <f>IF(N84="snížená",J84,0)</f>
        <v>0</v>
      </c>
      <c r="BG84" s="139">
        <f>IF(N84="zákl. přenesená",J84,0)</f>
        <v>0</v>
      </c>
      <c r="BH84" s="139">
        <f>IF(N84="sníž. přenesená",J84,0)</f>
        <v>0</v>
      </c>
      <c r="BI84" s="139">
        <f>IF(N84="nulová",J84,0)</f>
        <v>0</v>
      </c>
      <c r="BJ84" s="17" t="s">
        <v>81</v>
      </c>
      <c r="BK84" s="139">
        <f>ROUND(I84*H84,2)</f>
        <v>0</v>
      </c>
      <c r="BL84" s="17" t="s">
        <v>249</v>
      </c>
      <c r="BM84" s="138" t="s">
        <v>832</v>
      </c>
    </row>
    <row r="85" spans="2:65" s="1" customFormat="1" ht="16.5" customHeight="1">
      <c r="B85" s="32"/>
      <c r="C85" s="168" t="s">
        <v>83</v>
      </c>
      <c r="D85" s="168" t="s">
        <v>411</v>
      </c>
      <c r="E85" s="169" t="s">
        <v>78</v>
      </c>
      <c r="F85" s="170" t="s">
        <v>833</v>
      </c>
      <c r="G85" s="171" t="s">
        <v>554</v>
      </c>
      <c r="H85" s="172">
        <v>7</v>
      </c>
      <c r="I85" s="173"/>
      <c r="J85" s="174">
        <f>ROUND(I85*H85,2)</f>
        <v>0</v>
      </c>
      <c r="K85" s="170" t="s">
        <v>19</v>
      </c>
      <c r="L85" s="175"/>
      <c r="M85" s="176" t="s">
        <v>19</v>
      </c>
      <c r="N85" s="177" t="s">
        <v>44</v>
      </c>
      <c r="P85" s="136">
        <f>O85*H85</f>
        <v>0</v>
      </c>
      <c r="Q85" s="136">
        <v>0</v>
      </c>
      <c r="R85" s="136">
        <f>Q85*H85</f>
        <v>0</v>
      </c>
      <c r="S85" s="136">
        <v>0</v>
      </c>
      <c r="T85" s="137">
        <f>S85*H85</f>
        <v>0</v>
      </c>
      <c r="AR85" s="138" t="s">
        <v>466</v>
      </c>
      <c r="AT85" s="138" t="s">
        <v>411</v>
      </c>
      <c r="AU85" s="138" t="s">
        <v>83</v>
      </c>
      <c r="AY85" s="17" t="s">
        <v>152</v>
      </c>
      <c r="BE85" s="139">
        <f>IF(N85="základní",J85,0)</f>
        <v>0</v>
      </c>
      <c r="BF85" s="139">
        <f>IF(N85="snížená",J85,0)</f>
        <v>0</v>
      </c>
      <c r="BG85" s="139">
        <f>IF(N85="zákl. přenesená",J85,0)</f>
        <v>0</v>
      </c>
      <c r="BH85" s="139">
        <f>IF(N85="sníž. přenesená",J85,0)</f>
        <v>0</v>
      </c>
      <c r="BI85" s="139">
        <f>IF(N85="nulová",J85,0)</f>
        <v>0</v>
      </c>
      <c r="BJ85" s="17" t="s">
        <v>81</v>
      </c>
      <c r="BK85" s="139">
        <f>ROUND(I85*H85,2)</f>
        <v>0</v>
      </c>
      <c r="BL85" s="17" t="s">
        <v>249</v>
      </c>
      <c r="BM85" s="138" t="s">
        <v>834</v>
      </c>
    </row>
    <row r="86" spans="2:65" s="1" customFormat="1" ht="16.5" customHeight="1">
      <c r="B86" s="32"/>
      <c r="C86" s="168" t="s">
        <v>173</v>
      </c>
      <c r="D86" s="168" t="s">
        <v>411</v>
      </c>
      <c r="E86" s="169" t="s">
        <v>84</v>
      </c>
      <c r="F86" s="170" t="s">
        <v>835</v>
      </c>
      <c r="G86" s="171" t="s">
        <v>554</v>
      </c>
      <c r="H86" s="172">
        <v>32</v>
      </c>
      <c r="I86" s="173"/>
      <c r="J86" s="174">
        <f>ROUND(I86*H86,2)</f>
        <v>0</v>
      </c>
      <c r="K86" s="170" t="s">
        <v>19</v>
      </c>
      <c r="L86" s="175"/>
      <c r="M86" s="176" t="s">
        <v>19</v>
      </c>
      <c r="N86" s="177" t="s">
        <v>44</v>
      </c>
      <c r="P86" s="136">
        <f>O86*H86</f>
        <v>0</v>
      </c>
      <c r="Q86" s="136">
        <v>0</v>
      </c>
      <c r="R86" s="136">
        <f>Q86*H86</f>
        <v>0</v>
      </c>
      <c r="S86" s="136">
        <v>0</v>
      </c>
      <c r="T86" s="137">
        <f>S86*H86</f>
        <v>0</v>
      </c>
      <c r="AR86" s="138" t="s">
        <v>466</v>
      </c>
      <c r="AT86" s="138" t="s">
        <v>411</v>
      </c>
      <c r="AU86" s="138" t="s">
        <v>83</v>
      </c>
      <c r="AY86" s="17" t="s">
        <v>152</v>
      </c>
      <c r="BE86" s="139">
        <f>IF(N86="základní",J86,0)</f>
        <v>0</v>
      </c>
      <c r="BF86" s="139">
        <f>IF(N86="snížená",J86,0)</f>
        <v>0</v>
      </c>
      <c r="BG86" s="139">
        <f>IF(N86="zákl. přenesená",J86,0)</f>
        <v>0</v>
      </c>
      <c r="BH86" s="139">
        <f>IF(N86="sníž. přenesená",J86,0)</f>
        <v>0</v>
      </c>
      <c r="BI86" s="139">
        <f>IF(N86="nulová",J86,0)</f>
        <v>0</v>
      </c>
      <c r="BJ86" s="17" t="s">
        <v>81</v>
      </c>
      <c r="BK86" s="139">
        <f>ROUND(I86*H86,2)</f>
        <v>0</v>
      </c>
      <c r="BL86" s="17" t="s">
        <v>249</v>
      </c>
      <c r="BM86" s="138" t="s">
        <v>836</v>
      </c>
    </row>
    <row r="87" spans="2:65" s="1" customFormat="1" ht="16.5" customHeight="1">
      <c r="B87" s="32"/>
      <c r="C87" s="168" t="s">
        <v>160</v>
      </c>
      <c r="D87" s="168" t="s">
        <v>411</v>
      </c>
      <c r="E87" s="169" t="s">
        <v>87</v>
      </c>
      <c r="F87" s="170" t="s">
        <v>837</v>
      </c>
      <c r="G87" s="171" t="s">
        <v>554</v>
      </c>
      <c r="H87" s="172">
        <v>2</v>
      </c>
      <c r="I87" s="173"/>
      <c r="J87" s="174">
        <f>ROUND(I87*H87,2)</f>
        <v>0</v>
      </c>
      <c r="K87" s="170" t="s">
        <v>19</v>
      </c>
      <c r="L87" s="175"/>
      <c r="M87" s="186" t="s">
        <v>19</v>
      </c>
      <c r="N87" s="187" t="s">
        <v>44</v>
      </c>
      <c r="O87" s="179"/>
      <c r="P87" s="184">
        <f>O87*H87</f>
        <v>0</v>
      </c>
      <c r="Q87" s="184">
        <v>0</v>
      </c>
      <c r="R87" s="184">
        <f>Q87*H87</f>
        <v>0</v>
      </c>
      <c r="S87" s="184">
        <v>0</v>
      </c>
      <c r="T87" s="185">
        <f>S87*H87</f>
        <v>0</v>
      </c>
      <c r="AR87" s="138" t="s">
        <v>466</v>
      </c>
      <c r="AT87" s="138" t="s">
        <v>411</v>
      </c>
      <c r="AU87" s="138" t="s">
        <v>83</v>
      </c>
      <c r="AY87" s="17" t="s">
        <v>152</v>
      </c>
      <c r="BE87" s="139">
        <f>IF(N87="základní",J87,0)</f>
        <v>0</v>
      </c>
      <c r="BF87" s="139">
        <f>IF(N87="snížená",J87,0)</f>
        <v>0</v>
      </c>
      <c r="BG87" s="139">
        <f>IF(N87="zákl. přenesená",J87,0)</f>
        <v>0</v>
      </c>
      <c r="BH87" s="139">
        <f>IF(N87="sníž. přenesená",J87,0)</f>
        <v>0</v>
      </c>
      <c r="BI87" s="139">
        <f>IF(N87="nulová",J87,0)</f>
        <v>0</v>
      </c>
      <c r="BJ87" s="17" t="s">
        <v>81</v>
      </c>
      <c r="BK87" s="139">
        <f>ROUND(I87*H87,2)</f>
        <v>0</v>
      </c>
      <c r="BL87" s="17" t="s">
        <v>249</v>
      </c>
      <c r="BM87" s="138" t="s">
        <v>838</v>
      </c>
    </row>
    <row r="88" spans="2:65" s="1" customFormat="1" ht="7" customHeight="1">
      <c r="B88" s="41"/>
      <c r="C88" s="42"/>
      <c r="D88" s="42"/>
      <c r="E88" s="42"/>
      <c r="F88" s="42"/>
      <c r="G88" s="42"/>
      <c r="H88" s="42"/>
      <c r="I88" s="42"/>
      <c r="J88" s="42"/>
      <c r="K88" s="42"/>
      <c r="L88" s="32"/>
    </row>
  </sheetData>
  <sheetProtection algorithmName="SHA-512" hashValue="YD/+rkZHE/iYRfM+qCT0K2tt64tUB7XVvaEIfyDfyBkp5AkU/+fi607IOhCR4MSTzjIQJ2hqqecbppj4hn+Xlw==" saltValue="wBhG3Acs5Y5Sq4XixMp6pYIKcBmSak5BcHBTcj546h9kT81vlZHQSsNBxfwN/+L+D3ll7l0FEJzwtHwozL8LEw==" spinCount="100000" sheet="1" objects="1" scenarios="1" formatColumns="0" formatRows="0" autoFilter="0"/>
  <autoFilter ref="C80:K87" xr:uid="{00000000-0009-0000-0000-000006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228"/>
  <sheetViews>
    <sheetView showGridLines="0" workbookViewId="0"/>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101</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839</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ROUND(J90,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ROUND((SUM(BE90:BE227)),  2)</f>
        <v>0</v>
      </c>
      <c r="I33" s="89">
        <v>0.21</v>
      </c>
      <c r="J33" s="88">
        <f>ROUND(((SUM(BE90:BE227))*I33),  2)</f>
        <v>0</v>
      </c>
      <c r="L33" s="32"/>
    </row>
    <row r="34" spans="2:12" s="1" customFormat="1" ht="14.5" customHeight="1">
      <c r="B34" s="32"/>
      <c r="E34" s="27" t="s">
        <v>45</v>
      </c>
      <c r="F34" s="88">
        <f>ROUND((SUM(BF90:BF227)),  2)</f>
        <v>0</v>
      </c>
      <c r="I34" s="89">
        <v>0.12</v>
      </c>
      <c r="J34" s="88">
        <f>ROUND(((SUM(BF90:BF227))*I34),  2)</f>
        <v>0</v>
      </c>
      <c r="L34" s="32"/>
    </row>
    <row r="35" spans="2:12" s="1" customFormat="1" ht="14.5" hidden="1" customHeight="1">
      <c r="B35" s="32"/>
      <c r="E35" s="27" t="s">
        <v>46</v>
      </c>
      <c r="F35" s="88">
        <f>ROUND((SUM(BG90:BG227)),  2)</f>
        <v>0</v>
      </c>
      <c r="I35" s="89">
        <v>0.21</v>
      </c>
      <c r="J35" s="88">
        <f>0</f>
        <v>0</v>
      </c>
      <c r="L35" s="32"/>
    </row>
    <row r="36" spans="2:12" s="1" customFormat="1" ht="14.5" hidden="1" customHeight="1">
      <c r="B36" s="32"/>
      <c r="E36" s="27" t="s">
        <v>47</v>
      </c>
      <c r="F36" s="88">
        <f>ROUND((SUM(BH90:BH227)),  2)</f>
        <v>0</v>
      </c>
      <c r="I36" s="89">
        <v>0.12</v>
      </c>
      <c r="J36" s="88">
        <f>0</f>
        <v>0</v>
      </c>
      <c r="L36" s="32"/>
    </row>
    <row r="37" spans="2:12" s="1" customFormat="1" ht="14.5" hidden="1" customHeight="1">
      <c r="B37" s="32"/>
      <c r="E37" s="27" t="s">
        <v>48</v>
      </c>
      <c r="F37" s="88">
        <f>ROUND((SUM(BI90:BI227)),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07 - Eletro - Uznatelné</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J90</f>
        <v>0</v>
      </c>
      <c r="L59" s="32"/>
      <c r="AU59" s="17" t="s">
        <v>122</v>
      </c>
    </row>
    <row r="60" spans="2:47" s="8" customFormat="1" ht="25" customHeight="1">
      <c r="B60" s="99"/>
      <c r="D60" s="100" t="s">
        <v>840</v>
      </c>
      <c r="E60" s="101"/>
      <c r="F60" s="101"/>
      <c r="G60" s="101"/>
      <c r="H60" s="101"/>
      <c r="I60" s="101"/>
      <c r="J60" s="102">
        <f>J91</f>
        <v>0</v>
      </c>
      <c r="L60" s="99"/>
    </row>
    <row r="61" spans="2:47" s="8" customFormat="1" ht="25" customHeight="1">
      <c r="B61" s="99"/>
      <c r="D61" s="100" t="s">
        <v>841</v>
      </c>
      <c r="E61" s="101"/>
      <c r="F61" s="101"/>
      <c r="G61" s="101"/>
      <c r="H61" s="101"/>
      <c r="I61" s="101"/>
      <c r="J61" s="102">
        <f>J117</f>
        <v>0</v>
      </c>
      <c r="L61" s="99"/>
    </row>
    <row r="62" spans="2:47" s="8" customFormat="1" ht="25" customHeight="1">
      <c r="B62" s="99"/>
      <c r="D62" s="100" t="s">
        <v>842</v>
      </c>
      <c r="E62" s="101"/>
      <c r="F62" s="101"/>
      <c r="G62" s="101"/>
      <c r="H62" s="101"/>
      <c r="I62" s="101"/>
      <c r="J62" s="102">
        <f>J123</f>
        <v>0</v>
      </c>
      <c r="L62" s="99"/>
    </row>
    <row r="63" spans="2:47" s="8" customFormat="1" ht="25" customHeight="1">
      <c r="B63" s="99"/>
      <c r="D63" s="100" t="s">
        <v>843</v>
      </c>
      <c r="E63" s="101"/>
      <c r="F63" s="101"/>
      <c r="G63" s="101"/>
      <c r="H63" s="101"/>
      <c r="I63" s="101"/>
      <c r="J63" s="102">
        <f>J141</f>
        <v>0</v>
      </c>
      <c r="L63" s="99"/>
    </row>
    <row r="64" spans="2:47" s="8" customFormat="1" ht="25" customHeight="1">
      <c r="B64" s="99"/>
      <c r="D64" s="100" t="s">
        <v>844</v>
      </c>
      <c r="E64" s="101"/>
      <c r="F64" s="101"/>
      <c r="G64" s="101"/>
      <c r="H64" s="101"/>
      <c r="I64" s="101"/>
      <c r="J64" s="102">
        <f>J149</f>
        <v>0</v>
      </c>
      <c r="L64" s="99"/>
    </row>
    <row r="65" spans="2:12" s="8" customFormat="1" ht="25" customHeight="1">
      <c r="B65" s="99"/>
      <c r="D65" s="100" t="s">
        <v>845</v>
      </c>
      <c r="E65" s="101"/>
      <c r="F65" s="101"/>
      <c r="G65" s="101"/>
      <c r="H65" s="101"/>
      <c r="I65" s="101"/>
      <c r="J65" s="102">
        <f>J153</f>
        <v>0</v>
      </c>
      <c r="L65" s="99"/>
    </row>
    <row r="66" spans="2:12" s="8" customFormat="1" ht="25" customHeight="1">
      <c r="B66" s="99"/>
      <c r="D66" s="100" t="s">
        <v>846</v>
      </c>
      <c r="E66" s="101"/>
      <c r="F66" s="101"/>
      <c r="G66" s="101"/>
      <c r="H66" s="101"/>
      <c r="I66" s="101"/>
      <c r="J66" s="102">
        <f>J187</f>
        <v>0</v>
      </c>
      <c r="L66" s="99"/>
    </row>
    <row r="67" spans="2:12" s="8" customFormat="1" ht="25" customHeight="1">
      <c r="B67" s="99"/>
      <c r="D67" s="100" t="s">
        <v>847</v>
      </c>
      <c r="E67" s="101"/>
      <c r="F67" s="101"/>
      <c r="G67" s="101"/>
      <c r="H67" s="101"/>
      <c r="I67" s="101"/>
      <c r="J67" s="102">
        <f>J190</f>
        <v>0</v>
      </c>
      <c r="L67" s="99"/>
    </row>
    <row r="68" spans="2:12" s="8" customFormat="1" ht="25" customHeight="1">
      <c r="B68" s="99"/>
      <c r="D68" s="100" t="s">
        <v>848</v>
      </c>
      <c r="E68" s="101"/>
      <c r="F68" s="101"/>
      <c r="G68" s="101"/>
      <c r="H68" s="101"/>
      <c r="I68" s="101"/>
      <c r="J68" s="102">
        <f>J194</f>
        <v>0</v>
      </c>
      <c r="L68" s="99"/>
    </row>
    <row r="69" spans="2:12" s="8" customFormat="1" ht="25" customHeight="1">
      <c r="B69" s="99"/>
      <c r="D69" s="100" t="s">
        <v>849</v>
      </c>
      <c r="E69" s="101"/>
      <c r="F69" s="101"/>
      <c r="G69" s="101"/>
      <c r="H69" s="101"/>
      <c r="I69" s="101"/>
      <c r="J69" s="102">
        <f>J219</f>
        <v>0</v>
      </c>
      <c r="L69" s="99"/>
    </row>
    <row r="70" spans="2:12" s="8" customFormat="1" ht="25" customHeight="1">
      <c r="B70" s="99"/>
      <c r="D70" s="100" t="s">
        <v>850</v>
      </c>
      <c r="E70" s="101"/>
      <c r="F70" s="101"/>
      <c r="G70" s="101"/>
      <c r="H70" s="101"/>
      <c r="I70" s="101"/>
      <c r="J70" s="102">
        <f>J224</f>
        <v>0</v>
      </c>
      <c r="L70" s="99"/>
    </row>
    <row r="71" spans="2:12" s="1" customFormat="1" ht="21.75" customHeight="1">
      <c r="B71" s="32"/>
      <c r="L71" s="32"/>
    </row>
    <row r="72" spans="2:12" s="1" customFormat="1" ht="7" customHeight="1">
      <c r="B72" s="41"/>
      <c r="C72" s="42"/>
      <c r="D72" s="42"/>
      <c r="E72" s="42"/>
      <c r="F72" s="42"/>
      <c r="G72" s="42"/>
      <c r="H72" s="42"/>
      <c r="I72" s="42"/>
      <c r="J72" s="42"/>
      <c r="K72" s="42"/>
      <c r="L72" s="32"/>
    </row>
    <row r="76" spans="2:12" s="1" customFormat="1" ht="7" customHeight="1">
      <c r="B76" s="43"/>
      <c r="C76" s="44"/>
      <c r="D76" s="44"/>
      <c r="E76" s="44"/>
      <c r="F76" s="44"/>
      <c r="G76" s="44"/>
      <c r="H76" s="44"/>
      <c r="I76" s="44"/>
      <c r="J76" s="44"/>
      <c r="K76" s="44"/>
      <c r="L76" s="32"/>
    </row>
    <row r="77" spans="2:12" s="1" customFormat="1" ht="25" customHeight="1">
      <c r="B77" s="32"/>
      <c r="C77" s="21" t="s">
        <v>137</v>
      </c>
      <c r="L77" s="32"/>
    </row>
    <row r="78" spans="2:12" s="1" customFormat="1" ht="7" customHeight="1">
      <c r="B78" s="32"/>
      <c r="L78" s="32"/>
    </row>
    <row r="79" spans="2:12" s="1" customFormat="1" ht="12" customHeight="1">
      <c r="B79" s="32"/>
      <c r="C79" s="27" t="s">
        <v>16</v>
      </c>
      <c r="L79" s="32"/>
    </row>
    <row r="80" spans="2:12" s="1" customFormat="1" ht="16.5" customHeight="1">
      <c r="B80" s="32"/>
      <c r="E80" s="311" t="str">
        <f>E7</f>
        <v>Modernizace školní kuchyně ZŠ, MŠ a ZUŠ Lomnice</v>
      </c>
      <c r="F80" s="312"/>
      <c r="G80" s="312"/>
      <c r="H80" s="312"/>
      <c r="L80" s="32"/>
    </row>
    <row r="81" spans="2:65" s="1" customFormat="1" ht="12" customHeight="1">
      <c r="B81" s="32"/>
      <c r="C81" s="27" t="s">
        <v>117</v>
      </c>
      <c r="L81" s="32"/>
    </row>
    <row r="82" spans="2:65" s="1" customFormat="1" ht="16.5" customHeight="1">
      <c r="B82" s="32"/>
      <c r="E82" s="278" t="str">
        <f>E9</f>
        <v>07 - Eletro - Uznatelné</v>
      </c>
      <c r="F82" s="313"/>
      <c r="G82" s="313"/>
      <c r="H82" s="313"/>
      <c r="L82" s="32"/>
    </row>
    <row r="83" spans="2:65" s="1" customFormat="1" ht="7" customHeight="1">
      <c r="B83" s="32"/>
      <c r="L83" s="32"/>
    </row>
    <row r="84" spans="2:65" s="1" customFormat="1" ht="12" customHeight="1">
      <c r="B84" s="32"/>
      <c r="C84" s="27" t="s">
        <v>21</v>
      </c>
      <c r="F84" s="25" t="str">
        <f>F12</f>
        <v>Tišnovská 362</v>
      </c>
      <c r="I84" s="27" t="s">
        <v>23</v>
      </c>
      <c r="J84" s="49" t="str">
        <f>IF(J12="","",J12)</f>
        <v>25. 4. 2025</v>
      </c>
      <c r="L84" s="32"/>
    </row>
    <row r="85" spans="2:65" s="1" customFormat="1" ht="7" customHeight="1">
      <c r="B85" s="32"/>
      <c r="L85" s="32"/>
    </row>
    <row r="86" spans="2:65" s="1" customFormat="1" ht="15.25" customHeight="1">
      <c r="B86" s="32"/>
      <c r="C86" s="27" t="s">
        <v>25</v>
      </c>
      <c r="F86" s="25" t="str">
        <f>E15</f>
        <v>Městys Lomnice</v>
      </c>
      <c r="I86" s="27" t="s">
        <v>31</v>
      </c>
      <c r="J86" s="30" t="str">
        <f>E21</f>
        <v>Proiectura Dana s.r.o.</v>
      </c>
      <c r="L86" s="32"/>
    </row>
    <row r="87" spans="2:65" s="1" customFormat="1" ht="15.25" customHeight="1">
      <c r="B87" s="32"/>
      <c r="C87" s="27" t="s">
        <v>29</v>
      </c>
      <c r="F87" s="25" t="str">
        <f>IF(E18="","",E18)</f>
        <v>Vyplň údaj</v>
      </c>
      <c r="I87" s="27" t="s">
        <v>36</v>
      </c>
      <c r="J87" s="30" t="str">
        <f>E24</f>
        <v>Proiectura Dana s.r.o.</v>
      </c>
      <c r="L87" s="32"/>
    </row>
    <row r="88" spans="2:65" s="1" customFormat="1" ht="10.25" customHeight="1">
      <c r="B88" s="32"/>
      <c r="L88" s="32"/>
    </row>
    <row r="89" spans="2:65" s="10" customFormat="1" ht="29.25" customHeight="1">
      <c r="B89" s="107"/>
      <c r="C89" s="108" t="s">
        <v>138</v>
      </c>
      <c r="D89" s="109" t="s">
        <v>58</v>
      </c>
      <c r="E89" s="109" t="s">
        <v>54</v>
      </c>
      <c r="F89" s="109" t="s">
        <v>55</v>
      </c>
      <c r="G89" s="109" t="s">
        <v>139</v>
      </c>
      <c r="H89" s="109" t="s">
        <v>140</v>
      </c>
      <c r="I89" s="109" t="s">
        <v>141</v>
      </c>
      <c r="J89" s="109" t="s">
        <v>121</v>
      </c>
      <c r="K89" s="110" t="s">
        <v>142</v>
      </c>
      <c r="L89" s="107"/>
      <c r="M89" s="56" t="s">
        <v>19</v>
      </c>
      <c r="N89" s="57" t="s">
        <v>43</v>
      </c>
      <c r="O89" s="57" t="s">
        <v>143</v>
      </c>
      <c r="P89" s="57" t="s">
        <v>144</v>
      </c>
      <c r="Q89" s="57" t="s">
        <v>145</v>
      </c>
      <c r="R89" s="57" t="s">
        <v>146</v>
      </c>
      <c r="S89" s="57" t="s">
        <v>147</v>
      </c>
      <c r="T89" s="58" t="s">
        <v>148</v>
      </c>
    </row>
    <row r="90" spans="2:65" s="1" customFormat="1" ht="22.75" customHeight="1">
      <c r="B90" s="32"/>
      <c r="C90" s="61" t="s">
        <v>149</v>
      </c>
      <c r="J90" s="111">
        <f>BK90</f>
        <v>0</v>
      </c>
      <c r="L90" s="32"/>
      <c r="M90" s="59"/>
      <c r="N90" s="50"/>
      <c r="O90" s="50"/>
      <c r="P90" s="112">
        <f>P91+P117+P123+P141+P149+P153+P187+P190+P194+P219+P224</f>
        <v>0</v>
      </c>
      <c r="Q90" s="50"/>
      <c r="R90" s="112">
        <f>R91+R117+R123+R141+R149+R153+R187+R190+R194+R219+R224</f>
        <v>0</v>
      </c>
      <c r="S90" s="50"/>
      <c r="T90" s="113">
        <f>T91+T117+T123+T141+T149+T153+T187+T190+T194+T219+T224</f>
        <v>0</v>
      </c>
      <c r="AT90" s="17" t="s">
        <v>72</v>
      </c>
      <c r="AU90" s="17" t="s">
        <v>122</v>
      </c>
      <c r="BK90" s="114">
        <f>BK91+BK117+BK123+BK141+BK149+BK153+BK187+BK190+BK194+BK219+BK224</f>
        <v>0</v>
      </c>
    </row>
    <row r="91" spans="2:65" s="11" customFormat="1" ht="26" customHeight="1">
      <c r="B91" s="115"/>
      <c r="D91" s="116" t="s">
        <v>72</v>
      </c>
      <c r="E91" s="117" t="s">
        <v>827</v>
      </c>
      <c r="F91" s="117" t="s">
        <v>851</v>
      </c>
      <c r="I91" s="118"/>
      <c r="J91" s="119">
        <f>BK91</f>
        <v>0</v>
      </c>
      <c r="L91" s="115"/>
      <c r="M91" s="120"/>
      <c r="P91" s="121">
        <f>SUM(P92:P116)</f>
        <v>0</v>
      </c>
      <c r="R91" s="121">
        <f>SUM(R92:R116)</f>
        <v>0</v>
      </c>
      <c r="T91" s="122">
        <f>SUM(T92:T116)</f>
        <v>0</v>
      </c>
      <c r="AR91" s="116" t="s">
        <v>81</v>
      </c>
      <c r="AT91" s="123" t="s">
        <v>72</v>
      </c>
      <c r="AU91" s="123" t="s">
        <v>73</v>
      </c>
      <c r="AY91" s="116" t="s">
        <v>152</v>
      </c>
      <c r="BK91" s="124">
        <f>SUM(BK92:BK116)</f>
        <v>0</v>
      </c>
    </row>
    <row r="92" spans="2:65" s="1" customFormat="1" ht="24.25" customHeight="1">
      <c r="B92" s="32"/>
      <c r="C92" s="127" t="s">
        <v>81</v>
      </c>
      <c r="D92" s="127" t="s">
        <v>155</v>
      </c>
      <c r="E92" s="128" t="s">
        <v>852</v>
      </c>
      <c r="F92" s="129" t="s">
        <v>853</v>
      </c>
      <c r="G92" s="130" t="s">
        <v>554</v>
      </c>
      <c r="H92" s="131">
        <v>13</v>
      </c>
      <c r="I92" s="132"/>
      <c r="J92" s="133">
        <f t="shared" ref="J92:J116" si="0">ROUND(I92*H92,2)</f>
        <v>0</v>
      </c>
      <c r="K92" s="129" t="s">
        <v>19</v>
      </c>
      <c r="L92" s="32"/>
      <c r="M92" s="134" t="s">
        <v>19</v>
      </c>
      <c r="N92" s="135" t="s">
        <v>44</v>
      </c>
      <c r="P92" s="136">
        <f t="shared" ref="P92:P116" si="1">O92*H92</f>
        <v>0</v>
      </c>
      <c r="Q92" s="136">
        <v>0</v>
      </c>
      <c r="R92" s="136">
        <f t="shared" ref="R92:R116" si="2">Q92*H92</f>
        <v>0</v>
      </c>
      <c r="S92" s="136">
        <v>0</v>
      </c>
      <c r="T92" s="137">
        <f t="shared" ref="T92:T116" si="3">S92*H92</f>
        <v>0</v>
      </c>
      <c r="AR92" s="138" t="s">
        <v>160</v>
      </c>
      <c r="AT92" s="138" t="s">
        <v>155</v>
      </c>
      <c r="AU92" s="138" t="s">
        <v>81</v>
      </c>
      <c r="AY92" s="17" t="s">
        <v>152</v>
      </c>
      <c r="BE92" s="139">
        <f t="shared" ref="BE92:BE116" si="4">IF(N92="základní",J92,0)</f>
        <v>0</v>
      </c>
      <c r="BF92" s="139">
        <f t="shared" ref="BF92:BF116" si="5">IF(N92="snížená",J92,0)</f>
        <v>0</v>
      </c>
      <c r="BG92" s="139">
        <f t="shared" ref="BG92:BG116" si="6">IF(N92="zákl. přenesená",J92,0)</f>
        <v>0</v>
      </c>
      <c r="BH92" s="139">
        <f t="shared" ref="BH92:BH116" si="7">IF(N92="sníž. přenesená",J92,0)</f>
        <v>0</v>
      </c>
      <c r="BI92" s="139">
        <f t="shared" ref="BI92:BI116" si="8">IF(N92="nulová",J92,0)</f>
        <v>0</v>
      </c>
      <c r="BJ92" s="17" t="s">
        <v>81</v>
      </c>
      <c r="BK92" s="139">
        <f t="shared" ref="BK92:BK116" si="9">ROUND(I92*H92,2)</f>
        <v>0</v>
      </c>
      <c r="BL92" s="17" t="s">
        <v>160</v>
      </c>
      <c r="BM92" s="138" t="s">
        <v>83</v>
      </c>
    </row>
    <row r="93" spans="2:65" s="1" customFormat="1" ht="24.25" customHeight="1">
      <c r="B93" s="32"/>
      <c r="C93" s="127" t="s">
        <v>83</v>
      </c>
      <c r="D93" s="127" t="s">
        <v>155</v>
      </c>
      <c r="E93" s="128" t="s">
        <v>854</v>
      </c>
      <c r="F93" s="129" t="s">
        <v>855</v>
      </c>
      <c r="G93" s="130" t="s">
        <v>554</v>
      </c>
      <c r="H93" s="131">
        <v>22</v>
      </c>
      <c r="I93" s="132"/>
      <c r="J93" s="133">
        <f t="shared" si="0"/>
        <v>0</v>
      </c>
      <c r="K93" s="129" t="s">
        <v>19</v>
      </c>
      <c r="L93" s="32"/>
      <c r="M93" s="134" t="s">
        <v>19</v>
      </c>
      <c r="N93" s="135" t="s">
        <v>44</v>
      </c>
      <c r="P93" s="136">
        <f t="shared" si="1"/>
        <v>0</v>
      </c>
      <c r="Q93" s="136">
        <v>0</v>
      </c>
      <c r="R93" s="136">
        <f t="shared" si="2"/>
        <v>0</v>
      </c>
      <c r="S93" s="136">
        <v>0</v>
      </c>
      <c r="T93" s="137">
        <f t="shared" si="3"/>
        <v>0</v>
      </c>
      <c r="AR93" s="138" t="s">
        <v>160</v>
      </c>
      <c r="AT93" s="138" t="s">
        <v>155</v>
      </c>
      <c r="AU93" s="138" t="s">
        <v>81</v>
      </c>
      <c r="AY93" s="17" t="s">
        <v>152</v>
      </c>
      <c r="BE93" s="139">
        <f t="shared" si="4"/>
        <v>0</v>
      </c>
      <c r="BF93" s="139">
        <f t="shared" si="5"/>
        <v>0</v>
      </c>
      <c r="BG93" s="139">
        <f t="shared" si="6"/>
        <v>0</v>
      </c>
      <c r="BH93" s="139">
        <f t="shared" si="7"/>
        <v>0</v>
      </c>
      <c r="BI93" s="139">
        <f t="shared" si="8"/>
        <v>0</v>
      </c>
      <c r="BJ93" s="17" t="s">
        <v>81</v>
      </c>
      <c r="BK93" s="139">
        <f t="shared" si="9"/>
        <v>0</v>
      </c>
      <c r="BL93" s="17" t="s">
        <v>160</v>
      </c>
      <c r="BM93" s="138" t="s">
        <v>160</v>
      </c>
    </row>
    <row r="94" spans="2:65" s="1" customFormat="1" ht="24.25" customHeight="1">
      <c r="B94" s="32"/>
      <c r="C94" s="127" t="s">
        <v>173</v>
      </c>
      <c r="D94" s="127" t="s">
        <v>155</v>
      </c>
      <c r="E94" s="128" t="s">
        <v>856</v>
      </c>
      <c r="F94" s="129" t="s">
        <v>857</v>
      </c>
      <c r="G94" s="130" t="s">
        <v>554</v>
      </c>
      <c r="H94" s="131">
        <v>3</v>
      </c>
      <c r="I94" s="132"/>
      <c r="J94" s="133">
        <f t="shared" si="0"/>
        <v>0</v>
      </c>
      <c r="K94" s="129" t="s">
        <v>19</v>
      </c>
      <c r="L94" s="32"/>
      <c r="M94" s="134" t="s">
        <v>19</v>
      </c>
      <c r="N94" s="135" t="s">
        <v>44</v>
      </c>
      <c r="P94" s="136">
        <f t="shared" si="1"/>
        <v>0</v>
      </c>
      <c r="Q94" s="136">
        <v>0</v>
      </c>
      <c r="R94" s="136">
        <f t="shared" si="2"/>
        <v>0</v>
      </c>
      <c r="S94" s="136">
        <v>0</v>
      </c>
      <c r="T94" s="137">
        <f t="shared" si="3"/>
        <v>0</v>
      </c>
      <c r="AR94" s="138" t="s">
        <v>160</v>
      </c>
      <c r="AT94" s="138" t="s">
        <v>155</v>
      </c>
      <c r="AU94" s="138" t="s">
        <v>81</v>
      </c>
      <c r="AY94" s="17" t="s">
        <v>152</v>
      </c>
      <c r="BE94" s="139">
        <f t="shared" si="4"/>
        <v>0</v>
      </c>
      <c r="BF94" s="139">
        <f t="shared" si="5"/>
        <v>0</v>
      </c>
      <c r="BG94" s="139">
        <f t="shared" si="6"/>
        <v>0</v>
      </c>
      <c r="BH94" s="139">
        <f t="shared" si="7"/>
        <v>0</v>
      </c>
      <c r="BI94" s="139">
        <f t="shared" si="8"/>
        <v>0</v>
      </c>
      <c r="BJ94" s="17" t="s">
        <v>81</v>
      </c>
      <c r="BK94" s="139">
        <f t="shared" si="9"/>
        <v>0</v>
      </c>
      <c r="BL94" s="17" t="s">
        <v>160</v>
      </c>
      <c r="BM94" s="138" t="s">
        <v>189</v>
      </c>
    </row>
    <row r="95" spans="2:65" s="1" customFormat="1" ht="24.25" customHeight="1">
      <c r="B95" s="32"/>
      <c r="C95" s="127" t="s">
        <v>160</v>
      </c>
      <c r="D95" s="127" t="s">
        <v>155</v>
      </c>
      <c r="E95" s="128" t="s">
        <v>858</v>
      </c>
      <c r="F95" s="129" t="s">
        <v>859</v>
      </c>
      <c r="G95" s="130" t="s">
        <v>554</v>
      </c>
      <c r="H95" s="131">
        <v>2</v>
      </c>
      <c r="I95" s="132"/>
      <c r="J95" s="133">
        <f t="shared" si="0"/>
        <v>0</v>
      </c>
      <c r="K95" s="129" t="s">
        <v>19</v>
      </c>
      <c r="L95" s="32"/>
      <c r="M95" s="134" t="s">
        <v>19</v>
      </c>
      <c r="N95" s="135" t="s">
        <v>44</v>
      </c>
      <c r="P95" s="136">
        <f t="shared" si="1"/>
        <v>0</v>
      </c>
      <c r="Q95" s="136">
        <v>0</v>
      </c>
      <c r="R95" s="136">
        <f t="shared" si="2"/>
        <v>0</v>
      </c>
      <c r="S95" s="136">
        <v>0</v>
      </c>
      <c r="T95" s="137">
        <f t="shared" si="3"/>
        <v>0</v>
      </c>
      <c r="AR95" s="138" t="s">
        <v>160</v>
      </c>
      <c r="AT95" s="138" t="s">
        <v>155</v>
      </c>
      <c r="AU95" s="138" t="s">
        <v>81</v>
      </c>
      <c r="AY95" s="17" t="s">
        <v>152</v>
      </c>
      <c r="BE95" s="139">
        <f t="shared" si="4"/>
        <v>0</v>
      </c>
      <c r="BF95" s="139">
        <f t="shared" si="5"/>
        <v>0</v>
      </c>
      <c r="BG95" s="139">
        <f t="shared" si="6"/>
        <v>0</v>
      </c>
      <c r="BH95" s="139">
        <f t="shared" si="7"/>
        <v>0</v>
      </c>
      <c r="BI95" s="139">
        <f t="shared" si="8"/>
        <v>0</v>
      </c>
      <c r="BJ95" s="17" t="s">
        <v>81</v>
      </c>
      <c r="BK95" s="139">
        <f t="shared" si="9"/>
        <v>0</v>
      </c>
      <c r="BL95" s="17" t="s">
        <v>160</v>
      </c>
      <c r="BM95" s="138" t="s">
        <v>206</v>
      </c>
    </row>
    <row r="96" spans="2:65" s="1" customFormat="1" ht="24.25" customHeight="1">
      <c r="B96" s="32"/>
      <c r="C96" s="127" t="s">
        <v>184</v>
      </c>
      <c r="D96" s="127" t="s">
        <v>155</v>
      </c>
      <c r="E96" s="128" t="s">
        <v>860</v>
      </c>
      <c r="F96" s="129" t="s">
        <v>861</v>
      </c>
      <c r="G96" s="130" t="s">
        <v>554</v>
      </c>
      <c r="H96" s="131">
        <v>3</v>
      </c>
      <c r="I96" s="132"/>
      <c r="J96" s="133">
        <f t="shared" si="0"/>
        <v>0</v>
      </c>
      <c r="K96" s="129" t="s">
        <v>19</v>
      </c>
      <c r="L96" s="32"/>
      <c r="M96" s="134" t="s">
        <v>19</v>
      </c>
      <c r="N96" s="135" t="s">
        <v>44</v>
      </c>
      <c r="P96" s="136">
        <f t="shared" si="1"/>
        <v>0</v>
      </c>
      <c r="Q96" s="136">
        <v>0</v>
      </c>
      <c r="R96" s="136">
        <f t="shared" si="2"/>
        <v>0</v>
      </c>
      <c r="S96" s="136">
        <v>0</v>
      </c>
      <c r="T96" s="137">
        <f t="shared" si="3"/>
        <v>0</v>
      </c>
      <c r="AR96" s="138" t="s">
        <v>160</v>
      </c>
      <c r="AT96" s="138" t="s">
        <v>155</v>
      </c>
      <c r="AU96" s="138" t="s">
        <v>81</v>
      </c>
      <c r="AY96" s="17" t="s">
        <v>152</v>
      </c>
      <c r="BE96" s="139">
        <f t="shared" si="4"/>
        <v>0</v>
      </c>
      <c r="BF96" s="139">
        <f t="shared" si="5"/>
        <v>0</v>
      </c>
      <c r="BG96" s="139">
        <f t="shared" si="6"/>
        <v>0</v>
      </c>
      <c r="BH96" s="139">
        <f t="shared" si="7"/>
        <v>0</v>
      </c>
      <c r="BI96" s="139">
        <f t="shared" si="8"/>
        <v>0</v>
      </c>
      <c r="BJ96" s="17" t="s">
        <v>81</v>
      </c>
      <c r="BK96" s="139">
        <f t="shared" si="9"/>
        <v>0</v>
      </c>
      <c r="BL96" s="17" t="s">
        <v>160</v>
      </c>
      <c r="BM96" s="138" t="s">
        <v>108</v>
      </c>
    </row>
    <row r="97" spans="2:65" s="1" customFormat="1" ht="49" customHeight="1">
      <c r="B97" s="32"/>
      <c r="C97" s="127" t="s">
        <v>189</v>
      </c>
      <c r="D97" s="127" t="s">
        <v>155</v>
      </c>
      <c r="E97" s="128" t="s">
        <v>862</v>
      </c>
      <c r="F97" s="129" t="s">
        <v>863</v>
      </c>
      <c r="G97" s="130" t="s">
        <v>554</v>
      </c>
      <c r="H97" s="131">
        <v>1</v>
      </c>
      <c r="I97" s="132"/>
      <c r="J97" s="133">
        <f t="shared" si="0"/>
        <v>0</v>
      </c>
      <c r="K97" s="129" t="s">
        <v>19</v>
      </c>
      <c r="L97" s="32"/>
      <c r="M97" s="134" t="s">
        <v>19</v>
      </c>
      <c r="N97" s="135" t="s">
        <v>44</v>
      </c>
      <c r="P97" s="136">
        <f t="shared" si="1"/>
        <v>0</v>
      </c>
      <c r="Q97" s="136">
        <v>0</v>
      </c>
      <c r="R97" s="136">
        <f t="shared" si="2"/>
        <v>0</v>
      </c>
      <c r="S97" s="136">
        <v>0</v>
      </c>
      <c r="T97" s="137">
        <f t="shared" si="3"/>
        <v>0</v>
      </c>
      <c r="AR97" s="138" t="s">
        <v>160</v>
      </c>
      <c r="AT97" s="138" t="s">
        <v>155</v>
      </c>
      <c r="AU97" s="138" t="s">
        <v>81</v>
      </c>
      <c r="AY97" s="17" t="s">
        <v>152</v>
      </c>
      <c r="BE97" s="139">
        <f t="shared" si="4"/>
        <v>0</v>
      </c>
      <c r="BF97" s="139">
        <f t="shared" si="5"/>
        <v>0</v>
      </c>
      <c r="BG97" s="139">
        <f t="shared" si="6"/>
        <v>0</v>
      </c>
      <c r="BH97" s="139">
        <f t="shared" si="7"/>
        <v>0</v>
      </c>
      <c r="BI97" s="139">
        <f t="shared" si="8"/>
        <v>0</v>
      </c>
      <c r="BJ97" s="17" t="s">
        <v>81</v>
      </c>
      <c r="BK97" s="139">
        <f t="shared" si="9"/>
        <v>0</v>
      </c>
      <c r="BL97" s="17" t="s">
        <v>160</v>
      </c>
      <c r="BM97" s="138" t="s">
        <v>8</v>
      </c>
    </row>
    <row r="98" spans="2:65" s="1" customFormat="1" ht="49" customHeight="1">
      <c r="B98" s="32"/>
      <c r="C98" s="127" t="s">
        <v>199</v>
      </c>
      <c r="D98" s="127" t="s">
        <v>155</v>
      </c>
      <c r="E98" s="128" t="s">
        <v>864</v>
      </c>
      <c r="F98" s="129" t="s">
        <v>865</v>
      </c>
      <c r="G98" s="130" t="s">
        <v>554</v>
      </c>
      <c r="H98" s="131">
        <v>1</v>
      </c>
      <c r="I98" s="132"/>
      <c r="J98" s="133">
        <f t="shared" si="0"/>
        <v>0</v>
      </c>
      <c r="K98" s="129" t="s">
        <v>19</v>
      </c>
      <c r="L98" s="32"/>
      <c r="M98" s="134" t="s">
        <v>19</v>
      </c>
      <c r="N98" s="135" t="s">
        <v>44</v>
      </c>
      <c r="P98" s="136">
        <f t="shared" si="1"/>
        <v>0</v>
      </c>
      <c r="Q98" s="136">
        <v>0</v>
      </c>
      <c r="R98" s="136">
        <f t="shared" si="2"/>
        <v>0</v>
      </c>
      <c r="S98" s="136">
        <v>0</v>
      </c>
      <c r="T98" s="137">
        <f t="shared" si="3"/>
        <v>0</v>
      </c>
      <c r="AR98" s="138" t="s">
        <v>160</v>
      </c>
      <c r="AT98" s="138" t="s">
        <v>155</v>
      </c>
      <c r="AU98" s="138" t="s">
        <v>81</v>
      </c>
      <c r="AY98" s="17" t="s">
        <v>152</v>
      </c>
      <c r="BE98" s="139">
        <f t="shared" si="4"/>
        <v>0</v>
      </c>
      <c r="BF98" s="139">
        <f t="shared" si="5"/>
        <v>0</v>
      </c>
      <c r="BG98" s="139">
        <f t="shared" si="6"/>
        <v>0</v>
      </c>
      <c r="BH98" s="139">
        <f t="shared" si="7"/>
        <v>0</v>
      </c>
      <c r="BI98" s="139">
        <f t="shared" si="8"/>
        <v>0</v>
      </c>
      <c r="BJ98" s="17" t="s">
        <v>81</v>
      </c>
      <c r="BK98" s="139">
        <f t="shared" si="9"/>
        <v>0</v>
      </c>
      <c r="BL98" s="17" t="s">
        <v>160</v>
      </c>
      <c r="BM98" s="138" t="s">
        <v>239</v>
      </c>
    </row>
    <row r="99" spans="2:65" s="1" customFormat="1" ht="24.25" customHeight="1">
      <c r="B99" s="32"/>
      <c r="C99" s="127" t="s">
        <v>206</v>
      </c>
      <c r="D99" s="127" t="s">
        <v>155</v>
      </c>
      <c r="E99" s="128" t="s">
        <v>866</v>
      </c>
      <c r="F99" s="129" t="s">
        <v>867</v>
      </c>
      <c r="G99" s="130" t="s">
        <v>554</v>
      </c>
      <c r="H99" s="131">
        <v>12</v>
      </c>
      <c r="I99" s="132"/>
      <c r="J99" s="133">
        <f t="shared" si="0"/>
        <v>0</v>
      </c>
      <c r="K99" s="129" t="s">
        <v>19</v>
      </c>
      <c r="L99" s="32"/>
      <c r="M99" s="134" t="s">
        <v>19</v>
      </c>
      <c r="N99" s="135" t="s">
        <v>44</v>
      </c>
      <c r="P99" s="136">
        <f t="shared" si="1"/>
        <v>0</v>
      </c>
      <c r="Q99" s="136">
        <v>0</v>
      </c>
      <c r="R99" s="136">
        <f t="shared" si="2"/>
        <v>0</v>
      </c>
      <c r="S99" s="136">
        <v>0</v>
      </c>
      <c r="T99" s="137">
        <f t="shared" si="3"/>
        <v>0</v>
      </c>
      <c r="AR99" s="138" t="s">
        <v>160</v>
      </c>
      <c r="AT99" s="138" t="s">
        <v>155</v>
      </c>
      <c r="AU99" s="138" t="s">
        <v>81</v>
      </c>
      <c r="AY99" s="17" t="s">
        <v>152</v>
      </c>
      <c r="BE99" s="139">
        <f t="shared" si="4"/>
        <v>0</v>
      </c>
      <c r="BF99" s="139">
        <f t="shared" si="5"/>
        <v>0</v>
      </c>
      <c r="BG99" s="139">
        <f t="shared" si="6"/>
        <v>0</v>
      </c>
      <c r="BH99" s="139">
        <f t="shared" si="7"/>
        <v>0</v>
      </c>
      <c r="BI99" s="139">
        <f t="shared" si="8"/>
        <v>0</v>
      </c>
      <c r="BJ99" s="17" t="s">
        <v>81</v>
      </c>
      <c r="BK99" s="139">
        <f t="shared" si="9"/>
        <v>0</v>
      </c>
      <c r="BL99" s="17" t="s">
        <v>160</v>
      </c>
      <c r="BM99" s="138" t="s">
        <v>249</v>
      </c>
    </row>
    <row r="100" spans="2:65" s="1" customFormat="1" ht="24.25" customHeight="1">
      <c r="B100" s="32"/>
      <c r="C100" s="127" t="s">
        <v>153</v>
      </c>
      <c r="D100" s="127" t="s">
        <v>155</v>
      </c>
      <c r="E100" s="128" t="s">
        <v>868</v>
      </c>
      <c r="F100" s="129" t="s">
        <v>869</v>
      </c>
      <c r="G100" s="130" t="s">
        <v>554</v>
      </c>
      <c r="H100" s="131">
        <v>1</v>
      </c>
      <c r="I100" s="132"/>
      <c r="J100" s="133">
        <f t="shared" si="0"/>
        <v>0</v>
      </c>
      <c r="K100" s="129" t="s">
        <v>19</v>
      </c>
      <c r="L100" s="32"/>
      <c r="M100" s="134" t="s">
        <v>19</v>
      </c>
      <c r="N100" s="135" t="s">
        <v>44</v>
      </c>
      <c r="P100" s="136">
        <f t="shared" si="1"/>
        <v>0</v>
      </c>
      <c r="Q100" s="136">
        <v>0</v>
      </c>
      <c r="R100" s="136">
        <f t="shared" si="2"/>
        <v>0</v>
      </c>
      <c r="S100" s="136">
        <v>0</v>
      </c>
      <c r="T100" s="137">
        <f t="shared" si="3"/>
        <v>0</v>
      </c>
      <c r="AR100" s="138" t="s">
        <v>160</v>
      </c>
      <c r="AT100" s="138" t="s">
        <v>155</v>
      </c>
      <c r="AU100" s="138" t="s">
        <v>81</v>
      </c>
      <c r="AY100" s="17" t="s">
        <v>152</v>
      </c>
      <c r="BE100" s="139">
        <f t="shared" si="4"/>
        <v>0</v>
      </c>
      <c r="BF100" s="139">
        <f t="shared" si="5"/>
        <v>0</v>
      </c>
      <c r="BG100" s="139">
        <f t="shared" si="6"/>
        <v>0</v>
      </c>
      <c r="BH100" s="139">
        <f t="shared" si="7"/>
        <v>0</v>
      </c>
      <c r="BI100" s="139">
        <f t="shared" si="8"/>
        <v>0</v>
      </c>
      <c r="BJ100" s="17" t="s">
        <v>81</v>
      </c>
      <c r="BK100" s="139">
        <f t="shared" si="9"/>
        <v>0</v>
      </c>
      <c r="BL100" s="17" t="s">
        <v>160</v>
      </c>
      <c r="BM100" s="138" t="s">
        <v>264</v>
      </c>
    </row>
    <row r="101" spans="2:65" s="1" customFormat="1" ht="24.25" customHeight="1">
      <c r="B101" s="32"/>
      <c r="C101" s="127" t="s">
        <v>108</v>
      </c>
      <c r="D101" s="127" t="s">
        <v>155</v>
      </c>
      <c r="E101" s="128" t="s">
        <v>870</v>
      </c>
      <c r="F101" s="129" t="s">
        <v>871</v>
      </c>
      <c r="G101" s="130" t="s">
        <v>554</v>
      </c>
      <c r="H101" s="131">
        <v>2</v>
      </c>
      <c r="I101" s="132"/>
      <c r="J101" s="133">
        <f t="shared" si="0"/>
        <v>0</v>
      </c>
      <c r="K101" s="129" t="s">
        <v>19</v>
      </c>
      <c r="L101" s="32"/>
      <c r="M101" s="134" t="s">
        <v>19</v>
      </c>
      <c r="N101" s="135" t="s">
        <v>44</v>
      </c>
      <c r="P101" s="136">
        <f t="shared" si="1"/>
        <v>0</v>
      </c>
      <c r="Q101" s="136">
        <v>0</v>
      </c>
      <c r="R101" s="136">
        <f t="shared" si="2"/>
        <v>0</v>
      </c>
      <c r="S101" s="136">
        <v>0</v>
      </c>
      <c r="T101" s="137">
        <f t="shared" si="3"/>
        <v>0</v>
      </c>
      <c r="AR101" s="138" t="s">
        <v>160</v>
      </c>
      <c r="AT101" s="138" t="s">
        <v>155</v>
      </c>
      <c r="AU101" s="138" t="s">
        <v>81</v>
      </c>
      <c r="AY101" s="17" t="s">
        <v>152</v>
      </c>
      <c r="BE101" s="139">
        <f t="shared" si="4"/>
        <v>0</v>
      </c>
      <c r="BF101" s="139">
        <f t="shared" si="5"/>
        <v>0</v>
      </c>
      <c r="BG101" s="139">
        <f t="shared" si="6"/>
        <v>0</v>
      </c>
      <c r="BH101" s="139">
        <f t="shared" si="7"/>
        <v>0</v>
      </c>
      <c r="BI101" s="139">
        <f t="shared" si="8"/>
        <v>0</v>
      </c>
      <c r="BJ101" s="17" t="s">
        <v>81</v>
      </c>
      <c r="BK101" s="139">
        <f t="shared" si="9"/>
        <v>0</v>
      </c>
      <c r="BL101" s="17" t="s">
        <v>160</v>
      </c>
      <c r="BM101" s="138" t="s">
        <v>279</v>
      </c>
    </row>
    <row r="102" spans="2:65" s="1" customFormat="1" ht="24.25" customHeight="1">
      <c r="B102" s="32"/>
      <c r="C102" s="127" t="s">
        <v>111</v>
      </c>
      <c r="D102" s="127" t="s">
        <v>155</v>
      </c>
      <c r="E102" s="128" t="s">
        <v>872</v>
      </c>
      <c r="F102" s="129" t="s">
        <v>873</v>
      </c>
      <c r="G102" s="130" t="s">
        <v>554</v>
      </c>
      <c r="H102" s="131">
        <v>4</v>
      </c>
      <c r="I102" s="132"/>
      <c r="J102" s="133">
        <f t="shared" si="0"/>
        <v>0</v>
      </c>
      <c r="K102" s="129" t="s">
        <v>19</v>
      </c>
      <c r="L102" s="32"/>
      <c r="M102" s="134" t="s">
        <v>19</v>
      </c>
      <c r="N102" s="135" t="s">
        <v>44</v>
      </c>
      <c r="P102" s="136">
        <f t="shared" si="1"/>
        <v>0</v>
      </c>
      <c r="Q102" s="136">
        <v>0</v>
      </c>
      <c r="R102" s="136">
        <f t="shared" si="2"/>
        <v>0</v>
      </c>
      <c r="S102" s="136">
        <v>0</v>
      </c>
      <c r="T102" s="137">
        <f t="shared" si="3"/>
        <v>0</v>
      </c>
      <c r="AR102" s="138" t="s">
        <v>160</v>
      </c>
      <c r="AT102" s="138" t="s">
        <v>155</v>
      </c>
      <c r="AU102" s="138" t="s">
        <v>81</v>
      </c>
      <c r="AY102" s="17" t="s">
        <v>152</v>
      </c>
      <c r="BE102" s="139">
        <f t="shared" si="4"/>
        <v>0</v>
      </c>
      <c r="BF102" s="139">
        <f t="shared" si="5"/>
        <v>0</v>
      </c>
      <c r="BG102" s="139">
        <f t="shared" si="6"/>
        <v>0</v>
      </c>
      <c r="BH102" s="139">
        <f t="shared" si="7"/>
        <v>0</v>
      </c>
      <c r="BI102" s="139">
        <f t="shared" si="8"/>
        <v>0</v>
      </c>
      <c r="BJ102" s="17" t="s">
        <v>81</v>
      </c>
      <c r="BK102" s="139">
        <f t="shared" si="9"/>
        <v>0</v>
      </c>
      <c r="BL102" s="17" t="s">
        <v>160</v>
      </c>
      <c r="BM102" s="138" t="s">
        <v>290</v>
      </c>
    </row>
    <row r="103" spans="2:65" s="1" customFormat="1" ht="24.25" customHeight="1">
      <c r="B103" s="32"/>
      <c r="C103" s="127" t="s">
        <v>8</v>
      </c>
      <c r="D103" s="127" t="s">
        <v>155</v>
      </c>
      <c r="E103" s="128" t="s">
        <v>874</v>
      </c>
      <c r="F103" s="129" t="s">
        <v>875</v>
      </c>
      <c r="G103" s="130" t="s">
        <v>554</v>
      </c>
      <c r="H103" s="131">
        <v>2</v>
      </c>
      <c r="I103" s="132"/>
      <c r="J103" s="133">
        <f t="shared" si="0"/>
        <v>0</v>
      </c>
      <c r="K103" s="129" t="s">
        <v>19</v>
      </c>
      <c r="L103" s="32"/>
      <c r="M103" s="134" t="s">
        <v>19</v>
      </c>
      <c r="N103" s="135" t="s">
        <v>44</v>
      </c>
      <c r="P103" s="136">
        <f t="shared" si="1"/>
        <v>0</v>
      </c>
      <c r="Q103" s="136">
        <v>0</v>
      </c>
      <c r="R103" s="136">
        <f t="shared" si="2"/>
        <v>0</v>
      </c>
      <c r="S103" s="136">
        <v>0</v>
      </c>
      <c r="T103" s="137">
        <f t="shared" si="3"/>
        <v>0</v>
      </c>
      <c r="AR103" s="138" t="s">
        <v>160</v>
      </c>
      <c r="AT103" s="138" t="s">
        <v>155</v>
      </c>
      <c r="AU103" s="138" t="s">
        <v>81</v>
      </c>
      <c r="AY103" s="17" t="s">
        <v>152</v>
      </c>
      <c r="BE103" s="139">
        <f t="shared" si="4"/>
        <v>0</v>
      </c>
      <c r="BF103" s="139">
        <f t="shared" si="5"/>
        <v>0</v>
      </c>
      <c r="BG103" s="139">
        <f t="shared" si="6"/>
        <v>0</v>
      </c>
      <c r="BH103" s="139">
        <f t="shared" si="7"/>
        <v>0</v>
      </c>
      <c r="BI103" s="139">
        <f t="shared" si="8"/>
        <v>0</v>
      </c>
      <c r="BJ103" s="17" t="s">
        <v>81</v>
      </c>
      <c r="BK103" s="139">
        <f t="shared" si="9"/>
        <v>0</v>
      </c>
      <c r="BL103" s="17" t="s">
        <v>160</v>
      </c>
      <c r="BM103" s="138" t="s">
        <v>303</v>
      </c>
    </row>
    <row r="104" spans="2:65" s="1" customFormat="1" ht="24.25" customHeight="1">
      <c r="B104" s="32"/>
      <c r="C104" s="127" t="s">
        <v>233</v>
      </c>
      <c r="D104" s="127" t="s">
        <v>155</v>
      </c>
      <c r="E104" s="128" t="s">
        <v>876</v>
      </c>
      <c r="F104" s="129" t="s">
        <v>877</v>
      </c>
      <c r="G104" s="130" t="s">
        <v>554</v>
      </c>
      <c r="H104" s="131">
        <v>1</v>
      </c>
      <c r="I104" s="132"/>
      <c r="J104" s="133">
        <f t="shared" si="0"/>
        <v>0</v>
      </c>
      <c r="K104" s="129" t="s">
        <v>19</v>
      </c>
      <c r="L104" s="32"/>
      <c r="M104" s="134" t="s">
        <v>19</v>
      </c>
      <c r="N104" s="135" t="s">
        <v>44</v>
      </c>
      <c r="P104" s="136">
        <f t="shared" si="1"/>
        <v>0</v>
      </c>
      <c r="Q104" s="136">
        <v>0</v>
      </c>
      <c r="R104" s="136">
        <f t="shared" si="2"/>
        <v>0</v>
      </c>
      <c r="S104" s="136">
        <v>0</v>
      </c>
      <c r="T104" s="137">
        <f t="shared" si="3"/>
        <v>0</v>
      </c>
      <c r="AR104" s="138" t="s">
        <v>160</v>
      </c>
      <c r="AT104" s="138" t="s">
        <v>155</v>
      </c>
      <c r="AU104" s="138" t="s">
        <v>81</v>
      </c>
      <c r="AY104" s="17" t="s">
        <v>152</v>
      </c>
      <c r="BE104" s="139">
        <f t="shared" si="4"/>
        <v>0</v>
      </c>
      <c r="BF104" s="139">
        <f t="shared" si="5"/>
        <v>0</v>
      </c>
      <c r="BG104" s="139">
        <f t="shared" si="6"/>
        <v>0</v>
      </c>
      <c r="BH104" s="139">
        <f t="shared" si="7"/>
        <v>0</v>
      </c>
      <c r="BI104" s="139">
        <f t="shared" si="8"/>
        <v>0</v>
      </c>
      <c r="BJ104" s="17" t="s">
        <v>81</v>
      </c>
      <c r="BK104" s="139">
        <f t="shared" si="9"/>
        <v>0</v>
      </c>
      <c r="BL104" s="17" t="s">
        <v>160</v>
      </c>
      <c r="BM104" s="138" t="s">
        <v>319</v>
      </c>
    </row>
    <row r="105" spans="2:65" s="1" customFormat="1" ht="24.25" customHeight="1">
      <c r="B105" s="32"/>
      <c r="C105" s="127" t="s">
        <v>239</v>
      </c>
      <c r="D105" s="127" t="s">
        <v>155</v>
      </c>
      <c r="E105" s="128" t="s">
        <v>878</v>
      </c>
      <c r="F105" s="129" t="s">
        <v>879</v>
      </c>
      <c r="G105" s="130" t="s">
        <v>554</v>
      </c>
      <c r="H105" s="131">
        <v>1</v>
      </c>
      <c r="I105" s="132"/>
      <c r="J105" s="133">
        <f t="shared" si="0"/>
        <v>0</v>
      </c>
      <c r="K105" s="129" t="s">
        <v>19</v>
      </c>
      <c r="L105" s="32"/>
      <c r="M105" s="134" t="s">
        <v>19</v>
      </c>
      <c r="N105" s="135" t="s">
        <v>44</v>
      </c>
      <c r="P105" s="136">
        <f t="shared" si="1"/>
        <v>0</v>
      </c>
      <c r="Q105" s="136">
        <v>0</v>
      </c>
      <c r="R105" s="136">
        <f t="shared" si="2"/>
        <v>0</v>
      </c>
      <c r="S105" s="136">
        <v>0</v>
      </c>
      <c r="T105" s="137">
        <f t="shared" si="3"/>
        <v>0</v>
      </c>
      <c r="AR105" s="138" t="s">
        <v>160</v>
      </c>
      <c r="AT105" s="138" t="s">
        <v>155</v>
      </c>
      <c r="AU105" s="138" t="s">
        <v>81</v>
      </c>
      <c r="AY105" s="17" t="s">
        <v>152</v>
      </c>
      <c r="BE105" s="139">
        <f t="shared" si="4"/>
        <v>0</v>
      </c>
      <c r="BF105" s="139">
        <f t="shared" si="5"/>
        <v>0</v>
      </c>
      <c r="BG105" s="139">
        <f t="shared" si="6"/>
        <v>0</v>
      </c>
      <c r="BH105" s="139">
        <f t="shared" si="7"/>
        <v>0</v>
      </c>
      <c r="BI105" s="139">
        <f t="shared" si="8"/>
        <v>0</v>
      </c>
      <c r="BJ105" s="17" t="s">
        <v>81</v>
      </c>
      <c r="BK105" s="139">
        <f t="shared" si="9"/>
        <v>0</v>
      </c>
      <c r="BL105" s="17" t="s">
        <v>160</v>
      </c>
      <c r="BM105" s="138" t="s">
        <v>473</v>
      </c>
    </row>
    <row r="106" spans="2:65" s="1" customFormat="1" ht="33" customHeight="1">
      <c r="B106" s="32"/>
      <c r="C106" s="127" t="s">
        <v>244</v>
      </c>
      <c r="D106" s="127" t="s">
        <v>155</v>
      </c>
      <c r="E106" s="128" t="s">
        <v>880</v>
      </c>
      <c r="F106" s="129" t="s">
        <v>881</v>
      </c>
      <c r="G106" s="130" t="s">
        <v>554</v>
      </c>
      <c r="H106" s="131">
        <v>1</v>
      </c>
      <c r="I106" s="132"/>
      <c r="J106" s="133">
        <f t="shared" si="0"/>
        <v>0</v>
      </c>
      <c r="K106" s="129" t="s">
        <v>19</v>
      </c>
      <c r="L106" s="32"/>
      <c r="M106" s="134" t="s">
        <v>19</v>
      </c>
      <c r="N106" s="135" t="s">
        <v>44</v>
      </c>
      <c r="P106" s="136">
        <f t="shared" si="1"/>
        <v>0</v>
      </c>
      <c r="Q106" s="136">
        <v>0</v>
      </c>
      <c r="R106" s="136">
        <f t="shared" si="2"/>
        <v>0</v>
      </c>
      <c r="S106" s="136">
        <v>0</v>
      </c>
      <c r="T106" s="137">
        <f t="shared" si="3"/>
        <v>0</v>
      </c>
      <c r="AR106" s="138" t="s">
        <v>160</v>
      </c>
      <c r="AT106" s="138" t="s">
        <v>155</v>
      </c>
      <c r="AU106" s="138" t="s">
        <v>81</v>
      </c>
      <c r="AY106" s="17" t="s">
        <v>152</v>
      </c>
      <c r="BE106" s="139">
        <f t="shared" si="4"/>
        <v>0</v>
      </c>
      <c r="BF106" s="139">
        <f t="shared" si="5"/>
        <v>0</v>
      </c>
      <c r="BG106" s="139">
        <f t="shared" si="6"/>
        <v>0</v>
      </c>
      <c r="BH106" s="139">
        <f t="shared" si="7"/>
        <v>0</v>
      </c>
      <c r="BI106" s="139">
        <f t="shared" si="8"/>
        <v>0</v>
      </c>
      <c r="BJ106" s="17" t="s">
        <v>81</v>
      </c>
      <c r="BK106" s="139">
        <f t="shared" si="9"/>
        <v>0</v>
      </c>
      <c r="BL106" s="17" t="s">
        <v>160</v>
      </c>
      <c r="BM106" s="138" t="s">
        <v>483</v>
      </c>
    </row>
    <row r="107" spans="2:65" s="1" customFormat="1" ht="49" customHeight="1">
      <c r="B107" s="32"/>
      <c r="C107" s="127" t="s">
        <v>249</v>
      </c>
      <c r="D107" s="127" t="s">
        <v>155</v>
      </c>
      <c r="E107" s="128" t="s">
        <v>882</v>
      </c>
      <c r="F107" s="129" t="s">
        <v>883</v>
      </c>
      <c r="G107" s="130" t="s">
        <v>554</v>
      </c>
      <c r="H107" s="131">
        <v>1</v>
      </c>
      <c r="I107" s="132"/>
      <c r="J107" s="133">
        <f t="shared" si="0"/>
        <v>0</v>
      </c>
      <c r="K107" s="129" t="s">
        <v>19</v>
      </c>
      <c r="L107" s="32"/>
      <c r="M107" s="134" t="s">
        <v>19</v>
      </c>
      <c r="N107" s="135" t="s">
        <v>44</v>
      </c>
      <c r="P107" s="136">
        <f t="shared" si="1"/>
        <v>0</v>
      </c>
      <c r="Q107" s="136">
        <v>0</v>
      </c>
      <c r="R107" s="136">
        <f t="shared" si="2"/>
        <v>0</v>
      </c>
      <c r="S107" s="136">
        <v>0</v>
      </c>
      <c r="T107" s="137">
        <f t="shared" si="3"/>
        <v>0</v>
      </c>
      <c r="AR107" s="138" t="s">
        <v>160</v>
      </c>
      <c r="AT107" s="138" t="s">
        <v>155</v>
      </c>
      <c r="AU107" s="138" t="s">
        <v>81</v>
      </c>
      <c r="AY107" s="17" t="s">
        <v>152</v>
      </c>
      <c r="BE107" s="139">
        <f t="shared" si="4"/>
        <v>0</v>
      </c>
      <c r="BF107" s="139">
        <f t="shared" si="5"/>
        <v>0</v>
      </c>
      <c r="BG107" s="139">
        <f t="shared" si="6"/>
        <v>0</v>
      </c>
      <c r="BH107" s="139">
        <f t="shared" si="7"/>
        <v>0</v>
      </c>
      <c r="BI107" s="139">
        <f t="shared" si="8"/>
        <v>0</v>
      </c>
      <c r="BJ107" s="17" t="s">
        <v>81</v>
      </c>
      <c r="BK107" s="139">
        <f t="shared" si="9"/>
        <v>0</v>
      </c>
      <c r="BL107" s="17" t="s">
        <v>160</v>
      </c>
      <c r="BM107" s="138" t="s">
        <v>466</v>
      </c>
    </row>
    <row r="108" spans="2:65" s="1" customFormat="1" ht="24.25" customHeight="1">
      <c r="B108" s="32"/>
      <c r="C108" s="127" t="s">
        <v>255</v>
      </c>
      <c r="D108" s="127" t="s">
        <v>155</v>
      </c>
      <c r="E108" s="128" t="s">
        <v>884</v>
      </c>
      <c r="F108" s="129" t="s">
        <v>885</v>
      </c>
      <c r="G108" s="130" t="s">
        <v>554</v>
      </c>
      <c r="H108" s="131">
        <v>4</v>
      </c>
      <c r="I108" s="132"/>
      <c r="J108" s="133">
        <f t="shared" si="0"/>
        <v>0</v>
      </c>
      <c r="K108" s="129" t="s">
        <v>19</v>
      </c>
      <c r="L108" s="32"/>
      <c r="M108" s="134" t="s">
        <v>19</v>
      </c>
      <c r="N108" s="135" t="s">
        <v>44</v>
      </c>
      <c r="P108" s="136">
        <f t="shared" si="1"/>
        <v>0</v>
      </c>
      <c r="Q108" s="136">
        <v>0</v>
      </c>
      <c r="R108" s="136">
        <f t="shared" si="2"/>
        <v>0</v>
      </c>
      <c r="S108" s="136">
        <v>0</v>
      </c>
      <c r="T108" s="137">
        <f t="shared" si="3"/>
        <v>0</v>
      </c>
      <c r="AR108" s="138" t="s">
        <v>160</v>
      </c>
      <c r="AT108" s="138" t="s">
        <v>155</v>
      </c>
      <c r="AU108" s="138" t="s">
        <v>81</v>
      </c>
      <c r="AY108" s="17" t="s">
        <v>152</v>
      </c>
      <c r="BE108" s="139">
        <f t="shared" si="4"/>
        <v>0</v>
      </c>
      <c r="BF108" s="139">
        <f t="shared" si="5"/>
        <v>0</v>
      </c>
      <c r="BG108" s="139">
        <f t="shared" si="6"/>
        <v>0</v>
      </c>
      <c r="BH108" s="139">
        <f t="shared" si="7"/>
        <v>0</v>
      </c>
      <c r="BI108" s="139">
        <f t="shared" si="8"/>
        <v>0</v>
      </c>
      <c r="BJ108" s="17" t="s">
        <v>81</v>
      </c>
      <c r="BK108" s="139">
        <f t="shared" si="9"/>
        <v>0</v>
      </c>
      <c r="BL108" s="17" t="s">
        <v>160</v>
      </c>
      <c r="BM108" s="138" t="s">
        <v>499</v>
      </c>
    </row>
    <row r="109" spans="2:65" s="1" customFormat="1" ht="24.25" customHeight="1">
      <c r="B109" s="32"/>
      <c r="C109" s="127" t="s">
        <v>264</v>
      </c>
      <c r="D109" s="127" t="s">
        <v>155</v>
      </c>
      <c r="E109" s="128" t="s">
        <v>886</v>
      </c>
      <c r="F109" s="129" t="s">
        <v>887</v>
      </c>
      <c r="G109" s="130" t="s">
        <v>554</v>
      </c>
      <c r="H109" s="131">
        <v>1</v>
      </c>
      <c r="I109" s="132"/>
      <c r="J109" s="133">
        <f t="shared" si="0"/>
        <v>0</v>
      </c>
      <c r="K109" s="129" t="s">
        <v>19</v>
      </c>
      <c r="L109" s="32"/>
      <c r="M109" s="134" t="s">
        <v>19</v>
      </c>
      <c r="N109" s="135" t="s">
        <v>44</v>
      </c>
      <c r="P109" s="136">
        <f t="shared" si="1"/>
        <v>0</v>
      </c>
      <c r="Q109" s="136">
        <v>0</v>
      </c>
      <c r="R109" s="136">
        <f t="shared" si="2"/>
        <v>0</v>
      </c>
      <c r="S109" s="136">
        <v>0</v>
      </c>
      <c r="T109" s="137">
        <f t="shared" si="3"/>
        <v>0</v>
      </c>
      <c r="AR109" s="138" t="s">
        <v>160</v>
      </c>
      <c r="AT109" s="138" t="s">
        <v>155</v>
      </c>
      <c r="AU109" s="138" t="s">
        <v>81</v>
      </c>
      <c r="AY109" s="17" t="s">
        <v>152</v>
      </c>
      <c r="BE109" s="139">
        <f t="shared" si="4"/>
        <v>0</v>
      </c>
      <c r="BF109" s="139">
        <f t="shared" si="5"/>
        <v>0</v>
      </c>
      <c r="BG109" s="139">
        <f t="shared" si="6"/>
        <v>0</v>
      </c>
      <c r="BH109" s="139">
        <f t="shared" si="7"/>
        <v>0</v>
      </c>
      <c r="BI109" s="139">
        <f t="shared" si="8"/>
        <v>0</v>
      </c>
      <c r="BJ109" s="17" t="s">
        <v>81</v>
      </c>
      <c r="BK109" s="139">
        <f t="shared" si="9"/>
        <v>0</v>
      </c>
      <c r="BL109" s="17" t="s">
        <v>160</v>
      </c>
      <c r="BM109" s="138" t="s">
        <v>508</v>
      </c>
    </row>
    <row r="110" spans="2:65" s="1" customFormat="1" ht="16.5" customHeight="1">
      <c r="B110" s="32"/>
      <c r="C110" s="127" t="s">
        <v>272</v>
      </c>
      <c r="D110" s="127" t="s">
        <v>155</v>
      </c>
      <c r="E110" s="128" t="s">
        <v>888</v>
      </c>
      <c r="F110" s="129" t="s">
        <v>889</v>
      </c>
      <c r="G110" s="130" t="s">
        <v>554</v>
      </c>
      <c r="H110" s="131">
        <v>2</v>
      </c>
      <c r="I110" s="132"/>
      <c r="J110" s="133">
        <f t="shared" si="0"/>
        <v>0</v>
      </c>
      <c r="K110" s="129" t="s">
        <v>19</v>
      </c>
      <c r="L110" s="32"/>
      <c r="M110" s="134" t="s">
        <v>19</v>
      </c>
      <c r="N110" s="135" t="s">
        <v>44</v>
      </c>
      <c r="P110" s="136">
        <f t="shared" si="1"/>
        <v>0</v>
      </c>
      <c r="Q110" s="136">
        <v>0</v>
      </c>
      <c r="R110" s="136">
        <f t="shared" si="2"/>
        <v>0</v>
      </c>
      <c r="S110" s="136">
        <v>0</v>
      </c>
      <c r="T110" s="137">
        <f t="shared" si="3"/>
        <v>0</v>
      </c>
      <c r="AR110" s="138" t="s">
        <v>160</v>
      </c>
      <c r="AT110" s="138" t="s">
        <v>155</v>
      </c>
      <c r="AU110" s="138" t="s">
        <v>81</v>
      </c>
      <c r="AY110" s="17" t="s">
        <v>152</v>
      </c>
      <c r="BE110" s="139">
        <f t="shared" si="4"/>
        <v>0</v>
      </c>
      <c r="BF110" s="139">
        <f t="shared" si="5"/>
        <v>0</v>
      </c>
      <c r="BG110" s="139">
        <f t="shared" si="6"/>
        <v>0</v>
      </c>
      <c r="BH110" s="139">
        <f t="shared" si="7"/>
        <v>0</v>
      </c>
      <c r="BI110" s="139">
        <f t="shared" si="8"/>
        <v>0</v>
      </c>
      <c r="BJ110" s="17" t="s">
        <v>81</v>
      </c>
      <c r="BK110" s="139">
        <f t="shared" si="9"/>
        <v>0</v>
      </c>
      <c r="BL110" s="17" t="s">
        <v>160</v>
      </c>
      <c r="BM110" s="138" t="s">
        <v>517</v>
      </c>
    </row>
    <row r="111" spans="2:65" s="1" customFormat="1" ht="16.5" customHeight="1">
      <c r="B111" s="32"/>
      <c r="C111" s="127" t="s">
        <v>279</v>
      </c>
      <c r="D111" s="127" t="s">
        <v>155</v>
      </c>
      <c r="E111" s="128" t="s">
        <v>890</v>
      </c>
      <c r="F111" s="129" t="s">
        <v>891</v>
      </c>
      <c r="G111" s="130" t="s">
        <v>554</v>
      </c>
      <c r="H111" s="131">
        <v>4</v>
      </c>
      <c r="I111" s="132"/>
      <c r="J111" s="133">
        <f t="shared" si="0"/>
        <v>0</v>
      </c>
      <c r="K111" s="129" t="s">
        <v>19</v>
      </c>
      <c r="L111" s="32"/>
      <c r="M111" s="134" t="s">
        <v>19</v>
      </c>
      <c r="N111" s="135" t="s">
        <v>44</v>
      </c>
      <c r="P111" s="136">
        <f t="shared" si="1"/>
        <v>0</v>
      </c>
      <c r="Q111" s="136">
        <v>0</v>
      </c>
      <c r="R111" s="136">
        <f t="shared" si="2"/>
        <v>0</v>
      </c>
      <c r="S111" s="136">
        <v>0</v>
      </c>
      <c r="T111" s="137">
        <f t="shared" si="3"/>
        <v>0</v>
      </c>
      <c r="AR111" s="138" t="s">
        <v>160</v>
      </c>
      <c r="AT111" s="138" t="s">
        <v>155</v>
      </c>
      <c r="AU111" s="138" t="s">
        <v>81</v>
      </c>
      <c r="AY111" s="17" t="s">
        <v>152</v>
      </c>
      <c r="BE111" s="139">
        <f t="shared" si="4"/>
        <v>0</v>
      </c>
      <c r="BF111" s="139">
        <f t="shared" si="5"/>
        <v>0</v>
      </c>
      <c r="BG111" s="139">
        <f t="shared" si="6"/>
        <v>0</v>
      </c>
      <c r="BH111" s="139">
        <f t="shared" si="7"/>
        <v>0</v>
      </c>
      <c r="BI111" s="139">
        <f t="shared" si="8"/>
        <v>0</v>
      </c>
      <c r="BJ111" s="17" t="s">
        <v>81</v>
      </c>
      <c r="BK111" s="139">
        <f t="shared" si="9"/>
        <v>0</v>
      </c>
      <c r="BL111" s="17" t="s">
        <v>160</v>
      </c>
      <c r="BM111" s="138" t="s">
        <v>526</v>
      </c>
    </row>
    <row r="112" spans="2:65" s="1" customFormat="1" ht="16.5" customHeight="1">
      <c r="B112" s="32"/>
      <c r="C112" s="127" t="s">
        <v>7</v>
      </c>
      <c r="D112" s="127" t="s">
        <v>155</v>
      </c>
      <c r="E112" s="128" t="s">
        <v>892</v>
      </c>
      <c r="F112" s="129" t="s">
        <v>893</v>
      </c>
      <c r="G112" s="130" t="s">
        <v>554</v>
      </c>
      <c r="H112" s="131">
        <v>1</v>
      </c>
      <c r="I112" s="132"/>
      <c r="J112" s="133">
        <f t="shared" si="0"/>
        <v>0</v>
      </c>
      <c r="K112" s="129" t="s">
        <v>19</v>
      </c>
      <c r="L112" s="32"/>
      <c r="M112" s="134" t="s">
        <v>19</v>
      </c>
      <c r="N112" s="135" t="s">
        <v>44</v>
      </c>
      <c r="P112" s="136">
        <f t="shared" si="1"/>
        <v>0</v>
      </c>
      <c r="Q112" s="136">
        <v>0</v>
      </c>
      <c r="R112" s="136">
        <f t="shared" si="2"/>
        <v>0</v>
      </c>
      <c r="S112" s="136">
        <v>0</v>
      </c>
      <c r="T112" s="137">
        <f t="shared" si="3"/>
        <v>0</v>
      </c>
      <c r="AR112" s="138" t="s">
        <v>160</v>
      </c>
      <c r="AT112" s="138" t="s">
        <v>155</v>
      </c>
      <c r="AU112" s="138" t="s">
        <v>81</v>
      </c>
      <c r="AY112" s="17" t="s">
        <v>152</v>
      </c>
      <c r="BE112" s="139">
        <f t="shared" si="4"/>
        <v>0</v>
      </c>
      <c r="BF112" s="139">
        <f t="shared" si="5"/>
        <v>0</v>
      </c>
      <c r="BG112" s="139">
        <f t="shared" si="6"/>
        <v>0</v>
      </c>
      <c r="BH112" s="139">
        <f t="shared" si="7"/>
        <v>0</v>
      </c>
      <c r="BI112" s="139">
        <f t="shared" si="8"/>
        <v>0</v>
      </c>
      <c r="BJ112" s="17" t="s">
        <v>81</v>
      </c>
      <c r="BK112" s="139">
        <f t="shared" si="9"/>
        <v>0</v>
      </c>
      <c r="BL112" s="17" t="s">
        <v>160</v>
      </c>
      <c r="BM112" s="138" t="s">
        <v>535</v>
      </c>
    </row>
    <row r="113" spans="2:65" s="1" customFormat="1" ht="16.5" customHeight="1">
      <c r="B113" s="32"/>
      <c r="C113" s="127" t="s">
        <v>290</v>
      </c>
      <c r="D113" s="127" t="s">
        <v>155</v>
      </c>
      <c r="E113" s="128" t="s">
        <v>894</v>
      </c>
      <c r="F113" s="129" t="s">
        <v>895</v>
      </c>
      <c r="G113" s="130" t="s">
        <v>554</v>
      </c>
      <c r="H113" s="131">
        <v>1</v>
      </c>
      <c r="I113" s="132"/>
      <c r="J113" s="133">
        <f t="shared" si="0"/>
        <v>0</v>
      </c>
      <c r="K113" s="129" t="s">
        <v>19</v>
      </c>
      <c r="L113" s="32"/>
      <c r="M113" s="134" t="s">
        <v>19</v>
      </c>
      <c r="N113" s="135" t="s">
        <v>44</v>
      </c>
      <c r="P113" s="136">
        <f t="shared" si="1"/>
        <v>0</v>
      </c>
      <c r="Q113" s="136">
        <v>0</v>
      </c>
      <c r="R113" s="136">
        <f t="shared" si="2"/>
        <v>0</v>
      </c>
      <c r="S113" s="136">
        <v>0</v>
      </c>
      <c r="T113" s="137">
        <f t="shared" si="3"/>
        <v>0</v>
      </c>
      <c r="AR113" s="138" t="s">
        <v>160</v>
      </c>
      <c r="AT113" s="138" t="s">
        <v>155</v>
      </c>
      <c r="AU113" s="138" t="s">
        <v>81</v>
      </c>
      <c r="AY113" s="17" t="s">
        <v>152</v>
      </c>
      <c r="BE113" s="139">
        <f t="shared" si="4"/>
        <v>0</v>
      </c>
      <c r="BF113" s="139">
        <f t="shared" si="5"/>
        <v>0</v>
      </c>
      <c r="BG113" s="139">
        <f t="shared" si="6"/>
        <v>0</v>
      </c>
      <c r="BH113" s="139">
        <f t="shared" si="7"/>
        <v>0</v>
      </c>
      <c r="BI113" s="139">
        <f t="shared" si="8"/>
        <v>0</v>
      </c>
      <c r="BJ113" s="17" t="s">
        <v>81</v>
      </c>
      <c r="BK113" s="139">
        <f t="shared" si="9"/>
        <v>0</v>
      </c>
      <c r="BL113" s="17" t="s">
        <v>160</v>
      </c>
      <c r="BM113" s="138" t="s">
        <v>544</v>
      </c>
    </row>
    <row r="114" spans="2:65" s="1" customFormat="1" ht="16.5" customHeight="1">
      <c r="B114" s="32"/>
      <c r="C114" s="127" t="s">
        <v>296</v>
      </c>
      <c r="D114" s="127" t="s">
        <v>155</v>
      </c>
      <c r="E114" s="128" t="s">
        <v>896</v>
      </c>
      <c r="F114" s="129" t="s">
        <v>897</v>
      </c>
      <c r="G114" s="130" t="s">
        <v>554</v>
      </c>
      <c r="H114" s="131">
        <v>3</v>
      </c>
      <c r="I114" s="132"/>
      <c r="J114" s="133">
        <f t="shared" si="0"/>
        <v>0</v>
      </c>
      <c r="K114" s="129" t="s">
        <v>19</v>
      </c>
      <c r="L114" s="32"/>
      <c r="M114" s="134" t="s">
        <v>19</v>
      </c>
      <c r="N114" s="135" t="s">
        <v>44</v>
      </c>
      <c r="P114" s="136">
        <f t="shared" si="1"/>
        <v>0</v>
      </c>
      <c r="Q114" s="136">
        <v>0</v>
      </c>
      <c r="R114" s="136">
        <f t="shared" si="2"/>
        <v>0</v>
      </c>
      <c r="S114" s="136">
        <v>0</v>
      </c>
      <c r="T114" s="137">
        <f t="shared" si="3"/>
        <v>0</v>
      </c>
      <c r="AR114" s="138" t="s">
        <v>160</v>
      </c>
      <c r="AT114" s="138" t="s">
        <v>155</v>
      </c>
      <c r="AU114" s="138" t="s">
        <v>81</v>
      </c>
      <c r="AY114" s="17" t="s">
        <v>152</v>
      </c>
      <c r="BE114" s="139">
        <f t="shared" si="4"/>
        <v>0</v>
      </c>
      <c r="BF114" s="139">
        <f t="shared" si="5"/>
        <v>0</v>
      </c>
      <c r="BG114" s="139">
        <f t="shared" si="6"/>
        <v>0</v>
      </c>
      <c r="BH114" s="139">
        <f t="shared" si="7"/>
        <v>0</v>
      </c>
      <c r="BI114" s="139">
        <f t="shared" si="8"/>
        <v>0</v>
      </c>
      <c r="BJ114" s="17" t="s">
        <v>81</v>
      </c>
      <c r="BK114" s="139">
        <f t="shared" si="9"/>
        <v>0</v>
      </c>
      <c r="BL114" s="17" t="s">
        <v>160</v>
      </c>
      <c r="BM114" s="138" t="s">
        <v>556</v>
      </c>
    </row>
    <row r="115" spans="2:65" s="1" customFormat="1" ht="16.5" customHeight="1">
      <c r="B115" s="32"/>
      <c r="C115" s="127" t="s">
        <v>303</v>
      </c>
      <c r="D115" s="127" t="s">
        <v>155</v>
      </c>
      <c r="E115" s="128" t="s">
        <v>898</v>
      </c>
      <c r="F115" s="129" t="s">
        <v>899</v>
      </c>
      <c r="G115" s="130" t="s">
        <v>554</v>
      </c>
      <c r="H115" s="131">
        <v>3</v>
      </c>
      <c r="I115" s="132"/>
      <c r="J115" s="133">
        <f t="shared" si="0"/>
        <v>0</v>
      </c>
      <c r="K115" s="129" t="s">
        <v>19</v>
      </c>
      <c r="L115" s="32"/>
      <c r="M115" s="134" t="s">
        <v>19</v>
      </c>
      <c r="N115" s="135" t="s">
        <v>44</v>
      </c>
      <c r="P115" s="136">
        <f t="shared" si="1"/>
        <v>0</v>
      </c>
      <c r="Q115" s="136">
        <v>0</v>
      </c>
      <c r="R115" s="136">
        <f t="shared" si="2"/>
        <v>0</v>
      </c>
      <c r="S115" s="136">
        <v>0</v>
      </c>
      <c r="T115" s="137">
        <f t="shared" si="3"/>
        <v>0</v>
      </c>
      <c r="AR115" s="138" t="s">
        <v>160</v>
      </c>
      <c r="AT115" s="138" t="s">
        <v>155</v>
      </c>
      <c r="AU115" s="138" t="s">
        <v>81</v>
      </c>
      <c r="AY115" s="17" t="s">
        <v>152</v>
      </c>
      <c r="BE115" s="139">
        <f t="shared" si="4"/>
        <v>0</v>
      </c>
      <c r="BF115" s="139">
        <f t="shared" si="5"/>
        <v>0</v>
      </c>
      <c r="BG115" s="139">
        <f t="shared" si="6"/>
        <v>0</v>
      </c>
      <c r="BH115" s="139">
        <f t="shared" si="7"/>
        <v>0</v>
      </c>
      <c r="BI115" s="139">
        <f t="shared" si="8"/>
        <v>0</v>
      </c>
      <c r="BJ115" s="17" t="s">
        <v>81</v>
      </c>
      <c r="BK115" s="139">
        <f t="shared" si="9"/>
        <v>0</v>
      </c>
      <c r="BL115" s="17" t="s">
        <v>160</v>
      </c>
      <c r="BM115" s="138" t="s">
        <v>564</v>
      </c>
    </row>
    <row r="116" spans="2:65" s="1" customFormat="1" ht="16.5" customHeight="1">
      <c r="B116" s="32"/>
      <c r="C116" s="127" t="s">
        <v>311</v>
      </c>
      <c r="D116" s="127" t="s">
        <v>155</v>
      </c>
      <c r="E116" s="128" t="s">
        <v>900</v>
      </c>
      <c r="F116" s="129" t="s">
        <v>901</v>
      </c>
      <c r="G116" s="130" t="s">
        <v>554</v>
      </c>
      <c r="H116" s="131">
        <v>1</v>
      </c>
      <c r="I116" s="132"/>
      <c r="J116" s="133">
        <f t="shared" si="0"/>
        <v>0</v>
      </c>
      <c r="K116" s="129" t="s">
        <v>19</v>
      </c>
      <c r="L116" s="32"/>
      <c r="M116" s="134" t="s">
        <v>19</v>
      </c>
      <c r="N116" s="135" t="s">
        <v>44</v>
      </c>
      <c r="P116" s="136">
        <f t="shared" si="1"/>
        <v>0</v>
      </c>
      <c r="Q116" s="136">
        <v>0</v>
      </c>
      <c r="R116" s="136">
        <f t="shared" si="2"/>
        <v>0</v>
      </c>
      <c r="S116" s="136">
        <v>0</v>
      </c>
      <c r="T116" s="137">
        <f t="shared" si="3"/>
        <v>0</v>
      </c>
      <c r="AR116" s="138" t="s">
        <v>160</v>
      </c>
      <c r="AT116" s="138" t="s">
        <v>155</v>
      </c>
      <c r="AU116" s="138" t="s">
        <v>81</v>
      </c>
      <c r="AY116" s="17" t="s">
        <v>152</v>
      </c>
      <c r="BE116" s="139">
        <f t="shared" si="4"/>
        <v>0</v>
      </c>
      <c r="BF116" s="139">
        <f t="shared" si="5"/>
        <v>0</v>
      </c>
      <c r="BG116" s="139">
        <f t="shared" si="6"/>
        <v>0</v>
      </c>
      <c r="BH116" s="139">
        <f t="shared" si="7"/>
        <v>0</v>
      </c>
      <c r="BI116" s="139">
        <f t="shared" si="8"/>
        <v>0</v>
      </c>
      <c r="BJ116" s="17" t="s">
        <v>81</v>
      </c>
      <c r="BK116" s="139">
        <f t="shared" si="9"/>
        <v>0</v>
      </c>
      <c r="BL116" s="17" t="s">
        <v>160</v>
      </c>
      <c r="BM116" s="138" t="s">
        <v>573</v>
      </c>
    </row>
    <row r="117" spans="2:65" s="11" customFormat="1" ht="26" customHeight="1">
      <c r="B117" s="115"/>
      <c r="D117" s="116" t="s">
        <v>72</v>
      </c>
      <c r="E117" s="117" t="s">
        <v>902</v>
      </c>
      <c r="F117" s="117" t="s">
        <v>828</v>
      </c>
      <c r="I117" s="118"/>
      <c r="J117" s="119">
        <f>BK117</f>
        <v>0</v>
      </c>
      <c r="L117" s="115"/>
      <c r="M117" s="120"/>
      <c r="P117" s="121">
        <f>SUM(P118:P122)</f>
        <v>0</v>
      </c>
      <c r="R117" s="121">
        <f>SUM(R118:R122)</f>
        <v>0</v>
      </c>
      <c r="T117" s="122">
        <f>SUM(T118:T122)</f>
        <v>0</v>
      </c>
      <c r="AR117" s="116" t="s">
        <v>81</v>
      </c>
      <c r="AT117" s="123" t="s">
        <v>72</v>
      </c>
      <c r="AU117" s="123" t="s">
        <v>73</v>
      </c>
      <c r="AY117" s="116" t="s">
        <v>152</v>
      </c>
      <c r="BK117" s="124">
        <f>SUM(BK118:BK122)</f>
        <v>0</v>
      </c>
    </row>
    <row r="118" spans="2:65" s="1" customFormat="1" ht="16.5" customHeight="1">
      <c r="B118" s="32"/>
      <c r="C118" s="127" t="s">
        <v>319</v>
      </c>
      <c r="D118" s="127" t="s">
        <v>155</v>
      </c>
      <c r="E118" s="128" t="s">
        <v>903</v>
      </c>
      <c r="F118" s="129" t="s">
        <v>904</v>
      </c>
      <c r="G118" s="130" t="s">
        <v>554</v>
      </c>
      <c r="H118" s="131">
        <v>7</v>
      </c>
      <c r="I118" s="132"/>
      <c r="J118" s="133">
        <f>ROUND(I118*H118,2)</f>
        <v>0</v>
      </c>
      <c r="K118" s="129" t="s">
        <v>19</v>
      </c>
      <c r="L118" s="32"/>
      <c r="M118" s="134" t="s">
        <v>19</v>
      </c>
      <c r="N118" s="135" t="s">
        <v>44</v>
      </c>
      <c r="P118" s="136">
        <f>O118*H118</f>
        <v>0</v>
      </c>
      <c r="Q118" s="136">
        <v>0</v>
      </c>
      <c r="R118" s="136">
        <f>Q118*H118</f>
        <v>0</v>
      </c>
      <c r="S118" s="136">
        <v>0</v>
      </c>
      <c r="T118" s="137">
        <f>S118*H118</f>
        <v>0</v>
      </c>
      <c r="AR118" s="138" t="s">
        <v>160</v>
      </c>
      <c r="AT118" s="138" t="s">
        <v>155</v>
      </c>
      <c r="AU118" s="138" t="s">
        <v>81</v>
      </c>
      <c r="AY118" s="17" t="s">
        <v>152</v>
      </c>
      <c r="BE118" s="139">
        <f>IF(N118="základní",J118,0)</f>
        <v>0</v>
      </c>
      <c r="BF118" s="139">
        <f>IF(N118="snížená",J118,0)</f>
        <v>0</v>
      </c>
      <c r="BG118" s="139">
        <f>IF(N118="zákl. přenesená",J118,0)</f>
        <v>0</v>
      </c>
      <c r="BH118" s="139">
        <f>IF(N118="sníž. přenesená",J118,0)</f>
        <v>0</v>
      </c>
      <c r="BI118" s="139">
        <f>IF(N118="nulová",J118,0)</f>
        <v>0</v>
      </c>
      <c r="BJ118" s="17" t="s">
        <v>81</v>
      </c>
      <c r="BK118" s="139">
        <f>ROUND(I118*H118,2)</f>
        <v>0</v>
      </c>
      <c r="BL118" s="17" t="s">
        <v>160</v>
      </c>
      <c r="BM118" s="138" t="s">
        <v>583</v>
      </c>
    </row>
    <row r="119" spans="2:65" s="1" customFormat="1" ht="16.5" customHeight="1">
      <c r="B119" s="32"/>
      <c r="C119" s="127" t="s">
        <v>329</v>
      </c>
      <c r="D119" s="127" t="s">
        <v>155</v>
      </c>
      <c r="E119" s="128" t="s">
        <v>905</v>
      </c>
      <c r="F119" s="129" t="s">
        <v>906</v>
      </c>
      <c r="G119" s="130" t="s">
        <v>554</v>
      </c>
      <c r="H119" s="131">
        <v>32</v>
      </c>
      <c r="I119" s="132"/>
      <c r="J119" s="133">
        <f>ROUND(I119*H119,2)</f>
        <v>0</v>
      </c>
      <c r="K119" s="129" t="s">
        <v>19</v>
      </c>
      <c r="L119" s="32"/>
      <c r="M119" s="134" t="s">
        <v>19</v>
      </c>
      <c r="N119" s="135" t="s">
        <v>44</v>
      </c>
      <c r="P119" s="136">
        <f>O119*H119</f>
        <v>0</v>
      </c>
      <c r="Q119" s="136">
        <v>0</v>
      </c>
      <c r="R119" s="136">
        <f>Q119*H119</f>
        <v>0</v>
      </c>
      <c r="S119" s="136">
        <v>0</v>
      </c>
      <c r="T119" s="137">
        <f>S119*H119</f>
        <v>0</v>
      </c>
      <c r="AR119" s="138" t="s">
        <v>160</v>
      </c>
      <c r="AT119" s="138" t="s">
        <v>155</v>
      </c>
      <c r="AU119" s="138" t="s">
        <v>81</v>
      </c>
      <c r="AY119" s="17" t="s">
        <v>152</v>
      </c>
      <c r="BE119" s="139">
        <f>IF(N119="základní",J119,0)</f>
        <v>0</v>
      </c>
      <c r="BF119" s="139">
        <f>IF(N119="snížená",J119,0)</f>
        <v>0</v>
      </c>
      <c r="BG119" s="139">
        <f>IF(N119="zákl. přenesená",J119,0)</f>
        <v>0</v>
      </c>
      <c r="BH119" s="139">
        <f>IF(N119="sníž. přenesená",J119,0)</f>
        <v>0</v>
      </c>
      <c r="BI119" s="139">
        <f>IF(N119="nulová",J119,0)</f>
        <v>0</v>
      </c>
      <c r="BJ119" s="17" t="s">
        <v>81</v>
      </c>
      <c r="BK119" s="139">
        <f>ROUND(I119*H119,2)</f>
        <v>0</v>
      </c>
      <c r="BL119" s="17" t="s">
        <v>160</v>
      </c>
      <c r="BM119" s="138" t="s">
        <v>593</v>
      </c>
    </row>
    <row r="120" spans="2:65" s="1" customFormat="1" ht="21.75" customHeight="1">
      <c r="B120" s="32"/>
      <c r="C120" s="127" t="s">
        <v>473</v>
      </c>
      <c r="D120" s="127" t="s">
        <v>155</v>
      </c>
      <c r="E120" s="128" t="s">
        <v>907</v>
      </c>
      <c r="F120" s="129" t="s">
        <v>908</v>
      </c>
      <c r="G120" s="130" t="s">
        <v>554</v>
      </c>
      <c r="H120" s="131">
        <v>1</v>
      </c>
      <c r="I120" s="132"/>
      <c r="J120" s="133">
        <f>ROUND(I120*H120,2)</f>
        <v>0</v>
      </c>
      <c r="K120" s="129" t="s">
        <v>19</v>
      </c>
      <c r="L120" s="32"/>
      <c r="M120" s="134" t="s">
        <v>19</v>
      </c>
      <c r="N120" s="135" t="s">
        <v>44</v>
      </c>
      <c r="P120" s="136">
        <f>O120*H120</f>
        <v>0</v>
      </c>
      <c r="Q120" s="136">
        <v>0</v>
      </c>
      <c r="R120" s="136">
        <f>Q120*H120</f>
        <v>0</v>
      </c>
      <c r="S120" s="136">
        <v>0</v>
      </c>
      <c r="T120" s="137">
        <f>S120*H120</f>
        <v>0</v>
      </c>
      <c r="AR120" s="138" t="s">
        <v>160</v>
      </c>
      <c r="AT120" s="138" t="s">
        <v>155</v>
      </c>
      <c r="AU120" s="138" t="s">
        <v>81</v>
      </c>
      <c r="AY120" s="17" t="s">
        <v>152</v>
      </c>
      <c r="BE120" s="139">
        <f>IF(N120="základní",J120,0)</f>
        <v>0</v>
      </c>
      <c r="BF120" s="139">
        <f>IF(N120="snížená",J120,0)</f>
        <v>0</v>
      </c>
      <c r="BG120" s="139">
        <f>IF(N120="zákl. přenesená",J120,0)</f>
        <v>0</v>
      </c>
      <c r="BH120" s="139">
        <f>IF(N120="sníž. přenesená",J120,0)</f>
        <v>0</v>
      </c>
      <c r="BI120" s="139">
        <f>IF(N120="nulová",J120,0)</f>
        <v>0</v>
      </c>
      <c r="BJ120" s="17" t="s">
        <v>81</v>
      </c>
      <c r="BK120" s="139">
        <f>ROUND(I120*H120,2)</f>
        <v>0</v>
      </c>
      <c r="BL120" s="17" t="s">
        <v>160</v>
      </c>
      <c r="BM120" s="138" t="s">
        <v>603</v>
      </c>
    </row>
    <row r="121" spans="2:65" s="1" customFormat="1" ht="16.5" customHeight="1">
      <c r="B121" s="32"/>
      <c r="C121" s="127" t="s">
        <v>478</v>
      </c>
      <c r="D121" s="127" t="s">
        <v>155</v>
      </c>
      <c r="E121" s="128" t="s">
        <v>909</v>
      </c>
      <c r="F121" s="129" t="s">
        <v>910</v>
      </c>
      <c r="G121" s="130" t="s">
        <v>554</v>
      </c>
      <c r="H121" s="131">
        <v>2</v>
      </c>
      <c r="I121" s="132"/>
      <c r="J121" s="133">
        <f>ROUND(I121*H121,2)</f>
        <v>0</v>
      </c>
      <c r="K121" s="129" t="s">
        <v>19</v>
      </c>
      <c r="L121" s="32"/>
      <c r="M121" s="134" t="s">
        <v>19</v>
      </c>
      <c r="N121" s="135" t="s">
        <v>44</v>
      </c>
      <c r="P121" s="136">
        <f>O121*H121</f>
        <v>0</v>
      </c>
      <c r="Q121" s="136">
        <v>0</v>
      </c>
      <c r="R121" s="136">
        <f>Q121*H121</f>
        <v>0</v>
      </c>
      <c r="S121" s="136">
        <v>0</v>
      </c>
      <c r="T121" s="137">
        <f>S121*H121</f>
        <v>0</v>
      </c>
      <c r="AR121" s="138" t="s">
        <v>160</v>
      </c>
      <c r="AT121" s="138" t="s">
        <v>155</v>
      </c>
      <c r="AU121" s="138" t="s">
        <v>81</v>
      </c>
      <c r="AY121" s="17" t="s">
        <v>152</v>
      </c>
      <c r="BE121" s="139">
        <f>IF(N121="základní",J121,0)</f>
        <v>0</v>
      </c>
      <c r="BF121" s="139">
        <f>IF(N121="snížená",J121,0)</f>
        <v>0</v>
      </c>
      <c r="BG121" s="139">
        <f>IF(N121="zákl. přenesená",J121,0)</f>
        <v>0</v>
      </c>
      <c r="BH121" s="139">
        <f>IF(N121="sníž. přenesená",J121,0)</f>
        <v>0</v>
      </c>
      <c r="BI121" s="139">
        <f>IF(N121="nulová",J121,0)</f>
        <v>0</v>
      </c>
      <c r="BJ121" s="17" t="s">
        <v>81</v>
      </c>
      <c r="BK121" s="139">
        <f>ROUND(I121*H121,2)</f>
        <v>0</v>
      </c>
      <c r="BL121" s="17" t="s">
        <v>160</v>
      </c>
      <c r="BM121" s="138" t="s">
        <v>613</v>
      </c>
    </row>
    <row r="122" spans="2:65" s="1" customFormat="1" ht="16.5" customHeight="1">
      <c r="B122" s="32"/>
      <c r="C122" s="127" t="s">
        <v>483</v>
      </c>
      <c r="D122" s="127" t="s">
        <v>155</v>
      </c>
      <c r="E122" s="128" t="s">
        <v>911</v>
      </c>
      <c r="F122" s="129" t="s">
        <v>901</v>
      </c>
      <c r="G122" s="130" t="s">
        <v>554</v>
      </c>
      <c r="H122" s="131">
        <v>1</v>
      </c>
      <c r="I122" s="132"/>
      <c r="J122" s="133">
        <f>ROUND(I122*H122,2)</f>
        <v>0</v>
      </c>
      <c r="K122" s="129" t="s">
        <v>19</v>
      </c>
      <c r="L122" s="32"/>
      <c r="M122" s="134" t="s">
        <v>19</v>
      </c>
      <c r="N122" s="135" t="s">
        <v>44</v>
      </c>
      <c r="P122" s="136">
        <f>O122*H122</f>
        <v>0</v>
      </c>
      <c r="Q122" s="136">
        <v>0</v>
      </c>
      <c r="R122" s="136">
        <f>Q122*H122</f>
        <v>0</v>
      </c>
      <c r="S122" s="136">
        <v>0</v>
      </c>
      <c r="T122" s="137">
        <f>S122*H122</f>
        <v>0</v>
      </c>
      <c r="AR122" s="138" t="s">
        <v>160</v>
      </c>
      <c r="AT122" s="138" t="s">
        <v>155</v>
      </c>
      <c r="AU122" s="138" t="s">
        <v>81</v>
      </c>
      <c r="AY122" s="17" t="s">
        <v>152</v>
      </c>
      <c r="BE122" s="139">
        <f>IF(N122="základní",J122,0)</f>
        <v>0</v>
      </c>
      <c r="BF122" s="139">
        <f>IF(N122="snížená",J122,0)</f>
        <v>0</v>
      </c>
      <c r="BG122" s="139">
        <f>IF(N122="zákl. přenesená",J122,0)</f>
        <v>0</v>
      </c>
      <c r="BH122" s="139">
        <f>IF(N122="sníž. přenesená",J122,0)</f>
        <v>0</v>
      </c>
      <c r="BI122" s="139">
        <f>IF(N122="nulová",J122,0)</f>
        <v>0</v>
      </c>
      <c r="BJ122" s="17" t="s">
        <v>81</v>
      </c>
      <c r="BK122" s="139">
        <f>ROUND(I122*H122,2)</f>
        <v>0</v>
      </c>
      <c r="BL122" s="17" t="s">
        <v>160</v>
      </c>
      <c r="BM122" s="138" t="s">
        <v>624</v>
      </c>
    </row>
    <row r="123" spans="2:65" s="11" customFormat="1" ht="26" customHeight="1">
      <c r="B123" s="115"/>
      <c r="D123" s="116" t="s">
        <v>72</v>
      </c>
      <c r="E123" s="117" t="s">
        <v>912</v>
      </c>
      <c r="F123" s="117" t="s">
        <v>913</v>
      </c>
      <c r="I123" s="118"/>
      <c r="J123" s="119">
        <f>BK123</f>
        <v>0</v>
      </c>
      <c r="L123" s="115"/>
      <c r="M123" s="120"/>
      <c r="P123" s="121">
        <f>SUM(P124:P140)</f>
        <v>0</v>
      </c>
      <c r="R123" s="121">
        <f>SUM(R124:R140)</f>
        <v>0</v>
      </c>
      <c r="T123" s="122">
        <f>SUM(T124:T140)</f>
        <v>0</v>
      </c>
      <c r="AR123" s="116" t="s">
        <v>81</v>
      </c>
      <c r="AT123" s="123" t="s">
        <v>72</v>
      </c>
      <c r="AU123" s="123" t="s">
        <v>73</v>
      </c>
      <c r="AY123" s="116" t="s">
        <v>152</v>
      </c>
      <c r="BK123" s="124">
        <f>SUM(BK124:BK140)</f>
        <v>0</v>
      </c>
    </row>
    <row r="124" spans="2:65" s="1" customFormat="1" ht="16.5" customHeight="1">
      <c r="B124" s="32"/>
      <c r="C124" s="127" t="s">
        <v>488</v>
      </c>
      <c r="D124" s="127" t="s">
        <v>155</v>
      </c>
      <c r="E124" s="128" t="s">
        <v>914</v>
      </c>
      <c r="F124" s="129" t="s">
        <v>915</v>
      </c>
      <c r="G124" s="130" t="s">
        <v>224</v>
      </c>
      <c r="H124" s="131">
        <v>50</v>
      </c>
      <c r="I124" s="132"/>
      <c r="J124" s="133">
        <f t="shared" ref="J124:J140" si="10">ROUND(I124*H124,2)</f>
        <v>0</v>
      </c>
      <c r="K124" s="129" t="s">
        <v>19</v>
      </c>
      <c r="L124" s="32"/>
      <c r="M124" s="134" t="s">
        <v>19</v>
      </c>
      <c r="N124" s="135" t="s">
        <v>44</v>
      </c>
      <c r="P124" s="136">
        <f t="shared" ref="P124:P140" si="11">O124*H124</f>
        <v>0</v>
      </c>
      <c r="Q124" s="136">
        <v>0</v>
      </c>
      <c r="R124" s="136">
        <f t="shared" ref="R124:R140" si="12">Q124*H124</f>
        <v>0</v>
      </c>
      <c r="S124" s="136">
        <v>0</v>
      </c>
      <c r="T124" s="137">
        <f t="shared" ref="T124:T140" si="13">S124*H124</f>
        <v>0</v>
      </c>
      <c r="AR124" s="138" t="s">
        <v>160</v>
      </c>
      <c r="AT124" s="138" t="s">
        <v>155</v>
      </c>
      <c r="AU124" s="138" t="s">
        <v>81</v>
      </c>
      <c r="AY124" s="17" t="s">
        <v>152</v>
      </c>
      <c r="BE124" s="139">
        <f t="shared" ref="BE124:BE140" si="14">IF(N124="základní",J124,0)</f>
        <v>0</v>
      </c>
      <c r="BF124" s="139">
        <f t="shared" ref="BF124:BF140" si="15">IF(N124="snížená",J124,0)</f>
        <v>0</v>
      </c>
      <c r="BG124" s="139">
        <f t="shared" ref="BG124:BG140" si="16">IF(N124="zákl. přenesená",J124,0)</f>
        <v>0</v>
      </c>
      <c r="BH124" s="139">
        <f t="shared" ref="BH124:BH140" si="17">IF(N124="sníž. přenesená",J124,0)</f>
        <v>0</v>
      </c>
      <c r="BI124" s="139">
        <f t="shared" ref="BI124:BI140" si="18">IF(N124="nulová",J124,0)</f>
        <v>0</v>
      </c>
      <c r="BJ124" s="17" t="s">
        <v>81</v>
      </c>
      <c r="BK124" s="139">
        <f t="shared" ref="BK124:BK140" si="19">ROUND(I124*H124,2)</f>
        <v>0</v>
      </c>
      <c r="BL124" s="17" t="s">
        <v>160</v>
      </c>
      <c r="BM124" s="138" t="s">
        <v>916</v>
      </c>
    </row>
    <row r="125" spans="2:65" s="1" customFormat="1" ht="16.5" customHeight="1">
      <c r="B125" s="32"/>
      <c r="C125" s="127" t="s">
        <v>466</v>
      </c>
      <c r="D125" s="127" t="s">
        <v>155</v>
      </c>
      <c r="E125" s="128" t="s">
        <v>917</v>
      </c>
      <c r="F125" s="129" t="s">
        <v>918</v>
      </c>
      <c r="G125" s="130" t="s">
        <v>224</v>
      </c>
      <c r="H125" s="131">
        <v>1225</v>
      </c>
      <c r="I125" s="132"/>
      <c r="J125" s="133">
        <f t="shared" si="10"/>
        <v>0</v>
      </c>
      <c r="K125" s="129" t="s">
        <v>19</v>
      </c>
      <c r="L125" s="32"/>
      <c r="M125" s="134" t="s">
        <v>19</v>
      </c>
      <c r="N125" s="135" t="s">
        <v>44</v>
      </c>
      <c r="P125" s="136">
        <f t="shared" si="11"/>
        <v>0</v>
      </c>
      <c r="Q125" s="136">
        <v>0</v>
      </c>
      <c r="R125" s="136">
        <f t="shared" si="12"/>
        <v>0</v>
      </c>
      <c r="S125" s="136">
        <v>0</v>
      </c>
      <c r="T125" s="137">
        <f t="shared" si="13"/>
        <v>0</v>
      </c>
      <c r="AR125" s="138" t="s">
        <v>160</v>
      </c>
      <c r="AT125" s="138" t="s">
        <v>155</v>
      </c>
      <c r="AU125" s="138" t="s">
        <v>81</v>
      </c>
      <c r="AY125" s="17" t="s">
        <v>152</v>
      </c>
      <c r="BE125" s="139">
        <f t="shared" si="14"/>
        <v>0</v>
      </c>
      <c r="BF125" s="139">
        <f t="shared" si="15"/>
        <v>0</v>
      </c>
      <c r="BG125" s="139">
        <f t="shared" si="16"/>
        <v>0</v>
      </c>
      <c r="BH125" s="139">
        <f t="shared" si="17"/>
        <v>0</v>
      </c>
      <c r="BI125" s="139">
        <f t="shared" si="18"/>
        <v>0</v>
      </c>
      <c r="BJ125" s="17" t="s">
        <v>81</v>
      </c>
      <c r="BK125" s="139">
        <f t="shared" si="19"/>
        <v>0</v>
      </c>
      <c r="BL125" s="17" t="s">
        <v>160</v>
      </c>
      <c r="BM125" s="138" t="s">
        <v>634</v>
      </c>
    </row>
    <row r="126" spans="2:65" s="1" customFormat="1" ht="16.5" customHeight="1">
      <c r="B126" s="32"/>
      <c r="C126" s="127" t="s">
        <v>495</v>
      </c>
      <c r="D126" s="127" t="s">
        <v>155</v>
      </c>
      <c r="E126" s="128" t="s">
        <v>919</v>
      </c>
      <c r="F126" s="129" t="s">
        <v>920</v>
      </c>
      <c r="G126" s="130" t="s">
        <v>224</v>
      </c>
      <c r="H126" s="131">
        <v>180</v>
      </c>
      <c r="I126" s="132"/>
      <c r="J126" s="133">
        <f t="shared" si="10"/>
        <v>0</v>
      </c>
      <c r="K126" s="129" t="s">
        <v>19</v>
      </c>
      <c r="L126" s="32"/>
      <c r="M126" s="134" t="s">
        <v>19</v>
      </c>
      <c r="N126" s="135" t="s">
        <v>44</v>
      </c>
      <c r="P126" s="136">
        <f t="shared" si="11"/>
        <v>0</v>
      </c>
      <c r="Q126" s="136">
        <v>0</v>
      </c>
      <c r="R126" s="136">
        <f t="shared" si="12"/>
        <v>0</v>
      </c>
      <c r="S126" s="136">
        <v>0</v>
      </c>
      <c r="T126" s="137">
        <f t="shared" si="13"/>
        <v>0</v>
      </c>
      <c r="AR126" s="138" t="s">
        <v>160</v>
      </c>
      <c r="AT126" s="138" t="s">
        <v>155</v>
      </c>
      <c r="AU126" s="138" t="s">
        <v>81</v>
      </c>
      <c r="AY126" s="17" t="s">
        <v>152</v>
      </c>
      <c r="BE126" s="139">
        <f t="shared" si="14"/>
        <v>0</v>
      </c>
      <c r="BF126" s="139">
        <f t="shared" si="15"/>
        <v>0</v>
      </c>
      <c r="BG126" s="139">
        <f t="shared" si="16"/>
        <v>0</v>
      </c>
      <c r="BH126" s="139">
        <f t="shared" si="17"/>
        <v>0</v>
      </c>
      <c r="BI126" s="139">
        <f t="shared" si="18"/>
        <v>0</v>
      </c>
      <c r="BJ126" s="17" t="s">
        <v>81</v>
      </c>
      <c r="BK126" s="139">
        <f t="shared" si="19"/>
        <v>0</v>
      </c>
      <c r="BL126" s="17" t="s">
        <v>160</v>
      </c>
      <c r="BM126" s="138" t="s">
        <v>644</v>
      </c>
    </row>
    <row r="127" spans="2:65" s="1" customFormat="1" ht="16.5" customHeight="1">
      <c r="B127" s="32"/>
      <c r="C127" s="127" t="s">
        <v>499</v>
      </c>
      <c r="D127" s="127" t="s">
        <v>155</v>
      </c>
      <c r="E127" s="128" t="s">
        <v>921</v>
      </c>
      <c r="F127" s="129" t="s">
        <v>922</v>
      </c>
      <c r="G127" s="130" t="s">
        <v>224</v>
      </c>
      <c r="H127" s="131">
        <v>75</v>
      </c>
      <c r="I127" s="132"/>
      <c r="J127" s="133">
        <f t="shared" si="10"/>
        <v>0</v>
      </c>
      <c r="K127" s="129" t="s">
        <v>19</v>
      </c>
      <c r="L127" s="32"/>
      <c r="M127" s="134" t="s">
        <v>19</v>
      </c>
      <c r="N127" s="135" t="s">
        <v>44</v>
      </c>
      <c r="P127" s="136">
        <f t="shared" si="11"/>
        <v>0</v>
      </c>
      <c r="Q127" s="136">
        <v>0</v>
      </c>
      <c r="R127" s="136">
        <f t="shared" si="12"/>
        <v>0</v>
      </c>
      <c r="S127" s="136">
        <v>0</v>
      </c>
      <c r="T127" s="137">
        <f t="shared" si="13"/>
        <v>0</v>
      </c>
      <c r="AR127" s="138" t="s">
        <v>160</v>
      </c>
      <c r="AT127" s="138" t="s">
        <v>155</v>
      </c>
      <c r="AU127" s="138" t="s">
        <v>81</v>
      </c>
      <c r="AY127" s="17" t="s">
        <v>152</v>
      </c>
      <c r="BE127" s="139">
        <f t="shared" si="14"/>
        <v>0</v>
      </c>
      <c r="BF127" s="139">
        <f t="shared" si="15"/>
        <v>0</v>
      </c>
      <c r="BG127" s="139">
        <f t="shared" si="16"/>
        <v>0</v>
      </c>
      <c r="BH127" s="139">
        <f t="shared" si="17"/>
        <v>0</v>
      </c>
      <c r="BI127" s="139">
        <f t="shared" si="18"/>
        <v>0</v>
      </c>
      <c r="BJ127" s="17" t="s">
        <v>81</v>
      </c>
      <c r="BK127" s="139">
        <f t="shared" si="19"/>
        <v>0</v>
      </c>
      <c r="BL127" s="17" t="s">
        <v>160</v>
      </c>
      <c r="BM127" s="138" t="s">
        <v>654</v>
      </c>
    </row>
    <row r="128" spans="2:65" s="1" customFormat="1" ht="16.5" customHeight="1">
      <c r="B128" s="32"/>
      <c r="C128" s="127" t="s">
        <v>504</v>
      </c>
      <c r="D128" s="127" t="s">
        <v>155</v>
      </c>
      <c r="E128" s="128" t="s">
        <v>923</v>
      </c>
      <c r="F128" s="129" t="s">
        <v>924</v>
      </c>
      <c r="G128" s="130" t="s">
        <v>224</v>
      </c>
      <c r="H128" s="131">
        <v>50</v>
      </c>
      <c r="I128" s="132"/>
      <c r="J128" s="133">
        <f t="shared" si="10"/>
        <v>0</v>
      </c>
      <c r="K128" s="129" t="s">
        <v>19</v>
      </c>
      <c r="L128" s="32"/>
      <c r="M128" s="134" t="s">
        <v>19</v>
      </c>
      <c r="N128" s="135" t="s">
        <v>44</v>
      </c>
      <c r="P128" s="136">
        <f t="shared" si="11"/>
        <v>0</v>
      </c>
      <c r="Q128" s="136">
        <v>0</v>
      </c>
      <c r="R128" s="136">
        <f t="shared" si="12"/>
        <v>0</v>
      </c>
      <c r="S128" s="136">
        <v>0</v>
      </c>
      <c r="T128" s="137">
        <f t="shared" si="13"/>
        <v>0</v>
      </c>
      <c r="AR128" s="138" t="s">
        <v>160</v>
      </c>
      <c r="AT128" s="138" t="s">
        <v>155</v>
      </c>
      <c r="AU128" s="138" t="s">
        <v>81</v>
      </c>
      <c r="AY128" s="17" t="s">
        <v>152</v>
      </c>
      <c r="BE128" s="139">
        <f t="shared" si="14"/>
        <v>0</v>
      </c>
      <c r="BF128" s="139">
        <f t="shared" si="15"/>
        <v>0</v>
      </c>
      <c r="BG128" s="139">
        <f t="shared" si="16"/>
        <v>0</v>
      </c>
      <c r="BH128" s="139">
        <f t="shared" si="17"/>
        <v>0</v>
      </c>
      <c r="BI128" s="139">
        <f t="shared" si="18"/>
        <v>0</v>
      </c>
      <c r="BJ128" s="17" t="s">
        <v>81</v>
      </c>
      <c r="BK128" s="139">
        <f t="shared" si="19"/>
        <v>0</v>
      </c>
      <c r="BL128" s="17" t="s">
        <v>160</v>
      </c>
      <c r="BM128" s="138" t="s">
        <v>666</v>
      </c>
    </row>
    <row r="129" spans="2:65" s="1" customFormat="1" ht="16.5" customHeight="1">
      <c r="B129" s="32"/>
      <c r="C129" s="127" t="s">
        <v>508</v>
      </c>
      <c r="D129" s="127" t="s">
        <v>155</v>
      </c>
      <c r="E129" s="128" t="s">
        <v>925</v>
      </c>
      <c r="F129" s="129" t="s">
        <v>926</v>
      </c>
      <c r="G129" s="130" t="s">
        <v>224</v>
      </c>
      <c r="H129" s="131">
        <v>530</v>
      </c>
      <c r="I129" s="132"/>
      <c r="J129" s="133">
        <f t="shared" si="10"/>
        <v>0</v>
      </c>
      <c r="K129" s="129" t="s">
        <v>19</v>
      </c>
      <c r="L129" s="32"/>
      <c r="M129" s="134" t="s">
        <v>19</v>
      </c>
      <c r="N129" s="135" t="s">
        <v>44</v>
      </c>
      <c r="P129" s="136">
        <f t="shared" si="11"/>
        <v>0</v>
      </c>
      <c r="Q129" s="136">
        <v>0</v>
      </c>
      <c r="R129" s="136">
        <f t="shared" si="12"/>
        <v>0</v>
      </c>
      <c r="S129" s="136">
        <v>0</v>
      </c>
      <c r="T129" s="137">
        <f t="shared" si="13"/>
        <v>0</v>
      </c>
      <c r="AR129" s="138" t="s">
        <v>160</v>
      </c>
      <c r="AT129" s="138" t="s">
        <v>155</v>
      </c>
      <c r="AU129" s="138" t="s">
        <v>81</v>
      </c>
      <c r="AY129" s="17" t="s">
        <v>152</v>
      </c>
      <c r="BE129" s="139">
        <f t="shared" si="14"/>
        <v>0</v>
      </c>
      <c r="BF129" s="139">
        <f t="shared" si="15"/>
        <v>0</v>
      </c>
      <c r="BG129" s="139">
        <f t="shared" si="16"/>
        <v>0</v>
      </c>
      <c r="BH129" s="139">
        <f t="shared" si="17"/>
        <v>0</v>
      </c>
      <c r="BI129" s="139">
        <f t="shared" si="18"/>
        <v>0</v>
      </c>
      <c r="BJ129" s="17" t="s">
        <v>81</v>
      </c>
      <c r="BK129" s="139">
        <f t="shared" si="19"/>
        <v>0</v>
      </c>
      <c r="BL129" s="17" t="s">
        <v>160</v>
      </c>
      <c r="BM129" s="138" t="s">
        <v>676</v>
      </c>
    </row>
    <row r="130" spans="2:65" s="1" customFormat="1" ht="16.5" customHeight="1">
      <c r="B130" s="32"/>
      <c r="C130" s="127" t="s">
        <v>513</v>
      </c>
      <c r="D130" s="127" t="s">
        <v>155</v>
      </c>
      <c r="E130" s="128" t="s">
        <v>927</v>
      </c>
      <c r="F130" s="129" t="s">
        <v>928</v>
      </c>
      <c r="G130" s="130" t="s">
        <v>224</v>
      </c>
      <c r="H130" s="131">
        <v>220</v>
      </c>
      <c r="I130" s="132"/>
      <c r="J130" s="133">
        <f t="shared" si="10"/>
        <v>0</v>
      </c>
      <c r="K130" s="129" t="s">
        <v>19</v>
      </c>
      <c r="L130" s="32"/>
      <c r="M130" s="134" t="s">
        <v>19</v>
      </c>
      <c r="N130" s="135" t="s">
        <v>44</v>
      </c>
      <c r="P130" s="136">
        <f t="shared" si="11"/>
        <v>0</v>
      </c>
      <c r="Q130" s="136">
        <v>0</v>
      </c>
      <c r="R130" s="136">
        <f t="shared" si="12"/>
        <v>0</v>
      </c>
      <c r="S130" s="136">
        <v>0</v>
      </c>
      <c r="T130" s="137">
        <f t="shared" si="13"/>
        <v>0</v>
      </c>
      <c r="AR130" s="138" t="s">
        <v>160</v>
      </c>
      <c r="AT130" s="138" t="s">
        <v>155</v>
      </c>
      <c r="AU130" s="138" t="s">
        <v>81</v>
      </c>
      <c r="AY130" s="17" t="s">
        <v>152</v>
      </c>
      <c r="BE130" s="139">
        <f t="shared" si="14"/>
        <v>0</v>
      </c>
      <c r="BF130" s="139">
        <f t="shared" si="15"/>
        <v>0</v>
      </c>
      <c r="BG130" s="139">
        <f t="shared" si="16"/>
        <v>0</v>
      </c>
      <c r="BH130" s="139">
        <f t="shared" si="17"/>
        <v>0</v>
      </c>
      <c r="BI130" s="139">
        <f t="shared" si="18"/>
        <v>0</v>
      </c>
      <c r="BJ130" s="17" t="s">
        <v>81</v>
      </c>
      <c r="BK130" s="139">
        <f t="shared" si="19"/>
        <v>0</v>
      </c>
      <c r="BL130" s="17" t="s">
        <v>160</v>
      </c>
      <c r="BM130" s="138" t="s">
        <v>687</v>
      </c>
    </row>
    <row r="131" spans="2:65" s="1" customFormat="1" ht="16.5" customHeight="1">
      <c r="B131" s="32"/>
      <c r="C131" s="127" t="s">
        <v>517</v>
      </c>
      <c r="D131" s="127" t="s">
        <v>155</v>
      </c>
      <c r="E131" s="128" t="s">
        <v>929</v>
      </c>
      <c r="F131" s="129" t="s">
        <v>930</v>
      </c>
      <c r="G131" s="130" t="s">
        <v>224</v>
      </c>
      <c r="H131" s="131">
        <v>20</v>
      </c>
      <c r="I131" s="132"/>
      <c r="J131" s="133">
        <f t="shared" si="10"/>
        <v>0</v>
      </c>
      <c r="K131" s="129" t="s">
        <v>19</v>
      </c>
      <c r="L131" s="32"/>
      <c r="M131" s="134" t="s">
        <v>19</v>
      </c>
      <c r="N131" s="135" t="s">
        <v>44</v>
      </c>
      <c r="P131" s="136">
        <f t="shared" si="11"/>
        <v>0</v>
      </c>
      <c r="Q131" s="136">
        <v>0</v>
      </c>
      <c r="R131" s="136">
        <f t="shared" si="12"/>
        <v>0</v>
      </c>
      <c r="S131" s="136">
        <v>0</v>
      </c>
      <c r="T131" s="137">
        <f t="shared" si="13"/>
        <v>0</v>
      </c>
      <c r="AR131" s="138" t="s">
        <v>160</v>
      </c>
      <c r="AT131" s="138" t="s">
        <v>155</v>
      </c>
      <c r="AU131" s="138" t="s">
        <v>81</v>
      </c>
      <c r="AY131" s="17" t="s">
        <v>152</v>
      </c>
      <c r="BE131" s="139">
        <f t="shared" si="14"/>
        <v>0</v>
      </c>
      <c r="BF131" s="139">
        <f t="shared" si="15"/>
        <v>0</v>
      </c>
      <c r="BG131" s="139">
        <f t="shared" si="16"/>
        <v>0</v>
      </c>
      <c r="BH131" s="139">
        <f t="shared" si="17"/>
        <v>0</v>
      </c>
      <c r="BI131" s="139">
        <f t="shared" si="18"/>
        <v>0</v>
      </c>
      <c r="BJ131" s="17" t="s">
        <v>81</v>
      </c>
      <c r="BK131" s="139">
        <f t="shared" si="19"/>
        <v>0</v>
      </c>
      <c r="BL131" s="17" t="s">
        <v>160</v>
      </c>
      <c r="BM131" s="138" t="s">
        <v>699</v>
      </c>
    </row>
    <row r="132" spans="2:65" s="1" customFormat="1" ht="16.5" customHeight="1">
      <c r="B132" s="32"/>
      <c r="C132" s="127" t="s">
        <v>522</v>
      </c>
      <c r="D132" s="127" t="s">
        <v>155</v>
      </c>
      <c r="E132" s="128" t="s">
        <v>931</v>
      </c>
      <c r="F132" s="129" t="s">
        <v>932</v>
      </c>
      <c r="G132" s="130" t="s">
        <v>224</v>
      </c>
      <c r="H132" s="131">
        <v>160</v>
      </c>
      <c r="I132" s="132"/>
      <c r="J132" s="133">
        <f t="shared" si="10"/>
        <v>0</v>
      </c>
      <c r="K132" s="129" t="s">
        <v>19</v>
      </c>
      <c r="L132" s="32"/>
      <c r="M132" s="134" t="s">
        <v>19</v>
      </c>
      <c r="N132" s="135" t="s">
        <v>44</v>
      </c>
      <c r="P132" s="136">
        <f t="shared" si="11"/>
        <v>0</v>
      </c>
      <c r="Q132" s="136">
        <v>0</v>
      </c>
      <c r="R132" s="136">
        <f t="shared" si="12"/>
        <v>0</v>
      </c>
      <c r="S132" s="136">
        <v>0</v>
      </c>
      <c r="T132" s="137">
        <f t="shared" si="13"/>
        <v>0</v>
      </c>
      <c r="AR132" s="138" t="s">
        <v>160</v>
      </c>
      <c r="AT132" s="138" t="s">
        <v>155</v>
      </c>
      <c r="AU132" s="138" t="s">
        <v>81</v>
      </c>
      <c r="AY132" s="17" t="s">
        <v>152</v>
      </c>
      <c r="BE132" s="139">
        <f t="shared" si="14"/>
        <v>0</v>
      </c>
      <c r="BF132" s="139">
        <f t="shared" si="15"/>
        <v>0</v>
      </c>
      <c r="BG132" s="139">
        <f t="shared" si="16"/>
        <v>0</v>
      </c>
      <c r="BH132" s="139">
        <f t="shared" si="17"/>
        <v>0</v>
      </c>
      <c r="BI132" s="139">
        <f t="shared" si="18"/>
        <v>0</v>
      </c>
      <c r="BJ132" s="17" t="s">
        <v>81</v>
      </c>
      <c r="BK132" s="139">
        <f t="shared" si="19"/>
        <v>0</v>
      </c>
      <c r="BL132" s="17" t="s">
        <v>160</v>
      </c>
      <c r="BM132" s="138" t="s">
        <v>820</v>
      </c>
    </row>
    <row r="133" spans="2:65" s="1" customFormat="1" ht="16.5" customHeight="1">
      <c r="B133" s="32"/>
      <c r="C133" s="127" t="s">
        <v>526</v>
      </c>
      <c r="D133" s="127" t="s">
        <v>155</v>
      </c>
      <c r="E133" s="128" t="s">
        <v>933</v>
      </c>
      <c r="F133" s="129" t="s">
        <v>934</v>
      </c>
      <c r="G133" s="130" t="s">
        <v>224</v>
      </c>
      <c r="H133" s="131">
        <v>130</v>
      </c>
      <c r="I133" s="132"/>
      <c r="J133" s="133">
        <f t="shared" si="10"/>
        <v>0</v>
      </c>
      <c r="K133" s="129" t="s">
        <v>19</v>
      </c>
      <c r="L133" s="32"/>
      <c r="M133" s="134" t="s">
        <v>19</v>
      </c>
      <c r="N133" s="135" t="s">
        <v>44</v>
      </c>
      <c r="P133" s="136">
        <f t="shared" si="11"/>
        <v>0</v>
      </c>
      <c r="Q133" s="136">
        <v>0</v>
      </c>
      <c r="R133" s="136">
        <f t="shared" si="12"/>
        <v>0</v>
      </c>
      <c r="S133" s="136">
        <v>0</v>
      </c>
      <c r="T133" s="137">
        <f t="shared" si="13"/>
        <v>0</v>
      </c>
      <c r="AR133" s="138" t="s">
        <v>160</v>
      </c>
      <c r="AT133" s="138" t="s">
        <v>155</v>
      </c>
      <c r="AU133" s="138" t="s">
        <v>81</v>
      </c>
      <c r="AY133" s="17" t="s">
        <v>152</v>
      </c>
      <c r="BE133" s="139">
        <f t="shared" si="14"/>
        <v>0</v>
      </c>
      <c r="BF133" s="139">
        <f t="shared" si="15"/>
        <v>0</v>
      </c>
      <c r="BG133" s="139">
        <f t="shared" si="16"/>
        <v>0</v>
      </c>
      <c r="BH133" s="139">
        <f t="shared" si="17"/>
        <v>0</v>
      </c>
      <c r="BI133" s="139">
        <f t="shared" si="18"/>
        <v>0</v>
      </c>
      <c r="BJ133" s="17" t="s">
        <v>81</v>
      </c>
      <c r="BK133" s="139">
        <f t="shared" si="19"/>
        <v>0</v>
      </c>
      <c r="BL133" s="17" t="s">
        <v>160</v>
      </c>
      <c r="BM133" s="138" t="s">
        <v>823</v>
      </c>
    </row>
    <row r="134" spans="2:65" s="1" customFormat="1" ht="16.5" customHeight="1">
      <c r="B134" s="32"/>
      <c r="C134" s="127" t="s">
        <v>531</v>
      </c>
      <c r="D134" s="127" t="s">
        <v>155</v>
      </c>
      <c r="E134" s="128" t="s">
        <v>935</v>
      </c>
      <c r="F134" s="129" t="s">
        <v>936</v>
      </c>
      <c r="G134" s="130" t="s">
        <v>224</v>
      </c>
      <c r="H134" s="131">
        <v>60</v>
      </c>
      <c r="I134" s="132"/>
      <c r="J134" s="133">
        <f t="shared" si="10"/>
        <v>0</v>
      </c>
      <c r="K134" s="129" t="s">
        <v>19</v>
      </c>
      <c r="L134" s="32"/>
      <c r="M134" s="134" t="s">
        <v>19</v>
      </c>
      <c r="N134" s="135" t="s">
        <v>44</v>
      </c>
      <c r="P134" s="136">
        <f t="shared" si="11"/>
        <v>0</v>
      </c>
      <c r="Q134" s="136">
        <v>0</v>
      </c>
      <c r="R134" s="136">
        <f t="shared" si="12"/>
        <v>0</v>
      </c>
      <c r="S134" s="136">
        <v>0</v>
      </c>
      <c r="T134" s="137">
        <f t="shared" si="13"/>
        <v>0</v>
      </c>
      <c r="AR134" s="138" t="s">
        <v>160</v>
      </c>
      <c r="AT134" s="138" t="s">
        <v>155</v>
      </c>
      <c r="AU134" s="138" t="s">
        <v>81</v>
      </c>
      <c r="AY134" s="17" t="s">
        <v>152</v>
      </c>
      <c r="BE134" s="139">
        <f t="shared" si="14"/>
        <v>0</v>
      </c>
      <c r="BF134" s="139">
        <f t="shared" si="15"/>
        <v>0</v>
      </c>
      <c r="BG134" s="139">
        <f t="shared" si="16"/>
        <v>0</v>
      </c>
      <c r="BH134" s="139">
        <f t="shared" si="17"/>
        <v>0</v>
      </c>
      <c r="BI134" s="139">
        <f t="shared" si="18"/>
        <v>0</v>
      </c>
      <c r="BJ134" s="17" t="s">
        <v>81</v>
      </c>
      <c r="BK134" s="139">
        <f t="shared" si="19"/>
        <v>0</v>
      </c>
      <c r="BL134" s="17" t="s">
        <v>160</v>
      </c>
      <c r="BM134" s="138" t="s">
        <v>937</v>
      </c>
    </row>
    <row r="135" spans="2:65" s="1" customFormat="1" ht="16.5" customHeight="1">
      <c r="B135" s="32"/>
      <c r="C135" s="127" t="s">
        <v>535</v>
      </c>
      <c r="D135" s="127" t="s">
        <v>155</v>
      </c>
      <c r="E135" s="128" t="s">
        <v>938</v>
      </c>
      <c r="F135" s="129" t="s">
        <v>939</v>
      </c>
      <c r="G135" s="130" t="s">
        <v>224</v>
      </c>
      <c r="H135" s="131">
        <v>50</v>
      </c>
      <c r="I135" s="132"/>
      <c r="J135" s="133">
        <f t="shared" si="10"/>
        <v>0</v>
      </c>
      <c r="K135" s="129" t="s">
        <v>19</v>
      </c>
      <c r="L135" s="32"/>
      <c r="M135" s="134" t="s">
        <v>19</v>
      </c>
      <c r="N135" s="135" t="s">
        <v>44</v>
      </c>
      <c r="P135" s="136">
        <f t="shared" si="11"/>
        <v>0</v>
      </c>
      <c r="Q135" s="136">
        <v>0</v>
      </c>
      <c r="R135" s="136">
        <f t="shared" si="12"/>
        <v>0</v>
      </c>
      <c r="S135" s="136">
        <v>0</v>
      </c>
      <c r="T135" s="137">
        <f t="shared" si="13"/>
        <v>0</v>
      </c>
      <c r="AR135" s="138" t="s">
        <v>160</v>
      </c>
      <c r="AT135" s="138" t="s">
        <v>155</v>
      </c>
      <c r="AU135" s="138" t="s">
        <v>81</v>
      </c>
      <c r="AY135" s="17" t="s">
        <v>152</v>
      </c>
      <c r="BE135" s="139">
        <f t="shared" si="14"/>
        <v>0</v>
      </c>
      <c r="BF135" s="139">
        <f t="shared" si="15"/>
        <v>0</v>
      </c>
      <c r="BG135" s="139">
        <f t="shared" si="16"/>
        <v>0</v>
      </c>
      <c r="BH135" s="139">
        <f t="shared" si="17"/>
        <v>0</v>
      </c>
      <c r="BI135" s="139">
        <f t="shared" si="18"/>
        <v>0</v>
      </c>
      <c r="BJ135" s="17" t="s">
        <v>81</v>
      </c>
      <c r="BK135" s="139">
        <f t="shared" si="19"/>
        <v>0</v>
      </c>
      <c r="BL135" s="17" t="s">
        <v>160</v>
      </c>
      <c r="BM135" s="138" t="s">
        <v>940</v>
      </c>
    </row>
    <row r="136" spans="2:65" s="1" customFormat="1" ht="16.5" customHeight="1">
      <c r="B136" s="32"/>
      <c r="C136" s="127" t="s">
        <v>540</v>
      </c>
      <c r="D136" s="127" t="s">
        <v>155</v>
      </c>
      <c r="E136" s="128" t="s">
        <v>929</v>
      </c>
      <c r="F136" s="129" t="s">
        <v>930</v>
      </c>
      <c r="G136" s="130" t="s">
        <v>224</v>
      </c>
      <c r="H136" s="131">
        <v>10</v>
      </c>
      <c r="I136" s="132"/>
      <c r="J136" s="133">
        <f t="shared" si="10"/>
        <v>0</v>
      </c>
      <c r="K136" s="129" t="s">
        <v>19</v>
      </c>
      <c r="L136" s="32"/>
      <c r="M136" s="134" t="s">
        <v>19</v>
      </c>
      <c r="N136" s="135" t="s">
        <v>44</v>
      </c>
      <c r="P136" s="136">
        <f t="shared" si="11"/>
        <v>0</v>
      </c>
      <c r="Q136" s="136">
        <v>0</v>
      </c>
      <c r="R136" s="136">
        <f t="shared" si="12"/>
        <v>0</v>
      </c>
      <c r="S136" s="136">
        <v>0</v>
      </c>
      <c r="T136" s="137">
        <f t="shared" si="13"/>
        <v>0</v>
      </c>
      <c r="AR136" s="138" t="s">
        <v>160</v>
      </c>
      <c r="AT136" s="138" t="s">
        <v>155</v>
      </c>
      <c r="AU136" s="138" t="s">
        <v>81</v>
      </c>
      <c r="AY136" s="17" t="s">
        <v>152</v>
      </c>
      <c r="BE136" s="139">
        <f t="shared" si="14"/>
        <v>0</v>
      </c>
      <c r="BF136" s="139">
        <f t="shared" si="15"/>
        <v>0</v>
      </c>
      <c r="BG136" s="139">
        <f t="shared" si="16"/>
        <v>0</v>
      </c>
      <c r="BH136" s="139">
        <f t="shared" si="17"/>
        <v>0</v>
      </c>
      <c r="BI136" s="139">
        <f t="shared" si="18"/>
        <v>0</v>
      </c>
      <c r="BJ136" s="17" t="s">
        <v>81</v>
      </c>
      <c r="BK136" s="139">
        <f t="shared" si="19"/>
        <v>0</v>
      </c>
      <c r="BL136" s="17" t="s">
        <v>160</v>
      </c>
      <c r="BM136" s="138" t="s">
        <v>941</v>
      </c>
    </row>
    <row r="137" spans="2:65" s="1" customFormat="1" ht="16.5" customHeight="1">
      <c r="B137" s="32"/>
      <c r="C137" s="127" t="s">
        <v>544</v>
      </c>
      <c r="D137" s="127" t="s">
        <v>155</v>
      </c>
      <c r="E137" s="128" t="s">
        <v>942</v>
      </c>
      <c r="F137" s="129" t="s">
        <v>943</v>
      </c>
      <c r="G137" s="130" t="s">
        <v>224</v>
      </c>
      <c r="H137" s="131">
        <v>70</v>
      </c>
      <c r="I137" s="132"/>
      <c r="J137" s="133">
        <f t="shared" si="10"/>
        <v>0</v>
      </c>
      <c r="K137" s="129" t="s">
        <v>19</v>
      </c>
      <c r="L137" s="32"/>
      <c r="M137" s="134" t="s">
        <v>19</v>
      </c>
      <c r="N137" s="135" t="s">
        <v>44</v>
      </c>
      <c r="P137" s="136">
        <f t="shared" si="11"/>
        <v>0</v>
      </c>
      <c r="Q137" s="136">
        <v>0</v>
      </c>
      <c r="R137" s="136">
        <f t="shared" si="12"/>
        <v>0</v>
      </c>
      <c r="S137" s="136">
        <v>0</v>
      </c>
      <c r="T137" s="137">
        <f t="shared" si="13"/>
        <v>0</v>
      </c>
      <c r="AR137" s="138" t="s">
        <v>160</v>
      </c>
      <c r="AT137" s="138" t="s">
        <v>155</v>
      </c>
      <c r="AU137" s="138" t="s">
        <v>81</v>
      </c>
      <c r="AY137" s="17" t="s">
        <v>152</v>
      </c>
      <c r="BE137" s="139">
        <f t="shared" si="14"/>
        <v>0</v>
      </c>
      <c r="BF137" s="139">
        <f t="shared" si="15"/>
        <v>0</v>
      </c>
      <c r="BG137" s="139">
        <f t="shared" si="16"/>
        <v>0</v>
      </c>
      <c r="BH137" s="139">
        <f t="shared" si="17"/>
        <v>0</v>
      </c>
      <c r="BI137" s="139">
        <f t="shared" si="18"/>
        <v>0</v>
      </c>
      <c r="BJ137" s="17" t="s">
        <v>81</v>
      </c>
      <c r="BK137" s="139">
        <f t="shared" si="19"/>
        <v>0</v>
      </c>
      <c r="BL137" s="17" t="s">
        <v>160</v>
      </c>
      <c r="BM137" s="138" t="s">
        <v>944</v>
      </c>
    </row>
    <row r="138" spans="2:65" s="1" customFormat="1" ht="16.5" customHeight="1">
      <c r="B138" s="32"/>
      <c r="C138" s="127" t="s">
        <v>551</v>
      </c>
      <c r="D138" s="127" t="s">
        <v>155</v>
      </c>
      <c r="E138" s="128" t="s">
        <v>945</v>
      </c>
      <c r="F138" s="129" t="s">
        <v>946</v>
      </c>
      <c r="G138" s="130" t="s">
        <v>224</v>
      </c>
      <c r="H138" s="131">
        <v>220</v>
      </c>
      <c r="I138" s="132"/>
      <c r="J138" s="133">
        <f t="shared" si="10"/>
        <v>0</v>
      </c>
      <c r="K138" s="129" t="s">
        <v>19</v>
      </c>
      <c r="L138" s="32"/>
      <c r="M138" s="134" t="s">
        <v>19</v>
      </c>
      <c r="N138" s="135" t="s">
        <v>44</v>
      </c>
      <c r="P138" s="136">
        <f t="shared" si="11"/>
        <v>0</v>
      </c>
      <c r="Q138" s="136">
        <v>0</v>
      </c>
      <c r="R138" s="136">
        <f t="shared" si="12"/>
        <v>0</v>
      </c>
      <c r="S138" s="136">
        <v>0</v>
      </c>
      <c r="T138" s="137">
        <f t="shared" si="13"/>
        <v>0</v>
      </c>
      <c r="AR138" s="138" t="s">
        <v>160</v>
      </c>
      <c r="AT138" s="138" t="s">
        <v>155</v>
      </c>
      <c r="AU138" s="138" t="s">
        <v>81</v>
      </c>
      <c r="AY138" s="17" t="s">
        <v>152</v>
      </c>
      <c r="BE138" s="139">
        <f t="shared" si="14"/>
        <v>0</v>
      </c>
      <c r="BF138" s="139">
        <f t="shared" si="15"/>
        <v>0</v>
      </c>
      <c r="BG138" s="139">
        <f t="shared" si="16"/>
        <v>0</v>
      </c>
      <c r="BH138" s="139">
        <f t="shared" si="17"/>
        <v>0</v>
      </c>
      <c r="BI138" s="139">
        <f t="shared" si="18"/>
        <v>0</v>
      </c>
      <c r="BJ138" s="17" t="s">
        <v>81</v>
      </c>
      <c r="BK138" s="139">
        <f t="shared" si="19"/>
        <v>0</v>
      </c>
      <c r="BL138" s="17" t="s">
        <v>160</v>
      </c>
      <c r="BM138" s="138" t="s">
        <v>947</v>
      </c>
    </row>
    <row r="139" spans="2:65" s="1" customFormat="1" ht="16.5" customHeight="1">
      <c r="B139" s="32"/>
      <c r="C139" s="127" t="s">
        <v>556</v>
      </c>
      <c r="D139" s="127" t="s">
        <v>155</v>
      </c>
      <c r="E139" s="128" t="s">
        <v>948</v>
      </c>
      <c r="F139" s="129" t="s">
        <v>949</v>
      </c>
      <c r="G139" s="130" t="s">
        <v>224</v>
      </c>
      <c r="H139" s="131">
        <v>600</v>
      </c>
      <c r="I139" s="132"/>
      <c r="J139" s="133">
        <f t="shared" si="10"/>
        <v>0</v>
      </c>
      <c r="K139" s="129" t="s">
        <v>19</v>
      </c>
      <c r="L139" s="32"/>
      <c r="M139" s="134" t="s">
        <v>19</v>
      </c>
      <c r="N139" s="135" t="s">
        <v>44</v>
      </c>
      <c r="P139" s="136">
        <f t="shared" si="11"/>
        <v>0</v>
      </c>
      <c r="Q139" s="136">
        <v>0</v>
      </c>
      <c r="R139" s="136">
        <f t="shared" si="12"/>
        <v>0</v>
      </c>
      <c r="S139" s="136">
        <v>0</v>
      </c>
      <c r="T139" s="137">
        <f t="shared" si="13"/>
        <v>0</v>
      </c>
      <c r="AR139" s="138" t="s">
        <v>160</v>
      </c>
      <c r="AT139" s="138" t="s">
        <v>155</v>
      </c>
      <c r="AU139" s="138" t="s">
        <v>81</v>
      </c>
      <c r="AY139" s="17" t="s">
        <v>152</v>
      </c>
      <c r="BE139" s="139">
        <f t="shared" si="14"/>
        <v>0</v>
      </c>
      <c r="BF139" s="139">
        <f t="shared" si="15"/>
        <v>0</v>
      </c>
      <c r="BG139" s="139">
        <f t="shared" si="16"/>
        <v>0</v>
      </c>
      <c r="BH139" s="139">
        <f t="shared" si="17"/>
        <v>0</v>
      </c>
      <c r="BI139" s="139">
        <f t="shared" si="18"/>
        <v>0</v>
      </c>
      <c r="BJ139" s="17" t="s">
        <v>81</v>
      </c>
      <c r="BK139" s="139">
        <f t="shared" si="19"/>
        <v>0</v>
      </c>
      <c r="BL139" s="17" t="s">
        <v>160</v>
      </c>
      <c r="BM139" s="138" t="s">
        <v>950</v>
      </c>
    </row>
    <row r="140" spans="2:65" s="1" customFormat="1" ht="16.5" customHeight="1">
      <c r="B140" s="32"/>
      <c r="C140" s="127" t="s">
        <v>560</v>
      </c>
      <c r="D140" s="127" t="s">
        <v>155</v>
      </c>
      <c r="E140" s="128" t="s">
        <v>900</v>
      </c>
      <c r="F140" s="129" t="s">
        <v>901</v>
      </c>
      <c r="G140" s="130" t="s">
        <v>554</v>
      </c>
      <c r="H140" s="131">
        <v>1</v>
      </c>
      <c r="I140" s="132"/>
      <c r="J140" s="133">
        <f t="shared" si="10"/>
        <v>0</v>
      </c>
      <c r="K140" s="129" t="s">
        <v>19</v>
      </c>
      <c r="L140" s="32"/>
      <c r="M140" s="134" t="s">
        <v>19</v>
      </c>
      <c r="N140" s="135" t="s">
        <v>44</v>
      </c>
      <c r="P140" s="136">
        <f t="shared" si="11"/>
        <v>0</v>
      </c>
      <c r="Q140" s="136">
        <v>0</v>
      </c>
      <c r="R140" s="136">
        <f t="shared" si="12"/>
        <v>0</v>
      </c>
      <c r="S140" s="136">
        <v>0</v>
      </c>
      <c r="T140" s="137">
        <f t="shared" si="13"/>
        <v>0</v>
      </c>
      <c r="AR140" s="138" t="s">
        <v>160</v>
      </c>
      <c r="AT140" s="138" t="s">
        <v>155</v>
      </c>
      <c r="AU140" s="138" t="s">
        <v>81</v>
      </c>
      <c r="AY140" s="17" t="s">
        <v>152</v>
      </c>
      <c r="BE140" s="139">
        <f t="shared" si="14"/>
        <v>0</v>
      </c>
      <c r="BF140" s="139">
        <f t="shared" si="15"/>
        <v>0</v>
      </c>
      <c r="BG140" s="139">
        <f t="shared" si="16"/>
        <v>0</v>
      </c>
      <c r="BH140" s="139">
        <f t="shared" si="17"/>
        <v>0</v>
      </c>
      <c r="BI140" s="139">
        <f t="shared" si="18"/>
        <v>0</v>
      </c>
      <c r="BJ140" s="17" t="s">
        <v>81</v>
      </c>
      <c r="BK140" s="139">
        <f t="shared" si="19"/>
        <v>0</v>
      </c>
      <c r="BL140" s="17" t="s">
        <v>160</v>
      </c>
      <c r="BM140" s="138" t="s">
        <v>951</v>
      </c>
    </row>
    <row r="141" spans="2:65" s="11" customFormat="1" ht="26" customHeight="1">
      <c r="B141" s="115"/>
      <c r="D141" s="116" t="s">
        <v>72</v>
      </c>
      <c r="E141" s="117" t="s">
        <v>952</v>
      </c>
      <c r="F141" s="117" t="s">
        <v>953</v>
      </c>
      <c r="I141" s="118"/>
      <c r="J141" s="119">
        <f>BK141</f>
        <v>0</v>
      </c>
      <c r="L141" s="115"/>
      <c r="M141" s="120"/>
      <c r="P141" s="121">
        <f>SUM(P142:P148)</f>
        <v>0</v>
      </c>
      <c r="R141" s="121">
        <f>SUM(R142:R148)</f>
        <v>0</v>
      </c>
      <c r="T141" s="122">
        <f>SUM(T142:T148)</f>
        <v>0</v>
      </c>
      <c r="AR141" s="116" t="s">
        <v>81</v>
      </c>
      <c r="AT141" s="123" t="s">
        <v>72</v>
      </c>
      <c r="AU141" s="123" t="s">
        <v>73</v>
      </c>
      <c r="AY141" s="116" t="s">
        <v>152</v>
      </c>
      <c r="BK141" s="124">
        <f>SUM(BK142:BK148)</f>
        <v>0</v>
      </c>
    </row>
    <row r="142" spans="2:65" s="1" customFormat="1" ht="16.5" customHeight="1">
      <c r="B142" s="32"/>
      <c r="C142" s="127" t="s">
        <v>564</v>
      </c>
      <c r="D142" s="127" t="s">
        <v>155</v>
      </c>
      <c r="E142" s="128" t="s">
        <v>954</v>
      </c>
      <c r="F142" s="129" t="s">
        <v>955</v>
      </c>
      <c r="G142" s="130" t="s">
        <v>554</v>
      </c>
      <c r="H142" s="131">
        <v>1</v>
      </c>
      <c r="I142" s="132"/>
      <c r="J142" s="133">
        <f t="shared" ref="J142:J148" si="20">ROUND(I142*H142,2)</f>
        <v>0</v>
      </c>
      <c r="K142" s="129" t="s">
        <v>19</v>
      </c>
      <c r="L142" s="32"/>
      <c r="M142" s="134" t="s">
        <v>19</v>
      </c>
      <c r="N142" s="135" t="s">
        <v>44</v>
      </c>
      <c r="P142" s="136">
        <f t="shared" ref="P142:P148" si="21">O142*H142</f>
        <v>0</v>
      </c>
      <c r="Q142" s="136">
        <v>0</v>
      </c>
      <c r="R142" s="136">
        <f t="shared" ref="R142:R148" si="22">Q142*H142</f>
        <v>0</v>
      </c>
      <c r="S142" s="136">
        <v>0</v>
      </c>
      <c r="T142" s="137">
        <f t="shared" ref="T142:T148" si="23">S142*H142</f>
        <v>0</v>
      </c>
      <c r="AR142" s="138" t="s">
        <v>160</v>
      </c>
      <c r="AT142" s="138" t="s">
        <v>155</v>
      </c>
      <c r="AU142" s="138" t="s">
        <v>81</v>
      </c>
      <c r="AY142" s="17" t="s">
        <v>152</v>
      </c>
      <c r="BE142" s="139">
        <f t="shared" ref="BE142:BE148" si="24">IF(N142="základní",J142,0)</f>
        <v>0</v>
      </c>
      <c r="BF142" s="139">
        <f t="shared" ref="BF142:BF148" si="25">IF(N142="snížená",J142,0)</f>
        <v>0</v>
      </c>
      <c r="BG142" s="139">
        <f t="shared" ref="BG142:BG148" si="26">IF(N142="zákl. přenesená",J142,0)</f>
        <v>0</v>
      </c>
      <c r="BH142" s="139">
        <f t="shared" ref="BH142:BH148" si="27">IF(N142="sníž. přenesená",J142,0)</f>
        <v>0</v>
      </c>
      <c r="BI142" s="139">
        <f t="shared" ref="BI142:BI148" si="28">IF(N142="nulová",J142,0)</f>
        <v>0</v>
      </c>
      <c r="BJ142" s="17" t="s">
        <v>81</v>
      </c>
      <c r="BK142" s="139">
        <f t="shared" ref="BK142:BK148" si="29">ROUND(I142*H142,2)</f>
        <v>0</v>
      </c>
      <c r="BL142" s="17" t="s">
        <v>160</v>
      </c>
      <c r="BM142" s="138" t="s">
        <v>956</v>
      </c>
    </row>
    <row r="143" spans="2:65" s="1" customFormat="1" ht="21.75" customHeight="1">
      <c r="B143" s="32"/>
      <c r="C143" s="127" t="s">
        <v>568</v>
      </c>
      <c r="D143" s="127" t="s">
        <v>155</v>
      </c>
      <c r="E143" s="128" t="s">
        <v>957</v>
      </c>
      <c r="F143" s="129" t="s">
        <v>958</v>
      </c>
      <c r="G143" s="130" t="s">
        <v>554</v>
      </c>
      <c r="H143" s="131">
        <v>1</v>
      </c>
      <c r="I143" s="132"/>
      <c r="J143" s="133">
        <f t="shared" si="20"/>
        <v>0</v>
      </c>
      <c r="K143" s="129" t="s">
        <v>19</v>
      </c>
      <c r="L143" s="32"/>
      <c r="M143" s="134" t="s">
        <v>19</v>
      </c>
      <c r="N143" s="135" t="s">
        <v>44</v>
      </c>
      <c r="P143" s="136">
        <f t="shared" si="21"/>
        <v>0</v>
      </c>
      <c r="Q143" s="136">
        <v>0</v>
      </c>
      <c r="R143" s="136">
        <f t="shared" si="22"/>
        <v>0</v>
      </c>
      <c r="S143" s="136">
        <v>0</v>
      </c>
      <c r="T143" s="137">
        <f t="shared" si="23"/>
        <v>0</v>
      </c>
      <c r="AR143" s="138" t="s">
        <v>160</v>
      </c>
      <c r="AT143" s="138" t="s">
        <v>155</v>
      </c>
      <c r="AU143" s="138" t="s">
        <v>81</v>
      </c>
      <c r="AY143" s="17" t="s">
        <v>152</v>
      </c>
      <c r="BE143" s="139">
        <f t="shared" si="24"/>
        <v>0</v>
      </c>
      <c r="BF143" s="139">
        <f t="shared" si="25"/>
        <v>0</v>
      </c>
      <c r="BG143" s="139">
        <f t="shared" si="26"/>
        <v>0</v>
      </c>
      <c r="BH143" s="139">
        <f t="shared" si="27"/>
        <v>0</v>
      </c>
      <c r="BI143" s="139">
        <f t="shared" si="28"/>
        <v>0</v>
      </c>
      <c r="BJ143" s="17" t="s">
        <v>81</v>
      </c>
      <c r="BK143" s="139">
        <f t="shared" si="29"/>
        <v>0</v>
      </c>
      <c r="BL143" s="17" t="s">
        <v>160</v>
      </c>
      <c r="BM143" s="138" t="s">
        <v>959</v>
      </c>
    </row>
    <row r="144" spans="2:65" s="1" customFormat="1" ht="21.75" customHeight="1">
      <c r="B144" s="32"/>
      <c r="C144" s="127" t="s">
        <v>573</v>
      </c>
      <c r="D144" s="127" t="s">
        <v>155</v>
      </c>
      <c r="E144" s="128" t="s">
        <v>960</v>
      </c>
      <c r="F144" s="129" t="s">
        <v>961</v>
      </c>
      <c r="G144" s="130" t="s">
        <v>554</v>
      </c>
      <c r="H144" s="131">
        <v>1</v>
      </c>
      <c r="I144" s="132"/>
      <c r="J144" s="133">
        <f t="shared" si="20"/>
        <v>0</v>
      </c>
      <c r="K144" s="129" t="s">
        <v>19</v>
      </c>
      <c r="L144" s="32"/>
      <c r="M144" s="134" t="s">
        <v>19</v>
      </c>
      <c r="N144" s="135" t="s">
        <v>44</v>
      </c>
      <c r="P144" s="136">
        <f t="shared" si="21"/>
        <v>0</v>
      </c>
      <c r="Q144" s="136">
        <v>0</v>
      </c>
      <c r="R144" s="136">
        <f t="shared" si="22"/>
        <v>0</v>
      </c>
      <c r="S144" s="136">
        <v>0</v>
      </c>
      <c r="T144" s="137">
        <f t="shared" si="23"/>
        <v>0</v>
      </c>
      <c r="AR144" s="138" t="s">
        <v>160</v>
      </c>
      <c r="AT144" s="138" t="s">
        <v>155</v>
      </c>
      <c r="AU144" s="138" t="s">
        <v>81</v>
      </c>
      <c r="AY144" s="17" t="s">
        <v>152</v>
      </c>
      <c r="BE144" s="139">
        <f t="shared" si="24"/>
        <v>0</v>
      </c>
      <c r="BF144" s="139">
        <f t="shared" si="25"/>
        <v>0</v>
      </c>
      <c r="BG144" s="139">
        <f t="shared" si="26"/>
        <v>0</v>
      </c>
      <c r="BH144" s="139">
        <f t="shared" si="27"/>
        <v>0</v>
      </c>
      <c r="BI144" s="139">
        <f t="shared" si="28"/>
        <v>0</v>
      </c>
      <c r="BJ144" s="17" t="s">
        <v>81</v>
      </c>
      <c r="BK144" s="139">
        <f t="shared" si="29"/>
        <v>0</v>
      </c>
      <c r="BL144" s="17" t="s">
        <v>160</v>
      </c>
      <c r="BM144" s="138" t="s">
        <v>962</v>
      </c>
    </row>
    <row r="145" spans="2:65" s="1" customFormat="1" ht="16.5" customHeight="1">
      <c r="B145" s="32"/>
      <c r="C145" s="127" t="s">
        <v>578</v>
      </c>
      <c r="D145" s="127" t="s">
        <v>155</v>
      </c>
      <c r="E145" s="128" t="s">
        <v>963</v>
      </c>
      <c r="F145" s="129" t="s">
        <v>964</v>
      </c>
      <c r="G145" s="130" t="s">
        <v>554</v>
      </c>
      <c r="H145" s="131">
        <v>1</v>
      </c>
      <c r="I145" s="132"/>
      <c r="J145" s="133">
        <f t="shared" si="20"/>
        <v>0</v>
      </c>
      <c r="K145" s="129" t="s">
        <v>19</v>
      </c>
      <c r="L145" s="32"/>
      <c r="M145" s="134" t="s">
        <v>19</v>
      </c>
      <c r="N145" s="135" t="s">
        <v>44</v>
      </c>
      <c r="P145" s="136">
        <f t="shared" si="21"/>
        <v>0</v>
      </c>
      <c r="Q145" s="136">
        <v>0</v>
      </c>
      <c r="R145" s="136">
        <f t="shared" si="22"/>
        <v>0</v>
      </c>
      <c r="S145" s="136">
        <v>0</v>
      </c>
      <c r="T145" s="137">
        <f t="shared" si="23"/>
        <v>0</v>
      </c>
      <c r="AR145" s="138" t="s">
        <v>160</v>
      </c>
      <c r="AT145" s="138" t="s">
        <v>155</v>
      </c>
      <c r="AU145" s="138" t="s">
        <v>81</v>
      </c>
      <c r="AY145" s="17" t="s">
        <v>152</v>
      </c>
      <c r="BE145" s="139">
        <f t="shared" si="24"/>
        <v>0</v>
      </c>
      <c r="BF145" s="139">
        <f t="shared" si="25"/>
        <v>0</v>
      </c>
      <c r="BG145" s="139">
        <f t="shared" si="26"/>
        <v>0</v>
      </c>
      <c r="BH145" s="139">
        <f t="shared" si="27"/>
        <v>0</v>
      </c>
      <c r="BI145" s="139">
        <f t="shared" si="28"/>
        <v>0</v>
      </c>
      <c r="BJ145" s="17" t="s">
        <v>81</v>
      </c>
      <c r="BK145" s="139">
        <f t="shared" si="29"/>
        <v>0</v>
      </c>
      <c r="BL145" s="17" t="s">
        <v>160</v>
      </c>
      <c r="BM145" s="138" t="s">
        <v>965</v>
      </c>
    </row>
    <row r="146" spans="2:65" s="1" customFormat="1" ht="16.5" customHeight="1">
      <c r="B146" s="32"/>
      <c r="C146" s="127" t="s">
        <v>583</v>
      </c>
      <c r="D146" s="127" t="s">
        <v>155</v>
      </c>
      <c r="E146" s="128" t="s">
        <v>966</v>
      </c>
      <c r="F146" s="129" t="s">
        <v>967</v>
      </c>
      <c r="G146" s="130" t="s">
        <v>554</v>
      </c>
      <c r="H146" s="131">
        <v>1</v>
      </c>
      <c r="I146" s="132"/>
      <c r="J146" s="133">
        <f t="shared" si="20"/>
        <v>0</v>
      </c>
      <c r="K146" s="129" t="s">
        <v>19</v>
      </c>
      <c r="L146" s="32"/>
      <c r="M146" s="134" t="s">
        <v>19</v>
      </c>
      <c r="N146" s="135" t="s">
        <v>44</v>
      </c>
      <c r="P146" s="136">
        <f t="shared" si="21"/>
        <v>0</v>
      </c>
      <c r="Q146" s="136">
        <v>0</v>
      </c>
      <c r="R146" s="136">
        <f t="shared" si="22"/>
        <v>0</v>
      </c>
      <c r="S146" s="136">
        <v>0</v>
      </c>
      <c r="T146" s="137">
        <f t="shared" si="23"/>
        <v>0</v>
      </c>
      <c r="AR146" s="138" t="s">
        <v>160</v>
      </c>
      <c r="AT146" s="138" t="s">
        <v>155</v>
      </c>
      <c r="AU146" s="138" t="s">
        <v>81</v>
      </c>
      <c r="AY146" s="17" t="s">
        <v>152</v>
      </c>
      <c r="BE146" s="139">
        <f t="shared" si="24"/>
        <v>0</v>
      </c>
      <c r="BF146" s="139">
        <f t="shared" si="25"/>
        <v>0</v>
      </c>
      <c r="BG146" s="139">
        <f t="shared" si="26"/>
        <v>0</v>
      </c>
      <c r="BH146" s="139">
        <f t="shared" si="27"/>
        <v>0</v>
      </c>
      <c r="BI146" s="139">
        <f t="shared" si="28"/>
        <v>0</v>
      </c>
      <c r="BJ146" s="17" t="s">
        <v>81</v>
      </c>
      <c r="BK146" s="139">
        <f t="shared" si="29"/>
        <v>0</v>
      </c>
      <c r="BL146" s="17" t="s">
        <v>160</v>
      </c>
      <c r="BM146" s="138" t="s">
        <v>968</v>
      </c>
    </row>
    <row r="147" spans="2:65" s="1" customFormat="1" ht="16.5" customHeight="1">
      <c r="B147" s="32"/>
      <c r="C147" s="127" t="s">
        <v>588</v>
      </c>
      <c r="D147" s="127" t="s">
        <v>155</v>
      </c>
      <c r="E147" s="128" t="s">
        <v>969</v>
      </c>
      <c r="F147" s="129" t="s">
        <v>970</v>
      </c>
      <c r="G147" s="130" t="s">
        <v>554</v>
      </c>
      <c r="H147" s="131">
        <v>1</v>
      </c>
      <c r="I147" s="132"/>
      <c r="J147" s="133">
        <f t="shared" si="20"/>
        <v>0</v>
      </c>
      <c r="K147" s="129" t="s">
        <v>19</v>
      </c>
      <c r="L147" s="32"/>
      <c r="M147" s="134" t="s">
        <v>19</v>
      </c>
      <c r="N147" s="135" t="s">
        <v>44</v>
      </c>
      <c r="P147" s="136">
        <f t="shared" si="21"/>
        <v>0</v>
      </c>
      <c r="Q147" s="136">
        <v>0</v>
      </c>
      <c r="R147" s="136">
        <f t="shared" si="22"/>
        <v>0</v>
      </c>
      <c r="S147" s="136">
        <v>0</v>
      </c>
      <c r="T147" s="137">
        <f t="shared" si="23"/>
        <v>0</v>
      </c>
      <c r="AR147" s="138" t="s">
        <v>160</v>
      </c>
      <c r="AT147" s="138" t="s">
        <v>155</v>
      </c>
      <c r="AU147" s="138" t="s">
        <v>81</v>
      </c>
      <c r="AY147" s="17" t="s">
        <v>152</v>
      </c>
      <c r="BE147" s="139">
        <f t="shared" si="24"/>
        <v>0</v>
      </c>
      <c r="BF147" s="139">
        <f t="shared" si="25"/>
        <v>0</v>
      </c>
      <c r="BG147" s="139">
        <f t="shared" si="26"/>
        <v>0</v>
      </c>
      <c r="BH147" s="139">
        <f t="shared" si="27"/>
        <v>0</v>
      </c>
      <c r="BI147" s="139">
        <f t="shared" si="28"/>
        <v>0</v>
      </c>
      <c r="BJ147" s="17" t="s">
        <v>81</v>
      </c>
      <c r="BK147" s="139">
        <f t="shared" si="29"/>
        <v>0</v>
      </c>
      <c r="BL147" s="17" t="s">
        <v>160</v>
      </c>
      <c r="BM147" s="138" t="s">
        <v>971</v>
      </c>
    </row>
    <row r="148" spans="2:65" s="1" customFormat="1" ht="24.25" customHeight="1">
      <c r="B148" s="32"/>
      <c r="C148" s="127" t="s">
        <v>593</v>
      </c>
      <c r="D148" s="127" t="s">
        <v>155</v>
      </c>
      <c r="E148" s="128" t="s">
        <v>972</v>
      </c>
      <c r="F148" s="129" t="s">
        <v>901</v>
      </c>
      <c r="G148" s="130" t="s">
        <v>973</v>
      </c>
      <c r="H148" s="131">
        <v>1</v>
      </c>
      <c r="I148" s="132"/>
      <c r="J148" s="133">
        <f t="shared" si="20"/>
        <v>0</v>
      </c>
      <c r="K148" s="129" t="s">
        <v>19</v>
      </c>
      <c r="L148" s="32"/>
      <c r="M148" s="134" t="s">
        <v>19</v>
      </c>
      <c r="N148" s="135" t="s">
        <v>44</v>
      </c>
      <c r="P148" s="136">
        <f t="shared" si="21"/>
        <v>0</v>
      </c>
      <c r="Q148" s="136">
        <v>0</v>
      </c>
      <c r="R148" s="136">
        <f t="shared" si="22"/>
        <v>0</v>
      </c>
      <c r="S148" s="136">
        <v>0</v>
      </c>
      <c r="T148" s="137">
        <f t="shared" si="23"/>
        <v>0</v>
      </c>
      <c r="AR148" s="138" t="s">
        <v>160</v>
      </c>
      <c r="AT148" s="138" t="s">
        <v>155</v>
      </c>
      <c r="AU148" s="138" t="s">
        <v>81</v>
      </c>
      <c r="AY148" s="17" t="s">
        <v>152</v>
      </c>
      <c r="BE148" s="139">
        <f t="shared" si="24"/>
        <v>0</v>
      </c>
      <c r="BF148" s="139">
        <f t="shared" si="25"/>
        <v>0</v>
      </c>
      <c r="BG148" s="139">
        <f t="shared" si="26"/>
        <v>0</v>
      </c>
      <c r="BH148" s="139">
        <f t="shared" si="27"/>
        <v>0</v>
      </c>
      <c r="BI148" s="139">
        <f t="shared" si="28"/>
        <v>0</v>
      </c>
      <c r="BJ148" s="17" t="s">
        <v>81</v>
      </c>
      <c r="BK148" s="139">
        <f t="shared" si="29"/>
        <v>0</v>
      </c>
      <c r="BL148" s="17" t="s">
        <v>160</v>
      </c>
      <c r="BM148" s="138" t="s">
        <v>974</v>
      </c>
    </row>
    <row r="149" spans="2:65" s="11" customFormat="1" ht="26" customHeight="1">
      <c r="B149" s="115"/>
      <c r="D149" s="116" t="s">
        <v>72</v>
      </c>
      <c r="E149" s="117" t="s">
        <v>975</v>
      </c>
      <c r="F149" s="117" t="s">
        <v>976</v>
      </c>
      <c r="I149" s="118"/>
      <c r="J149" s="119">
        <f>BK149</f>
        <v>0</v>
      </c>
      <c r="L149" s="115"/>
      <c r="M149" s="120"/>
      <c r="P149" s="121">
        <f>SUM(P150:P152)</f>
        <v>0</v>
      </c>
      <c r="R149" s="121">
        <f>SUM(R150:R152)</f>
        <v>0</v>
      </c>
      <c r="T149" s="122">
        <f>SUM(T150:T152)</f>
        <v>0</v>
      </c>
      <c r="AR149" s="116" t="s">
        <v>81</v>
      </c>
      <c r="AT149" s="123" t="s">
        <v>72</v>
      </c>
      <c r="AU149" s="123" t="s">
        <v>73</v>
      </c>
      <c r="AY149" s="116" t="s">
        <v>152</v>
      </c>
      <c r="BK149" s="124">
        <f>SUM(BK150:BK152)</f>
        <v>0</v>
      </c>
    </row>
    <row r="150" spans="2:65" s="1" customFormat="1" ht="16.5" customHeight="1">
      <c r="B150" s="32"/>
      <c r="C150" s="127" t="s">
        <v>598</v>
      </c>
      <c r="D150" s="127" t="s">
        <v>155</v>
      </c>
      <c r="E150" s="128" t="s">
        <v>977</v>
      </c>
      <c r="F150" s="129" t="s">
        <v>978</v>
      </c>
      <c r="G150" s="130" t="s">
        <v>554</v>
      </c>
      <c r="H150" s="131">
        <v>2</v>
      </c>
      <c r="I150" s="132"/>
      <c r="J150" s="133">
        <f>ROUND(I150*H150,2)</f>
        <v>0</v>
      </c>
      <c r="K150" s="129" t="s">
        <v>19</v>
      </c>
      <c r="L150" s="32"/>
      <c r="M150" s="134" t="s">
        <v>19</v>
      </c>
      <c r="N150" s="135" t="s">
        <v>44</v>
      </c>
      <c r="P150" s="136">
        <f>O150*H150</f>
        <v>0</v>
      </c>
      <c r="Q150" s="136">
        <v>0</v>
      </c>
      <c r="R150" s="136">
        <f>Q150*H150</f>
        <v>0</v>
      </c>
      <c r="S150" s="136">
        <v>0</v>
      </c>
      <c r="T150" s="137">
        <f>S150*H150</f>
        <v>0</v>
      </c>
      <c r="AR150" s="138" t="s">
        <v>160</v>
      </c>
      <c r="AT150" s="138" t="s">
        <v>155</v>
      </c>
      <c r="AU150" s="138" t="s">
        <v>81</v>
      </c>
      <c r="AY150" s="17" t="s">
        <v>152</v>
      </c>
      <c r="BE150" s="139">
        <f>IF(N150="základní",J150,0)</f>
        <v>0</v>
      </c>
      <c r="BF150" s="139">
        <f>IF(N150="snížená",J150,0)</f>
        <v>0</v>
      </c>
      <c r="BG150" s="139">
        <f>IF(N150="zákl. přenesená",J150,0)</f>
        <v>0</v>
      </c>
      <c r="BH150" s="139">
        <f>IF(N150="sníž. přenesená",J150,0)</f>
        <v>0</v>
      </c>
      <c r="BI150" s="139">
        <f>IF(N150="nulová",J150,0)</f>
        <v>0</v>
      </c>
      <c r="BJ150" s="17" t="s">
        <v>81</v>
      </c>
      <c r="BK150" s="139">
        <f>ROUND(I150*H150,2)</f>
        <v>0</v>
      </c>
      <c r="BL150" s="17" t="s">
        <v>160</v>
      </c>
      <c r="BM150" s="138" t="s">
        <v>979</v>
      </c>
    </row>
    <row r="151" spans="2:65" s="1" customFormat="1" ht="16.5" customHeight="1">
      <c r="B151" s="32"/>
      <c r="C151" s="127" t="s">
        <v>603</v>
      </c>
      <c r="D151" s="127" t="s">
        <v>155</v>
      </c>
      <c r="E151" s="128" t="s">
        <v>980</v>
      </c>
      <c r="F151" s="129" t="s">
        <v>981</v>
      </c>
      <c r="G151" s="130" t="s">
        <v>554</v>
      </c>
      <c r="H151" s="131">
        <v>1</v>
      </c>
      <c r="I151" s="132"/>
      <c r="J151" s="133">
        <f>ROUND(I151*H151,2)</f>
        <v>0</v>
      </c>
      <c r="K151" s="129" t="s">
        <v>19</v>
      </c>
      <c r="L151" s="32"/>
      <c r="M151" s="134" t="s">
        <v>19</v>
      </c>
      <c r="N151" s="135" t="s">
        <v>44</v>
      </c>
      <c r="P151" s="136">
        <f>O151*H151</f>
        <v>0</v>
      </c>
      <c r="Q151" s="136">
        <v>0</v>
      </c>
      <c r="R151" s="136">
        <f>Q151*H151</f>
        <v>0</v>
      </c>
      <c r="S151" s="136">
        <v>0</v>
      </c>
      <c r="T151" s="137">
        <f>S151*H151</f>
        <v>0</v>
      </c>
      <c r="AR151" s="138" t="s">
        <v>160</v>
      </c>
      <c r="AT151" s="138" t="s">
        <v>155</v>
      </c>
      <c r="AU151" s="138" t="s">
        <v>81</v>
      </c>
      <c r="AY151" s="17" t="s">
        <v>152</v>
      </c>
      <c r="BE151" s="139">
        <f>IF(N151="základní",J151,0)</f>
        <v>0</v>
      </c>
      <c r="BF151" s="139">
        <f>IF(N151="snížená",J151,0)</f>
        <v>0</v>
      </c>
      <c r="BG151" s="139">
        <f>IF(N151="zákl. přenesená",J151,0)</f>
        <v>0</v>
      </c>
      <c r="BH151" s="139">
        <f>IF(N151="sníž. přenesená",J151,0)</f>
        <v>0</v>
      </c>
      <c r="BI151" s="139">
        <f>IF(N151="nulová",J151,0)</f>
        <v>0</v>
      </c>
      <c r="BJ151" s="17" t="s">
        <v>81</v>
      </c>
      <c r="BK151" s="139">
        <f>ROUND(I151*H151,2)</f>
        <v>0</v>
      </c>
      <c r="BL151" s="17" t="s">
        <v>160</v>
      </c>
      <c r="BM151" s="138" t="s">
        <v>982</v>
      </c>
    </row>
    <row r="152" spans="2:65" s="1" customFormat="1" ht="16.5" customHeight="1">
      <c r="B152" s="32"/>
      <c r="C152" s="127" t="s">
        <v>608</v>
      </c>
      <c r="D152" s="127" t="s">
        <v>155</v>
      </c>
      <c r="E152" s="128" t="s">
        <v>983</v>
      </c>
      <c r="F152" s="129" t="s">
        <v>901</v>
      </c>
      <c r="G152" s="130" t="s">
        <v>554</v>
      </c>
      <c r="H152" s="131">
        <v>1</v>
      </c>
      <c r="I152" s="132"/>
      <c r="J152" s="133">
        <f>ROUND(I152*H152,2)</f>
        <v>0</v>
      </c>
      <c r="K152" s="129" t="s">
        <v>19</v>
      </c>
      <c r="L152" s="32"/>
      <c r="M152" s="134" t="s">
        <v>19</v>
      </c>
      <c r="N152" s="135" t="s">
        <v>44</v>
      </c>
      <c r="P152" s="136">
        <f>O152*H152</f>
        <v>0</v>
      </c>
      <c r="Q152" s="136">
        <v>0</v>
      </c>
      <c r="R152" s="136">
        <f>Q152*H152</f>
        <v>0</v>
      </c>
      <c r="S152" s="136">
        <v>0</v>
      </c>
      <c r="T152" s="137">
        <f>S152*H152</f>
        <v>0</v>
      </c>
      <c r="AR152" s="138" t="s">
        <v>160</v>
      </c>
      <c r="AT152" s="138" t="s">
        <v>155</v>
      </c>
      <c r="AU152" s="138" t="s">
        <v>81</v>
      </c>
      <c r="AY152" s="17" t="s">
        <v>152</v>
      </c>
      <c r="BE152" s="139">
        <f>IF(N152="základní",J152,0)</f>
        <v>0</v>
      </c>
      <c r="BF152" s="139">
        <f>IF(N152="snížená",J152,0)</f>
        <v>0</v>
      </c>
      <c r="BG152" s="139">
        <f>IF(N152="zákl. přenesená",J152,0)</f>
        <v>0</v>
      </c>
      <c r="BH152" s="139">
        <f>IF(N152="sníž. přenesená",J152,0)</f>
        <v>0</v>
      </c>
      <c r="BI152" s="139">
        <f>IF(N152="nulová",J152,0)</f>
        <v>0</v>
      </c>
      <c r="BJ152" s="17" t="s">
        <v>81</v>
      </c>
      <c r="BK152" s="139">
        <f>ROUND(I152*H152,2)</f>
        <v>0</v>
      </c>
      <c r="BL152" s="17" t="s">
        <v>160</v>
      </c>
      <c r="BM152" s="138" t="s">
        <v>984</v>
      </c>
    </row>
    <row r="153" spans="2:65" s="11" customFormat="1" ht="26" customHeight="1">
      <c r="B153" s="115"/>
      <c r="D153" s="116" t="s">
        <v>72</v>
      </c>
      <c r="E153" s="117" t="s">
        <v>985</v>
      </c>
      <c r="F153" s="117" t="s">
        <v>986</v>
      </c>
      <c r="I153" s="118"/>
      <c r="J153" s="119">
        <f>BK153</f>
        <v>0</v>
      </c>
      <c r="L153" s="115"/>
      <c r="M153" s="120"/>
      <c r="P153" s="121">
        <f>SUM(P154:P186)</f>
        <v>0</v>
      </c>
      <c r="R153" s="121">
        <f>SUM(R154:R186)</f>
        <v>0</v>
      </c>
      <c r="T153" s="122">
        <f>SUM(T154:T186)</f>
        <v>0</v>
      </c>
      <c r="AR153" s="116" t="s">
        <v>81</v>
      </c>
      <c r="AT153" s="123" t="s">
        <v>72</v>
      </c>
      <c r="AU153" s="123" t="s">
        <v>73</v>
      </c>
      <c r="AY153" s="116" t="s">
        <v>152</v>
      </c>
      <c r="BK153" s="124">
        <f>SUM(BK154:BK186)</f>
        <v>0</v>
      </c>
    </row>
    <row r="154" spans="2:65" s="1" customFormat="1" ht="24.25" customHeight="1">
      <c r="B154" s="32"/>
      <c r="C154" s="127" t="s">
        <v>613</v>
      </c>
      <c r="D154" s="127" t="s">
        <v>155</v>
      </c>
      <c r="E154" s="128" t="s">
        <v>987</v>
      </c>
      <c r="F154" s="129" t="s">
        <v>988</v>
      </c>
      <c r="G154" s="130" t="s">
        <v>19</v>
      </c>
      <c r="H154" s="131">
        <v>1</v>
      </c>
      <c r="I154" s="132"/>
      <c r="J154" s="133">
        <f t="shared" ref="J154:J186" si="30">ROUND(I154*H154,2)</f>
        <v>0</v>
      </c>
      <c r="K154" s="129" t="s">
        <v>19</v>
      </c>
      <c r="L154" s="32"/>
      <c r="M154" s="134" t="s">
        <v>19</v>
      </c>
      <c r="N154" s="135" t="s">
        <v>44</v>
      </c>
      <c r="P154" s="136">
        <f t="shared" ref="P154:P186" si="31">O154*H154</f>
        <v>0</v>
      </c>
      <c r="Q154" s="136">
        <v>0</v>
      </c>
      <c r="R154" s="136">
        <f t="shared" ref="R154:R186" si="32">Q154*H154</f>
        <v>0</v>
      </c>
      <c r="S154" s="136">
        <v>0</v>
      </c>
      <c r="T154" s="137">
        <f t="shared" ref="T154:T186" si="33">S154*H154</f>
        <v>0</v>
      </c>
      <c r="AR154" s="138" t="s">
        <v>160</v>
      </c>
      <c r="AT154" s="138" t="s">
        <v>155</v>
      </c>
      <c r="AU154" s="138" t="s">
        <v>81</v>
      </c>
      <c r="AY154" s="17" t="s">
        <v>152</v>
      </c>
      <c r="BE154" s="139">
        <f t="shared" ref="BE154:BE186" si="34">IF(N154="základní",J154,0)</f>
        <v>0</v>
      </c>
      <c r="BF154" s="139">
        <f t="shared" ref="BF154:BF186" si="35">IF(N154="snížená",J154,0)</f>
        <v>0</v>
      </c>
      <c r="BG154" s="139">
        <f t="shared" ref="BG154:BG186" si="36">IF(N154="zákl. přenesená",J154,0)</f>
        <v>0</v>
      </c>
      <c r="BH154" s="139">
        <f t="shared" ref="BH154:BH186" si="37">IF(N154="sníž. přenesená",J154,0)</f>
        <v>0</v>
      </c>
      <c r="BI154" s="139">
        <f t="shared" ref="BI154:BI186" si="38">IF(N154="nulová",J154,0)</f>
        <v>0</v>
      </c>
      <c r="BJ154" s="17" t="s">
        <v>81</v>
      </c>
      <c r="BK154" s="139">
        <f t="shared" ref="BK154:BK186" si="39">ROUND(I154*H154,2)</f>
        <v>0</v>
      </c>
      <c r="BL154" s="17" t="s">
        <v>160</v>
      </c>
      <c r="BM154" s="138" t="s">
        <v>989</v>
      </c>
    </row>
    <row r="155" spans="2:65" s="1" customFormat="1" ht="16.5" customHeight="1">
      <c r="B155" s="32"/>
      <c r="C155" s="127" t="s">
        <v>619</v>
      </c>
      <c r="D155" s="127" t="s">
        <v>155</v>
      </c>
      <c r="E155" s="128" t="s">
        <v>990</v>
      </c>
      <c r="F155" s="129" t="s">
        <v>991</v>
      </c>
      <c r="G155" s="130" t="s">
        <v>19</v>
      </c>
      <c r="H155" s="131">
        <v>1</v>
      </c>
      <c r="I155" s="132"/>
      <c r="J155" s="133">
        <f t="shared" si="30"/>
        <v>0</v>
      </c>
      <c r="K155" s="129" t="s">
        <v>19</v>
      </c>
      <c r="L155" s="32"/>
      <c r="M155" s="134" t="s">
        <v>19</v>
      </c>
      <c r="N155" s="135" t="s">
        <v>44</v>
      </c>
      <c r="P155" s="136">
        <f t="shared" si="31"/>
        <v>0</v>
      </c>
      <c r="Q155" s="136">
        <v>0</v>
      </c>
      <c r="R155" s="136">
        <f t="shared" si="32"/>
        <v>0</v>
      </c>
      <c r="S155" s="136">
        <v>0</v>
      </c>
      <c r="T155" s="137">
        <f t="shared" si="33"/>
        <v>0</v>
      </c>
      <c r="AR155" s="138" t="s">
        <v>160</v>
      </c>
      <c r="AT155" s="138" t="s">
        <v>155</v>
      </c>
      <c r="AU155" s="138" t="s">
        <v>81</v>
      </c>
      <c r="AY155" s="17" t="s">
        <v>152</v>
      </c>
      <c r="BE155" s="139">
        <f t="shared" si="34"/>
        <v>0</v>
      </c>
      <c r="BF155" s="139">
        <f t="shared" si="35"/>
        <v>0</v>
      </c>
      <c r="BG155" s="139">
        <f t="shared" si="36"/>
        <v>0</v>
      </c>
      <c r="BH155" s="139">
        <f t="shared" si="37"/>
        <v>0</v>
      </c>
      <c r="BI155" s="139">
        <f t="shared" si="38"/>
        <v>0</v>
      </c>
      <c r="BJ155" s="17" t="s">
        <v>81</v>
      </c>
      <c r="BK155" s="139">
        <f t="shared" si="39"/>
        <v>0</v>
      </c>
      <c r="BL155" s="17" t="s">
        <v>160</v>
      </c>
      <c r="BM155" s="138" t="s">
        <v>992</v>
      </c>
    </row>
    <row r="156" spans="2:65" s="1" customFormat="1" ht="16.5" customHeight="1">
      <c r="B156" s="32"/>
      <c r="C156" s="127" t="s">
        <v>624</v>
      </c>
      <c r="D156" s="127" t="s">
        <v>155</v>
      </c>
      <c r="E156" s="128" t="s">
        <v>993</v>
      </c>
      <c r="F156" s="129" t="s">
        <v>994</v>
      </c>
      <c r="G156" s="130" t="s">
        <v>19</v>
      </c>
      <c r="H156" s="131">
        <v>1</v>
      </c>
      <c r="I156" s="132"/>
      <c r="J156" s="133">
        <f t="shared" si="30"/>
        <v>0</v>
      </c>
      <c r="K156" s="129" t="s">
        <v>19</v>
      </c>
      <c r="L156" s="32"/>
      <c r="M156" s="134" t="s">
        <v>19</v>
      </c>
      <c r="N156" s="135" t="s">
        <v>44</v>
      </c>
      <c r="P156" s="136">
        <f t="shared" si="31"/>
        <v>0</v>
      </c>
      <c r="Q156" s="136">
        <v>0</v>
      </c>
      <c r="R156" s="136">
        <f t="shared" si="32"/>
        <v>0</v>
      </c>
      <c r="S156" s="136">
        <v>0</v>
      </c>
      <c r="T156" s="137">
        <f t="shared" si="33"/>
        <v>0</v>
      </c>
      <c r="AR156" s="138" t="s">
        <v>160</v>
      </c>
      <c r="AT156" s="138" t="s">
        <v>155</v>
      </c>
      <c r="AU156" s="138" t="s">
        <v>81</v>
      </c>
      <c r="AY156" s="17" t="s">
        <v>152</v>
      </c>
      <c r="BE156" s="139">
        <f t="shared" si="34"/>
        <v>0</v>
      </c>
      <c r="BF156" s="139">
        <f t="shared" si="35"/>
        <v>0</v>
      </c>
      <c r="BG156" s="139">
        <f t="shared" si="36"/>
        <v>0</v>
      </c>
      <c r="BH156" s="139">
        <f t="shared" si="37"/>
        <v>0</v>
      </c>
      <c r="BI156" s="139">
        <f t="shared" si="38"/>
        <v>0</v>
      </c>
      <c r="BJ156" s="17" t="s">
        <v>81</v>
      </c>
      <c r="BK156" s="139">
        <f t="shared" si="39"/>
        <v>0</v>
      </c>
      <c r="BL156" s="17" t="s">
        <v>160</v>
      </c>
      <c r="BM156" s="138" t="s">
        <v>995</v>
      </c>
    </row>
    <row r="157" spans="2:65" s="1" customFormat="1" ht="16.5" customHeight="1">
      <c r="B157" s="32"/>
      <c r="C157" s="127" t="s">
        <v>629</v>
      </c>
      <c r="D157" s="127" t="s">
        <v>155</v>
      </c>
      <c r="E157" s="128" t="s">
        <v>996</v>
      </c>
      <c r="F157" s="129" t="s">
        <v>997</v>
      </c>
      <c r="G157" s="130" t="s">
        <v>19</v>
      </c>
      <c r="H157" s="131">
        <v>1</v>
      </c>
      <c r="I157" s="132"/>
      <c r="J157" s="133">
        <f t="shared" si="30"/>
        <v>0</v>
      </c>
      <c r="K157" s="129" t="s">
        <v>19</v>
      </c>
      <c r="L157" s="32"/>
      <c r="M157" s="134" t="s">
        <v>19</v>
      </c>
      <c r="N157" s="135" t="s">
        <v>44</v>
      </c>
      <c r="P157" s="136">
        <f t="shared" si="31"/>
        <v>0</v>
      </c>
      <c r="Q157" s="136">
        <v>0</v>
      </c>
      <c r="R157" s="136">
        <f t="shared" si="32"/>
        <v>0</v>
      </c>
      <c r="S157" s="136">
        <v>0</v>
      </c>
      <c r="T157" s="137">
        <f t="shared" si="33"/>
        <v>0</v>
      </c>
      <c r="AR157" s="138" t="s">
        <v>160</v>
      </c>
      <c r="AT157" s="138" t="s">
        <v>155</v>
      </c>
      <c r="AU157" s="138" t="s">
        <v>81</v>
      </c>
      <c r="AY157" s="17" t="s">
        <v>152</v>
      </c>
      <c r="BE157" s="139">
        <f t="shared" si="34"/>
        <v>0</v>
      </c>
      <c r="BF157" s="139">
        <f t="shared" si="35"/>
        <v>0</v>
      </c>
      <c r="BG157" s="139">
        <f t="shared" si="36"/>
        <v>0</v>
      </c>
      <c r="BH157" s="139">
        <f t="shared" si="37"/>
        <v>0</v>
      </c>
      <c r="BI157" s="139">
        <f t="shared" si="38"/>
        <v>0</v>
      </c>
      <c r="BJ157" s="17" t="s">
        <v>81</v>
      </c>
      <c r="BK157" s="139">
        <f t="shared" si="39"/>
        <v>0</v>
      </c>
      <c r="BL157" s="17" t="s">
        <v>160</v>
      </c>
      <c r="BM157" s="138" t="s">
        <v>998</v>
      </c>
    </row>
    <row r="158" spans="2:65" s="1" customFormat="1" ht="16.5" customHeight="1">
      <c r="B158" s="32"/>
      <c r="C158" s="127" t="s">
        <v>634</v>
      </c>
      <c r="D158" s="127" t="s">
        <v>155</v>
      </c>
      <c r="E158" s="128" t="s">
        <v>999</v>
      </c>
      <c r="F158" s="129" t="s">
        <v>1000</v>
      </c>
      <c r="G158" s="130" t="s">
        <v>19</v>
      </c>
      <c r="H158" s="131">
        <v>1</v>
      </c>
      <c r="I158" s="132"/>
      <c r="J158" s="133">
        <f t="shared" si="30"/>
        <v>0</v>
      </c>
      <c r="K158" s="129" t="s">
        <v>19</v>
      </c>
      <c r="L158" s="32"/>
      <c r="M158" s="134" t="s">
        <v>19</v>
      </c>
      <c r="N158" s="135" t="s">
        <v>44</v>
      </c>
      <c r="P158" s="136">
        <f t="shared" si="31"/>
        <v>0</v>
      </c>
      <c r="Q158" s="136">
        <v>0</v>
      </c>
      <c r="R158" s="136">
        <f t="shared" si="32"/>
        <v>0</v>
      </c>
      <c r="S158" s="136">
        <v>0</v>
      </c>
      <c r="T158" s="137">
        <f t="shared" si="33"/>
        <v>0</v>
      </c>
      <c r="AR158" s="138" t="s">
        <v>160</v>
      </c>
      <c r="AT158" s="138" t="s">
        <v>155</v>
      </c>
      <c r="AU158" s="138" t="s">
        <v>81</v>
      </c>
      <c r="AY158" s="17" t="s">
        <v>152</v>
      </c>
      <c r="BE158" s="139">
        <f t="shared" si="34"/>
        <v>0</v>
      </c>
      <c r="BF158" s="139">
        <f t="shared" si="35"/>
        <v>0</v>
      </c>
      <c r="BG158" s="139">
        <f t="shared" si="36"/>
        <v>0</v>
      </c>
      <c r="BH158" s="139">
        <f t="shared" si="37"/>
        <v>0</v>
      </c>
      <c r="BI158" s="139">
        <f t="shared" si="38"/>
        <v>0</v>
      </c>
      <c r="BJ158" s="17" t="s">
        <v>81</v>
      </c>
      <c r="BK158" s="139">
        <f t="shared" si="39"/>
        <v>0</v>
      </c>
      <c r="BL158" s="17" t="s">
        <v>160</v>
      </c>
      <c r="BM158" s="138" t="s">
        <v>1001</v>
      </c>
    </row>
    <row r="159" spans="2:65" s="1" customFormat="1" ht="21.75" customHeight="1">
      <c r="B159" s="32"/>
      <c r="C159" s="127" t="s">
        <v>638</v>
      </c>
      <c r="D159" s="127" t="s">
        <v>155</v>
      </c>
      <c r="E159" s="128" t="s">
        <v>1002</v>
      </c>
      <c r="F159" s="129" t="s">
        <v>1003</v>
      </c>
      <c r="G159" s="130" t="s">
        <v>19</v>
      </c>
      <c r="H159" s="131">
        <v>1</v>
      </c>
      <c r="I159" s="132"/>
      <c r="J159" s="133">
        <f t="shared" si="30"/>
        <v>0</v>
      </c>
      <c r="K159" s="129" t="s">
        <v>19</v>
      </c>
      <c r="L159" s="32"/>
      <c r="M159" s="134" t="s">
        <v>19</v>
      </c>
      <c r="N159" s="135" t="s">
        <v>44</v>
      </c>
      <c r="P159" s="136">
        <f t="shared" si="31"/>
        <v>0</v>
      </c>
      <c r="Q159" s="136">
        <v>0</v>
      </c>
      <c r="R159" s="136">
        <f t="shared" si="32"/>
        <v>0</v>
      </c>
      <c r="S159" s="136">
        <v>0</v>
      </c>
      <c r="T159" s="137">
        <f t="shared" si="33"/>
        <v>0</v>
      </c>
      <c r="AR159" s="138" t="s">
        <v>160</v>
      </c>
      <c r="AT159" s="138" t="s">
        <v>155</v>
      </c>
      <c r="AU159" s="138" t="s">
        <v>81</v>
      </c>
      <c r="AY159" s="17" t="s">
        <v>152</v>
      </c>
      <c r="BE159" s="139">
        <f t="shared" si="34"/>
        <v>0</v>
      </c>
      <c r="BF159" s="139">
        <f t="shared" si="35"/>
        <v>0</v>
      </c>
      <c r="BG159" s="139">
        <f t="shared" si="36"/>
        <v>0</v>
      </c>
      <c r="BH159" s="139">
        <f t="shared" si="37"/>
        <v>0</v>
      </c>
      <c r="BI159" s="139">
        <f t="shared" si="38"/>
        <v>0</v>
      </c>
      <c r="BJ159" s="17" t="s">
        <v>81</v>
      </c>
      <c r="BK159" s="139">
        <f t="shared" si="39"/>
        <v>0</v>
      </c>
      <c r="BL159" s="17" t="s">
        <v>160</v>
      </c>
      <c r="BM159" s="138" t="s">
        <v>1004</v>
      </c>
    </row>
    <row r="160" spans="2:65" s="1" customFormat="1" ht="21.75" customHeight="1">
      <c r="B160" s="32"/>
      <c r="C160" s="127" t="s">
        <v>644</v>
      </c>
      <c r="D160" s="127" t="s">
        <v>155</v>
      </c>
      <c r="E160" s="128" t="s">
        <v>1005</v>
      </c>
      <c r="F160" s="129" t="s">
        <v>1006</v>
      </c>
      <c r="G160" s="130" t="s">
        <v>19</v>
      </c>
      <c r="H160" s="131">
        <v>9</v>
      </c>
      <c r="I160" s="132"/>
      <c r="J160" s="133">
        <f t="shared" si="30"/>
        <v>0</v>
      </c>
      <c r="K160" s="129" t="s">
        <v>19</v>
      </c>
      <c r="L160" s="32"/>
      <c r="M160" s="134" t="s">
        <v>19</v>
      </c>
      <c r="N160" s="135" t="s">
        <v>44</v>
      </c>
      <c r="P160" s="136">
        <f t="shared" si="31"/>
        <v>0</v>
      </c>
      <c r="Q160" s="136">
        <v>0</v>
      </c>
      <c r="R160" s="136">
        <f t="shared" si="32"/>
        <v>0</v>
      </c>
      <c r="S160" s="136">
        <v>0</v>
      </c>
      <c r="T160" s="137">
        <f t="shared" si="33"/>
        <v>0</v>
      </c>
      <c r="AR160" s="138" t="s">
        <v>160</v>
      </c>
      <c r="AT160" s="138" t="s">
        <v>155</v>
      </c>
      <c r="AU160" s="138" t="s">
        <v>81</v>
      </c>
      <c r="AY160" s="17" t="s">
        <v>152</v>
      </c>
      <c r="BE160" s="139">
        <f t="shared" si="34"/>
        <v>0</v>
      </c>
      <c r="BF160" s="139">
        <f t="shared" si="35"/>
        <v>0</v>
      </c>
      <c r="BG160" s="139">
        <f t="shared" si="36"/>
        <v>0</v>
      </c>
      <c r="BH160" s="139">
        <f t="shared" si="37"/>
        <v>0</v>
      </c>
      <c r="BI160" s="139">
        <f t="shared" si="38"/>
        <v>0</v>
      </c>
      <c r="BJ160" s="17" t="s">
        <v>81</v>
      </c>
      <c r="BK160" s="139">
        <f t="shared" si="39"/>
        <v>0</v>
      </c>
      <c r="BL160" s="17" t="s">
        <v>160</v>
      </c>
      <c r="BM160" s="138" t="s">
        <v>1007</v>
      </c>
    </row>
    <row r="161" spans="2:65" s="1" customFormat="1" ht="16.5" customHeight="1">
      <c r="B161" s="32"/>
      <c r="C161" s="127" t="s">
        <v>649</v>
      </c>
      <c r="D161" s="127" t="s">
        <v>155</v>
      </c>
      <c r="E161" s="128" t="s">
        <v>1008</v>
      </c>
      <c r="F161" s="129" t="s">
        <v>1009</v>
      </c>
      <c r="G161" s="130" t="s">
        <v>19</v>
      </c>
      <c r="H161" s="131">
        <v>6</v>
      </c>
      <c r="I161" s="132"/>
      <c r="J161" s="133">
        <f t="shared" si="30"/>
        <v>0</v>
      </c>
      <c r="K161" s="129" t="s">
        <v>19</v>
      </c>
      <c r="L161" s="32"/>
      <c r="M161" s="134" t="s">
        <v>19</v>
      </c>
      <c r="N161" s="135" t="s">
        <v>44</v>
      </c>
      <c r="P161" s="136">
        <f t="shared" si="31"/>
        <v>0</v>
      </c>
      <c r="Q161" s="136">
        <v>0</v>
      </c>
      <c r="R161" s="136">
        <f t="shared" si="32"/>
        <v>0</v>
      </c>
      <c r="S161" s="136">
        <v>0</v>
      </c>
      <c r="T161" s="137">
        <f t="shared" si="33"/>
        <v>0</v>
      </c>
      <c r="AR161" s="138" t="s">
        <v>160</v>
      </c>
      <c r="AT161" s="138" t="s">
        <v>155</v>
      </c>
      <c r="AU161" s="138" t="s">
        <v>81</v>
      </c>
      <c r="AY161" s="17" t="s">
        <v>152</v>
      </c>
      <c r="BE161" s="139">
        <f t="shared" si="34"/>
        <v>0</v>
      </c>
      <c r="BF161" s="139">
        <f t="shared" si="35"/>
        <v>0</v>
      </c>
      <c r="BG161" s="139">
        <f t="shared" si="36"/>
        <v>0</v>
      </c>
      <c r="BH161" s="139">
        <f t="shared" si="37"/>
        <v>0</v>
      </c>
      <c r="BI161" s="139">
        <f t="shared" si="38"/>
        <v>0</v>
      </c>
      <c r="BJ161" s="17" t="s">
        <v>81</v>
      </c>
      <c r="BK161" s="139">
        <f t="shared" si="39"/>
        <v>0</v>
      </c>
      <c r="BL161" s="17" t="s">
        <v>160</v>
      </c>
      <c r="BM161" s="138" t="s">
        <v>1010</v>
      </c>
    </row>
    <row r="162" spans="2:65" s="1" customFormat="1" ht="16.5" customHeight="1">
      <c r="B162" s="32"/>
      <c r="C162" s="127" t="s">
        <v>654</v>
      </c>
      <c r="D162" s="127" t="s">
        <v>155</v>
      </c>
      <c r="E162" s="128" t="s">
        <v>1011</v>
      </c>
      <c r="F162" s="129" t="s">
        <v>1012</v>
      </c>
      <c r="G162" s="130" t="s">
        <v>19</v>
      </c>
      <c r="H162" s="131">
        <v>6</v>
      </c>
      <c r="I162" s="132"/>
      <c r="J162" s="133">
        <f t="shared" si="30"/>
        <v>0</v>
      </c>
      <c r="K162" s="129" t="s">
        <v>19</v>
      </c>
      <c r="L162" s="32"/>
      <c r="M162" s="134" t="s">
        <v>19</v>
      </c>
      <c r="N162" s="135" t="s">
        <v>44</v>
      </c>
      <c r="P162" s="136">
        <f t="shared" si="31"/>
        <v>0</v>
      </c>
      <c r="Q162" s="136">
        <v>0</v>
      </c>
      <c r="R162" s="136">
        <f t="shared" si="32"/>
        <v>0</v>
      </c>
      <c r="S162" s="136">
        <v>0</v>
      </c>
      <c r="T162" s="137">
        <f t="shared" si="33"/>
        <v>0</v>
      </c>
      <c r="AR162" s="138" t="s">
        <v>160</v>
      </c>
      <c r="AT162" s="138" t="s">
        <v>155</v>
      </c>
      <c r="AU162" s="138" t="s">
        <v>81</v>
      </c>
      <c r="AY162" s="17" t="s">
        <v>152</v>
      </c>
      <c r="BE162" s="139">
        <f t="shared" si="34"/>
        <v>0</v>
      </c>
      <c r="BF162" s="139">
        <f t="shared" si="35"/>
        <v>0</v>
      </c>
      <c r="BG162" s="139">
        <f t="shared" si="36"/>
        <v>0</v>
      </c>
      <c r="BH162" s="139">
        <f t="shared" si="37"/>
        <v>0</v>
      </c>
      <c r="BI162" s="139">
        <f t="shared" si="38"/>
        <v>0</v>
      </c>
      <c r="BJ162" s="17" t="s">
        <v>81</v>
      </c>
      <c r="BK162" s="139">
        <f t="shared" si="39"/>
        <v>0</v>
      </c>
      <c r="BL162" s="17" t="s">
        <v>160</v>
      </c>
      <c r="BM162" s="138" t="s">
        <v>1013</v>
      </c>
    </row>
    <row r="163" spans="2:65" s="1" customFormat="1" ht="16.5" customHeight="1">
      <c r="B163" s="32"/>
      <c r="C163" s="127" t="s">
        <v>661</v>
      </c>
      <c r="D163" s="127" t="s">
        <v>155</v>
      </c>
      <c r="E163" s="128" t="s">
        <v>1014</v>
      </c>
      <c r="F163" s="129" t="s">
        <v>1015</v>
      </c>
      <c r="G163" s="130" t="s">
        <v>19</v>
      </c>
      <c r="H163" s="131">
        <v>1</v>
      </c>
      <c r="I163" s="132"/>
      <c r="J163" s="133">
        <f t="shared" si="30"/>
        <v>0</v>
      </c>
      <c r="K163" s="129" t="s">
        <v>19</v>
      </c>
      <c r="L163" s="32"/>
      <c r="M163" s="134" t="s">
        <v>19</v>
      </c>
      <c r="N163" s="135" t="s">
        <v>44</v>
      </c>
      <c r="P163" s="136">
        <f t="shared" si="31"/>
        <v>0</v>
      </c>
      <c r="Q163" s="136">
        <v>0</v>
      </c>
      <c r="R163" s="136">
        <f t="shared" si="32"/>
        <v>0</v>
      </c>
      <c r="S163" s="136">
        <v>0</v>
      </c>
      <c r="T163" s="137">
        <f t="shared" si="33"/>
        <v>0</v>
      </c>
      <c r="AR163" s="138" t="s">
        <v>160</v>
      </c>
      <c r="AT163" s="138" t="s">
        <v>155</v>
      </c>
      <c r="AU163" s="138" t="s">
        <v>81</v>
      </c>
      <c r="AY163" s="17" t="s">
        <v>152</v>
      </c>
      <c r="BE163" s="139">
        <f t="shared" si="34"/>
        <v>0</v>
      </c>
      <c r="BF163" s="139">
        <f t="shared" si="35"/>
        <v>0</v>
      </c>
      <c r="BG163" s="139">
        <f t="shared" si="36"/>
        <v>0</v>
      </c>
      <c r="BH163" s="139">
        <f t="shared" si="37"/>
        <v>0</v>
      </c>
      <c r="BI163" s="139">
        <f t="shared" si="38"/>
        <v>0</v>
      </c>
      <c r="BJ163" s="17" t="s">
        <v>81</v>
      </c>
      <c r="BK163" s="139">
        <f t="shared" si="39"/>
        <v>0</v>
      </c>
      <c r="BL163" s="17" t="s">
        <v>160</v>
      </c>
      <c r="BM163" s="138" t="s">
        <v>1016</v>
      </c>
    </row>
    <row r="164" spans="2:65" s="1" customFormat="1" ht="21.75" customHeight="1">
      <c r="B164" s="32"/>
      <c r="C164" s="127" t="s">
        <v>666</v>
      </c>
      <c r="D164" s="127" t="s">
        <v>155</v>
      </c>
      <c r="E164" s="128" t="s">
        <v>1017</v>
      </c>
      <c r="F164" s="129" t="s">
        <v>1018</v>
      </c>
      <c r="G164" s="130" t="s">
        <v>19</v>
      </c>
      <c r="H164" s="131">
        <v>8</v>
      </c>
      <c r="I164" s="132"/>
      <c r="J164" s="133">
        <f t="shared" si="30"/>
        <v>0</v>
      </c>
      <c r="K164" s="129" t="s">
        <v>19</v>
      </c>
      <c r="L164" s="32"/>
      <c r="M164" s="134" t="s">
        <v>19</v>
      </c>
      <c r="N164" s="135" t="s">
        <v>44</v>
      </c>
      <c r="P164" s="136">
        <f t="shared" si="31"/>
        <v>0</v>
      </c>
      <c r="Q164" s="136">
        <v>0</v>
      </c>
      <c r="R164" s="136">
        <f t="shared" si="32"/>
        <v>0</v>
      </c>
      <c r="S164" s="136">
        <v>0</v>
      </c>
      <c r="T164" s="137">
        <f t="shared" si="33"/>
        <v>0</v>
      </c>
      <c r="AR164" s="138" t="s">
        <v>160</v>
      </c>
      <c r="AT164" s="138" t="s">
        <v>155</v>
      </c>
      <c r="AU164" s="138" t="s">
        <v>81</v>
      </c>
      <c r="AY164" s="17" t="s">
        <v>152</v>
      </c>
      <c r="BE164" s="139">
        <f t="shared" si="34"/>
        <v>0</v>
      </c>
      <c r="BF164" s="139">
        <f t="shared" si="35"/>
        <v>0</v>
      </c>
      <c r="BG164" s="139">
        <f t="shared" si="36"/>
        <v>0</v>
      </c>
      <c r="BH164" s="139">
        <f t="shared" si="37"/>
        <v>0</v>
      </c>
      <c r="BI164" s="139">
        <f t="shared" si="38"/>
        <v>0</v>
      </c>
      <c r="BJ164" s="17" t="s">
        <v>81</v>
      </c>
      <c r="BK164" s="139">
        <f t="shared" si="39"/>
        <v>0</v>
      </c>
      <c r="BL164" s="17" t="s">
        <v>160</v>
      </c>
      <c r="BM164" s="138" t="s">
        <v>1019</v>
      </c>
    </row>
    <row r="165" spans="2:65" s="1" customFormat="1" ht="16.5" customHeight="1">
      <c r="B165" s="32"/>
      <c r="C165" s="127" t="s">
        <v>671</v>
      </c>
      <c r="D165" s="127" t="s">
        <v>155</v>
      </c>
      <c r="E165" s="128" t="s">
        <v>1020</v>
      </c>
      <c r="F165" s="129" t="s">
        <v>1021</v>
      </c>
      <c r="G165" s="130" t="s">
        <v>19</v>
      </c>
      <c r="H165" s="131">
        <v>1</v>
      </c>
      <c r="I165" s="132"/>
      <c r="J165" s="133">
        <f t="shared" si="30"/>
        <v>0</v>
      </c>
      <c r="K165" s="129" t="s">
        <v>19</v>
      </c>
      <c r="L165" s="32"/>
      <c r="M165" s="134" t="s">
        <v>19</v>
      </c>
      <c r="N165" s="135" t="s">
        <v>44</v>
      </c>
      <c r="P165" s="136">
        <f t="shared" si="31"/>
        <v>0</v>
      </c>
      <c r="Q165" s="136">
        <v>0</v>
      </c>
      <c r="R165" s="136">
        <f t="shared" si="32"/>
        <v>0</v>
      </c>
      <c r="S165" s="136">
        <v>0</v>
      </c>
      <c r="T165" s="137">
        <f t="shared" si="33"/>
        <v>0</v>
      </c>
      <c r="AR165" s="138" t="s">
        <v>160</v>
      </c>
      <c r="AT165" s="138" t="s">
        <v>155</v>
      </c>
      <c r="AU165" s="138" t="s">
        <v>81</v>
      </c>
      <c r="AY165" s="17" t="s">
        <v>152</v>
      </c>
      <c r="BE165" s="139">
        <f t="shared" si="34"/>
        <v>0</v>
      </c>
      <c r="BF165" s="139">
        <f t="shared" si="35"/>
        <v>0</v>
      </c>
      <c r="BG165" s="139">
        <f t="shared" si="36"/>
        <v>0</v>
      </c>
      <c r="BH165" s="139">
        <f t="shared" si="37"/>
        <v>0</v>
      </c>
      <c r="BI165" s="139">
        <f t="shared" si="38"/>
        <v>0</v>
      </c>
      <c r="BJ165" s="17" t="s">
        <v>81</v>
      </c>
      <c r="BK165" s="139">
        <f t="shared" si="39"/>
        <v>0</v>
      </c>
      <c r="BL165" s="17" t="s">
        <v>160</v>
      </c>
      <c r="BM165" s="138" t="s">
        <v>1022</v>
      </c>
    </row>
    <row r="166" spans="2:65" s="1" customFormat="1" ht="16.5" customHeight="1">
      <c r="B166" s="32"/>
      <c r="C166" s="127" t="s">
        <v>676</v>
      </c>
      <c r="D166" s="127" t="s">
        <v>155</v>
      </c>
      <c r="E166" s="128" t="s">
        <v>1023</v>
      </c>
      <c r="F166" s="129" t="s">
        <v>1024</v>
      </c>
      <c r="G166" s="130" t="s">
        <v>19</v>
      </c>
      <c r="H166" s="131">
        <v>1</v>
      </c>
      <c r="I166" s="132"/>
      <c r="J166" s="133">
        <f t="shared" si="30"/>
        <v>0</v>
      </c>
      <c r="K166" s="129" t="s">
        <v>19</v>
      </c>
      <c r="L166" s="32"/>
      <c r="M166" s="134" t="s">
        <v>19</v>
      </c>
      <c r="N166" s="135" t="s">
        <v>44</v>
      </c>
      <c r="P166" s="136">
        <f t="shared" si="31"/>
        <v>0</v>
      </c>
      <c r="Q166" s="136">
        <v>0</v>
      </c>
      <c r="R166" s="136">
        <f t="shared" si="32"/>
        <v>0</v>
      </c>
      <c r="S166" s="136">
        <v>0</v>
      </c>
      <c r="T166" s="137">
        <f t="shared" si="33"/>
        <v>0</v>
      </c>
      <c r="AR166" s="138" t="s">
        <v>160</v>
      </c>
      <c r="AT166" s="138" t="s">
        <v>155</v>
      </c>
      <c r="AU166" s="138" t="s">
        <v>81</v>
      </c>
      <c r="AY166" s="17" t="s">
        <v>152</v>
      </c>
      <c r="BE166" s="139">
        <f t="shared" si="34"/>
        <v>0</v>
      </c>
      <c r="BF166" s="139">
        <f t="shared" si="35"/>
        <v>0</v>
      </c>
      <c r="BG166" s="139">
        <f t="shared" si="36"/>
        <v>0</v>
      </c>
      <c r="BH166" s="139">
        <f t="shared" si="37"/>
        <v>0</v>
      </c>
      <c r="BI166" s="139">
        <f t="shared" si="38"/>
        <v>0</v>
      </c>
      <c r="BJ166" s="17" t="s">
        <v>81</v>
      </c>
      <c r="BK166" s="139">
        <f t="shared" si="39"/>
        <v>0</v>
      </c>
      <c r="BL166" s="17" t="s">
        <v>160</v>
      </c>
      <c r="BM166" s="138" t="s">
        <v>1025</v>
      </c>
    </row>
    <row r="167" spans="2:65" s="1" customFormat="1" ht="16.5" customHeight="1">
      <c r="B167" s="32"/>
      <c r="C167" s="127" t="s">
        <v>681</v>
      </c>
      <c r="D167" s="127" t="s">
        <v>155</v>
      </c>
      <c r="E167" s="128" t="s">
        <v>1026</v>
      </c>
      <c r="F167" s="129" t="s">
        <v>1027</v>
      </c>
      <c r="G167" s="130" t="s">
        <v>19</v>
      </c>
      <c r="H167" s="131">
        <v>1</v>
      </c>
      <c r="I167" s="132"/>
      <c r="J167" s="133">
        <f t="shared" si="30"/>
        <v>0</v>
      </c>
      <c r="K167" s="129" t="s">
        <v>19</v>
      </c>
      <c r="L167" s="32"/>
      <c r="M167" s="134" t="s">
        <v>19</v>
      </c>
      <c r="N167" s="135" t="s">
        <v>44</v>
      </c>
      <c r="P167" s="136">
        <f t="shared" si="31"/>
        <v>0</v>
      </c>
      <c r="Q167" s="136">
        <v>0</v>
      </c>
      <c r="R167" s="136">
        <f t="shared" si="32"/>
        <v>0</v>
      </c>
      <c r="S167" s="136">
        <v>0</v>
      </c>
      <c r="T167" s="137">
        <f t="shared" si="33"/>
        <v>0</v>
      </c>
      <c r="AR167" s="138" t="s">
        <v>160</v>
      </c>
      <c r="AT167" s="138" t="s">
        <v>155</v>
      </c>
      <c r="AU167" s="138" t="s">
        <v>81</v>
      </c>
      <c r="AY167" s="17" t="s">
        <v>152</v>
      </c>
      <c r="BE167" s="139">
        <f t="shared" si="34"/>
        <v>0</v>
      </c>
      <c r="BF167" s="139">
        <f t="shared" si="35"/>
        <v>0</v>
      </c>
      <c r="BG167" s="139">
        <f t="shared" si="36"/>
        <v>0</v>
      </c>
      <c r="BH167" s="139">
        <f t="shared" si="37"/>
        <v>0</v>
      </c>
      <c r="BI167" s="139">
        <f t="shared" si="38"/>
        <v>0</v>
      </c>
      <c r="BJ167" s="17" t="s">
        <v>81</v>
      </c>
      <c r="BK167" s="139">
        <f t="shared" si="39"/>
        <v>0</v>
      </c>
      <c r="BL167" s="17" t="s">
        <v>160</v>
      </c>
      <c r="BM167" s="138" t="s">
        <v>1028</v>
      </c>
    </row>
    <row r="168" spans="2:65" s="1" customFormat="1" ht="16.5" customHeight="1">
      <c r="B168" s="32"/>
      <c r="C168" s="127" t="s">
        <v>687</v>
      </c>
      <c r="D168" s="127" t="s">
        <v>155</v>
      </c>
      <c r="E168" s="128" t="s">
        <v>1029</v>
      </c>
      <c r="F168" s="129" t="s">
        <v>1030</v>
      </c>
      <c r="G168" s="130" t="s">
        <v>19</v>
      </c>
      <c r="H168" s="131">
        <v>1</v>
      </c>
      <c r="I168" s="132"/>
      <c r="J168" s="133">
        <f t="shared" si="30"/>
        <v>0</v>
      </c>
      <c r="K168" s="129" t="s">
        <v>19</v>
      </c>
      <c r="L168" s="32"/>
      <c r="M168" s="134" t="s">
        <v>19</v>
      </c>
      <c r="N168" s="135" t="s">
        <v>44</v>
      </c>
      <c r="P168" s="136">
        <f t="shared" si="31"/>
        <v>0</v>
      </c>
      <c r="Q168" s="136">
        <v>0</v>
      </c>
      <c r="R168" s="136">
        <f t="shared" si="32"/>
        <v>0</v>
      </c>
      <c r="S168" s="136">
        <v>0</v>
      </c>
      <c r="T168" s="137">
        <f t="shared" si="33"/>
        <v>0</v>
      </c>
      <c r="AR168" s="138" t="s">
        <v>160</v>
      </c>
      <c r="AT168" s="138" t="s">
        <v>155</v>
      </c>
      <c r="AU168" s="138" t="s">
        <v>81</v>
      </c>
      <c r="AY168" s="17" t="s">
        <v>152</v>
      </c>
      <c r="BE168" s="139">
        <f t="shared" si="34"/>
        <v>0</v>
      </c>
      <c r="BF168" s="139">
        <f t="shared" si="35"/>
        <v>0</v>
      </c>
      <c r="BG168" s="139">
        <f t="shared" si="36"/>
        <v>0</v>
      </c>
      <c r="BH168" s="139">
        <f t="shared" si="37"/>
        <v>0</v>
      </c>
      <c r="BI168" s="139">
        <f t="shared" si="38"/>
        <v>0</v>
      </c>
      <c r="BJ168" s="17" t="s">
        <v>81</v>
      </c>
      <c r="BK168" s="139">
        <f t="shared" si="39"/>
        <v>0</v>
      </c>
      <c r="BL168" s="17" t="s">
        <v>160</v>
      </c>
      <c r="BM168" s="138" t="s">
        <v>1031</v>
      </c>
    </row>
    <row r="169" spans="2:65" s="1" customFormat="1" ht="16.5" customHeight="1">
      <c r="B169" s="32"/>
      <c r="C169" s="127" t="s">
        <v>692</v>
      </c>
      <c r="D169" s="127" t="s">
        <v>155</v>
      </c>
      <c r="E169" s="128" t="s">
        <v>1032</v>
      </c>
      <c r="F169" s="129" t="s">
        <v>1033</v>
      </c>
      <c r="G169" s="130" t="s">
        <v>19</v>
      </c>
      <c r="H169" s="131">
        <v>1</v>
      </c>
      <c r="I169" s="132"/>
      <c r="J169" s="133">
        <f t="shared" si="30"/>
        <v>0</v>
      </c>
      <c r="K169" s="129" t="s">
        <v>19</v>
      </c>
      <c r="L169" s="32"/>
      <c r="M169" s="134" t="s">
        <v>19</v>
      </c>
      <c r="N169" s="135" t="s">
        <v>44</v>
      </c>
      <c r="P169" s="136">
        <f t="shared" si="31"/>
        <v>0</v>
      </c>
      <c r="Q169" s="136">
        <v>0</v>
      </c>
      <c r="R169" s="136">
        <f t="shared" si="32"/>
        <v>0</v>
      </c>
      <c r="S169" s="136">
        <v>0</v>
      </c>
      <c r="T169" s="137">
        <f t="shared" si="33"/>
        <v>0</v>
      </c>
      <c r="AR169" s="138" t="s">
        <v>160</v>
      </c>
      <c r="AT169" s="138" t="s">
        <v>155</v>
      </c>
      <c r="AU169" s="138" t="s">
        <v>81</v>
      </c>
      <c r="AY169" s="17" t="s">
        <v>152</v>
      </c>
      <c r="BE169" s="139">
        <f t="shared" si="34"/>
        <v>0</v>
      </c>
      <c r="BF169" s="139">
        <f t="shared" si="35"/>
        <v>0</v>
      </c>
      <c r="BG169" s="139">
        <f t="shared" si="36"/>
        <v>0</v>
      </c>
      <c r="BH169" s="139">
        <f t="shared" si="37"/>
        <v>0</v>
      </c>
      <c r="BI169" s="139">
        <f t="shared" si="38"/>
        <v>0</v>
      </c>
      <c r="BJ169" s="17" t="s">
        <v>81</v>
      </c>
      <c r="BK169" s="139">
        <f t="shared" si="39"/>
        <v>0</v>
      </c>
      <c r="BL169" s="17" t="s">
        <v>160</v>
      </c>
      <c r="BM169" s="138" t="s">
        <v>1034</v>
      </c>
    </row>
    <row r="170" spans="2:65" s="1" customFormat="1" ht="16.5" customHeight="1">
      <c r="B170" s="32"/>
      <c r="C170" s="127" t="s">
        <v>699</v>
      </c>
      <c r="D170" s="127" t="s">
        <v>155</v>
      </c>
      <c r="E170" s="128" t="s">
        <v>1035</v>
      </c>
      <c r="F170" s="129" t="s">
        <v>1036</v>
      </c>
      <c r="G170" s="130" t="s">
        <v>19</v>
      </c>
      <c r="H170" s="131">
        <v>1</v>
      </c>
      <c r="I170" s="132"/>
      <c r="J170" s="133">
        <f t="shared" si="30"/>
        <v>0</v>
      </c>
      <c r="K170" s="129" t="s">
        <v>19</v>
      </c>
      <c r="L170" s="32"/>
      <c r="M170" s="134" t="s">
        <v>19</v>
      </c>
      <c r="N170" s="135" t="s">
        <v>44</v>
      </c>
      <c r="P170" s="136">
        <f t="shared" si="31"/>
        <v>0</v>
      </c>
      <c r="Q170" s="136">
        <v>0</v>
      </c>
      <c r="R170" s="136">
        <f t="shared" si="32"/>
        <v>0</v>
      </c>
      <c r="S170" s="136">
        <v>0</v>
      </c>
      <c r="T170" s="137">
        <f t="shared" si="33"/>
        <v>0</v>
      </c>
      <c r="AR170" s="138" t="s">
        <v>160</v>
      </c>
      <c r="AT170" s="138" t="s">
        <v>155</v>
      </c>
      <c r="AU170" s="138" t="s">
        <v>81</v>
      </c>
      <c r="AY170" s="17" t="s">
        <v>152</v>
      </c>
      <c r="BE170" s="139">
        <f t="shared" si="34"/>
        <v>0</v>
      </c>
      <c r="BF170" s="139">
        <f t="shared" si="35"/>
        <v>0</v>
      </c>
      <c r="BG170" s="139">
        <f t="shared" si="36"/>
        <v>0</v>
      </c>
      <c r="BH170" s="139">
        <f t="shared" si="37"/>
        <v>0</v>
      </c>
      <c r="BI170" s="139">
        <f t="shared" si="38"/>
        <v>0</v>
      </c>
      <c r="BJ170" s="17" t="s">
        <v>81</v>
      </c>
      <c r="BK170" s="139">
        <f t="shared" si="39"/>
        <v>0</v>
      </c>
      <c r="BL170" s="17" t="s">
        <v>160</v>
      </c>
      <c r="BM170" s="138" t="s">
        <v>1037</v>
      </c>
    </row>
    <row r="171" spans="2:65" s="1" customFormat="1" ht="16.5" customHeight="1">
      <c r="B171" s="32"/>
      <c r="C171" s="127" t="s">
        <v>1038</v>
      </c>
      <c r="D171" s="127" t="s">
        <v>155</v>
      </c>
      <c r="E171" s="128" t="s">
        <v>1039</v>
      </c>
      <c r="F171" s="129" t="s">
        <v>1040</v>
      </c>
      <c r="G171" s="130" t="s">
        <v>19</v>
      </c>
      <c r="H171" s="131">
        <v>1</v>
      </c>
      <c r="I171" s="132"/>
      <c r="J171" s="133">
        <f t="shared" si="30"/>
        <v>0</v>
      </c>
      <c r="K171" s="129" t="s">
        <v>19</v>
      </c>
      <c r="L171" s="32"/>
      <c r="M171" s="134" t="s">
        <v>19</v>
      </c>
      <c r="N171" s="135" t="s">
        <v>44</v>
      </c>
      <c r="P171" s="136">
        <f t="shared" si="31"/>
        <v>0</v>
      </c>
      <c r="Q171" s="136">
        <v>0</v>
      </c>
      <c r="R171" s="136">
        <f t="shared" si="32"/>
        <v>0</v>
      </c>
      <c r="S171" s="136">
        <v>0</v>
      </c>
      <c r="T171" s="137">
        <f t="shared" si="33"/>
        <v>0</v>
      </c>
      <c r="AR171" s="138" t="s">
        <v>160</v>
      </c>
      <c r="AT171" s="138" t="s">
        <v>155</v>
      </c>
      <c r="AU171" s="138" t="s">
        <v>81</v>
      </c>
      <c r="AY171" s="17" t="s">
        <v>152</v>
      </c>
      <c r="BE171" s="139">
        <f t="shared" si="34"/>
        <v>0</v>
      </c>
      <c r="BF171" s="139">
        <f t="shared" si="35"/>
        <v>0</v>
      </c>
      <c r="BG171" s="139">
        <f t="shared" si="36"/>
        <v>0</v>
      </c>
      <c r="BH171" s="139">
        <f t="shared" si="37"/>
        <v>0</v>
      </c>
      <c r="BI171" s="139">
        <f t="shared" si="38"/>
        <v>0</v>
      </c>
      <c r="BJ171" s="17" t="s">
        <v>81</v>
      </c>
      <c r="BK171" s="139">
        <f t="shared" si="39"/>
        <v>0</v>
      </c>
      <c r="BL171" s="17" t="s">
        <v>160</v>
      </c>
      <c r="BM171" s="138" t="s">
        <v>1041</v>
      </c>
    </row>
    <row r="172" spans="2:65" s="1" customFormat="1" ht="16.5" customHeight="1">
      <c r="B172" s="32"/>
      <c r="C172" s="127" t="s">
        <v>820</v>
      </c>
      <c r="D172" s="127" t="s">
        <v>155</v>
      </c>
      <c r="E172" s="128" t="s">
        <v>1042</v>
      </c>
      <c r="F172" s="129" t="s">
        <v>1043</v>
      </c>
      <c r="G172" s="130" t="s">
        <v>19</v>
      </c>
      <c r="H172" s="131">
        <v>2</v>
      </c>
      <c r="I172" s="132"/>
      <c r="J172" s="133">
        <f t="shared" si="30"/>
        <v>0</v>
      </c>
      <c r="K172" s="129" t="s">
        <v>19</v>
      </c>
      <c r="L172" s="32"/>
      <c r="M172" s="134" t="s">
        <v>19</v>
      </c>
      <c r="N172" s="135" t="s">
        <v>44</v>
      </c>
      <c r="P172" s="136">
        <f t="shared" si="31"/>
        <v>0</v>
      </c>
      <c r="Q172" s="136">
        <v>0</v>
      </c>
      <c r="R172" s="136">
        <f t="shared" si="32"/>
        <v>0</v>
      </c>
      <c r="S172" s="136">
        <v>0</v>
      </c>
      <c r="T172" s="137">
        <f t="shared" si="33"/>
        <v>0</v>
      </c>
      <c r="AR172" s="138" t="s">
        <v>160</v>
      </c>
      <c r="AT172" s="138" t="s">
        <v>155</v>
      </c>
      <c r="AU172" s="138" t="s">
        <v>81</v>
      </c>
      <c r="AY172" s="17" t="s">
        <v>152</v>
      </c>
      <c r="BE172" s="139">
        <f t="shared" si="34"/>
        <v>0</v>
      </c>
      <c r="BF172" s="139">
        <f t="shared" si="35"/>
        <v>0</v>
      </c>
      <c r="BG172" s="139">
        <f t="shared" si="36"/>
        <v>0</v>
      </c>
      <c r="BH172" s="139">
        <f t="shared" si="37"/>
        <v>0</v>
      </c>
      <c r="BI172" s="139">
        <f t="shared" si="38"/>
        <v>0</v>
      </c>
      <c r="BJ172" s="17" t="s">
        <v>81</v>
      </c>
      <c r="BK172" s="139">
        <f t="shared" si="39"/>
        <v>0</v>
      </c>
      <c r="BL172" s="17" t="s">
        <v>160</v>
      </c>
      <c r="BM172" s="138" t="s">
        <v>1044</v>
      </c>
    </row>
    <row r="173" spans="2:65" s="1" customFormat="1" ht="16.5" customHeight="1">
      <c r="B173" s="32"/>
      <c r="C173" s="127" t="s">
        <v>1045</v>
      </c>
      <c r="D173" s="127" t="s">
        <v>155</v>
      </c>
      <c r="E173" s="128" t="s">
        <v>1046</v>
      </c>
      <c r="F173" s="129" t="s">
        <v>1047</v>
      </c>
      <c r="G173" s="130" t="s">
        <v>19</v>
      </c>
      <c r="H173" s="131">
        <v>1</v>
      </c>
      <c r="I173" s="132"/>
      <c r="J173" s="133">
        <f t="shared" si="30"/>
        <v>0</v>
      </c>
      <c r="K173" s="129" t="s">
        <v>19</v>
      </c>
      <c r="L173" s="32"/>
      <c r="M173" s="134" t="s">
        <v>19</v>
      </c>
      <c r="N173" s="135" t="s">
        <v>44</v>
      </c>
      <c r="P173" s="136">
        <f t="shared" si="31"/>
        <v>0</v>
      </c>
      <c r="Q173" s="136">
        <v>0</v>
      </c>
      <c r="R173" s="136">
        <f t="shared" si="32"/>
        <v>0</v>
      </c>
      <c r="S173" s="136">
        <v>0</v>
      </c>
      <c r="T173" s="137">
        <f t="shared" si="33"/>
        <v>0</v>
      </c>
      <c r="AR173" s="138" t="s">
        <v>160</v>
      </c>
      <c r="AT173" s="138" t="s">
        <v>155</v>
      </c>
      <c r="AU173" s="138" t="s">
        <v>81</v>
      </c>
      <c r="AY173" s="17" t="s">
        <v>152</v>
      </c>
      <c r="BE173" s="139">
        <f t="shared" si="34"/>
        <v>0</v>
      </c>
      <c r="BF173" s="139">
        <f t="shared" si="35"/>
        <v>0</v>
      </c>
      <c r="BG173" s="139">
        <f t="shared" si="36"/>
        <v>0</v>
      </c>
      <c r="BH173" s="139">
        <f t="shared" si="37"/>
        <v>0</v>
      </c>
      <c r="BI173" s="139">
        <f t="shared" si="38"/>
        <v>0</v>
      </c>
      <c r="BJ173" s="17" t="s">
        <v>81</v>
      </c>
      <c r="BK173" s="139">
        <f t="shared" si="39"/>
        <v>0</v>
      </c>
      <c r="BL173" s="17" t="s">
        <v>160</v>
      </c>
      <c r="BM173" s="138" t="s">
        <v>1048</v>
      </c>
    </row>
    <row r="174" spans="2:65" s="1" customFormat="1" ht="16.5" customHeight="1">
      <c r="B174" s="32"/>
      <c r="C174" s="127" t="s">
        <v>823</v>
      </c>
      <c r="D174" s="127" t="s">
        <v>155</v>
      </c>
      <c r="E174" s="128" t="s">
        <v>1049</v>
      </c>
      <c r="F174" s="129" t="s">
        <v>1050</v>
      </c>
      <c r="G174" s="130" t="s">
        <v>19</v>
      </c>
      <c r="H174" s="131">
        <v>7</v>
      </c>
      <c r="I174" s="132"/>
      <c r="J174" s="133">
        <f t="shared" si="30"/>
        <v>0</v>
      </c>
      <c r="K174" s="129" t="s">
        <v>19</v>
      </c>
      <c r="L174" s="32"/>
      <c r="M174" s="134" t="s">
        <v>19</v>
      </c>
      <c r="N174" s="135" t="s">
        <v>44</v>
      </c>
      <c r="P174" s="136">
        <f t="shared" si="31"/>
        <v>0</v>
      </c>
      <c r="Q174" s="136">
        <v>0</v>
      </c>
      <c r="R174" s="136">
        <f t="shared" si="32"/>
        <v>0</v>
      </c>
      <c r="S174" s="136">
        <v>0</v>
      </c>
      <c r="T174" s="137">
        <f t="shared" si="33"/>
        <v>0</v>
      </c>
      <c r="AR174" s="138" t="s">
        <v>160</v>
      </c>
      <c r="AT174" s="138" t="s">
        <v>155</v>
      </c>
      <c r="AU174" s="138" t="s">
        <v>81</v>
      </c>
      <c r="AY174" s="17" t="s">
        <v>152</v>
      </c>
      <c r="BE174" s="139">
        <f t="shared" si="34"/>
        <v>0</v>
      </c>
      <c r="BF174" s="139">
        <f t="shared" si="35"/>
        <v>0</v>
      </c>
      <c r="BG174" s="139">
        <f t="shared" si="36"/>
        <v>0</v>
      </c>
      <c r="BH174" s="139">
        <f t="shared" si="37"/>
        <v>0</v>
      </c>
      <c r="BI174" s="139">
        <f t="shared" si="38"/>
        <v>0</v>
      </c>
      <c r="BJ174" s="17" t="s">
        <v>81</v>
      </c>
      <c r="BK174" s="139">
        <f t="shared" si="39"/>
        <v>0</v>
      </c>
      <c r="BL174" s="17" t="s">
        <v>160</v>
      </c>
      <c r="BM174" s="138" t="s">
        <v>1051</v>
      </c>
    </row>
    <row r="175" spans="2:65" s="1" customFormat="1" ht="16.5" customHeight="1">
      <c r="B175" s="32"/>
      <c r="C175" s="127" t="s">
        <v>1052</v>
      </c>
      <c r="D175" s="127" t="s">
        <v>155</v>
      </c>
      <c r="E175" s="128" t="s">
        <v>1053</v>
      </c>
      <c r="F175" s="129" t="s">
        <v>1054</v>
      </c>
      <c r="G175" s="130" t="s">
        <v>19</v>
      </c>
      <c r="H175" s="131">
        <v>1</v>
      </c>
      <c r="I175" s="132"/>
      <c r="J175" s="133">
        <f t="shared" si="30"/>
        <v>0</v>
      </c>
      <c r="K175" s="129" t="s">
        <v>19</v>
      </c>
      <c r="L175" s="32"/>
      <c r="M175" s="134" t="s">
        <v>19</v>
      </c>
      <c r="N175" s="135" t="s">
        <v>44</v>
      </c>
      <c r="P175" s="136">
        <f t="shared" si="31"/>
        <v>0</v>
      </c>
      <c r="Q175" s="136">
        <v>0</v>
      </c>
      <c r="R175" s="136">
        <f t="shared" si="32"/>
        <v>0</v>
      </c>
      <c r="S175" s="136">
        <v>0</v>
      </c>
      <c r="T175" s="137">
        <f t="shared" si="33"/>
        <v>0</v>
      </c>
      <c r="AR175" s="138" t="s">
        <v>160</v>
      </c>
      <c r="AT175" s="138" t="s">
        <v>155</v>
      </c>
      <c r="AU175" s="138" t="s">
        <v>81</v>
      </c>
      <c r="AY175" s="17" t="s">
        <v>152</v>
      </c>
      <c r="BE175" s="139">
        <f t="shared" si="34"/>
        <v>0</v>
      </c>
      <c r="BF175" s="139">
        <f t="shared" si="35"/>
        <v>0</v>
      </c>
      <c r="BG175" s="139">
        <f t="shared" si="36"/>
        <v>0</v>
      </c>
      <c r="BH175" s="139">
        <f t="shared" si="37"/>
        <v>0</v>
      </c>
      <c r="BI175" s="139">
        <f t="shared" si="38"/>
        <v>0</v>
      </c>
      <c r="BJ175" s="17" t="s">
        <v>81</v>
      </c>
      <c r="BK175" s="139">
        <f t="shared" si="39"/>
        <v>0</v>
      </c>
      <c r="BL175" s="17" t="s">
        <v>160</v>
      </c>
      <c r="BM175" s="138" t="s">
        <v>1055</v>
      </c>
    </row>
    <row r="176" spans="2:65" s="1" customFormat="1" ht="16.5" customHeight="1">
      <c r="B176" s="32"/>
      <c r="C176" s="127" t="s">
        <v>937</v>
      </c>
      <c r="D176" s="127" t="s">
        <v>155</v>
      </c>
      <c r="E176" s="128" t="s">
        <v>1056</v>
      </c>
      <c r="F176" s="129" t="s">
        <v>1057</v>
      </c>
      <c r="G176" s="130" t="s">
        <v>19</v>
      </c>
      <c r="H176" s="131">
        <v>10</v>
      </c>
      <c r="I176" s="132"/>
      <c r="J176" s="133">
        <f t="shared" si="30"/>
        <v>0</v>
      </c>
      <c r="K176" s="129" t="s">
        <v>19</v>
      </c>
      <c r="L176" s="32"/>
      <c r="M176" s="134" t="s">
        <v>19</v>
      </c>
      <c r="N176" s="135" t="s">
        <v>44</v>
      </c>
      <c r="P176" s="136">
        <f t="shared" si="31"/>
        <v>0</v>
      </c>
      <c r="Q176" s="136">
        <v>0</v>
      </c>
      <c r="R176" s="136">
        <f t="shared" si="32"/>
        <v>0</v>
      </c>
      <c r="S176" s="136">
        <v>0</v>
      </c>
      <c r="T176" s="137">
        <f t="shared" si="33"/>
        <v>0</v>
      </c>
      <c r="AR176" s="138" t="s">
        <v>160</v>
      </c>
      <c r="AT176" s="138" t="s">
        <v>155</v>
      </c>
      <c r="AU176" s="138" t="s">
        <v>81</v>
      </c>
      <c r="AY176" s="17" t="s">
        <v>152</v>
      </c>
      <c r="BE176" s="139">
        <f t="shared" si="34"/>
        <v>0</v>
      </c>
      <c r="BF176" s="139">
        <f t="shared" si="35"/>
        <v>0</v>
      </c>
      <c r="BG176" s="139">
        <f t="shared" si="36"/>
        <v>0</v>
      </c>
      <c r="BH176" s="139">
        <f t="shared" si="37"/>
        <v>0</v>
      </c>
      <c r="BI176" s="139">
        <f t="shared" si="38"/>
        <v>0</v>
      </c>
      <c r="BJ176" s="17" t="s">
        <v>81</v>
      </c>
      <c r="BK176" s="139">
        <f t="shared" si="39"/>
        <v>0</v>
      </c>
      <c r="BL176" s="17" t="s">
        <v>160</v>
      </c>
      <c r="BM176" s="138" t="s">
        <v>1058</v>
      </c>
    </row>
    <row r="177" spans="2:65" s="1" customFormat="1" ht="16.5" customHeight="1">
      <c r="B177" s="32"/>
      <c r="C177" s="127" t="s">
        <v>1059</v>
      </c>
      <c r="D177" s="127" t="s">
        <v>155</v>
      </c>
      <c r="E177" s="128" t="s">
        <v>1060</v>
      </c>
      <c r="F177" s="129" t="s">
        <v>1061</v>
      </c>
      <c r="G177" s="130" t="s">
        <v>19</v>
      </c>
      <c r="H177" s="131">
        <v>1</v>
      </c>
      <c r="I177" s="132"/>
      <c r="J177" s="133">
        <f t="shared" si="30"/>
        <v>0</v>
      </c>
      <c r="K177" s="129" t="s">
        <v>19</v>
      </c>
      <c r="L177" s="32"/>
      <c r="M177" s="134" t="s">
        <v>19</v>
      </c>
      <c r="N177" s="135" t="s">
        <v>44</v>
      </c>
      <c r="P177" s="136">
        <f t="shared" si="31"/>
        <v>0</v>
      </c>
      <c r="Q177" s="136">
        <v>0</v>
      </c>
      <c r="R177" s="136">
        <f t="shared" si="32"/>
        <v>0</v>
      </c>
      <c r="S177" s="136">
        <v>0</v>
      </c>
      <c r="T177" s="137">
        <f t="shared" si="33"/>
        <v>0</v>
      </c>
      <c r="AR177" s="138" t="s">
        <v>160</v>
      </c>
      <c r="AT177" s="138" t="s">
        <v>155</v>
      </c>
      <c r="AU177" s="138" t="s">
        <v>81</v>
      </c>
      <c r="AY177" s="17" t="s">
        <v>152</v>
      </c>
      <c r="BE177" s="139">
        <f t="shared" si="34"/>
        <v>0</v>
      </c>
      <c r="BF177" s="139">
        <f t="shared" si="35"/>
        <v>0</v>
      </c>
      <c r="BG177" s="139">
        <f t="shared" si="36"/>
        <v>0</v>
      </c>
      <c r="BH177" s="139">
        <f t="shared" si="37"/>
        <v>0</v>
      </c>
      <c r="BI177" s="139">
        <f t="shared" si="38"/>
        <v>0</v>
      </c>
      <c r="BJ177" s="17" t="s">
        <v>81</v>
      </c>
      <c r="BK177" s="139">
        <f t="shared" si="39"/>
        <v>0</v>
      </c>
      <c r="BL177" s="17" t="s">
        <v>160</v>
      </c>
      <c r="BM177" s="138" t="s">
        <v>1062</v>
      </c>
    </row>
    <row r="178" spans="2:65" s="1" customFormat="1" ht="24.25" customHeight="1">
      <c r="B178" s="32"/>
      <c r="C178" s="127" t="s">
        <v>940</v>
      </c>
      <c r="D178" s="127" t="s">
        <v>155</v>
      </c>
      <c r="E178" s="128" t="s">
        <v>1063</v>
      </c>
      <c r="F178" s="129" t="s">
        <v>1064</v>
      </c>
      <c r="G178" s="130" t="s">
        <v>19</v>
      </c>
      <c r="H178" s="131">
        <v>25</v>
      </c>
      <c r="I178" s="132"/>
      <c r="J178" s="133">
        <f t="shared" si="30"/>
        <v>0</v>
      </c>
      <c r="K178" s="129" t="s">
        <v>19</v>
      </c>
      <c r="L178" s="32"/>
      <c r="M178" s="134" t="s">
        <v>19</v>
      </c>
      <c r="N178" s="135" t="s">
        <v>44</v>
      </c>
      <c r="P178" s="136">
        <f t="shared" si="31"/>
        <v>0</v>
      </c>
      <c r="Q178" s="136">
        <v>0</v>
      </c>
      <c r="R178" s="136">
        <f t="shared" si="32"/>
        <v>0</v>
      </c>
      <c r="S178" s="136">
        <v>0</v>
      </c>
      <c r="T178" s="137">
        <f t="shared" si="33"/>
        <v>0</v>
      </c>
      <c r="AR178" s="138" t="s">
        <v>160</v>
      </c>
      <c r="AT178" s="138" t="s">
        <v>155</v>
      </c>
      <c r="AU178" s="138" t="s">
        <v>81</v>
      </c>
      <c r="AY178" s="17" t="s">
        <v>152</v>
      </c>
      <c r="BE178" s="139">
        <f t="shared" si="34"/>
        <v>0</v>
      </c>
      <c r="BF178" s="139">
        <f t="shared" si="35"/>
        <v>0</v>
      </c>
      <c r="BG178" s="139">
        <f t="shared" si="36"/>
        <v>0</v>
      </c>
      <c r="BH178" s="139">
        <f t="shared" si="37"/>
        <v>0</v>
      </c>
      <c r="BI178" s="139">
        <f t="shared" si="38"/>
        <v>0</v>
      </c>
      <c r="BJ178" s="17" t="s">
        <v>81</v>
      </c>
      <c r="BK178" s="139">
        <f t="shared" si="39"/>
        <v>0</v>
      </c>
      <c r="BL178" s="17" t="s">
        <v>160</v>
      </c>
      <c r="BM178" s="138" t="s">
        <v>1065</v>
      </c>
    </row>
    <row r="179" spans="2:65" s="1" customFormat="1" ht="24.25" customHeight="1">
      <c r="B179" s="32"/>
      <c r="C179" s="127" t="s">
        <v>1066</v>
      </c>
      <c r="D179" s="127" t="s">
        <v>155</v>
      </c>
      <c r="E179" s="128" t="s">
        <v>1067</v>
      </c>
      <c r="F179" s="129" t="s">
        <v>1068</v>
      </c>
      <c r="G179" s="130" t="s">
        <v>19</v>
      </c>
      <c r="H179" s="131">
        <v>4</v>
      </c>
      <c r="I179" s="132"/>
      <c r="J179" s="133">
        <f t="shared" si="30"/>
        <v>0</v>
      </c>
      <c r="K179" s="129" t="s">
        <v>19</v>
      </c>
      <c r="L179" s="32"/>
      <c r="M179" s="134" t="s">
        <v>19</v>
      </c>
      <c r="N179" s="135" t="s">
        <v>44</v>
      </c>
      <c r="P179" s="136">
        <f t="shared" si="31"/>
        <v>0</v>
      </c>
      <c r="Q179" s="136">
        <v>0</v>
      </c>
      <c r="R179" s="136">
        <f t="shared" si="32"/>
        <v>0</v>
      </c>
      <c r="S179" s="136">
        <v>0</v>
      </c>
      <c r="T179" s="137">
        <f t="shared" si="33"/>
        <v>0</v>
      </c>
      <c r="AR179" s="138" t="s">
        <v>160</v>
      </c>
      <c r="AT179" s="138" t="s">
        <v>155</v>
      </c>
      <c r="AU179" s="138" t="s">
        <v>81</v>
      </c>
      <c r="AY179" s="17" t="s">
        <v>152</v>
      </c>
      <c r="BE179" s="139">
        <f t="shared" si="34"/>
        <v>0</v>
      </c>
      <c r="BF179" s="139">
        <f t="shared" si="35"/>
        <v>0</v>
      </c>
      <c r="BG179" s="139">
        <f t="shared" si="36"/>
        <v>0</v>
      </c>
      <c r="BH179" s="139">
        <f t="shared" si="37"/>
        <v>0</v>
      </c>
      <c r="BI179" s="139">
        <f t="shared" si="38"/>
        <v>0</v>
      </c>
      <c r="BJ179" s="17" t="s">
        <v>81</v>
      </c>
      <c r="BK179" s="139">
        <f t="shared" si="39"/>
        <v>0</v>
      </c>
      <c r="BL179" s="17" t="s">
        <v>160</v>
      </c>
      <c r="BM179" s="138" t="s">
        <v>1069</v>
      </c>
    </row>
    <row r="180" spans="2:65" s="1" customFormat="1" ht="16.5" customHeight="1">
      <c r="B180" s="32"/>
      <c r="C180" s="127" t="s">
        <v>941</v>
      </c>
      <c r="D180" s="127" t="s">
        <v>155</v>
      </c>
      <c r="E180" s="128" t="s">
        <v>1070</v>
      </c>
      <c r="F180" s="129" t="s">
        <v>1071</v>
      </c>
      <c r="G180" s="130" t="s">
        <v>19</v>
      </c>
      <c r="H180" s="131">
        <v>5</v>
      </c>
      <c r="I180" s="132"/>
      <c r="J180" s="133">
        <f t="shared" si="30"/>
        <v>0</v>
      </c>
      <c r="K180" s="129" t="s">
        <v>19</v>
      </c>
      <c r="L180" s="32"/>
      <c r="M180" s="134" t="s">
        <v>19</v>
      </c>
      <c r="N180" s="135" t="s">
        <v>44</v>
      </c>
      <c r="P180" s="136">
        <f t="shared" si="31"/>
        <v>0</v>
      </c>
      <c r="Q180" s="136">
        <v>0</v>
      </c>
      <c r="R180" s="136">
        <f t="shared" si="32"/>
        <v>0</v>
      </c>
      <c r="S180" s="136">
        <v>0</v>
      </c>
      <c r="T180" s="137">
        <f t="shared" si="33"/>
        <v>0</v>
      </c>
      <c r="AR180" s="138" t="s">
        <v>160</v>
      </c>
      <c r="AT180" s="138" t="s">
        <v>155</v>
      </c>
      <c r="AU180" s="138" t="s">
        <v>81</v>
      </c>
      <c r="AY180" s="17" t="s">
        <v>152</v>
      </c>
      <c r="BE180" s="139">
        <f t="shared" si="34"/>
        <v>0</v>
      </c>
      <c r="BF180" s="139">
        <f t="shared" si="35"/>
        <v>0</v>
      </c>
      <c r="BG180" s="139">
        <f t="shared" si="36"/>
        <v>0</v>
      </c>
      <c r="BH180" s="139">
        <f t="shared" si="37"/>
        <v>0</v>
      </c>
      <c r="BI180" s="139">
        <f t="shared" si="38"/>
        <v>0</v>
      </c>
      <c r="BJ180" s="17" t="s">
        <v>81</v>
      </c>
      <c r="BK180" s="139">
        <f t="shared" si="39"/>
        <v>0</v>
      </c>
      <c r="BL180" s="17" t="s">
        <v>160</v>
      </c>
      <c r="BM180" s="138" t="s">
        <v>1072</v>
      </c>
    </row>
    <row r="181" spans="2:65" s="1" customFormat="1" ht="16.5" customHeight="1">
      <c r="B181" s="32"/>
      <c r="C181" s="127" t="s">
        <v>1073</v>
      </c>
      <c r="D181" s="127" t="s">
        <v>155</v>
      </c>
      <c r="E181" s="128" t="s">
        <v>1074</v>
      </c>
      <c r="F181" s="129" t="s">
        <v>1075</v>
      </c>
      <c r="G181" s="130" t="s">
        <v>19</v>
      </c>
      <c r="H181" s="131">
        <v>3</v>
      </c>
      <c r="I181" s="132"/>
      <c r="J181" s="133">
        <f t="shared" si="30"/>
        <v>0</v>
      </c>
      <c r="K181" s="129" t="s">
        <v>19</v>
      </c>
      <c r="L181" s="32"/>
      <c r="M181" s="134" t="s">
        <v>19</v>
      </c>
      <c r="N181" s="135" t="s">
        <v>44</v>
      </c>
      <c r="P181" s="136">
        <f t="shared" si="31"/>
        <v>0</v>
      </c>
      <c r="Q181" s="136">
        <v>0</v>
      </c>
      <c r="R181" s="136">
        <f t="shared" si="32"/>
        <v>0</v>
      </c>
      <c r="S181" s="136">
        <v>0</v>
      </c>
      <c r="T181" s="137">
        <f t="shared" si="33"/>
        <v>0</v>
      </c>
      <c r="AR181" s="138" t="s">
        <v>160</v>
      </c>
      <c r="AT181" s="138" t="s">
        <v>155</v>
      </c>
      <c r="AU181" s="138" t="s">
        <v>81</v>
      </c>
      <c r="AY181" s="17" t="s">
        <v>152</v>
      </c>
      <c r="BE181" s="139">
        <f t="shared" si="34"/>
        <v>0</v>
      </c>
      <c r="BF181" s="139">
        <f t="shared" si="35"/>
        <v>0</v>
      </c>
      <c r="BG181" s="139">
        <f t="shared" si="36"/>
        <v>0</v>
      </c>
      <c r="BH181" s="139">
        <f t="shared" si="37"/>
        <v>0</v>
      </c>
      <c r="BI181" s="139">
        <f t="shared" si="38"/>
        <v>0</v>
      </c>
      <c r="BJ181" s="17" t="s">
        <v>81</v>
      </c>
      <c r="BK181" s="139">
        <f t="shared" si="39"/>
        <v>0</v>
      </c>
      <c r="BL181" s="17" t="s">
        <v>160</v>
      </c>
      <c r="BM181" s="138" t="s">
        <v>1076</v>
      </c>
    </row>
    <row r="182" spans="2:65" s="1" customFormat="1" ht="16.5" customHeight="1">
      <c r="B182" s="32"/>
      <c r="C182" s="127" t="s">
        <v>944</v>
      </c>
      <c r="D182" s="127" t="s">
        <v>155</v>
      </c>
      <c r="E182" s="128" t="s">
        <v>1077</v>
      </c>
      <c r="F182" s="129" t="s">
        <v>1078</v>
      </c>
      <c r="G182" s="130" t="s">
        <v>19</v>
      </c>
      <c r="H182" s="131">
        <v>2</v>
      </c>
      <c r="I182" s="132"/>
      <c r="J182" s="133">
        <f t="shared" si="30"/>
        <v>0</v>
      </c>
      <c r="K182" s="129" t="s">
        <v>19</v>
      </c>
      <c r="L182" s="32"/>
      <c r="M182" s="134" t="s">
        <v>19</v>
      </c>
      <c r="N182" s="135" t="s">
        <v>44</v>
      </c>
      <c r="P182" s="136">
        <f t="shared" si="31"/>
        <v>0</v>
      </c>
      <c r="Q182" s="136">
        <v>0</v>
      </c>
      <c r="R182" s="136">
        <f t="shared" si="32"/>
        <v>0</v>
      </c>
      <c r="S182" s="136">
        <v>0</v>
      </c>
      <c r="T182" s="137">
        <f t="shared" si="33"/>
        <v>0</v>
      </c>
      <c r="AR182" s="138" t="s">
        <v>160</v>
      </c>
      <c r="AT182" s="138" t="s">
        <v>155</v>
      </c>
      <c r="AU182" s="138" t="s">
        <v>81</v>
      </c>
      <c r="AY182" s="17" t="s">
        <v>152</v>
      </c>
      <c r="BE182" s="139">
        <f t="shared" si="34"/>
        <v>0</v>
      </c>
      <c r="BF182" s="139">
        <f t="shared" si="35"/>
        <v>0</v>
      </c>
      <c r="BG182" s="139">
        <f t="shared" si="36"/>
        <v>0</v>
      </c>
      <c r="BH182" s="139">
        <f t="shared" si="37"/>
        <v>0</v>
      </c>
      <c r="BI182" s="139">
        <f t="shared" si="38"/>
        <v>0</v>
      </c>
      <c r="BJ182" s="17" t="s">
        <v>81</v>
      </c>
      <c r="BK182" s="139">
        <f t="shared" si="39"/>
        <v>0</v>
      </c>
      <c r="BL182" s="17" t="s">
        <v>160</v>
      </c>
      <c r="BM182" s="138" t="s">
        <v>1079</v>
      </c>
    </row>
    <row r="183" spans="2:65" s="1" customFormat="1" ht="16.5" customHeight="1">
      <c r="B183" s="32"/>
      <c r="C183" s="127" t="s">
        <v>1080</v>
      </c>
      <c r="D183" s="127" t="s">
        <v>155</v>
      </c>
      <c r="E183" s="128" t="s">
        <v>1081</v>
      </c>
      <c r="F183" s="129" t="s">
        <v>1082</v>
      </c>
      <c r="G183" s="130" t="s">
        <v>19</v>
      </c>
      <c r="H183" s="131">
        <v>3</v>
      </c>
      <c r="I183" s="132"/>
      <c r="J183" s="133">
        <f t="shared" si="30"/>
        <v>0</v>
      </c>
      <c r="K183" s="129" t="s">
        <v>19</v>
      </c>
      <c r="L183" s="32"/>
      <c r="M183" s="134" t="s">
        <v>19</v>
      </c>
      <c r="N183" s="135" t="s">
        <v>44</v>
      </c>
      <c r="P183" s="136">
        <f t="shared" si="31"/>
        <v>0</v>
      </c>
      <c r="Q183" s="136">
        <v>0</v>
      </c>
      <c r="R183" s="136">
        <f t="shared" si="32"/>
        <v>0</v>
      </c>
      <c r="S183" s="136">
        <v>0</v>
      </c>
      <c r="T183" s="137">
        <f t="shared" si="33"/>
        <v>0</v>
      </c>
      <c r="AR183" s="138" t="s">
        <v>160</v>
      </c>
      <c r="AT183" s="138" t="s">
        <v>155</v>
      </c>
      <c r="AU183" s="138" t="s">
        <v>81</v>
      </c>
      <c r="AY183" s="17" t="s">
        <v>152</v>
      </c>
      <c r="BE183" s="139">
        <f t="shared" si="34"/>
        <v>0</v>
      </c>
      <c r="BF183" s="139">
        <f t="shared" si="35"/>
        <v>0</v>
      </c>
      <c r="BG183" s="139">
        <f t="shared" si="36"/>
        <v>0</v>
      </c>
      <c r="BH183" s="139">
        <f t="shared" si="37"/>
        <v>0</v>
      </c>
      <c r="BI183" s="139">
        <f t="shared" si="38"/>
        <v>0</v>
      </c>
      <c r="BJ183" s="17" t="s">
        <v>81</v>
      </c>
      <c r="BK183" s="139">
        <f t="shared" si="39"/>
        <v>0</v>
      </c>
      <c r="BL183" s="17" t="s">
        <v>160</v>
      </c>
      <c r="BM183" s="138" t="s">
        <v>1083</v>
      </c>
    </row>
    <row r="184" spans="2:65" s="1" customFormat="1" ht="16.5" customHeight="1">
      <c r="B184" s="32"/>
      <c r="C184" s="127" t="s">
        <v>947</v>
      </c>
      <c r="D184" s="127" t="s">
        <v>155</v>
      </c>
      <c r="E184" s="128" t="s">
        <v>1084</v>
      </c>
      <c r="F184" s="129" t="s">
        <v>1085</v>
      </c>
      <c r="G184" s="130" t="s">
        <v>19</v>
      </c>
      <c r="H184" s="131">
        <v>1</v>
      </c>
      <c r="I184" s="132"/>
      <c r="J184" s="133">
        <f t="shared" si="30"/>
        <v>0</v>
      </c>
      <c r="K184" s="129" t="s">
        <v>19</v>
      </c>
      <c r="L184" s="32"/>
      <c r="M184" s="134" t="s">
        <v>19</v>
      </c>
      <c r="N184" s="135" t="s">
        <v>44</v>
      </c>
      <c r="P184" s="136">
        <f t="shared" si="31"/>
        <v>0</v>
      </c>
      <c r="Q184" s="136">
        <v>0</v>
      </c>
      <c r="R184" s="136">
        <f t="shared" si="32"/>
        <v>0</v>
      </c>
      <c r="S184" s="136">
        <v>0</v>
      </c>
      <c r="T184" s="137">
        <f t="shared" si="33"/>
        <v>0</v>
      </c>
      <c r="AR184" s="138" t="s">
        <v>160</v>
      </c>
      <c r="AT184" s="138" t="s">
        <v>155</v>
      </c>
      <c r="AU184" s="138" t="s">
        <v>81</v>
      </c>
      <c r="AY184" s="17" t="s">
        <v>152</v>
      </c>
      <c r="BE184" s="139">
        <f t="shared" si="34"/>
        <v>0</v>
      </c>
      <c r="BF184" s="139">
        <f t="shared" si="35"/>
        <v>0</v>
      </c>
      <c r="BG184" s="139">
        <f t="shared" si="36"/>
        <v>0</v>
      </c>
      <c r="BH184" s="139">
        <f t="shared" si="37"/>
        <v>0</v>
      </c>
      <c r="BI184" s="139">
        <f t="shared" si="38"/>
        <v>0</v>
      </c>
      <c r="BJ184" s="17" t="s">
        <v>81</v>
      </c>
      <c r="BK184" s="139">
        <f t="shared" si="39"/>
        <v>0</v>
      </c>
      <c r="BL184" s="17" t="s">
        <v>160</v>
      </c>
      <c r="BM184" s="138" t="s">
        <v>1086</v>
      </c>
    </row>
    <row r="185" spans="2:65" s="1" customFormat="1" ht="16.5" customHeight="1">
      <c r="B185" s="32"/>
      <c r="C185" s="127" t="s">
        <v>1087</v>
      </c>
      <c r="D185" s="127" t="s">
        <v>155</v>
      </c>
      <c r="E185" s="128" t="s">
        <v>1088</v>
      </c>
      <c r="F185" s="129" t="s">
        <v>1089</v>
      </c>
      <c r="G185" s="130" t="s">
        <v>19</v>
      </c>
      <c r="H185" s="131">
        <v>1</v>
      </c>
      <c r="I185" s="132"/>
      <c r="J185" s="133">
        <f t="shared" si="30"/>
        <v>0</v>
      </c>
      <c r="K185" s="129" t="s">
        <v>19</v>
      </c>
      <c r="L185" s="32"/>
      <c r="M185" s="134" t="s">
        <v>19</v>
      </c>
      <c r="N185" s="135" t="s">
        <v>44</v>
      </c>
      <c r="P185" s="136">
        <f t="shared" si="31"/>
        <v>0</v>
      </c>
      <c r="Q185" s="136">
        <v>0</v>
      </c>
      <c r="R185" s="136">
        <f t="shared" si="32"/>
        <v>0</v>
      </c>
      <c r="S185" s="136">
        <v>0</v>
      </c>
      <c r="T185" s="137">
        <f t="shared" si="33"/>
        <v>0</v>
      </c>
      <c r="AR185" s="138" t="s">
        <v>160</v>
      </c>
      <c r="AT185" s="138" t="s">
        <v>155</v>
      </c>
      <c r="AU185" s="138" t="s">
        <v>81</v>
      </c>
      <c r="AY185" s="17" t="s">
        <v>152</v>
      </c>
      <c r="BE185" s="139">
        <f t="shared" si="34"/>
        <v>0</v>
      </c>
      <c r="BF185" s="139">
        <f t="shared" si="35"/>
        <v>0</v>
      </c>
      <c r="BG185" s="139">
        <f t="shared" si="36"/>
        <v>0</v>
      </c>
      <c r="BH185" s="139">
        <f t="shared" si="37"/>
        <v>0</v>
      </c>
      <c r="BI185" s="139">
        <f t="shared" si="38"/>
        <v>0</v>
      </c>
      <c r="BJ185" s="17" t="s">
        <v>81</v>
      </c>
      <c r="BK185" s="139">
        <f t="shared" si="39"/>
        <v>0</v>
      </c>
      <c r="BL185" s="17" t="s">
        <v>160</v>
      </c>
      <c r="BM185" s="138" t="s">
        <v>1090</v>
      </c>
    </row>
    <row r="186" spans="2:65" s="1" customFormat="1" ht="24.25" customHeight="1">
      <c r="B186" s="32"/>
      <c r="C186" s="127" t="s">
        <v>950</v>
      </c>
      <c r="D186" s="127" t="s">
        <v>155</v>
      </c>
      <c r="E186" s="128" t="s">
        <v>972</v>
      </c>
      <c r="F186" s="129" t="s">
        <v>901</v>
      </c>
      <c r="G186" s="130" t="s">
        <v>973</v>
      </c>
      <c r="H186" s="131">
        <v>1</v>
      </c>
      <c r="I186" s="132"/>
      <c r="J186" s="133">
        <f t="shared" si="30"/>
        <v>0</v>
      </c>
      <c r="K186" s="129" t="s">
        <v>19</v>
      </c>
      <c r="L186" s="32"/>
      <c r="M186" s="134" t="s">
        <v>19</v>
      </c>
      <c r="N186" s="135" t="s">
        <v>44</v>
      </c>
      <c r="P186" s="136">
        <f t="shared" si="31"/>
        <v>0</v>
      </c>
      <c r="Q186" s="136">
        <v>0</v>
      </c>
      <c r="R186" s="136">
        <f t="shared" si="32"/>
        <v>0</v>
      </c>
      <c r="S186" s="136">
        <v>0</v>
      </c>
      <c r="T186" s="137">
        <f t="shared" si="33"/>
        <v>0</v>
      </c>
      <c r="AR186" s="138" t="s">
        <v>160</v>
      </c>
      <c r="AT186" s="138" t="s">
        <v>155</v>
      </c>
      <c r="AU186" s="138" t="s">
        <v>81</v>
      </c>
      <c r="AY186" s="17" t="s">
        <v>152</v>
      </c>
      <c r="BE186" s="139">
        <f t="shared" si="34"/>
        <v>0</v>
      </c>
      <c r="BF186" s="139">
        <f t="shared" si="35"/>
        <v>0</v>
      </c>
      <c r="BG186" s="139">
        <f t="shared" si="36"/>
        <v>0</v>
      </c>
      <c r="BH186" s="139">
        <f t="shared" si="37"/>
        <v>0</v>
      </c>
      <c r="BI186" s="139">
        <f t="shared" si="38"/>
        <v>0</v>
      </c>
      <c r="BJ186" s="17" t="s">
        <v>81</v>
      </c>
      <c r="BK186" s="139">
        <f t="shared" si="39"/>
        <v>0</v>
      </c>
      <c r="BL186" s="17" t="s">
        <v>160</v>
      </c>
      <c r="BM186" s="138" t="s">
        <v>1091</v>
      </c>
    </row>
    <row r="187" spans="2:65" s="11" customFormat="1" ht="26" customHeight="1">
      <c r="B187" s="115"/>
      <c r="D187" s="116" t="s">
        <v>72</v>
      </c>
      <c r="E187" s="117" t="s">
        <v>1092</v>
      </c>
      <c r="F187" s="117" t="s">
        <v>1093</v>
      </c>
      <c r="I187" s="118"/>
      <c r="J187" s="119">
        <f>BK187</f>
        <v>0</v>
      </c>
      <c r="L187" s="115"/>
      <c r="M187" s="120"/>
      <c r="P187" s="121">
        <f>SUM(P188:P189)</f>
        <v>0</v>
      </c>
      <c r="R187" s="121">
        <f>SUM(R188:R189)</f>
        <v>0</v>
      </c>
      <c r="T187" s="122">
        <f>SUM(T188:T189)</f>
        <v>0</v>
      </c>
      <c r="AR187" s="116" t="s">
        <v>81</v>
      </c>
      <c r="AT187" s="123" t="s">
        <v>72</v>
      </c>
      <c r="AU187" s="123" t="s">
        <v>73</v>
      </c>
      <c r="AY187" s="116" t="s">
        <v>152</v>
      </c>
      <c r="BK187" s="124">
        <f>SUM(BK188:BK189)</f>
        <v>0</v>
      </c>
    </row>
    <row r="188" spans="2:65" s="1" customFormat="1" ht="16.5" customHeight="1">
      <c r="B188" s="32"/>
      <c r="C188" s="127" t="s">
        <v>1094</v>
      </c>
      <c r="D188" s="127" t="s">
        <v>155</v>
      </c>
      <c r="E188" s="128" t="s">
        <v>1095</v>
      </c>
      <c r="F188" s="129" t="s">
        <v>1096</v>
      </c>
      <c r="G188" s="130" t="s">
        <v>554</v>
      </c>
      <c r="H188" s="131">
        <v>2</v>
      </c>
      <c r="I188" s="132"/>
      <c r="J188" s="133">
        <f>ROUND(I188*H188,2)</f>
        <v>0</v>
      </c>
      <c r="K188" s="129" t="s">
        <v>19</v>
      </c>
      <c r="L188" s="32"/>
      <c r="M188" s="134" t="s">
        <v>19</v>
      </c>
      <c r="N188" s="135" t="s">
        <v>44</v>
      </c>
      <c r="P188" s="136">
        <f>O188*H188</f>
        <v>0</v>
      </c>
      <c r="Q188" s="136">
        <v>0</v>
      </c>
      <c r="R188" s="136">
        <f>Q188*H188</f>
        <v>0</v>
      </c>
      <c r="S188" s="136">
        <v>0</v>
      </c>
      <c r="T188" s="137">
        <f>S188*H188</f>
        <v>0</v>
      </c>
      <c r="AR188" s="138" t="s">
        <v>160</v>
      </c>
      <c r="AT188" s="138" t="s">
        <v>155</v>
      </c>
      <c r="AU188" s="138" t="s">
        <v>81</v>
      </c>
      <c r="AY188" s="17" t="s">
        <v>152</v>
      </c>
      <c r="BE188" s="139">
        <f>IF(N188="základní",J188,0)</f>
        <v>0</v>
      </c>
      <c r="BF188" s="139">
        <f>IF(N188="snížená",J188,0)</f>
        <v>0</v>
      </c>
      <c r="BG188" s="139">
        <f>IF(N188="zákl. přenesená",J188,0)</f>
        <v>0</v>
      </c>
      <c r="BH188" s="139">
        <f>IF(N188="sníž. přenesená",J188,0)</f>
        <v>0</v>
      </c>
      <c r="BI188" s="139">
        <f>IF(N188="nulová",J188,0)</f>
        <v>0</v>
      </c>
      <c r="BJ188" s="17" t="s">
        <v>81</v>
      </c>
      <c r="BK188" s="139">
        <f>ROUND(I188*H188,2)</f>
        <v>0</v>
      </c>
      <c r="BL188" s="17" t="s">
        <v>160</v>
      </c>
      <c r="BM188" s="138" t="s">
        <v>1097</v>
      </c>
    </row>
    <row r="189" spans="2:65" s="1" customFormat="1" ht="24.25" customHeight="1">
      <c r="B189" s="32"/>
      <c r="C189" s="127" t="s">
        <v>951</v>
      </c>
      <c r="D189" s="127" t="s">
        <v>155</v>
      </c>
      <c r="E189" s="128" t="s">
        <v>1098</v>
      </c>
      <c r="F189" s="129" t="s">
        <v>901</v>
      </c>
      <c r="G189" s="130" t="s">
        <v>973</v>
      </c>
      <c r="H189" s="131">
        <v>1</v>
      </c>
      <c r="I189" s="132"/>
      <c r="J189" s="133">
        <f>ROUND(I189*H189,2)</f>
        <v>0</v>
      </c>
      <c r="K189" s="129" t="s">
        <v>19</v>
      </c>
      <c r="L189" s="32"/>
      <c r="M189" s="134" t="s">
        <v>19</v>
      </c>
      <c r="N189" s="135" t="s">
        <v>44</v>
      </c>
      <c r="P189" s="136">
        <f>O189*H189</f>
        <v>0</v>
      </c>
      <c r="Q189" s="136">
        <v>0</v>
      </c>
      <c r="R189" s="136">
        <f>Q189*H189</f>
        <v>0</v>
      </c>
      <c r="S189" s="136">
        <v>0</v>
      </c>
      <c r="T189" s="137">
        <f>S189*H189</f>
        <v>0</v>
      </c>
      <c r="AR189" s="138" t="s">
        <v>160</v>
      </c>
      <c r="AT189" s="138" t="s">
        <v>155</v>
      </c>
      <c r="AU189" s="138" t="s">
        <v>81</v>
      </c>
      <c r="AY189" s="17" t="s">
        <v>152</v>
      </c>
      <c r="BE189" s="139">
        <f>IF(N189="základní",J189,0)</f>
        <v>0</v>
      </c>
      <c r="BF189" s="139">
        <f>IF(N189="snížená",J189,0)</f>
        <v>0</v>
      </c>
      <c r="BG189" s="139">
        <f>IF(N189="zákl. přenesená",J189,0)</f>
        <v>0</v>
      </c>
      <c r="BH189" s="139">
        <f>IF(N189="sníž. přenesená",J189,0)</f>
        <v>0</v>
      </c>
      <c r="BI189" s="139">
        <f>IF(N189="nulová",J189,0)</f>
        <v>0</v>
      </c>
      <c r="BJ189" s="17" t="s">
        <v>81</v>
      </c>
      <c r="BK189" s="139">
        <f>ROUND(I189*H189,2)</f>
        <v>0</v>
      </c>
      <c r="BL189" s="17" t="s">
        <v>160</v>
      </c>
      <c r="BM189" s="138" t="s">
        <v>1099</v>
      </c>
    </row>
    <row r="190" spans="2:65" s="11" customFormat="1" ht="26" customHeight="1">
      <c r="B190" s="115"/>
      <c r="D190" s="116" t="s">
        <v>72</v>
      </c>
      <c r="E190" s="117" t="s">
        <v>1100</v>
      </c>
      <c r="F190" s="117" t="s">
        <v>1101</v>
      </c>
      <c r="I190" s="118"/>
      <c r="J190" s="119">
        <f>BK190</f>
        <v>0</v>
      </c>
      <c r="L190" s="115"/>
      <c r="M190" s="120"/>
      <c r="P190" s="121">
        <f>SUM(P191:P193)</f>
        <v>0</v>
      </c>
      <c r="R190" s="121">
        <f>SUM(R191:R193)</f>
        <v>0</v>
      </c>
      <c r="T190" s="122">
        <f>SUM(T191:T193)</f>
        <v>0</v>
      </c>
      <c r="AR190" s="116" t="s">
        <v>81</v>
      </c>
      <c r="AT190" s="123" t="s">
        <v>72</v>
      </c>
      <c r="AU190" s="123" t="s">
        <v>73</v>
      </c>
      <c r="AY190" s="116" t="s">
        <v>152</v>
      </c>
      <c r="BK190" s="124">
        <f>SUM(BK191:BK193)</f>
        <v>0</v>
      </c>
    </row>
    <row r="191" spans="2:65" s="1" customFormat="1" ht="16.5" customHeight="1">
      <c r="B191" s="32"/>
      <c r="C191" s="127" t="s">
        <v>1102</v>
      </c>
      <c r="D191" s="127" t="s">
        <v>155</v>
      </c>
      <c r="E191" s="128" t="s">
        <v>1103</v>
      </c>
      <c r="F191" s="129" t="s">
        <v>1040</v>
      </c>
      <c r="G191" s="130" t="s">
        <v>554</v>
      </c>
      <c r="H191" s="131">
        <v>1</v>
      </c>
      <c r="I191" s="132"/>
      <c r="J191" s="133">
        <f>ROUND(I191*H191,2)</f>
        <v>0</v>
      </c>
      <c r="K191" s="129" t="s">
        <v>19</v>
      </c>
      <c r="L191" s="32"/>
      <c r="M191" s="134" t="s">
        <v>19</v>
      </c>
      <c r="N191" s="135" t="s">
        <v>44</v>
      </c>
      <c r="P191" s="136">
        <f>O191*H191</f>
        <v>0</v>
      </c>
      <c r="Q191" s="136">
        <v>0</v>
      </c>
      <c r="R191" s="136">
        <f>Q191*H191</f>
        <v>0</v>
      </c>
      <c r="S191" s="136">
        <v>0</v>
      </c>
      <c r="T191" s="137">
        <f>S191*H191</f>
        <v>0</v>
      </c>
      <c r="AR191" s="138" t="s">
        <v>160</v>
      </c>
      <c r="AT191" s="138" t="s">
        <v>155</v>
      </c>
      <c r="AU191" s="138" t="s">
        <v>81</v>
      </c>
      <c r="AY191" s="17" t="s">
        <v>152</v>
      </c>
      <c r="BE191" s="139">
        <f>IF(N191="základní",J191,0)</f>
        <v>0</v>
      </c>
      <c r="BF191" s="139">
        <f>IF(N191="snížená",J191,0)</f>
        <v>0</v>
      </c>
      <c r="BG191" s="139">
        <f>IF(N191="zákl. přenesená",J191,0)</f>
        <v>0</v>
      </c>
      <c r="BH191" s="139">
        <f>IF(N191="sníž. přenesená",J191,0)</f>
        <v>0</v>
      </c>
      <c r="BI191" s="139">
        <f>IF(N191="nulová",J191,0)</f>
        <v>0</v>
      </c>
      <c r="BJ191" s="17" t="s">
        <v>81</v>
      </c>
      <c r="BK191" s="139">
        <f>ROUND(I191*H191,2)</f>
        <v>0</v>
      </c>
      <c r="BL191" s="17" t="s">
        <v>160</v>
      </c>
      <c r="BM191" s="138" t="s">
        <v>1104</v>
      </c>
    </row>
    <row r="192" spans="2:65" s="1" customFormat="1" ht="16.5" customHeight="1">
      <c r="B192" s="32"/>
      <c r="C192" s="127" t="s">
        <v>956</v>
      </c>
      <c r="D192" s="127" t="s">
        <v>155</v>
      </c>
      <c r="E192" s="128" t="s">
        <v>1105</v>
      </c>
      <c r="F192" s="129" t="s">
        <v>1106</v>
      </c>
      <c r="G192" s="130" t="s">
        <v>554</v>
      </c>
      <c r="H192" s="131">
        <v>1</v>
      </c>
      <c r="I192" s="132"/>
      <c r="J192" s="133">
        <f>ROUND(I192*H192,2)</f>
        <v>0</v>
      </c>
      <c r="K192" s="129" t="s">
        <v>19</v>
      </c>
      <c r="L192" s="32"/>
      <c r="M192" s="134" t="s">
        <v>19</v>
      </c>
      <c r="N192" s="135" t="s">
        <v>44</v>
      </c>
      <c r="P192" s="136">
        <f>O192*H192</f>
        <v>0</v>
      </c>
      <c r="Q192" s="136">
        <v>0</v>
      </c>
      <c r="R192" s="136">
        <f>Q192*H192</f>
        <v>0</v>
      </c>
      <c r="S192" s="136">
        <v>0</v>
      </c>
      <c r="T192" s="137">
        <f>S192*H192</f>
        <v>0</v>
      </c>
      <c r="AR192" s="138" t="s">
        <v>160</v>
      </c>
      <c r="AT192" s="138" t="s">
        <v>155</v>
      </c>
      <c r="AU192" s="138" t="s">
        <v>81</v>
      </c>
      <c r="AY192" s="17" t="s">
        <v>152</v>
      </c>
      <c r="BE192" s="139">
        <f>IF(N192="základní",J192,0)</f>
        <v>0</v>
      </c>
      <c r="BF192" s="139">
        <f>IF(N192="snížená",J192,0)</f>
        <v>0</v>
      </c>
      <c r="BG192" s="139">
        <f>IF(N192="zákl. přenesená",J192,0)</f>
        <v>0</v>
      </c>
      <c r="BH192" s="139">
        <f>IF(N192="sníž. přenesená",J192,0)</f>
        <v>0</v>
      </c>
      <c r="BI192" s="139">
        <f>IF(N192="nulová",J192,0)</f>
        <v>0</v>
      </c>
      <c r="BJ192" s="17" t="s">
        <v>81</v>
      </c>
      <c r="BK192" s="139">
        <f>ROUND(I192*H192,2)</f>
        <v>0</v>
      </c>
      <c r="BL192" s="17" t="s">
        <v>160</v>
      </c>
      <c r="BM192" s="138" t="s">
        <v>1107</v>
      </c>
    </row>
    <row r="193" spans="2:65" s="1" customFormat="1" ht="24.25" customHeight="1">
      <c r="B193" s="32"/>
      <c r="C193" s="127" t="s">
        <v>1108</v>
      </c>
      <c r="D193" s="127" t="s">
        <v>155</v>
      </c>
      <c r="E193" s="128" t="s">
        <v>1098</v>
      </c>
      <c r="F193" s="129" t="s">
        <v>901</v>
      </c>
      <c r="G193" s="130" t="s">
        <v>973</v>
      </c>
      <c r="H193" s="131">
        <v>1</v>
      </c>
      <c r="I193" s="132"/>
      <c r="J193" s="133">
        <f>ROUND(I193*H193,2)</f>
        <v>0</v>
      </c>
      <c r="K193" s="129" t="s">
        <v>19</v>
      </c>
      <c r="L193" s="32"/>
      <c r="M193" s="134" t="s">
        <v>19</v>
      </c>
      <c r="N193" s="135" t="s">
        <v>44</v>
      </c>
      <c r="P193" s="136">
        <f>O193*H193</f>
        <v>0</v>
      </c>
      <c r="Q193" s="136">
        <v>0</v>
      </c>
      <c r="R193" s="136">
        <f>Q193*H193</f>
        <v>0</v>
      </c>
      <c r="S193" s="136">
        <v>0</v>
      </c>
      <c r="T193" s="137">
        <f>S193*H193</f>
        <v>0</v>
      </c>
      <c r="AR193" s="138" t="s">
        <v>160</v>
      </c>
      <c r="AT193" s="138" t="s">
        <v>155</v>
      </c>
      <c r="AU193" s="138" t="s">
        <v>81</v>
      </c>
      <c r="AY193" s="17" t="s">
        <v>152</v>
      </c>
      <c r="BE193" s="139">
        <f>IF(N193="základní",J193,0)</f>
        <v>0</v>
      </c>
      <c r="BF193" s="139">
        <f>IF(N193="snížená",J193,0)</f>
        <v>0</v>
      </c>
      <c r="BG193" s="139">
        <f>IF(N193="zákl. přenesená",J193,0)</f>
        <v>0</v>
      </c>
      <c r="BH193" s="139">
        <f>IF(N193="sníž. přenesená",J193,0)</f>
        <v>0</v>
      </c>
      <c r="BI193" s="139">
        <f>IF(N193="nulová",J193,0)</f>
        <v>0</v>
      </c>
      <c r="BJ193" s="17" t="s">
        <v>81</v>
      </c>
      <c r="BK193" s="139">
        <f>ROUND(I193*H193,2)</f>
        <v>0</v>
      </c>
      <c r="BL193" s="17" t="s">
        <v>160</v>
      </c>
      <c r="BM193" s="138" t="s">
        <v>1109</v>
      </c>
    </row>
    <row r="194" spans="2:65" s="11" customFormat="1" ht="26" customHeight="1">
      <c r="B194" s="115"/>
      <c r="D194" s="116" t="s">
        <v>72</v>
      </c>
      <c r="E194" s="117" t="s">
        <v>1110</v>
      </c>
      <c r="F194" s="117" t="s">
        <v>1111</v>
      </c>
      <c r="I194" s="118"/>
      <c r="J194" s="119">
        <f>BK194</f>
        <v>0</v>
      </c>
      <c r="L194" s="115"/>
      <c r="M194" s="120"/>
      <c r="P194" s="121">
        <f>SUM(P195:P218)</f>
        <v>0</v>
      </c>
      <c r="R194" s="121">
        <f>SUM(R195:R218)</f>
        <v>0</v>
      </c>
      <c r="T194" s="122">
        <f>SUM(T195:T218)</f>
        <v>0</v>
      </c>
      <c r="AR194" s="116" t="s">
        <v>81</v>
      </c>
      <c r="AT194" s="123" t="s">
        <v>72</v>
      </c>
      <c r="AU194" s="123" t="s">
        <v>73</v>
      </c>
      <c r="AY194" s="116" t="s">
        <v>152</v>
      </c>
      <c r="BK194" s="124">
        <f>SUM(BK195:BK218)</f>
        <v>0</v>
      </c>
    </row>
    <row r="195" spans="2:65" s="1" customFormat="1" ht="16.5" customHeight="1">
      <c r="B195" s="32"/>
      <c r="C195" s="127" t="s">
        <v>959</v>
      </c>
      <c r="D195" s="127" t="s">
        <v>155</v>
      </c>
      <c r="E195" s="128" t="s">
        <v>1112</v>
      </c>
      <c r="F195" s="129" t="s">
        <v>1113</v>
      </c>
      <c r="G195" s="130" t="s">
        <v>554</v>
      </c>
      <c r="H195" s="131">
        <v>1</v>
      </c>
      <c r="I195" s="132"/>
      <c r="J195" s="133">
        <f t="shared" ref="J195:J218" si="40">ROUND(I195*H195,2)</f>
        <v>0</v>
      </c>
      <c r="K195" s="129" t="s">
        <v>19</v>
      </c>
      <c r="L195" s="32"/>
      <c r="M195" s="134" t="s">
        <v>19</v>
      </c>
      <c r="N195" s="135" t="s">
        <v>44</v>
      </c>
      <c r="P195" s="136">
        <f t="shared" ref="P195:P218" si="41">O195*H195</f>
        <v>0</v>
      </c>
      <c r="Q195" s="136">
        <v>0</v>
      </c>
      <c r="R195" s="136">
        <f t="shared" ref="R195:R218" si="42">Q195*H195</f>
        <v>0</v>
      </c>
      <c r="S195" s="136">
        <v>0</v>
      </c>
      <c r="T195" s="137">
        <f t="shared" ref="T195:T218" si="43">S195*H195</f>
        <v>0</v>
      </c>
      <c r="AR195" s="138" t="s">
        <v>160</v>
      </c>
      <c r="AT195" s="138" t="s">
        <v>155</v>
      </c>
      <c r="AU195" s="138" t="s">
        <v>81</v>
      </c>
      <c r="AY195" s="17" t="s">
        <v>152</v>
      </c>
      <c r="BE195" s="139">
        <f t="shared" ref="BE195:BE218" si="44">IF(N195="základní",J195,0)</f>
        <v>0</v>
      </c>
      <c r="BF195" s="139">
        <f t="shared" ref="BF195:BF218" si="45">IF(N195="snížená",J195,0)</f>
        <v>0</v>
      </c>
      <c r="BG195" s="139">
        <f t="shared" ref="BG195:BG218" si="46">IF(N195="zákl. přenesená",J195,0)</f>
        <v>0</v>
      </c>
      <c r="BH195" s="139">
        <f t="shared" ref="BH195:BH218" si="47">IF(N195="sníž. přenesená",J195,0)</f>
        <v>0</v>
      </c>
      <c r="BI195" s="139">
        <f t="shared" ref="BI195:BI218" si="48">IF(N195="nulová",J195,0)</f>
        <v>0</v>
      </c>
      <c r="BJ195" s="17" t="s">
        <v>81</v>
      </c>
      <c r="BK195" s="139">
        <f t="shared" ref="BK195:BK218" si="49">ROUND(I195*H195,2)</f>
        <v>0</v>
      </c>
      <c r="BL195" s="17" t="s">
        <v>160</v>
      </c>
      <c r="BM195" s="138" t="s">
        <v>1114</v>
      </c>
    </row>
    <row r="196" spans="2:65" s="1" customFormat="1" ht="16.5" customHeight="1">
      <c r="B196" s="32"/>
      <c r="C196" s="127" t="s">
        <v>1115</v>
      </c>
      <c r="D196" s="127" t="s">
        <v>155</v>
      </c>
      <c r="E196" s="128" t="s">
        <v>1116</v>
      </c>
      <c r="F196" s="129" t="s">
        <v>1117</v>
      </c>
      <c r="G196" s="130" t="s">
        <v>554</v>
      </c>
      <c r="H196" s="131">
        <v>1</v>
      </c>
      <c r="I196" s="132"/>
      <c r="J196" s="133">
        <f t="shared" si="40"/>
        <v>0</v>
      </c>
      <c r="K196" s="129" t="s">
        <v>19</v>
      </c>
      <c r="L196" s="32"/>
      <c r="M196" s="134" t="s">
        <v>19</v>
      </c>
      <c r="N196" s="135" t="s">
        <v>44</v>
      </c>
      <c r="P196" s="136">
        <f t="shared" si="41"/>
        <v>0</v>
      </c>
      <c r="Q196" s="136">
        <v>0</v>
      </c>
      <c r="R196" s="136">
        <f t="shared" si="42"/>
        <v>0</v>
      </c>
      <c r="S196" s="136">
        <v>0</v>
      </c>
      <c r="T196" s="137">
        <f t="shared" si="43"/>
        <v>0</v>
      </c>
      <c r="AR196" s="138" t="s">
        <v>160</v>
      </c>
      <c r="AT196" s="138" t="s">
        <v>155</v>
      </c>
      <c r="AU196" s="138" t="s">
        <v>81</v>
      </c>
      <c r="AY196" s="17" t="s">
        <v>152</v>
      </c>
      <c r="BE196" s="139">
        <f t="shared" si="44"/>
        <v>0</v>
      </c>
      <c r="BF196" s="139">
        <f t="shared" si="45"/>
        <v>0</v>
      </c>
      <c r="BG196" s="139">
        <f t="shared" si="46"/>
        <v>0</v>
      </c>
      <c r="BH196" s="139">
        <f t="shared" si="47"/>
        <v>0</v>
      </c>
      <c r="BI196" s="139">
        <f t="shared" si="48"/>
        <v>0</v>
      </c>
      <c r="BJ196" s="17" t="s">
        <v>81</v>
      </c>
      <c r="BK196" s="139">
        <f t="shared" si="49"/>
        <v>0</v>
      </c>
      <c r="BL196" s="17" t="s">
        <v>160</v>
      </c>
      <c r="BM196" s="138" t="s">
        <v>1118</v>
      </c>
    </row>
    <row r="197" spans="2:65" s="1" customFormat="1" ht="16.5" customHeight="1">
      <c r="B197" s="32"/>
      <c r="C197" s="127" t="s">
        <v>962</v>
      </c>
      <c r="D197" s="127" t="s">
        <v>155</v>
      </c>
      <c r="E197" s="128" t="s">
        <v>1119</v>
      </c>
      <c r="F197" s="129" t="s">
        <v>1120</v>
      </c>
      <c r="G197" s="130" t="s">
        <v>554</v>
      </c>
      <c r="H197" s="131">
        <v>1</v>
      </c>
      <c r="I197" s="132"/>
      <c r="J197" s="133">
        <f t="shared" si="40"/>
        <v>0</v>
      </c>
      <c r="K197" s="129" t="s">
        <v>19</v>
      </c>
      <c r="L197" s="32"/>
      <c r="M197" s="134" t="s">
        <v>19</v>
      </c>
      <c r="N197" s="135" t="s">
        <v>44</v>
      </c>
      <c r="P197" s="136">
        <f t="shared" si="41"/>
        <v>0</v>
      </c>
      <c r="Q197" s="136">
        <v>0</v>
      </c>
      <c r="R197" s="136">
        <f t="shared" si="42"/>
        <v>0</v>
      </c>
      <c r="S197" s="136">
        <v>0</v>
      </c>
      <c r="T197" s="137">
        <f t="shared" si="43"/>
        <v>0</v>
      </c>
      <c r="AR197" s="138" t="s">
        <v>160</v>
      </c>
      <c r="AT197" s="138" t="s">
        <v>155</v>
      </c>
      <c r="AU197" s="138" t="s">
        <v>81</v>
      </c>
      <c r="AY197" s="17" t="s">
        <v>152</v>
      </c>
      <c r="BE197" s="139">
        <f t="shared" si="44"/>
        <v>0</v>
      </c>
      <c r="BF197" s="139">
        <f t="shared" si="45"/>
        <v>0</v>
      </c>
      <c r="BG197" s="139">
        <f t="shared" si="46"/>
        <v>0</v>
      </c>
      <c r="BH197" s="139">
        <f t="shared" si="47"/>
        <v>0</v>
      </c>
      <c r="BI197" s="139">
        <f t="shared" si="48"/>
        <v>0</v>
      </c>
      <c r="BJ197" s="17" t="s">
        <v>81</v>
      </c>
      <c r="BK197" s="139">
        <f t="shared" si="49"/>
        <v>0</v>
      </c>
      <c r="BL197" s="17" t="s">
        <v>160</v>
      </c>
      <c r="BM197" s="138" t="s">
        <v>1121</v>
      </c>
    </row>
    <row r="198" spans="2:65" s="1" customFormat="1" ht="16.5" customHeight="1">
      <c r="B198" s="32"/>
      <c r="C198" s="127" t="s">
        <v>1122</v>
      </c>
      <c r="D198" s="127" t="s">
        <v>155</v>
      </c>
      <c r="E198" s="128" t="s">
        <v>1123</v>
      </c>
      <c r="F198" s="129" t="s">
        <v>1124</v>
      </c>
      <c r="G198" s="130" t="s">
        <v>554</v>
      </c>
      <c r="H198" s="131">
        <v>1</v>
      </c>
      <c r="I198" s="132"/>
      <c r="J198" s="133">
        <f t="shared" si="40"/>
        <v>0</v>
      </c>
      <c r="K198" s="129" t="s">
        <v>19</v>
      </c>
      <c r="L198" s="32"/>
      <c r="M198" s="134" t="s">
        <v>19</v>
      </c>
      <c r="N198" s="135" t="s">
        <v>44</v>
      </c>
      <c r="P198" s="136">
        <f t="shared" si="41"/>
        <v>0</v>
      </c>
      <c r="Q198" s="136">
        <v>0</v>
      </c>
      <c r="R198" s="136">
        <f t="shared" si="42"/>
        <v>0</v>
      </c>
      <c r="S198" s="136">
        <v>0</v>
      </c>
      <c r="T198" s="137">
        <f t="shared" si="43"/>
        <v>0</v>
      </c>
      <c r="AR198" s="138" t="s">
        <v>160</v>
      </c>
      <c r="AT198" s="138" t="s">
        <v>155</v>
      </c>
      <c r="AU198" s="138" t="s">
        <v>81</v>
      </c>
      <c r="AY198" s="17" t="s">
        <v>152</v>
      </c>
      <c r="BE198" s="139">
        <f t="shared" si="44"/>
        <v>0</v>
      </c>
      <c r="BF198" s="139">
        <f t="shared" si="45"/>
        <v>0</v>
      </c>
      <c r="BG198" s="139">
        <f t="shared" si="46"/>
        <v>0</v>
      </c>
      <c r="BH198" s="139">
        <f t="shared" si="47"/>
        <v>0</v>
      </c>
      <c r="BI198" s="139">
        <f t="shared" si="48"/>
        <v>0</v>
      </c>
      <c r="BJ198" s="17" t="s">
        <v>81</v>
      </c>
      <c r="BK198" s="139">
        <f t="shared" si="49"/>
        <v>0</v>
      </c>
      <c r="BL198" s="17" t="s">
        <v>160</v>
      </c>
      <c r="BM198" s="138" t="s">
        <v>1125</v>
      </c>
    </row>
    <row r="199" spans="2:65" s="1" customFormat="1" ht="16.5" customHeight="1">
      <c r="B199" s="32"/>
      <c r="C199" s="127" t="s">
        <v>965</v>
      </c>
      <c r="D199" s="127" t="s">
        <v>155</v>
      </c>
      <c r="E199" s="128" t="s">
        <v>1126</v>
      </c>
      <c r="F199" s="129" t="s">
        <v>1127</v>
      </c>
      <c r="G199" s="130" t="s">
        <v>554</v>
      </c>
      <c r="H199" s="131">
        <v>1</v>
      </c>
      <c r="I199" s="132"/>
      <c r="J199" s="133">
        <f t="shared" si="40"/>
        <v>0</v>
      </c>
      <c r="K199" s="129" t="s">
        <v>19</v>
      </c>
      <c r="L199" s="32"/>
      <c r="M199" s="134" t="s">
        <v>19</v>
      </c>
      <c r="N199" s="135" t="s">
        <v>44</v>
      </c>
      <c r="P199" s="136">
        <f t="shared" si="41"/>
        <v>0</v>
      </c>
      <c r="Q199" s="136">
        <v>0</v>
      </c>
      <c r="R199" s="136">
        <f t="shared" si="42"/>
        <v>0</v>
      </c>
      <c r="S199" s="136">
        <v>0</v>
      </c>
      <c r="T199" s="137">
        <f t="shared" si="43"/>
        <v>0</v>
      </c>
      <c r="AR199" s="138" t="s">
        <v>160</v>
      </c>
      <c r="AT199" s="138" t="s">
        <v>155</v>
      </c>
      <c r="AU199" s="138" t="s">
        <v>81</v>
      </c>
      <c r="AY199" s="17" t="s">
        <v>152</v>
      </c>
      <c r="BE199" s="139">
        <f t="shared" si="44"/>
        <v>0</v>
      </c>
      <c r="BF199" s="139">
        <f t="shared" si="45"/>
        <v>0</v>
      </c>
      <c r="BG199" s="139">
        <f t="shared" si="46"/>
        <v>0</v>
      </c>
      <c r="BH199" s="139">
        <f t="shared" si="47"/>
        <v>0</v>
      </c>
      <c r="BI199" s="139">
        <f t="shared" si="48"/>
        <v>0</v>
      </c>
      <c r="BJ199" s="17" t="s">
        <v>81</v>
      </c>
      <c r="BK199" s="139">
        <f t="shared" si="49"/>
        <v>0</v>
      </c>
      <c r="BL199" s="17" t="s">
        <v>160</v>
      </c>
      <c r="BM199" s="138" t="s">
        <v>1128</v>
      </c>
    </row>
    <row r="200" spans="2:65" s="1" customFormat="1" ht="16.5" customHeight="1">
      <c r="B200" s="32"/>
      <c r="C200" s="127" t="s">
        <v>1129</v>
      </c>
      <c r="D200" s="127" t="s">
        <v>155</v>
      </c>
      <c r="E200" s="128" t="s">
        <v>1130</v>
      </c>
      <c r="F200" s="129" t="s">
        <v>1131</v>
      </c>
      <c r="G200" s="130" t="s">
        <v>554</v>
      </c>
      <c r="H200" s="131">
        <v>1</v>
      </c>
      <c r="I200" s="132"/>
      <c r="J200" s="133">
        <f t="shared" si="40"/>
        <v>0</v>
      </c>
      <c r="K200" s="129" t="s">
        <v>19</v>
      </c>
      <c r="L200" s="32"/>
      <c r="M200" s="134" t="s">
        <v>19</v>
      </c>
      <c r="N200" s="135" t="s">
        <v>44</v>
      </c>
      <c r="P200" s="136">
        <f t="shared" si="41"/>
        <v>0</v>
      </c>
      <c r="Q200" s="136">
        <v>0</v>
      </c>
      <c r="R200" s="136">
        <f t="shared" si="42"/>
        <v>0</v>
      </c>
      <c r="S200" s="136">
        <v>0</v>
      </c>
      <c r="T200" s="137">
        <f t="shared" si="43"/>
        <v>0</v>
      </c>
      <c r="AR200" s="138" t="s">
        <v>160</v>
      </c>
      <c r="AT200" s="138" t="s">
        <v>155</v>
      </c>
      <c r="AU200" s="138" t="s">
        <v>81</v>
      </c>
      <c r="AY200" s="17" t="s">
        <v>152</v>
      </c>
      <c r="BE200" s="139">
        <f t="shared" si="44"/>
        <v>0</v>
      </c>
      <c r="BF200" s="139">
        <f t="shared" si="45"/>
        <v>0</v>
      </c>
      <c r="BG200" s="139">
        <f t="shared" si="46"/>
        <v>0</v>
      </c>
      <c r="BH200" s="139">
        <f t="shared" si="47"/>
        <v>0</v>
      </c>
      <c r="BI200" s="139">
        <f t="shared" si="48"/>
        <v>0</v>
      </c>
      <c r="BJ200" s="17" t="s">
        <v>81</v>
      </c>
      <c r="BK200" s="139">
        <f t="shared" si="49"/>
        <v>0</v>
      </c>
      <c r="BL200" s="17" t="s">
        <v>160</v>
      </c>
      <c r="BM200" s="138" t="s">
        <v>1132</v>
      </c>
    </row>
    <row r="201" spans="2:65" s="1" customFormat="1" ht="16.5" customHeight="1">
      <c r="B201" s="32"/>
      <c r="C201" s="127" t="s">
        <v>968</v>
      </c>
      <c r="D201" s="127" t="s">
        <v>155</v>
      </c>
      <c r="E201" s="128" t="s">
        <v>1133</v>
      </c>
      <c r="F201" s="129" t="s">
        <v>1134</v>
      </c>
      <c r="G201" s="130" t="s">
        <v>554</v>
      </c>
      <c r="H201" s="131">
        <v>1</v>
      </c>
      <c r="I201" s="132"/>
      <c r="J201" s="133">
        <f t="shared" si="40"/>
        <v>0</v>
      </c>
      <c r="K201" s="129" t="s">
        <v>19</v>
      </c>
      <c r="L201" s="32"/>
      <c r="M201" s="134" t="s">
        <v>19</v>
      </c>
      <c r="N201" s="135" t="s">
        <v>44</v>
      </c>
      <c r="P201" s="136">
        <f t="shared" si="41"/>
        <v>0</v>
      </c>
      <c r="Q201" s="136">
        <v>0</v>
      </c>
      <c r="R201" s="136">
        <f t="shared" si="42"/>
        <v>0</v>
      </c>
      <c r="S201" s="136">
        <v>0</v>
      </c>
      <c r="T201" s="137">
        <f t="shared" si="43"/>
        <v>0</v>
      </c>
      <c r="AR201" s="138" t="s">
        <v>160</v>
      </c>
      <c r="AT201" s="138" t="s">
        <v>155</v>
      </c>
      <c r="AU201" s="138" t="s">
        <v>81</v>
      </c>
      <c r="AY201" s="17" t="s">
        <v>152</v>
      </c>
      <c r="BE201" s="139">
        <f t="shared" si="44"/>
        <v>0</v>
      </c>
      <c r="BF201" s="139">
        <f t="shared" si="45"/>
        <v>0</v>
      </c>
      <c r="BG201" s="139">
        <f t="shared" si="46"/>
        <v>0</v>
      </c>
      <c r="BH201" s="139">
        <f t="shared" si="47"/>
        <v>0</v>
      </c>
      <c r="BI201" s="139">
        <f t="shared" si="48"/>
        <v>0</v>
      </c>
      <c r="BJ201" s="17" t="s">
        <v>81</v>
      </c>
      <c r="BK201" s="139">
        <f t="shared" si="49"/>
        <v>0</v>
      </c>
      <c r="BL201" s="17" t="s">
        <v>160</v>
      </c>
      <c r="BM201" s="138" t="s">
        <v>1135</v>
      </c>
    </row>
    <row r="202" spans="2:65" s="1" customFormat="1" ht="16.5" customHeight="1">
      <c r="B202" s="32"/>
      <c r="C202" s="127" t="s">
        <v>1136</v>
      </c>
      <c r="D202" s="127" t="s">
        <v>155</v>
      </c>
      <c r="E202" s="128" t="s">
        <v>1137</v>
      </c>
      <c r="F202" s="129" t="s">
        <v>1000</v>
      </c>
      <c r="G202" s="130" t="s">
        <v>554</v>
      </c>
      <c r="H202" s="131">
        <v>1</v>
      </c>
      <c r="I202" s="132"/>
      <c r="J202" s="133">
        <f t="shared" si="40"/>
        <v>0</v>
      </c>
      <c r="K202" s="129" t="s">
        <v>19</v>
      </c>
      <c r="L202" s="32"/>
      <c r="M202" s="134" t="s">
        <v>19</v>
      </c>
      <c r="N202" s="135" t="s">
        <v>44</v>
      </c>
      <c r="P202" s="136">
        <f t="shared" si="41"/>
        <v>0</v>
      </c>
      <c r="Q202" s="136">
        <v>0</v>
      </c>
      <c r="R202" s="136">
        <f t="shared" si="42"/>
        <v>0</v>
      </c>
      <c r="S202" s="136">
        <v>0</v>
      </c>
      <c r="T202" s="137">
        <f t="shared" si="43"/>
        <v>0</v>
      </c>
      <c r="AR202" s="138" t="s">
        <v>160</v>
      </c>
      <c r="AT202" s="138" t="s">
        <v>155</v>
      </c>
      <c r="AU202" s="138" t="s">
        <v>81</v>
      </c>
      <c r="AY202" s="17" t="s">
        <v>152</v>
      </c>
      <c r="BE202" s="139">
        <f t="shared" si="44"/>
        <v>0</v>
      </c>
      <c r="BF202" s="139">
        <f t="shared" si="45"/>
        <v>0</v>
      </c>
      <c r="BG202" s="139">
        <f t="shared" si="46"/>
        <v>0</v>
      </c>
      <c r="BH202" s="139">
        <f t="shared" si="47"/>
        <v>0</v>
      </c>
      <c r="BI202" s="139">
        <f t="shared" si="48"/>
        <v>0</v>
      </c>
      <c r="BJ202" s="17" t="s">
        <v>81</v>
      </c>
      <c r="BK202" s="139">
        <f t="shared" si="49"/>
        <v>0</v>
      </c>
      <c r="BL202" s="17" t="s">
        <v>160</v>
      </c>
      <c r="BM202" s="138" t="s">
        <v>1138</v>
      </c>
    </row>
    <row r="203" spans="2:65" s="1" customFormat="1" ht="16.5" customHeight="1">
      <c r="B203" s="32"/>
      <c r="C203" s="127" t="s">
        <v>971</v>
      </c>
      <c r="D203" s="127" t="s">
        <v>155</v>
      </c>
      <c r="E203" s="128" t="s">
        <v>1139</v>
      </c>
      <c r="F203" s="129" t="s">
        <v>1140</v>
      </c>
      <c r="G203" s="130" t="s">
        <v>554</v>
      </c>
      <c r="H203" s="131">
        <v>1</v>
      </c>
      <c r="I203" s="132"/>
      <c r="J203" s="133">
        <f t="shared" si="40"/>
        <v>0</v>
      </c>
      <c r="K203" s="129" t="s">
        <v>19</v>
      </c>
      <c r="L203" s="32"/>
      <c r="M203" s="134" t="s">
        <v>19</v>
      </c>
      <c r="N203" s="135" t="s">
        <v>44</v>
      </c>
      <c r="P203" s="136">
        <f t="shared" si="41"/>
        <v>0</v>
      </c>
      <c r="Q203" s="136">
        <v>0</v>
      </c>
      <c r="R203" s="136">
        <f t="shared" si="42"/>
        <v>0</v>
      </c>
      <c r="S203" s="136">
        <v>0</v>
      </c>
      <c r="T203" s="137">
        <f t="shared" si="43"/>
        <v>0</v>
      </c>
      <c r="AR203" s="138" t="s">
        <v>160</v>
      </c>
      <c r="AT203" s="138" t="s">
        <v>155</v>
      </c>
      <c r="AU203" s="138" t="s">
        <v>81</v>
      </c>
      <c r="AY203" s="17" t="s">
        <v>152</v>
      </c>
      <c r="BE203" s="139">
        <f t="shared" si="44"/>
        <v>0</v>
      </c>
      <c r="BF203" s="139">
        <f t="shared" si="45"/>
        <v>0</v>
      </c>
      <c r="BG203" s="139">
        <f t="shared" si="46"/>
        <v>0</v>
      </c>
      <c r="BH203" s="139">
        <f t="shared" si="47"/>
        <v>0</v>
      </c>
      <c r="BI203" s="139">
        <f t="shared" si="48"/>
        <v>0</v>
      </c>
      <c r="BJ203" s="17" t="s">
        <v>81</v>
      </c>
      <c r="BK203" s="139">
        <f t="shared" si="49"/>
        <v>0</v>
      </c>
      <c r="BL203" s="17" t="s">
        <v>160</v>
      </c>
      <c r="BM203" s="138" t="s">
        <v>1141</v>
      </c>
    </row>
    <row r="204" spans="2:65" s="1" customFormat="1" ht="16.5" customHeight="1">
      <c r="B204" s="32"/>
      <c r="C204" s="127" t="s">
        <v>1142</v>
      </c>
      <c r="D204" s="127" t="s">
        <v>155</v>
      </c>
      <c r="E204" s="128" t="s">
        <v>1143</v>
      </c>
      <c r="F204" s="129" t="s">
        <v>1144</v>
      </c>
      <c r="G204" s="130" t="s">
        <v>554</v>
      </c>
      <c r="H204" s="131">
        <v>2</v>
      </c>
      <c r="I204" s="132"/>
      <c r="J204" s="133">
        <f t="shared" si="40"/>
        <v>0</v>
      </c>
      <c r="K204" s="129" t="s">
        <v>19</v>
      </c>
      <c r="L204" s="32"/>
      <c r="M204" s="134" t="s">
        <v>19</v>
      </c>
      <c r="N204" s="135" t="s">
        <v>44</v>
      </c>
      <c r="P204" s="136">
        <f t="shared" si="41"/>
        <v>0</v>
      </c>
      <c r="Q204" s="136">
        <v>0</v>
      </c>
      <c r="R204" s="136">
        <f t="shared" si="42"/>
        <v>0</v>
      </c>
      <c r="S204" s="136">
        <v>0</v>
      </c>
      <c r="T204" s="137">
        <f t="shared" si="43"/>
        <v>0</v>
      </c>
      <c r="AR204" s="138" t="s">
        <v>160</v>
      </c>
      <c r="AT204" s="138" t="s">
        <v>155</v>
      </c>
      <c r="AU204" s="138" t="s">
        <v>81</v>
      </c>
      <c r="AY204" s="17" t="s">
        <v>152</v>
      </c>
      <c r="BE204" s="139">
        <f t="shared" si="44"/>
        <v>0</v>
      </c>
      <c r="BF204" s="139">
        <f t="shared" si="45"/>
        <v>0</v>
      </c>
      <c r="BG204" s="139">
        <f t="shared" si="46"/>
        <v>0</v>
      </c>
      <c r="BH204" s="139">
        <f t="shared" si="47"/>
        <v>0</v>
      </c>
      <c r="BI204" s="139">
        <f t="shared" si="48"/>
        <v>0</v>
      </c>
      <c r="BJ204" s="17" t="s">
        <v>81</v>
      </c>
      <c r="BK204" s="139">
        <f t="shared" si="49"/>
        <v>0</v>
      </c>
      <c r="BL204" s="17" t="s">
        <v>160</v>
      </c>
      <c r="BM204" s="138" t="s">
        <v>1145</v>
      </c>
    </row>
    <row r="205" spans="2:65" s="1" customFormat="1" ht="16.5" customHeight="1">
      <c r="B205" s="32"/>
      <c r="C205" s="127" t="s">
        <v>974</v>
      </c>
      <c r="D205" s="127" t="s">
        <v>155</v>
      </c>
      <c r="E205" s="128" t="s">
        <v>1146</v>
      </c>
      <c r="F205" s="129" t="s">
        <v>1147</v>
      </c>
      <c r="G205" s="130" t="s">
        <v>554</v>
      </c>
      <c r="H205" s="131">
        <v>3</v>
      </c>
      <c r="I205" s="132"/>
      <c r="J205" s="133">
        <f t="shared" si="40"/>
        <v>0</v>
      </c>
      <c r="K205" s="129" t="s">
        <v>19</v>
      </c>
      <c r="L205" s="32"/>
      <c r="M205" s="134" t="s">
        <v>19</v>
      </c>
      <c r="N205" s="135" t="s">
        <v>44</v>
      </c>
      <c r="P205" s="136">
        <f t="shared" si="41"/>
        <v>0</v>
      </c>
      <c r="Q205" s="136">
        <v>0</v>
      </c>
      <c r="R205" s="136">
        <f t="shared" si="42"/>
        <v>0</v>
      </c>
      <c r="S205" s="136">
        <v>0</v>
      </c>
      <c r="T205" s="137">
        <f t="shared" si="43"/>
        <v>0</v>
      </c>
      <c r="AR205" s="138" t="s">
        <v>160</v>
      </c>
      <c r="AT205" s="138" t="s">
        <v>155</v>
      </c>
      <c r="AU205" s="138" t="s">
        <v>81</v>
      </c>
      <c r="AY205" s="17" t="s">
        <v>152</v>
      </c>
      <c r="BE205" s="139">
        <f t="shared" si="44"/>
        <v>0</v>
      </c>
      <c r="BF205" s="139">
        <f t="shared" si="45"/>
        <v>0</v>
      </c>
      <c r="BG205" s="139">
        <f t="shared" si="46"/>
        <v>0</v>
      </c>
      <c r="BH205" s="139">
        <f t="shared" si="47"/>
        <v>0</v>
      </c>
      <c r="BI205" s="139">
        <f t="shared" si="48"/>
        <v>0</v>
      </c>
      <c r="BJ205" s="17" t="s">
        <v>81</v>
      </c>
      <c r="BK205" s="139">
        <f t="shared" si="49"/>
        <v>0</v>
      </c>
      <c r="BL205" s="17" t="s">
        <v>160</v>
      </c>
      <c r="BM205" s="138" t="s">
        <v>1148</v>
      </c>
    </row>
    <row r="206" spans="2:65" s="1" customFormat="1" ht="21.75" customHeight="1">
      <c r="B206" s="32"/>
      <c r="C206" s="127" t="s">
        <v>1149</v>
      </c>
      <c r="D206" s="127" t="s">
        <v>155</v>
      </c>
      <c r="E206" s="128" t="s">
        <v>1150</v>
      </c>
      <c r="F206" s="129" t="s">
        <v>1006</v>
      </c>
      <c r="G206" s="130" t="s">
        <v>554</v>
      </c>
      <c r="H206" s="131">
        <v>4</v>
      </c>
      <c r="I206" s="132"/>
      <c r="J206" s="133">
        <f t="shared" si="40"/>
        <v>0</v>
      </c>
      <c r="K206" s="129" t="s">
        <v>19</v>
      </c>
      <c r="L206" s="32"/>
      <c r="M206" s="134" t="s">
        <v>19</v>
      </c>
      <c r="N206" s="135" t="s">
        <v>44</v>
      </c>
      <c r="P206" s="136">
        <f t="shared" si="41"/>
        <v>0</v>
      </c>
      <c r="Q206" s="136">
        <v>0</v>
      </c>
      <c r="R206" s="136">
        <f t="shared" si="42"/>
        <v>0</v>
      </c>
      <c r="S206" s="136">
        <v>0</v>
      </c>
      <c r="T206" s="137">
        <f t="shared" si="43"/>
        <v>0</v>
      </c>
      <c r="AR206" s="138" t="s">
        <v>160</v>
      </c>
      <c r="AT206" s="138" t="s">
        <v>155</v>
      </c>
      <c r="AU206" s="138" t="s">
        <v>81</v>
      </c>
      <c r="AY206" s="17" t="s">
        <v>152</v>
      </c>
      <c r="BE206" s="139">
        <f t="shared" si="44"/>
        <v>0</v>
      </c>
      <c r="BF206" s="139">
        <f t="shared" si="45"/>
        <v>0</v>
      </c>
      <c r="BG206" s="139">
        <f t="shared" si="46"/>
        <v>0</v>
      </c>
      <c r="BH206" s="139">
        <f t="shared" si="47"/>
        <v>0</v>
      </c>
      <c r="BI206" s="139">
        <f t="shared" si="48"/>
        <v>0</v>
      </c>
      <c r="BJ206" s="17" t="s">
        <v>81</v>
      </c>
      <c r="BK206" s="139">
        <f t="shared" si="49"/>
        <v>0</v>
      </c>
      <c r="BL206" s="17" t="s">
        <v>160</v>
      </c>
      <c r="BM206" s="138" t="s">
        <v>1151</v>
      </c>
    </row>
    <row r="207" spans="2:65" s="1" customFormat="1" ht="16.5" customHeight="1">
      <c r="B207" s="32"/>
      <c r="C207" s="127" t="s">
        <v>979</v>
      </c>
      <c r="D207" s="127" t="s">
        <v>155</v>
      </c>
      <c r="E207" s="128" t="s">
        <v>1152</v>
      </c>
      <c r="F207" s="129" t="s">
        <v>1153</v>
      </c>
      <c r="G207" s="130" t="s">
        <v>554</v>
      </c>
      <c r="H207" s="131">
        <v>3</v>
      </c>
      <c r="I207" s="132"/>
      <c r="J207" s="133">
        <f t="shared" si="40"/>
        <v>0</v>
      </c>
      <c r="K207" s="129" t="s">
        <v>19</v>
      </c>
      <c r="L207" s="32"/>
      <c r="M207" s="134" t="s">
        <v>19</v>
      </c>
      <c r="N207" s="135" t="s">
        <v>44</v>
      </c>
      <c r="P207" s="136">
        <f t="shared" si="41"/>
        <v>0</v>
      </c>
      <c r="Q207" s="136">
        <v>0</v>
      </c>
      <c r="R207" s="136">
        <f t="shared" si="42"/>
        <v>0</v>
      </c>
      <c r="S207" s="136">
        <v>0</v>
      </c>
      <c r="T207" s="137">
        <f t="shared" si="43"/>
        <v>0</v>
      </c>
      <c r="AR207" s="138" t="s">
        <v>160</v>
      </c>
      <c r="AT207" s="138" t="s">
        <v>155</v>
      </c>
      <c r="AU207" s="138" t="s">
        <v>81</v>
      </c>
      <c r="AY207" s="17" t="s">
        <v>152</v>
      </c>
      <c r="BE207" s="139">
        <f t="shared" si="44"/>
        <v>0</v>
      </c>
      <c r="BF207" s="139">
        <f t="shared" si="45"/>
        <v>0</v>
      </c>
      <c r="BG207" s="139">
        <f t="shared" si="46"/>
        <v>0</v>
      </c>
      <c r="BH207" s="139">
        <f t="shared" si="47"/>
        <v>0</v>
      </c>
      <c r="BI207" s="139">
        <f t="shared" si="48"/>
        <v>0</v>
      </c>
      <c r="BJ207" s="17" t="s">
        <v>81</v>
      </c>
      <c r="BK207" s="139">
        <f t="shared" si="49"/>
        <v>0</v>
      </c>
      <c r="BL207" s="17" t="s">
        <v>160</v>
      </c>
      <c r="BM207" s="138" t="s">
        <v>1154</v>
      </c>
    </row>
    <row r="208" spans="2:65" s="1" customFormat="1" ht="16.5" customHeight="1">
      <c r="B208" s="32"/>
      <c r="C208" s="127" t="s">
        <v>1155</v>
      </c>
      <c r="D208" s="127" t="s">
        <v>155</v>
      </c>
      <c r="E208" s="128" t="s">
        <v>1156</v>
      </c>
      <c r="F208" s="129" t="s">
        <v>1157</v>
      </c>
      <c r="G208" s="130" t="s">
        <v>554</v>
      </c>
      <c r="H208" s="131">
        <v>1</v>
      </c>
      <c r="I208" s="132"/>
      <c r="J208" s="133">
        <f t="shared" si="40"/>
        <v>0</v>
      </c>
      <c r="K208" s="129" t="s">
        <v>19</v>
      </c>
      <c r="L208" s="32"/>
      <c r="M208" s="134" t="s">
        <v>19</v>
      </c>
      <c r="N208" s="135" t="s">
        <v>44</v>
      </c>
      <c r="P208" s="136">
        <f t="shared" si="41"/>
        <v>0</v>
      </c>
      <c r="Q208" s="136">
        <v>0</v>
      </c>
      <c r="R208" s="136">
        <f t="shared" si="42"/>
        <v>0</v>
      </c>
      <c r="S208" s="136">
        <v>0</v>
      </c>
      <c r="T208" s="137">
        <f t="shared" si="43"/>
        <v>0</v>
      </c>
      <c r="AR208" s="138" t="s">
        <v>160</v>
      </c>
      <c r="AT208" s="138" t="s">
        <v>155</v>
      </c>
      <c r="AU208" s="138" t="s">
        <v>81</v>
      </c>
      <c r="AY208" s="17" t="s">
        <v>152</v>
      </c>
      <c r="BE208" s="139">
        <f t="shared" si="44"/>
        <v>0</v>
      </c>
      <c r="BF208" s="139">
        <f t="shared" si="45"/>
        <v>0</v>
      </c>
      <c r="BG208" s="139">
        <f t="shared" si="46"/>
        <v>0</v>
      </c>
      <c r="BH208" s="139">
        <f t="shared" si="47"/>
        <v>0</v>
      </c>
      <c r="BI208" s="139">
        <f t="shared" si="48"/>
        <v>0</v>
      </c>
      <c r="BJ208" s="17" t="s">
        <v>81</v>
      </c>
      <c r="BK208" s="139">
        <f t="shared" si="49"/>
        <v>0</v>
      </c>
      <c r="BL208" s="17" t="s">
        <v>160</v>
      </c>
      <c r="BM208" s="138" t="s">
        <v>1158</v>
      </c>
    </row>
    <row r="209" spans="2:65" s="1" customFormat="1" ht="16.5" customHeight="1">
      <c r="B209" s="32"/>
      <c r="C209" s="127" t="s">
        <v>982</v>
      </c>
      <c r="D209" s="127" t="s">
        <v>155</v>
      </c>
      <c r="E209" s="128" t="s">
        <v>1159</v>
      </c>
      <c r="F209" s="129" t="s">
        <v>1160</v>
      </c>
      <c r="G209" s="130" t="s">
        <v>554</v>
      </c>
      <c r="H209" s="131">
        <v>1</v>
      </c>
      <c r="I209" s="132"/>
      <c r="J209" s="133">
        <f t="shared" si="40"/>
        <v>0</v>
      </c>
      <c r="K209" s="129" t="s">
        <v>19</v>
      </c>
      <c r="L209" s="32"/>
      <c r="M209" s="134" t="s">
        <v>19</v>
      </c>
      <c r="N209" s="135" t="s">
        <v>44</v>
      </c>
      <c r="P209" s="136">
        <f t="shared" si="41"/>
        <v>0</v>
      </c>
      <c r="Q209" s="136">
        <v>0</v>
      </c>
      <c r="R209" s="136">
        <f t="shared" si="42"/>
        <v>0</v>
      </c>
      <c r="S209" s="136">
        <v>0</v>
      </c>
      <c r="T209" s="137">
        <f t="shared" si="43"/>
        <v>0</v>
      </c>
      <c r="AR209" s="138" t="s">
        <v>160</v>
      </c>
      <c r="AT209" s="138" t="s">
        <v>155</v>
      </c>
      <c r="AU209" s="138" t="s">
        <v>81</v>
      </c>
      <c r="AY209" s="17" t="s">
        <v>152</v>
      </c>
      <c r="BE209" s="139">
        <f t="shared" si="44"/>
        <v>0</v>
      </c>
      <c r="BF209" s="139">
        <f t="shared" si="45"/>
        <v>0</v>
      </c>
      <c r="BG209" s="139">
        <f t="shared" si="46"/>
        <v>0</v>
      </c>
      <c r="BH209" s="139">
        <f t="shared" si="47"/>
        <v>0</v>
      </c>
      <c r="BI209" s="139">
        <f t="shared" si="48"/>
        <v>0</v>
      </c>
      <c r="BJ209" s="17" t="s">
        <v>81</v>
      </c>
      <c r="BK209" s="139">
        <f t="shared" si="49"/>
        <v>0</v>
      </c>
      <c r="BL209" s="17" t="s">
        <v>160</v>
      </c>
      <c r="BM209" s="138" t="s">
        <v>1161</v>
      </c>
    </row>
    <row r="210" spans="2:65" s="1" customFormat="1" ht="21.75" customHeight="1">
      <c r="B210" s="32"/>
      <c r="C210" s="127" t="s">
        <v>1162</v>
      </c>
      <c r="D210" s="127" t="s">
        <v>155</v>
      </c>
      <c r="E210" s="128" t="s">
        <v>1163</v>
      </c>
      <c r="F210" s="129" t="s">
        <v>1164</v>
      </c>
      <c r="G210" s="130" t="s">
        <v>554</v>
      </c>
      <c r="H210" s="131">
        <v>3</v>
      </c>
      <c r="I210" s="132"/>
      <c r="J210" s="133">
        <f t="shared" si="40"/>
        <v>0</v>
      </c>
      <c r="K210" s="129" t="s">
        <v>19</v>
      </c>
      <c r="L210" s="32"/>
      <c r="M210" s="134" t="s">
        <v>19</v>
      </c>
      <c r="N210" s="135" t="s">
        <v>44</v>
      </c>
      <c r="P210" s="136">
        <f t="shared" si="41"/>
        <v>0</v>
      </c>
      <c r="Q210" s="136">
        <v>0</v>
      </c>
      <c r="R210" s="136">
        <f t="shared" si="42"/>
        <v>0</v>
      </c>
      <c r="S210" s="136">
        <v>0</v>
      </c>
      <c r="T210" s="137">
        <f t="shared" si="43"/>
        <v>0</v>
      </c>
      <c r="AR210" s="138" t="s">
        <v>160</v>
      </c>
      <c r="AT210" s="138" t="s">
        <v>155</v>
      </c>
      <c r="AU210" s="138" t="s">
        <v>81</v>
      </c>
      <c r="AY210" s="17" t="s">
        <v>152</v>
      </c>
      <c r="BE210" s="139">
        <f t="shared" si="44"/>
        <v>0</v>
      </c>
      <c r="BF210" s="139">
        <f t="shared" si="45"/>
        <v>0</v>
      </c>
      <c r="BG210" s="139">
        <f t="shared" si="46"/>
        <v>0</v>
      </c>
      <c r="BH210" s="139">
        <f t="shared" si="47"/>
        <v>0</v>
      </c>
      <c r="BI210" s="139">
        <f t="shared" si="48"/>
        <v>0</v>
      </c>
      <c r="BJ210" s="17" t="s">
        <v>81</v>
      </c>
      <c r="BK210" s="139">
        <f t="shared" si="49"/>
        <v>0</v>
      </c>
      <c r="BL210" s="17" t="s">
        <v>160</v>
      </c>
      <c r="BM210" s="138" t="s">
        <v>1165</v>
      </c>
    </row>
    <row r="211" spans="2:65" s="1" customFormat="1" ht="16.5" customHeight="1">
      <c r="B211" s="32"/>
      <c r="C211" s="127" t="s">
        <v>984</v>
      </c>
      <c r="D211" s="127" t="s">
        <v>155</v>
      </c>
      <c r="E211" s="128" t="s">
        <v>1166</v>
      </c>
      <c r="F211" s="129" t="s">
        <v>1167</v>
      </c>
      <c r="G211" s="130" t="s">
        <v>554</v>
      </c>
      <c r="H211" s="131">
        <v>1</v>
      </c>
      <c r="I211" s="132"/>
      <c r="J211" s="133">
        <f t="shared" si="40"/>
        <v>0</v>
      </c>
      <c r="K211" s="129" t="s">
        <v>19</v>
      </c>
      <c r="L211" s="32"/>
      <c r="M211" s="134" t="s">
        <v>19</v>
      </c>
      <c r="N211" s="135" t="s">
        <v>44</v>
      </c>
      <c r="P211" s="136">
        <f t="shared" si="41"/>
        <v>0</v>
      </c>
      <c r="Q211" s="136">
        <v>0</v>
      </c>
      <c r="R211" s="136">
        <f t="shared" si="42"/>
        <v>0</v>
      </c>
      <c r="S211" s="136">
        <v>0</v>
      </c>
      <c r="T211" s="137">
        <f t="shared" si="43"/>
        <v>0</v>
      </c>
      <c r="AR211" s="138" t="s">
        <v>160</v>
      </c>
      <c r="AT211" s="138" t="s">
        <v>155</v>
      </c>
      <c r="AU211" s="138" t="s">
        <v>81</v>
      </c>
      <c r="AY211" s="17" t="s">
        <v>152</v>
      </c>
      <c r="BE211" s="139">
        <f t="shared" si="44"/>
        <v>0</v>
      </c>
      <c r="BF211" s="139">
        <f t="shared" si="45"/>
        <v>0</v>
      </c>
      <c r="BG211" s="139">
        <f t="shared" si="46"/>
        <v>0</v>
      </c>
      <c r="BH211" s="139">
        <f t="shared" si="47"/>
        <v>0</v>
      </c>
      <c r="BI211" s="139">
        <f t="shared" si="48"/>
        <v>0</v>
      </c>
      <c r="BJ211" s="17" t="s">
        <v>81</v>
      </c>
      <c r="BK211" s="139">
        <f t="shared" si="49"/>
        <v>0</v>
      </c>
      <c r="BL211" s="17" t="s">
        <v>160</v>
      </c>
      <c r="BM211" s="138" t="s">
        <v>1168</v>
      </c>
    </row>
    <row r="212" spans="2:65" s="1" customFormat="1" ht="16.5" customHeight="1">
      <c r="B212" s="32"/>
      <c r="C212" s="127" t="s">
        <v>1169</v>
      </c>
      <c r="D212" s="127" t="s">
        <v>155</v>
      </c>
      <c r="E212" s="128" t="s">
        <v>1170</v>
      </c>
      <c r="F212" s="129" t="s">
        <v>1171</v>
      </c>
      <c r="G212" s="130" t="s">
        <v>554</v>
      </c>
      <c r="H212" s="131">
        <v>1</v>
      </c>
      <c r="I212" s="132"/>
      <c r="J212" s="133">
        <f t="shared" si="40"/>
        <v>0</v>
      </c>
      <c r="K212" s="129" t="s">
        <v>19</v>
      </c>
      <c r="L212" s="32"/>
      <c r="M212" s="134" t="s">
        <v>19</v>
      </c>
      <c r="N212" s="135" t="s">
        <v>44</v>
      </c>
      <c r="P212" s="136">
        <f t="shared" si="41"/>
        <v>0</v>
      </c>
      <c r="Q212" s="136">
        <v>0</v>
      </c>
      <c r="R212" s="136">
        <f t="shared" si="42"/>
        <v>0</v>
      </c>
      <c r="S212" s="136">
        <v>0</v>
      </c>
      <c r="T212" s="137">
        <f t="shared" si="43"/>
        <v>0</v>
      </c>
      <c r="AR212" s="138" t="s">
        <v>160</v>
      </c>
      <c r="AT212" s="138" t="s">
        <v>155</v>
      </c>
      <c r="AU212" s="138" t="s">
        <v>81</v>
      </c>
      <c r="AY212" s="17" t="s">
        <v>152</v>
      </c>
      <c r="BE212" s="139">
        <f t="shared" si="44"/>
        <v>0</v>
      </c>
      <c r="BF212" s="139">
        <f t="shared" si="45"/>
        <v>0</v>
      </c>
      <c r="BG212" s="139">
        <f t="shared" si="46"/>
        <v>0</v>
      </c>
      <c r="BH212" s="139">
        <f t="shared" si="47"/>
        <v>0</v>
      </c>
      <c r="BI212" s="139">
        <f t="shared" si="48"/>
        <v>0</v>
      </c>
      <c r="BJ212" s="17" t="s">
        <v>81</v>
      </c>
      <c r="BK212" s="139">
        <f t="shared" si="49"/>
        <v>0</v>
      </c>
      <c r="BL212" s="17" t="s">
        <v>160</v>
      </c>
      <c r="BM212" s="138" t="s">
        <v>1172</v>
      </c>
    </row>
    <row r="213" spans="2:65" s="1" customFormat="1" ht="16.5" customHeight="1">
      <c r="B213" s="32"/>
      <c r="C213" s="127" t="s">
        <v>989</v>
      </c>
      <c r="D213" s="127" t="s">
        <v>155</v>
      </c>
      <c r="E213" s="128" t="s">
        <v>1173</v>
      </c>
      <c r="F213" s="129" t="s">
        <v>1033</v>
      </c>
      <c r="G213" s="130" t="s">
        <v>554</v>
      </c>
      <c r="H213" s="131">
        <v>1</v>
      </c>
      <c r="I213" s="132"/>
      <c r="J213" s="133">
        <f t="shared" si="40"/>
        <v>0</v>
      </c>
      <c r="K213" s="129" t="s">
        <v>19</v>
      </c>
      <c r="L213" s="32"/>
      <c r="M213" s="134" t="s">
        <v>19</v>
      </c>
      <c r="N213" s="135" t="s">
        <v>44</v>
      </c>
      <c r="P213" s="136">
        <f t="shared" si="41"/>
        <v>0</v>
      </c>
      <c r="Q213" s="136">
        <v>0</v>
      </c>
      <c r="R213" s="136">
        <f t="shared" si="42"/>
        <v>0</v>
      </c>
      <c r="S213" s="136">
        <v>0</v>
      </c>
      <c r="T213" s="137">
        <f t="shared" si="43"/>
        <v>0</v>
      </c>
      <c r="AR213" s="138" t="s">
        <v>160</v>
      </c>
      <c r="AT213" s="138" t="s">
        <v>155</v>
      </c>
      <c r="AU213" s="138" t="s">
        <v>81</v>
      </c>
      <c r="AY213" s="17" t="s">
        <v>152</v>
      </c>
      <c r="BE213" s="139">
        <f t="shared" si="44"/>
        <v>0</v>
      </c>
      <c r="BF213" s="139">
        <f t="shared" si="45"/>
        <v>0</v>
      </c>
      <c r="BG213" s="139">
        <f t="shared" si="46"/>
        <v>0</v>
      </c>
      <c r="BH213" s="139">
        <f t="shared" si="47"/>
        <v>0</v>
      </c>
      <c r="BI213" s="139">
        <f t="shared" si="48"/>
        <v>0</v>
      </c>
      <c r="BJ213" s="17" t="s">
        <v>81</v>
      </c>
      <c r="BK213" s="139">
        <f t="shared" si="49"/>
        <v>0</v>
      </c>
      <c r="BL213" s="17" t="s">
        <v>160</v>
      </c>
      <c r="BM213" s="138" t="s">
        <v>1174</v>
      </c>
    </row>
    <row r="214" spans="2:65" s="1" customFormat="1" ht="16.5" customHeight="1">
      <c r="B214" s="32"/>
      <c r="C214" s="127" t="s">
        <v>1175</v>
      </c>
      <c r="D214" s="127" t="s">
        <v>155</v>
      </c>
      <c r="E214" s="128" t="s">
        <v>1176</v>
      </c>
      <c r="F214" s="129" t="s">
        <v>1177</v>
      </c>
      <c r="G214" s="130" t="s">
        <v>554</v>
      </c>
      <c r="H214" s="131">
        <v>2</v>
      </c>
      <c r="I214" s="132"/>
      <c r="J214" s="133">
        <f t="shared" si="40"/>
        <v>0</v>
      </c>
      <c r="K214" s="129" t="s">
        <v>19</v>
      </c>
      <c r="L214" s="32"/>
      <c r="M214" s="134" t="s">
        <v>19</v>
      </c>
      <c r="N214" s="135" t="s">
        <v>44</v>
      </c>
      <c r="P214" s="136">
        <f t="shared" si="41"/>
        <v>0</v>
      </c>
      <c r="Q214" s="136">
        <v>0</v>
      </c>
      <c r="R214" s="136">
        <f t="shared" si="42"/>
        <v>0</v>
      </c>
      <c r="S214" s="136">
        <v>0</v>
      </c>
      <c r="T214" s="137">
        <f t="shared" si="43"/>
        <v>0</v>
      </c>
      <c r="AR214" s="138" t="s">
        <v>160</v>
      </c>
      <c r="AT214" s="138" t="s">
        <v>155</v>
      </c>
      <c r="AU214" s="138" t="s">
        <v>81</v>
      </c>
      <c r="AY214" s="17" t="s">
        <v>152</v>
      </c>
      <c r="BE214" s="139">
        <f t="shared" si="44"/>
        <v>0</v>
      </c>
      <c r="BF214" s="139">
        <f t="shared" si="45"/>
        <v>0</v>
      </c>
      <c r="BG214" s="139">
        <f t="shared" si="46"/>
        <v>0</v>
      </c>
      <c r="BH214" s="139">
        <f t="shared" si="47"/>
        <v>0</v>
      </c>
      <c r="BI214" s="139">
        <f t="shared" si="48"/>
        <v>0</v>
      </c>
      <c r="BJ214" s="17" t="s">
        <v>81</v>
      </c>
      <c r="BK214" s="139">
        <f t="shared" si="49"/>
        <v>0</v>
      </c>
      <c r="BL214" s="17" t="s">
        <v>160</v>
      </c>
      <c r="BM214" s="138" t="s">
        <v>1178</v>
      </c>
    </row>
    <row r="215" spans="2:65" s="1" customFormat="1" ht="16.5" customHeight="1">
      <c r="B215" s="32"/>
      <c r="C215" s="127" t="s">
        <v>992</v>
      </c>
      <c r="D215" s="127" t="s">
        <v>155</v>
      </c>
      <c r="E215" s="128" t="s">
        <v>1179</v>
      </c>
      <c r="F215" s="129" t="s">
        <v>1180</v>
      </c>
      <c r="G215" s="130" t="s">
        <v>554</v>
      </c>
      <c r="H215" s="131">
        <v>1</v>
      </c>
      <c r="I215" s="132"/>
      <c r="J215" s="133">
        <f t="shared" si="40"/>
        <v>0</v>
      </c>
      <c r="K215" s="129" t="s">
        <v>19</v>
      </c>
      <c r="L215" s="32"/>
      <c r="M215" s="134" t="s">
        <v>19</v>
      </c>
      <c r="N215" s="135" t="s">
        <v>44</v>
      </c>
      <c r="P215" s="136">
        <f t="shared" si="41"/>
        <v>0</v>
      </c>
      <c r="Q215" s="136">
        <v>0</v>
      </c>
      <c r="R215" s="136">
        <f t="shared" si="42"/>
        <v>0</v>
      </c>
      <c r="S215" s="136">
        <v>0</v>
      </c>
      <c r="T215" s="137">
        <f t="shared" si="43"/>
        <v>0</v>
      </c>
      <c r="AR215" s="138" t="s">
        <v>160</v>
      </c>
      <c r="AT215" s="138" t="s">
        <v>155</v>
      </c>
      <c r="AU215" s="138" t="s">
        <v>81</v>
      </c>
      <c r="AY215" s="17" t="s">
        <v>152</v>
      </c>
      <c r="BE215" s="139">
        <f t="shared" si="44"/>
        <v>0</v>
      </c>
      <c r="BF215" s="139">
        <f t="shared" si="45"/>
        <v>0</v>
      </c>
      <c r="BG215" s="139">
        <f t="shared" si="46"/>
        <v>0</v>
      </c>
      <c r="BH215" s="139">
        <f t="shared" si="47"/>
        <v>0</v>
      </c>
      <c r="BI215" s="139">
        <f t="shared" si="48"/>
        <v>0</v>
      </c>
      <c r="BJ215" s="17" t="s">
        <v>81</v>
      </c>
      <c r="BK215" s="139">
        <f t="shared" si="49"/>
        <v>0</v>
      </c>
      <c r="BL215" s="17" t="s">
        <v>160</v>
      </c>
      <c r="BM215" s="138" t="s">
        <v>1181</v>
      </c>
    </row>
    <row r="216" spans="2:65" s="1" customFormat="1" ht="16.5" customHeight="1">
      <c r="B216" s="32"/>
      <c r="C216" s="127" t="s">
        <v>1182</v>
      </c>
      <c r="D216" s="127" t="s">
        <v>155</v>
      </c>
      <c r="E216" s="128" t="s">
        <v>1183</v>
      </c>
      <c r="F216" s="129" t="s">
        <v>1075</v>
      </c>
      <c r="G216" s="130" t="s">
        <v>554</v>
      </c>
      <c r="H216" s="131">
        <v>1</v>
      </c>
      <c r="I216" s="132"/>
      <c r="J216" s="133">
        <f t="shared" si="40"/>
        <v>0</v>
      </c>
      <c r="K216" s="129" t="s">
        <v>19</v>
      </c>
      <c r="L216" s="32"/>
      <c r="M216" s="134" t="s">
        <v>19</v>
      </c>
      <c r="N216" s="135" t="s">
        <v>44</v>
      </c>
      <c r="P216" s="136">
        <f t="shared" si="41"/>
        <v>0</v>
      </c>
      <c r="Q216" s="136">
        <v>0</v>
      </c>
      <c r="R216" s="136">
        <f t="shared" si="42"/>
        <v>0</v>
      </c>
      <c r="S216" s="136">
        <v>0</v>
      </c>
      <c r="T216" s="137">
        <f t="shared" si="43"/>
        <v>0</v>
      </c>
      <c r="AR216" s="138" t="s">
        <v>160</v>
      </c>
      <c r="AT216" s="138" t="s">
        <v>155</v>
      </c>
      <c r="AU216" s="138" t="s">
        <v>81</v>
      </c>
      <c r="AY216" s="17" t="s">
        <v>152</v>
      </c>
      <c r="BE216" s="139">
        <f t="shared" si="44"/>
        <v>0</v>
      </c>
      <c r="BF216" s="139">
        <f t="shared" si="45"/>
        <v>0</v>
      </c>
      <c r="BG216" s="139">
        <f t="shared" si="46"/>
        <v>0</v>
      </c>
      <c r="BH216" s="139">
        <f t="shared" si="47"/>
        <v>0</v>
      </c>
      <c r="BI216" s="139">
        <f t="shared" si="48"/>
        <v>0</v>
      </c>
      <c r="BJ216" s="17" t="s">
        <v>81</v>
      </c>
      <c r="BK216" s="139">
        <f t="shared" si="49"/>
        <v>0</v>
      </c>
      <c r="BL216" s="17" t="s">
        <v>160</v>
      </c>
      <c r="BM216" s="138" t="s">
        <v>1184</v>
      </c>
    </row>
    <row r="217" spans="2:65" s="1" customFormat="1" ht="16.5" customHeight="1">
      <c r="B217" s="32"/>
      <c r="C217" s="127" t="s">
        <v>995</v>
      </c>
      <c r="D217" s="127" t="s">
        <v>155</v>
      </c>
      <c r="E217" s="128" t="s">
        <v>1185</v>
      </c>
      <c r="F217" s="129" t="s">
        <v>1186</v>
      </c>
      <c r="G217" s="130" t="s">
        <v>554</v>
      </c>
      <c r="H217" s="131">
        <v>1</v>
      </c>
      <c r="I217" s="132"/>
      <c r="J217" s="133">
        <f t="shared" si="40"/>
        <v>0</v>
      </c>
      <c r="K217" s="129" t="s">
        <v>19</v>
      </c>
      <c r="L217" s="32"/>
      <c r="M217" s="134" t="s">
        <v>19</v>
      </c>
      <c r="N217" s="135" t="s">
        <v>44</v>
      </c>
      <c r="P217" s="136">
        <f t="shared" si="41"/>
        <v>0</v>
      </c>
      <c r="Q217" s="136">
        <v>0</v>
      </c>
      <c r="R217" s="136">
        <f t="shared" si="42"/>
        <v>0</v>
      </c>
      <c r="S217" s="136">
        <v>0</v>
      </c>
      <c r="T217" s="137">
        <f t="shared" si="43"/>
        <v>0</v>
      </c>
      <c r="AR217" s="138" t="s">
        <v>160</v>
      </c>
      <c r="AT217" s="138" t="s">
        <v>155</v>
      </c>
      <c r="AU217" s="138" t="s">
        <v>81</v>
      </c>
      <c r="AY217" s="17" t="s">
        <v>152</v>
      </c>
      <c r="BE217" s="139">
        <f t="shared" si="44"/>
        <v>0</v>
      </c>
      <c r="BF217" s="139">
        <f t="shared" si="45"/>
        <v>0</v>
      </c>
      <c r="BG217" s="139">
        <f t="shared" si="46"/>
        <v>0</v>
      </c>
      <c r="BH217" s="139">
        <f t="shared" si="47"/>
        <v>0</v>
      </c>
      <c r="BI217" s="139">
        <f t="shared" si="48"/>
        <v>0</v>
      </c>
      <c r="BJ217" s="17" t="s">
        <v>81</v>
      </c>
      <c r="BK217" s="139">
        <f t="shared" si="49"/>
        <v>0</v>
      </c>
      <c r="BL217" s="17" t="s">
        <v>160</v>
      </c>
      <c r="BM217" s="138" t="s">
        <v>1187</v>
      </c>
    </row>
    <row r="218" spans="2:65" s="1" customFormat="1" ht="24.25" customHeight="1">
      <c r="B218" s="32"/>
      <c r="C218" s="127" t="s">
        <v>1188</v>
      </c>
      <c r="D218" s="127" t="s">
        <v>155</v>
      </c>
      <c r="E218" s="128" t="s">
        <v>972</v>
      </c>
      <c r="F218" s="129" t="s">
        <v>901</v>
      </c>
      <c r="G218" s="130" t="s">
        <v>973</v>
      </c>
      <c r="H218" s="131">
        <v>1</v>
      </c>
      <c r="I218" s="132"/>
      <c r="J218" s="133">
        <f t="shared" si="40"/>
        <v>0</v>
      </c>
      <c r="K218" s="129" t="s">
        <v>19</v>
      </c>
      <c r="L218" s="32"/>
      <c r="M218" s="134" t="s">
        <v>19</v>
      </c>
      <c r="N218" s="135" t="s">
        <v>44</v>
      </c>
      <c r="P218" s="136">
        <f t="shared" si="41"/>
        <v>0</v>
      </c>
      <c r="Q218" s="136">
        <v>0</v>
      </c>
      <c r="R218" s="136">
        <f t="shared" si="42"/>
        <v>0</v>
      </c>
      <c r="S218" s="136">
        <v>0</v>
      </c>
      <c r="T218" s="137">
        <f t="shared" si="43"/>
        <v>0</v>
      </c>
      <c r="AR218" s="138" t="s">
        <v>160</v>
      </c>
      <c r="AT218" s="138" t="s">
        <v>155</v>
      </c>
      <c r="AU218" s="138" t="s">
        <v>81</v>
      </c>
      <c r="AY218" s="17" t="s">
        <v>152</v>
      </c>
      <c r="BE218" s="139">
        <f t="shared" si="44"/>
        <v>0</v>
      </c>
      <c r="BF218" s="139">
        <f t="shared" si="45"/>
        <v>0</v>
      </c>
      <c r="BG218" s="139">
        <f t="shared" si="46"/>
        <v>0</v>
      </c>
      <c r="BH218" s="139">
        <f t="shared" si="47"/>
        <v>0</v>
      </c>
      <c r="BI218" s="139">
        <f t="shared" si="48"/>
        <v>0</v>
      </c>
      <c r="BJ218" s="17" t="s">
        <v>81</v>
      </c>
      <c r="BK218" s="139">
        <f t="shared" si="49"/>
        <v>0</v>
      </c>
      <c r="BL218" s="17" t="s">
        <v>160</v>
      </c>
      <c r="BM218" s="138" t="s">
        <v>1189</v>
      </c>
    </row>
    <row r="219" spans="2:65" s="11" customFormat="1" ht="26" customHeight="1">
      <c r="B219" s="115"/>
      <c r="D219" s="116" t="s">
        <v>72</v>
      </c>
      <c r="E219" s="117" t="s">
        <v>1190</v>
      </c>
      <c r="F219" s="117" t="s">
        <v>1191</v>
      </c>
      <c r="I219" s="118"/>
      <c r="J219" s="119">
        <f>BK219</f>
        <v>0</v>
      </c>
      <c r="L219" s="115"/>
      <c r="M219" s="120"/>
      <c r="P219" s="121">
        <f>SUM(P220:P223)</f>
        <v>0</v>
      </c>
      <c r="R219" s="121">
        <f>SUM(R220:R223)</f>
        <v>0</v>
      </c>
      <c r="T219" s="122">
        <f>SUM(T220:T223)</f>
        <v>0</v>
      </c>
      <c r="AR219" s="116" t="s">
        <v>81</v>
      </c>
      <c r="AT219" s="123" t="s">
        <v>72</v>
      </c>
      <c r="AU219" s="123" t="s">
        <v>73</v>
      </c>
      <c r="AY219" s="116" t="s">
        <v>152</v>
      </c>
      <c r="BK219" s="124">
        <f>SUM(BK220:BK223)</f>
        <v>0</v>
      </c>
    </row>
    <row r="220" spans="2:65" s="1" customFormat="1" ht="16.5" customHeight="1">
      <c r="B220" s="32"/>
      <c r="C220" s="127" t="s">
        <v>998</v>
      </c>
      <c r="D220" s="127" t="s">
        <v>155</v>
      </c>
      <c r="E220" s="128" t="s">
        <v>1192</v>
      </c>
      <c r="F220" s="129" t="s">
        <v>1193</v>
      </c>
      <c r="G220" s="130" t="s">
        <v>224</v>
      </c>
      <c r="H220" s="131">
        <v>900</v>
      </c>
      <c r="I220" s="132"/>
      <c r="J220" s="133">
        <f>ROUND(I220*H220,2)</f>
        <v>0</v>
      </c>
      <c r="K220" s="129" t="s">
        <v>19</v>
      </c>
      <c r="L220" s="32"/>
      <c r="M220" s="134" t="s">
        <v>19</v>
      </c>
      <c r="N220" s="135" t="s">
        <v>44</v>
      </c>
      <c r="P220" s="136">
        <f>O220*H220</f>
        <v>0</v>
      </c>
      <c r="Q220" s="136">
        <v>0</v>
      </c>
      <c r="R220" s="136">
        <f>Q220*H220</f>
        <v>0</v>
      </c>
      <c r="S220" s="136">
        <v>0</v>
      </c>
      <c r="T220" s="137">
        <f>S220*H220</f>
        <v>0</v>
      </c>
      <c r="AR220" s="138" t="s">
        <v>160</v>
      </c>
      <c r="AT220" s="138" t="s">
        <v>155</v>
      </c>
      <c r="AU220" s="138" t="s">
        <v>81</v>
      </c>
      <c r="AY220" s="17" t="s">
        <v>152</v>
      </c>
      <c r="BE220" s="139">
        <f>IF(N220="základní",J220,0)</f>
        <v>0</v>
      </c>
      <c r="BF220" s="139">
        <f>IF(N220="snížená",J220,0)</f>
        <v>0</v>
      </c>
      <c r="BG220" s="139">
        <f>IF(N220="zákl. přenesená",J220,0)</f>
        <v>0</v>
      </c>
      <c r="BH220" s="139">
        <f>IF(N220="sníž. přenesená",J220,0)</f>
        <v>0</v>
      </c>
      <c r="BI220" s="139">
        <f>IF(N220="nulová",J220,0)</f>
        <v>0</v>
      </c>
      <c r="BJ220" s="17" t="s">
        <v>81</v>
      </c>
      <c r="BK220" s="139">
        <f>ROUND(I220*H220,2)</f>
        <v>0</v>
      </c>
      <c r="BL220" s="17" t="s">
        <v>160</v>
      </c>
      <c r="BM220" s="138" t="s">
        <v>1194</v>
      </c>
    </row>
    <row r="221" spans="2:65" s="1" customFormat="1" ht="16.5" customHeight="1">
      <c r="B221" s="32"/>
      <c r="C221" s="127" t="s">
        <v>1195</v>
      </c>
      <c r="D221" s="127" t="s">
        <v>155</v>
      </c>
      <c r="E221" s="128" t="s">
        <v>1196</v>
      </c>
      <c r="F221" s="129" t="s">
        <v>1197</v>
      </c>
      <c r="G221" s="130" t="s">
        <v>224</v>
      </c>
      <c r="H221" s="131">
        <v>100</v>
      </c>
      <c r="I221" s="132"/>
      <c r="J221" s="133">
        <f>ROUND(I221*H221,2)</f>
        <v>0</v>
      </c>
      <c r="K221" s="129" t="s">
        <v>19</v>
      </c>
      <c r="L221" s="32"/>
      <c r="M221" s="134" t="s">
        <v>19</v>
      </c>
      <c r="N221" s="135" t="s">
        <v>44</v>
      </c>
      <c r="P221" s="136">
        <f>O221*H221</f>
        <v>0</v>
      </c>
      <c r="Q221" s="136">
        <v>0</v>
      </c>
      <c r="R221" s="136">
        <f>Q221*H221</f>
        <v>0</v>
      </c>
      <c r="S221" s="136">
        <v>0</v>
      </c>
      <c r="T221" s="137">
        <f>S221*H221</f>
        <v>0</v>
      </c>
      <c r="AR221" s="138" t="s">
        <v>160</v>
      </c>
      <c r="AT221" s="138" t="s">
        <v>155</v>
      </c>
      <c r="AU221" s="138" t="s">
        <v>81</v>
      </c>
      <c r="AY221" s="17" t="s">
        <v>152</v>
      </c>
      <c r="BE221" s="139">
        <f>IF(N221="základní",J221,0)</f>
        <v>0</v>
      </c>
      <c r="BF221" s="139">
        <f>IF(N221="snížená",J221,0)</f>
        <v>0</v>
      </c>
      <c r="BG221" s="139">
        <f>IF(N221="zákl. přenesená",J221,0)</f>
        <v>0</v>
      </c>
      <c r="BH221" s="139">
        <f>IF(N221="sníž. přenesená",J221,0)</f>
        <v>0</v>
      </c>
      <c r="BI221" s="139">
        <f>IF(N221="nulová",J221,0)</f>
        <v>0</v>
      </c>
      <c r="BJ221" s="17" t="s">
        <v>81</v>
      </c>
      <c r="BK221" s="139">
        <f>ROUND(I221*H221,2)</f>
        <v>0</v>
      </c>
      <c r="BL221" s="17" t="s">
        <v>160</v>
      </c>
      <c r="BM221" s="138" t="s">
        <v>1198</v>
      </c>
    </row>
    <row r="222" spans="2:65" s="1" customFormat="1" ht="16.5" customHeight="1">
      <c r="B222" s="32"/>
      <c r="C222" s="127" t="s">
        <v>1001</v>
      </c>
      <c r="D222" s="127" t="s">
        <v>155</v>
      </c>
      <c r="E222" s="128" t="s">
        <v>1199</v>
      </c>
      <c r="F222" s="129" t="s">
        <v>454</v>
      </c>
      <c r="G222" s="130" t="s">
        <v>275</v>
      </c>
      <c r="H222" s="131">
        <v>1</v>
      </c>
      <c r="I222" s="132"/>
      <c r="J222" s="133">
        <f>ROUND(I222*H222,2)</f>
        <v>0</v>
      </c>
      <c r="K222" s="129" t="s">
        <v>19</v>
      </c>
      <c r="L222" s="32"/>
      <c r="M222" s="134" t="s">
        <v>19</v>
      </c>
      <c r="N222" s="135" t="s">
        <v>44</v>
      </c>
      <c r="P222" s="136">
        <f>O222*H222</f>
        <v>0</v>
      </c>
      <c r="Q222" s="136">
        <v>0</v>
      </c>
      <c r="R222" s="136">
        <f>Q222*H222</f>
        <v>0</v>
      </c>
      <c r="S222" s="136">
        <v>0</v>
      </c>
      <c r="T222" s="137">
        <f>S222*H222</f>
        <v>0</v>
      </c>
      <c r="AR222" s="138" t="s">
        <v>160</v>
      </c>
      <c r="AT222" s="138" t="s">
        <v>155</v>
      </c>
      <c r="AU222" s="138" t="s">
        <v>81</v>
      </c>
      <c r="AY222" s="17" t="s">
        <v>152</v>
      </c>
      <c r="BE222" s="139">
        <f>IF(N222="základní",J222,0)</f>
        <v>0</v>
      </c>
      <c r="BF222" s="139">
        <f>IF(N222="snížená",J222,0)</f>
        <v>0</v>
      </c>
      <c r="BG222" s="139">
        <f>IF(N222="zákl. přenesená",J222,0)</f>
        <v>0</v>
      </c>
      <c r="BH222" s="139">
        <f>IF(N222="sníž. přenesená",J222,0)</f>
        <v>0</v>
      </c>
      <c r="BI222" s="139">
        <f>IF(N222="nulová",J222,0)</f>
        <v>0</v>
      </c>
      <c r="BJ222" s="17" t="s">
        <v>81</v>
      </c>
      <c r="BK222" s="139">
        <f>ROUND(I222*H222,2)</f>
        <v>0</v>
      </c>
      <c r="BL222" s="17" t="s">
        <v>160</v>
      </c>
      <c r="BM222" s="138" t="s">
        <v>1200</v>
      </c>
    </row>
    <row r="223" spans="2:65" s="1" customFormat="1" ht="16.5" customHeight="1">
      <c r="B223" s="32"/>
      <c r="C223" s="127" t="s">
        <v>1201</v>
      </c>
      <c r="D223" s="127" t="s">
        <v>155</v>
      </c>
      <c r="E223" s="128" t="s">
        <v>1202</v>
      </c>
      <c r="F223" s="129" t="s">
        <v>1203</v>
      </c>
      <c r="G223" s="130" t="s">
        <v>275</v>
      </c>
      <c r="H223" s="131">
        <v>1</v>
      </c>
      <c r="I223" s="132"/>
      <c r="J223" s="133">
        <f>ROUND(I223*H223,2)</f>
        <v>0</v>
      </c>
      <c r="K223" s="129" t="s">
        <v>19</v>
      </c>
      <c r="L223" s="32"/>
      <c r="M223" s="134" t="s">
        <v>19</v>
      </c>
      <c r="N223" s="135" t="s">
        <v>44</v>
      </c>
      <c r="P223" s="136">
        <f>O223*H223</f>
        <v>0</v>
      </c>
      <c r="Q223" s="136">
        <v>0</v>
      </c>
      <c r="R223" s="136">
        <f>Q223*H223</f>
        <v>0</v>
      </c>
      <c r="S223" s="136">
        <v>0</v>
      </c>
      <c r="T223" s="137">
        <f>S223*H223</f>
        <v>0</v>
      </c>
      <c r="AR223" s="138" t="s">
        <v>160</v>
      </c>
      <c r="AT223" s="138" t="s">
        <v>155</v>
      </c>
      <c r="AU223" s="138" t="s">
        <v>81</v>
      </c>
      <c r="AY223" s="17" t="s">
        <v>152</v>
      </c>
      <c r="BE223" s="139">
        <f>IF(N223="základní",J223,0)</f>
        <v>0</v>
      </c>
      <c r="BF223" s="139">
        <f>IF(N223="snížená",J223,0)</f>
        <v>0</v>
      </c>
      <c r="BG223" s="139">
        <f>IF(N223="zákl. přenesená",J223,0)</f>
        <v>0</v>
      </c>
      <c r="BH223" s="139">
        <f>IF(N223="sníž. přenesená",J223,0)</f>
        <v>0</v>
      </c>
      <c r="BI223" s="139">
        <f>IF(N223="nulová",J223,0)</f>
        <v>0</v>
      </c>
      <c r="BJ223" s="17" t="s">
        <v>81</v>
      </c>
      <c r="BK223" s="139">
        <f>ROUND(I223*H223,2)</f>
        <v>0</v>
      </c>
      <c r="BL223" s="17" t="s">
        <v>160</v>
      </c>
      <c r="BM223" s="138" t="s">
        <v>1204</v>
      </c>
    </row>
    <row r="224" spans="2:65" s="11" customFormat="1" ht="26" customHeight="1">
      <c r="B224" s="115"/>
      <c r="D224" s="116" t="s">
        <v>72</v>
      </c>
      <c r="E224" s="117" t="s">
        <v>1205</v>
      </c>
      <c r="F224" s="117" t="s">
        <v>1206</v>
      </c>
      <c r="I224" s="118"/>
      <c r="J224" s="119">
        <f>BK224</f>
        <v>0</v>
      </c>
      <c r="L224" s="115"/>
      <c r="M224" s="120"/>
      <c r="P224" s="121">
        <f>SUM(P225:P227)</f>
        <v>0</v>
      </c>
      <c r="R224" s="121">
        <f>SUM(R225:R227)</f>
        <v>0</v>
      </c>
      <c r="T224" s="122">
        <f>SUM(T225:T227)</f>
        <v>0</v>
      </c>
      <c r="AR224" s="116" t="s">
        <v>81</v>
      </c>
      <c r="AT224" s="123" t="s">
        <v>72</v>
      </c>
      <c r="AU224" s="123" t="s">
        <v>73</v>
      </c>
      <c r="AY224" s="116" t="s">
        <v>152</v>
      </c>
      <c r="BK224" s="124">
        <f>SUM(BK225:BK227)</f>
        <v>0</v>
      </c>
    </row>
    <row r="225" spans="2:65" s="1" customFormat="1" ht="24.25" customHeight="1">
      <c r="B225" s="32"/>
      <c r="C225" s="127" t="s">
        <v>1004</v>
      </c>
      <c r="D225" s="127" t="s">
        <v>155</v>
      </c>
      <c r="E225" s="128" t="s">
        <v>1207</v>
      </c>
      <c r="F225" s="129" t="s">
        <v>1208</v>
      </c>
      <c r="G225" s="130" t="s">
        <v>973</v>
      </c>
      <c r="H225" s="131">
        <v>1</v>
      </c>
      <c r="I225" s="132"/>
      <c r="J225" s="133">
        <f>ROUND(I225*H225,2)</f>
        <v>0</v>
      </c>
      <c r="K225" s="129" t="s">
        <v>19</v>
      </c>
      <c r="L225" s="32"/>
      <c r="M225" s="134" t="s">
        <v>19</v>
      </c>
      <c r="N225" s="135" t="s">
        <v>44</v>
      </c>
      <c r="P225" s="136">
        <f>O225*H225</f>
        <v>0</v>
      </c>
      <c r="Q225" s="136">
        <v>0</v>
      </c>
      <c r="R225" s="136">
        <f>Q225*H225</f>
        <v>0</v>
      </c>
      <c r="S225" s="136">
        <v>0</v>
      </c>
      <c r="T225" s="137">
        <f>S225*H225</f>
        <v>0</v>
      </c>
      <c r="AR225" s="138" t="s">
        <v>160</v>
      </c>
      <c r="AT225" s="138" t="s">
        <v>155</v>
      </c>
      <c r="AU225" s="138" t="s">
        <v>81</v>
      </c>
      <c r="AY225" s="17" t="s">
        <v>152</v>
      </c>
      <c r="BE225" s="139">
        <f>IF(N225="základní",J225,0)</f>
        <v>0</v>
      </c>
      <c r="BF225" s="139">
        <f>IF(N225="snížená",J225,0)</f>
        <v>0</v>
      </c>
      <c r="BG225" s="139">
        <f>IF(N225="zákl. přenesená",J225,0)</f>
        <v>0</v>
      </c>
      <c r="BH225" s="139">
        <f>IF(N225="sníž. přenesená",J225,0)</f>
        <v>0</v>
      </c>
      <c r="BI225" s="139">
        <f>IF(N225="nulová",J225,0)</f>
        <v>0</v>
      </c>
      <c r="BJ225" s="17" t="s">
        <v>81</v>
      </c>
      <c r="BK225" s="139">
        <f>ROUND(I225*H225,2)</f>
        <v>0</v>
      </c>
      <c r="BL225" s="17" t="s">
        <v>160</v>
      </c>
      <c r="BM225" s="138" t="s">
        <v>1209</v>
      </c>
    </row>
    <row r="226" spans="2:65" s="1" customFormat="1" ht="24.25" customHeight="1">
      <c r="B226" s="32"/>
      <c r="C226" s="127" t="s">
        <v>1210</v>
      </c>
      <c r="D226" s="127" t="s">
        <v>155</v>
      </c>
      <c r="E226" s="128" t="s">
        <v>1211</v>
      </c>
      <c r="F226" s="129" t="s">
        <v>1212</v>
      </c>
      <c r="G226" s="130" t="s">
        <v>973</v>
      </c>
      <c r="H226" s="131">
        <v>1</v>
      </c>
      <c r="I226" s="132"/>
      <c r="J226" s="133">
        <f>ROUND(I226*H226,2)</f>
        <v>0</v>
      </c>
      <c r="K226" s="129" t="s">
        <v>19</v>
      </c>
      <c r="L226" s="32"/>
      <c r="M226" s="134" t="s">
        <v>19</v>
      </c>
      <c r="N226" s="135" t="s">
        <v>44</v>
      </c>
      <c r="P226" s="136">
        <f>O226*H226</f>
        <v>0</v>
      </c>
      <c r="Q226" s="136">
        <v>0</v>
      </c>
      <c r="R226" s="136">
        <f>Q226*H226</f>
        <v>0</v>
      </c>
      <c r="S226" s="136">
        <v>0</v>
      </c>
      <c r="T226" s="137">
        <f>S226*H226</f>
        <v>0</v>
      </c>
      <c r="AR226" s="138" t="s">
        <v>160</v>
      </c>
      <c r="AT226" s="138" t="s">
        <v>155</v>
      </c>
      <c r="AU226" s="138" t="s">
        <v>81</v>
      </c>
      <c r="AY226" s="17" t="s">
        <v>152</v>
      </c>
      <c r="BE226" s="139">
        <f>IF(N226="základní",J226,0)</f>
        <v>0</v>
      </c>
      <c r="BF226" s="139">
        <f>IF(N226="snížená",J226,0)</f>
        <v>0</v>
      </c>
      <c r="BG226" s="139">
        <f>IF(N226="zákl. přenesená",J226,0)</f>
        <v>0</v>
      </c>
      <c r="BH226" s="139">
        <f>IF(N226="sníž. přenesená",J226,0)</f>
        <v>0</v>
      </c>
      <c r="BI226" s="139">
        <f>IF(N226="nulová",J226,0)</f>
        <v>0</v>
      </c>
      <c r="BJ226" s="17" t="s">
        <v>81</v>
      </c>
      <c r="BK226" s="139">
        <f>ROUND(I226*H226,2)</f>
        <v>0</v>
      </c>
      <c r="BL226" s="17" t="s">
        <v>160</v>
      </c>
      <c r="BM226" s="138" t="s">
        <v>1213</v>
      </c>
    </row>
    <row r="227" spans="2:65" s="1" customFormat="1" ht="24.25" customHeight="1">
      <c r="B227" s="32"/>
      <c r="C227" s="127" t="s">
        <v>1007</v>
      </c>
      <c r="D227" s="127" t="s">
        <v>155</v>
      </c>
      <c r="E227" s="128" t="s">
        <v>1214</v>
      </c>
      <c r="F227" s="129" t="s">
        <v>1215</v>
      </c>
      <c r="G227" s="130" t="s">
        <v>973</v>
      </c>
      <c r="H227" s="131">
        <v>1</v>
      </c>
      <c r="I227" s="132"/>
      <c r="J227" s="133">
        <f>ROUND(I227*H227,2)</f>
        <v>0</v>
      </c>
      <c r="K227" s="129" t="s">
        <v>19</v>
      </c>
      <c r="L227" s="32"/>
      <c r="M227" s="182" t="s">
        <v>19</v>
      </c>
      <c r="N227" s="183" t="s">
        <v>44</v>
      </c>
      <c r="O227" s="179"/>
      <c r="P227" s="184">
        <f>O227*H227</f>
        <v>0</v>
      </c>
      <c r="Q227" s="184">
        <v>0</v>
      </c>
      <c r="R227" s="184">
        <f>Q227*H227</f>
        <v>0</v>
      </c>
      <c r="S227" s="184">
        <v>0</v>
      </c>
      <c r="T227" s="185">
        <f>S227*H227</f>
        <v>0</v>
      </c>
      <c r="AR227" s="138" t="s">
        <v>160</v>
      </c>
      <c r="AT227" s="138" t="s">
        <v>155</v>
      </c>
      <c r="AU227" s="138" t="s">
        <v>81</v>
      </c>
      <c r="AY227" s="17" t="s">
        <v>152</v>
      </c>
      <c r="BE227" s="139">
        <f>IF(N227="základní",J227,0)</f>
        <v>0</v>
      </c>
      <c r="BF227" s="139">
        <f>IF(N227="snížená",J227,0)</f>
        <v>0</v>
      </c>
      <c r="BG227" s="139">
        <f>IF(N227="zákl. přenesená",J227,0)</f>
        <v>0</v>
      </c>
      <c r="BH227" s="139">
        <f>IF(N227="sníž. přenesená",J227,0)</f>
        <v>0</v>
      </c>
      <c r="BI227" s="139">
        <f>IF(N227="nulová",J227,0)</f>
        <v>0</v>
      </c>
      <c r="BJ227" s="17" t="s">
        <v>81</v>
      </c>
      <c r="BK227" s="139">
        <f>ROUND(I227*H227,2)</f>
        <v>0</v>
      </c>
      <c r="BL227" s="17" t="s">
        <v>160</v>
      </c>
      <c r="BM227" s="138" t="s">
        <v>1216</v>
      </c>
    </row>
    <row r="228" spans="2:65" s="1" customFormat="1" ht="7" customHeight="1">
      <c r="B228" s="41"/>
      <c r="C228" s="42"/>
      <c r="D228" s="42"/>
      <c r="E228" s="42"/>
      <c r="F228" s="42"/>
      <c r="G228" s="42"/>
      <c r="H228" s="42"/>
      <c r="I228" s="42"/>
      <c r="J228" s="42"/>
      <c r="K228" s="42"/>
      <c r="L228" s="32"/>
    </row>
  </sheetData>
  <sheetProtection algorithmName="SHA-512" hashValue="7S32UI+5IEakvXVcFN7MOHeuOrsEgNwbwujbpMGh6C7Q/OE0l27F+48Iwr16aCnkPQfvb5QXwMOtkSWSVyF1jw==" saltValue="VapuoZiRaqlAsYIj9Sx6l0KncQW+tPvpSdXJ6CfOczqtwagM0CPlY+GVEIhxIBOJ36ptHdXRlmpkrO44h/NwRA==" spinCount="100000" sheet="1" objects="1" scenarios="1" formatColumns="0" formatRows="0" autoFilter="0"/>
  <autoFilter ref="C89:K227" xr:uid="{00000000-0009-0000-0000-000007000000}"/>
  <mergeCells count="9">
    <mergeCell ref="E50:H50"/>
    <mergeCell ref="E80:H80"/>
    <mergeCell ref="E82:H8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242"/>
  <sheetViews>
    <sheetView showGridLines="0" workbookViewId="0"/>
  </sheetViews>
  <sheetFormatPr baseColWidth="10" defaultRowHeight="16"/>
  <cols>
    <col min="1" max="1" width="8.25" customWidth="1"/>
    <col min="2" max="2" width="1.25" customWidth="1"/>
    <col min="3" max="4" width="4.25" customWidth="1"/>
    <col min="5" max="5" width="17.25" customWidth="1"/>
    <col min="6" max="6" width="10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285"/>
      <c r="M2" s="285"/>
      <c r="N2" s="285"/>
      <c r="O2" s="285"/>
      <c r="P2" s="285"/>
      <c r="Q2" s="285"/>
      <c r="R2" s="285"/>
      <c r="S2" s="285"/>
      <c r="T2" s="285"/>
      <c r="U2" s="285"/>
      <c r="V2" s="285"/>
      <c r="AT2" s="17" t="s">
        <v>104</v>
      </c>
    </row>
    <row r="3" spans="2:46" ht="7" customHeight="1">
      <c r="B3" s="18"/>
      <c r="C3" s="19"/>
      <c r="D3" s="19"/>
      <c r="E3" s="19"/>
      <c r="F3" s="19"/>
      <c r="G3" s="19"/>
      <c r="H3" s="19"/>
      <c r="I3" s="19"/>
      <c r="J3" s="19"/>
      <c r="K3" s="19"/>
      <c r="L3" s="20"/>
      <c r="AT3" s="17" t="s">
        <v>83</v>
      </c>
    </row>
    <row r="4" spans="2:46" ht="25" customHeight="1">
      <c r="B4" s="20"/>
      <c r="D4" s="21" t="s">
        <v>116</v>
      </c>
      <c r="L4" s="20"/>
      <c r="M4" s="85" t="s">
        <v>10</v>
      </c>
      <c r="AT4" s="17" t="s">
        <v>4</v>
      </c>
    </row>
    <row r="5" spans="2:46" ht="7" customHeight="1">
      <c r="B5" s="20"/>
      <c r="L5" s="20"/>
    </row>
    <row r="6" spans="2:46" ht="12" customHeight="1">
      <c r="B6" s="20"/>
      <c r="D6" s="27" t="s">
        <v>16</v>
      </c>
      <c r="L6" s="20"/>
    </row>
    <row r="7" spans="2:46" ht="16.5" customHeight="1">
      <c r="B7" s="20"/>
      <c r="E7" s="311" t="str">
        <f>'Rekapitulace stavby'!K6</f>
        <v>Modernizace školní kuchyně ZŠ, MŠ a ZUŠ Lomnice</v>
      </c>
      <c r="F7" s="312"/>
      <c r="G7" s="312"/>
      <c r="H7" s="312"/>
      <c r="L7" s="20"/>
    </row>
    <row r="8" spans="2:46" s="1" customFormat="1" ht="12" customHeight="1">
      <c r="B8" s="32"/>
      <c r="D8" s="27" t="s">
        <v>117</v>
      </c>
      <c r="L8" s="32"/>
    </row>
    <row r="9" spans="2:46" s="1" customFormat="1" ht="16.5" customHeight="1">
      <c r="B9" s="32"/>
      <c r="E9" s="278" t="s">
        <v>1217</v>
      </c>
      <c r="F9" s="313"/>
      <c r="G9" s="313"/>
      <c r="H9" s="313"/>
      <c r="L9" s="32"/>
    </row>
    <row r="10" spans="2:46" s="1" customFormat="1" ht="11">
      <c r="B10" s="32"/>
      <c r="L10" s="32"/>
    </row>
    <row r="11" spans="2:46" s="1" customFormat="1" ht="12" customHeight="1">
      <c r="B11" s="32"/>
      <c r="D11" s="27" t="s">
        <v>18</v>
      </c>
      <c r="F11" s="25" t="s">
        <v>19</v>
      </c>
      <c r="I11" s="27" t="s">
        <v>20</v>
      </c>
      <c r="J11" s="25" t="s">
        <v>19</v>
      </c>
      <c r="L11" s="32"/>
    </row>
    <row r="12" spans="2:46" s="1" customFormat="1" ht="12" customHeight="1">
      <c r="B12" s="32"/>
      <c r="D12" s="27" t="s">
        <v>21</v>
      </c>
      <c r="F12" s="25" t="s">
        <v>22</v>
      </c>
      <c r="I12" s="27" t="s">
        <v>23</v>
      </c>
      <c r="J12" s="49" t="str">
        <f>'Rekapitulace stavby'!AN8</f>
        <v>25. 4. 2025</v>
      </c>
      <c r="L12" s="32"/>
    </row>
    <row r="13" spans="2:46" s="1" customFormat="1" ht="10.75" customHeight="1">
      <c r="B13" s="32"/>
      <c r="L13" s="32"/>
    </row>
    <row r="14" spans="2:46" s="1" customFormat="1" ht="12" customHeight="1">
      <c r="B14" s="32"/>
      <c r="D14" s="27" t="s">
        <v>25</v>
      </c>
      <c r="I14" s="27" t="s">
        <v>26</v>
      </c>
      <c r="J14" s="25" t="s">
        <v>19</v>
      </c>
      <c r="L14" s="32"/>
    </row>
    <row r="15" spans="2:46" s="1" customFormat="1" ht="18" customHeight="1">
      <c r="B15" s="32"/>
      <c r="E15" s="25" t="s">
        <v>27</v>
      </c>
      <c r="I15" s="27" t="s">
        <v>28</v>
      </c>
      <c r="J15" s="25" t="s">
        <v>19</v>
      </c>
      <c r="L15" s="32"/>
    </row>
    <row r="16" spans="2:46" s="1" customFormat="1" ht="7"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14" t="str">
        <f>'Rekapitulace stavby'!E14</f>
        <v>Vyplň údaj</v>
      </c>
      <c r="F18" s="284"/>
      <c r="G18" s="284"/>
      <c r="H18" s="284"/>
      <c r="I18" s="27" t="s">
        <v>28</v>
      </c>
      <c r="J18" s="28" t="str">
        <f>'Rekapitulace stavby'!AN14</f>
        <v>Vyplň údaj</v>
      </c>
      <c r="L18" s="32"/>
    </row>
    <row r="19" spans="2:12" s="1" customFormat="1" ht="7" customHeight="1">
      <c r="B19" s="32"/>
      <c r="L19" s="32"/>
    </row>
    <row r="20" spans="2:12" s="1" customFormat="1" ht="12" customHeight="1">
      <c r="B20" s="32"/>
      <c r="D20" s="27" t="s">
        <v>31</v>
      </c>
      <c r="I20" s="27" t="s">
        <v>26</v>
      </c>
      <c r="J20" s="25" t="s">
        <v>32</v>
      </c>
      <c r="L20" s="32"/>
    </row>
    <row r="21" spans="2:12" s="1" customFormat="1" ht="18" customHeight="1">
      <c r="B21" s="32"/>
      <c r="E21" s="25" t="s">
        <v>33</v>
      </c>
      <c r="I21" s="27" t="s">
        <v>28</v>
      </c>
      <c r="J21" s="25" t="s">
        <v>34</v>
      </c>
      <c r="L21" s="32"/>
    </row>
    <row r="22" spans="2:12" s="1" customFormat="1" ht="7" customHeight="1">
      <c r="B22" s="32"/>
      <c r="L22" s="32"/>
    </row>
    <row r="23" spans="2:12" s="1" customFormat="1" ht="12" customHeight="1">
      <c r="B23" s="32"/>
      <c r="D23" s="27" t="s">
        <v>36</v>
      </c>
      <c r="I23" s="27" t="s">
        <v>26</v>
      </c>
      <c r="J23" s="25" t="s">
        <v>32</v>
      </c>
      <c r="L23" s="32"/>
    </row>
    <row r="24" spans="2:12" s="1" customFormat="1" ht="18" customHeight="1">
      <c r="B24" s="32"/>
      <c r="E24" s="25" t="s">
        <v>33</v>
      </c>
      <c r="I24" s="27" t="s">
        <v>28</v>
      </c>
      <c r="J24" s="25" t="s">
        <v>34</v>
      </c>
      <c r="L24" s="32"/>
    </row>
    <row r="25" spans="2:12" s="1" customFormat="1" ht="7" customHeight="1">
      <c r="B25" s="32"/>
      <c r="L25" s="32"/>
    </row>
    <row r="26" spans="2:12" s="1" customFormat="1" ht="12" customHeight="1">
      <c r="B26" s="32"/>
      <c r="D26" s="27" t="s">
        <v>37</v>
      </c>
      <c r="L26" s="32"/>
    </row>
    <row r="27" spans="2:12" s="7" customFormat="1" ht="47.25" customHeight="1">
      <c r="B27" s="86"/>
      <c r="E27" s="289" t="s">
        <v>38</v>
      </c>
      <c r="F27" s="289"/>
      <c r="G27" s="289"/>
      <c r="H27" s="289"/>
      <c r="L27" s="86"/>
    </row>
    <row r="28" spans="2:12" s="1" customFormat="1" ht="7" customHeight="1">
      <c r="B28" s="32"/>
      <c r="L28" s="32"/>
    </row>
    <row r="29" spans="2:12" s="1" customFormat="1" ht="7" customHeight="1">
      <c r="B29" s="32"/>
      <c r="D29" s="50"/>
      <c r="E29" s="50"/>
      <c r="F29" s="50"/>
      <c r="G29" s="50"/>
      <c r="H29" s="50"/>
      <c r="I29" s="50"/>
      <c r="J29" s="50"/>
      <c r="K29" s="50"/>
      <c r="L29" s="32"/>
    </row>
    <row r="30" spans="2:12" s="1" customFormat="1" ht="25.5" customHeight="1">
      <c r="B30" s="32"/>
      <c r="D30" s="87" t="s">
        <v>39</v>
      </c>
      <c r="J30" s="63">
        <f>ROUND(J91, 2)</f>
        <v>0</v>
      </c>
      <c r="L30" s="32"/>
    </row>
    <row r="31" spans="2:12" s="1" customFormat="1" ht="7" customHeight="1">
      <c r="B31" s="32"/>
      <c r="D31" s="50"/>
      <c r="E31" s="50"/>
      <c r="F31" s="50"/>
      <c r="G31" s="50"/>
      <c r="H31" s="50"/>
      <c r="I31" s="50"/>
      <c r="J31" s="50"/>
      <c r="K31" s="50"/>
      <c r="L31" s="32"/>
    </row>
    <row r="32" spans="2:12" s="1" customFormat="1" ht="14.5" customHeight="1">
      <c r="B32" s="32"/>
      <c r="F32" s="35" t="s">
        <v>41</v>
      </c>
      <c r="I32" s="35" t="s">
        <v>40</v>
      </c>
      <c r="J32" s="35" t="s">
        <v>42</v>
      </c>
      <c r="L32" s="32"/>
    </row>
    <row r="33" spans="2:12" s="1" customFormat="1" ht="14.5" customHeight="1">
      <c r="B33" s="32"/>
      <c r="D33" s="52" t="s">
        <v>43</v>
      </c>
      <c r="E33" s="27" t="s">
        <v>44</v>
      </c>
      <c r="F33" s="88">
        <f>ROUND((SUM(BE91:BE241)),  2)</f>
        <v>0</v>
      </c>
      <c r="I33" s="89">
        <v>0.21</v>
      </c>
      <c r="J33" s="88">
        <f>ROUND(((SUM(BE91:BE241))*I33),  2)</f>
        <v>0</v>
      </c>
      <c r="L33" s="32"/>
    </row>
    <row r="34" spans="2:12" s="1" customFormat="1" ht="14.5" customHeight="1">
      <c r="B34" s="32"/>
      <c r="E34" s="27" t="s">
        <v>45</v>
      </c>
      <c r="F34" s="88">
        <f>ROUND((SUM(BF91:BF241)),  2)</f>
        <v>0</v>
      </c>
      <c r="I34" s="89">
        <v>0.12</v>
      </c>
      <c r="J34" s="88">
        <f>ROUND(((SUM(BF91:BF241))*I34),  2)</f>
        <v>0</v>
      </c>
      <c r="L34" s="32"/>
    </row>
    <row r="35" spans="2:12" s="1" customFormat="1" ht="14.5" hidden="1" customHeight="1">
      <c r="B35" s="32"/>
      <c r="E35" s="27" t="s">
        <v>46</v>
      </c>
      <c r="F35" s="88">
        <f>ROUND((SUM(BG91:BG241)),  2)</f>
        <v>0</v>
      </c>
      <c r="I35" s="89">
        <v>0.21</v>
      </c>
      <c r="J35" s="88">
        <f>0</f>
        <v>0</v>
      </c>
      <c r="L35" s="32"/>
    </row>
    <row r="36" spans="2:12" s="1" customFormat="1" ht="14.5" hidden="1" customHeight="1">
      <c r="B36" s="32"/>
      <c r="E36" s="27" t="s">
        <v>47</v>
      </c>
      <c r="F36" s="88">
        <f>ROUND((SUM(BH91:BH241)),  2)</f>
        <v>0</v>
      </c>
      <c r="I36" s="89">
        <v>0.12</v>
      </c>
      <c r="J36" s="88">
        <f>0</f>
        <v>0</v>
      </c>
      <c r="L36" s="32"/>
    </row>
    <row r="37" spans="2:12" s="1" customFormat="1" ht="14.5" hidden="1" customHeight="1">
      <c r="B37" s="32"/>
      <c r="E37" s="27" t="s">
        <v>48</v>
      </c>
      <c r="F37" s="88">
        <f>ROUND((SUM(BI91:BI241)),  2)</f>
        <v>0</v>
      </c>
      <c r="I37" s="89">
        <v>0</v>
      </c>
      <c r="J37" s="88">
        <f>0</f>
        <v>0</v>
      </c>
      <c r="L37" s="32"/>
    </row>
    <row r="38" spans="2:12" s="1" customFormat="1" ht="7" customHeight="1">
      <c r="B38" s="32"/>
      <c r="L38" s="32"/>
    </row>
    <row r="39" spans="2:12" s="1" customFormat="1" ht="25.5" customHeight="1">
      <c r="B39" s="32"/>
      <c r="C39" s="90"/>
      <c r="D39" s="91" t="s">
        <v>49</v>
      </c>
      <c r="E39" s="54"/>
      <c r="F39" s="54"/>
      <c r="G39" s="92" t="s">
        <v>50</v>
      </c>
      <c r="H39" s="93" t="s">
        <v>51</v>
      </c>
      <c r="I39" s="54"/>
      <c r="J39" s="94">
        <f>SUM(J30:J37)</f>
        <v>0</v>
      </c>
      <c r="K39" s="95"/>
      <c r="L39" s="32"/>
    </row>
    <row r="40" spans="2:12" s="1" customFormat="1" ht="14.5" customHeight="1">
      <c r="B40" s="41"/>
      <c r="C40" s="42"/>
      <c r="D40" s="42"/>
      <c r="E40" s="42"/>
      <c r="F40" s="42"/>
      <c r="G40" s="42"/>
      <c r="H40" s="42"/>
      <c r="I40" s="42"/>
      <c r="J40" s="42"/>
      <c r="K40" s="42"/>
      <c r="L40" s="32"/>
    </row>
    <row r="44" spans="2:12" s="1" customFormat="1" ht="7" customHeight="1">
      <c r="B44" s="43"/>
      <c r="C44" s="44"/>
      <c r="D44" s="44"/>
      <c r="E44" s="44"/>
      <c r="F44" s="44"/>
      <c r="G44" s="44"/>
      <c r="H44" s="44"/>
      <c r="I44" s="44"/>
      <c r="J44" s="44"/>
      <c r="K44" s="44"/>
      <c r="L44" s="32"/>
    </row>
    <row r="45" spans="2:12" s="1" customFormat="1" ht="25" customHeight="1">
      <c r="B45" s="32"/>
      <c r="C45" s="21" t="s">
        <v>119</v>
      </c>
      <c r="L45" s="32"/>
    </row>
    <row r="46" spans="2:12" s="1" customFormat="1" ht="7" customHeight="1">
      <c r="B46" s="32"/>
      <c r="L46" s="32"/>
    </row>
    <row r="47" spans="2:12" s="1" customFormat="1" ht="12" customHeight="1">
      <c r="B47" s="32"/>
      <c r="C47" s="27" t="s">
        <v>16</v>
      </c>
      <c r="L47" s="32"/>
    </row>
    <row r="48" spans="2:12" s="1" customFormat="1" ht="16.5" customHeight="1">
      <c r="B48" s="32"/>
      <c r="E48" s="311" t="str">
        <f>E7</f>
        <v>Modernizace školní kuchyně ZŠ, MŠ a ZUŠ Lomnice</v>
      </c>
      <c r="F48" s="312"/>
      <c r="G48" s="312"/>
      <c r="H48" s="312"/>
      <c r="L48" s="32"/>
    </row>
    <row r="49" spans="2:47" s="1" customFormat="1" ht="12" customHeight="1">
      <c r="B49" s="32"/>
      <c r="C49" s="27" t="s">
        <v>117</v>
      </c>
      <c r="L49" s="32"/>
    </row>
    <row r="50" spans="2:47" s="1" customFormat="1" ht="16.5" customHeight="1">
      <c r="B50" s="32"/>
      <c r="E50" s="278" t="str">
        <f>E9</f>
        <v>08 - VZT - Uznatelné</v>
      </c>
      <c r="F50" s="313"/>
      <c r="G50" s="313"/>
      <c r="H50" s="313"/>
      <c r="L50" s="32"/>
    </row>
    <row r="51" spans="2:47" s="1" customFormat="1" ht="7" customHeight="1">
      <c r="B51" s="32"/>
      <c r="L51" s="32"/>
    </row>
    <row r="52" spans="2:47" s="1" customFormat="1" ht="12" customHeight="1">
      <c r="B52" s="32"/>
      <c r="C52" s="27" t="s">
        <v>21</v>
      </c>
      <c r="F52" s="25" t="str">
        <f>F12</f>
        <v>Tišnovská 362</v>
      </c>
      <c r="I52" s="27" t="s">
        <v>23</v>
      </c>
      <c r="J52" s="49" t="str">
        <f>IF(J12="","",J12)</f>
        <v>25. 4. 2025</v>
      </c>
      <c r="L52" s="32"/>
    </row>
    <row r="53" spans="2:47" s="1" customFormat="1" ht="7" customHeight="1">
      <c r="B53" s="32"/>
      <c r="L53" s="32"/>
    </row>
    <row r="54" spans="2:47" s="1" customFormat="1" ht="15.25" customHeight="1">
      <c r="B54" s="32"/>
      <c r="C54" s="27" t="s">
        <v>25</v>
      </c>
      <c r="F54" s="25" t="str">
        <f>E15</f>
        <v>Městys Lomnice</v>
      </c>
      <c r="I54" s="27" t="s">
        <v>31</v>
      </c>
      <c r="J54" s="30" t="str">
        <f>E21</f>
        <v>Proiectura Dana s.r.o.</v>
      </c>
      <c r="L54" s="32"/>
    </row>
    <row r="55" spans="2:47" s="1" customFormat="1" ht="15.25" customHeight="1">
      <c r="B55" s="32"/>
      <c r="C55" s="27" t="s">
        <v>29</v>
      </c>
      <c r="F55" s="25" t="str">
        <f>IF(E18="","",E18)</f>
        <v>Vyplň údaj</v>
      </c>
      <c r="I55" s="27" t="s">
        <v>36</v>
      </c>
      <c r="J55" s="30" t="str">
        <f>E24</f>
        <v>Proiectura Dana s.r.o.</v>
      </c>
      <c r="L55" s="32"/>
    </row>
    <row r="56" spans="2:47" s="1" customFormat="1" ht="10.25" customHeight="1">
      <c r="B56" s="32"/>
      <c r="L56" s="32"/>
    </row>
    <row r="57" spans="2:47" s="1" customFormat="1" ht="29.25" customHeight="1">
      <c r="B57" s="32"/>
      <c r="C57" s="96" t="s">
        <v>120</v>
      </c>
      <c r="D57" s="90"/>
      <c r="E57" s="90"/>
      <c r="F57" s="90"/>
      <c r="G57" s="90"/>
      <c r="H57" s="90"/>
      <c r="I57" s="90"/>
      <c r="J57" s="97" t="s">
        <v>121</v>
      </c>
      <c r="K57" s="90"/>
      <c r="L57" s="32"/>
    </row>
    <row r="58" spans="2:47" s="1" customFormat="1" ht="10.25" customHeight="1">
      <c r="B58" s="32"/>
      <c r="L58" s="32"/>
    </row>
    <row r="59" spans="2:47" s="1" customFormat="1" ht="22.75" customHeight="1">
      <c r="B59" s="32"/>
      <c r="C59" s="98" t="s">
        <v>71</v>
      </c>
      <c r="J59" s="63">
        <f>J91</f>
        <v>0</v>
      </c>
      <c r="L59" s="32"/>
      <c r="AU59" s="17" t="s">
        <v>122</v>
      </c>
    </row>
    <row r="60" spans="2:47" s="8" customFormat="1" ht="25" customHeight="1">
      <c r="B60" s="99"/>
      <c r="D60" s="100" t="s">
        <v>1218</v>
      </c>
      <c r="E60" s="101"/>
      <c r="F60" s="101"/>
      <c r="G60" s="101"/>
      <c r="H60" s="101"/>
      <c r="I60" s="101"/>
      <c r="J60" s="102">
        <f>J92</f>
        <v>0</v>
      </c>
      <c r="L60" s="99"/>
    </row>
    <row r="61" spans="2:47" s="9" customFormat="1" ht="20" customHeight="1">
      <c r="B61" s="103"/>
      <c r="D61" s="104" t="s">
        <v>1219</v>
      </c>
      <c r="E61" s="105"/>
      <c r="F61" s="105"/>
      <c r="G61" s="105"/>
      <c r="H61" s="105"/>
      <c r="I61" s="105"/>
      <c r="J61" s="106">
        <f>J97</f>
        <v>0</v>
      </c>
      <c r="L61" s="103"/>
    </row>
    <row r="62" spans="2:47" s="9" customFormat="1" ht="20" customHeight="1">
      <c r="B62" s="103"/>
      <c r="D62" s="104" t="s">
        <v>1220</v>
      </c>
      <c r="E62" s="105"/>
      <c r="F62" s="105"/>
      <c r="G62" s="105"/>
      <c r="H62" s="105"/>
      <c r="I62" s="105"/>
      <c r="J62" s="106">
        <f>J103</f>
        <v>0</v>
      </c>
      <c r="L62" s="103"/>
    </row>
    <row r="63" spans="2:47" s="9" customFormat="1" ht="20" customHeight="1">
      <c r="B63" s="103"/>
      <c r="D63" s="104" t="s">
        <v>1221</v>
      </c>
      <c r="E63" s="105"/>
      <c r="F63" s="105"/>
      <c r="G63" s="105"/>
      <c r="H63" s="105"/>
      <c r="I63" s="105"/>
      <c r="J63" s="106">
        <f>J136</f>
        <v>0</v>
      </c>
      <c r="L63" s="103"/>
    </row>
    <row r="64" spans="2:47" s="9" customFormat="1" ht="20" customHeight="1">
      <c r="B64" s="103"/>
      <c r="D64" s="104" t="s">
        <v>1222</v>
      </c>
      <c r="E64" s="105"/>
      <c r="F64" s="105"/>
      <c r="G64" s="105"/>
      <c r="H64" s="105"/>
      <c r="I64" s="105"/>
      <c r="J64" s="106">
        <f>J168</f>
        <v>0</v>
      </c>
      <c r="L64" s="103"/>
    </row>
    <row r="65" spans="2:12" s="9" customFormat="1" ht="20" customHeight="1">
      <c r="B65" s="103"/>
      <c r="D65" s="104" t="s">
        <v>1223</v>
      </c>
      <c r="E65" s="105"/>
      <c r="F65" s="105"/>
      <c r="G65" s="105"/>
      <c r="H65" s="105"/>
      <c r="I65" s="105"/>
      <c r="J65" s="106">
        <f>J179</f>
        <v>0</v>
      </c>
      <c r="L65" s="103"/>
    </row>
    <row r="66" spans="2:12" s="8" customFormat="1" ht="25" customHeight="1">
      <c r="B66" s="99"/>
      <c r="D66" s="100" t="s">
        <v>1224</v>
      </c>
      <c r="E66" s="101"/>
      <c r="F66" s="101"/>
      <c r="G66" s="101"/>
      <c r="H66" s="101"/>
      <c r="I66" s="101"/>
      <c r="J66" s="102">
        <f>J196</f>
        <v>0</v>
      </c>
      <c r="L66" s="99"/>
    </row>
    <row r="67" spans="2:12" s="8" customFormat="1" ht="25" customHeight="1">
      <c r="B67" s="99"/>
      <c r="D67" s="100" t="s">
        <v>1225</v>
      </c>
      <c r="E67" s="101"/>
      <c r="F67" s="101"/>
      <c r="G67" s="101"/>
      <c r="H67" s="101"/>
      <c r="I67" s="101"/>
      <c r="J67" s="102">
        <f>J206</f>
        <v>0</v>
      </c>
      <c r="L67" s="99"/>
    </row>
    <row r="68" spans="2:12" s="8" customFormat="1" ht="25" customHeight="1">
      <c r="B68" s="99"/>
      <c r="D68" s="100" t="s">
        <v>1226</v>
      </c>
      <c r="E68" s="101"/>
      <c r="F68" s="101"/>
      <c r="G68" s="101"/>
      <c r="H68" s="101"/>
      <c r="I68" s="101"/>
      <c r="J68" s="102">
        <f>J208</f>
        <v>0</v>
      </c>
      <c r="L68" s="99"/>
    </row>
    <row r="69" spans="2:12" s="8" customFormat="1" ht="25" customHeight="1">
      <c r="B69" s="99"/>
      <c r="D69" s="100" t="s">
        <v>1227</v>
      </c>
      <c r="E69" s="101"/>
      <c r="F69" s="101"/>
      <c r="G69" s="101"/>
      <c r="H69" s="101"/>
      <c r="I69" s="101"/>
      <c r="J69" s="102">
        <f>J210</f>
        <v>0</v>
      </c>
      <c r="L69" s="99"/>
    </row>
    <row r="70" spans="2:12" s="8" customFormat="1" ht="25" customHeight="1">
      <c r="B70" s="99"/>
      <c r="D70" s="100" t="s">
        <v>1228</v>
      </c>
      <c r="E70" s="101"/>
      <c r="F70" s="101"/>
      <c r="G70" s="101"/>
      <c r="H70" s="101"/>
      <c r="I70" s="101"/>
      <c r="J70" s="102">
        <f>J220</f>
        <v>0</v>
      </c>
      <c r="L70" s="99"/>
    </row>
    <row r="71" spans="2:12" s="8" customFormat="1" ht="25" customHeight="1">
      <c r="B71" s="99"/>
      <c r="D71" s="100" t="s">
        <v>1229</v>
      </c>
      <c r="E71" s="101"/>
      <c r="F71" s="101"/>
      <c r="G71" s="101"/>
      <c r="H71" s="101"/>
      <c r="I71" s="101"/>
      <c r="J71" s="102">
        <f>J237</f>
        <v>0</v>
      </c>
      <c r="L71" s="99"/>
    </row>
    <row r="72" spans="2:12" s="1" customFormat="1" ht="21.75" customHeight="1">
      <c r="B72" s="32"/>
      <c r="L72" s="32"/>
    </row>
    <row r="73" spans="2:12" s="1" customFormat="1" ht="7" customHeight="1">
      <c r="B73" s="41"/>
      <c r="C73" s="42"/>
      <c r="D73" s="42"/>
      <c r="E73" s="42"/>
      <c r="F73" s="42"/>
      <c r="G73" s="42"/>
      <c r="H73" s="42"/>
      <c r="I73" s="42"/>
      <c r="J73" s="42"/>
      <c r="K73" s="42"/>
      <c r="L73" s="32"/>
    </row>
    <row r="77" spans="2:12" s="1" customFormat="1" ht="7" customHeight="1">
      <c r="B77" s="43"/>
      <c r="C77" s="44"/>
      <c r="D77" s="44"/>
      <c r="E77" s="44"/>
      <c r="F77" s="44"/>
      <c r="G77" s="44"/>
      <c r="H77" s="44"/>
      <c r="I77" s="44"/>
      <c r="J77" s="44"/>
      <c r="K77" s="44"/>
      <c r="L77" s="32"/>
    </row>
    <row r="78" spans="2:12" s="1" customFormat="1" ht="25" customHeight="1">
      <c r="B78" s="32"/>
      <c r="C78" s="21" t="s">
        <v>137</v>
      </c>
      <c r="L78" s="32"/>
    </row>
    <row r="79" spans="2:12" s="1" customFormat="1" ht="7" customHeight="1">
      <c r="B79" s="32"/>
      <c r="L79" s="32"/>
    </row>
    <row r="80" spans="2:12" s="1" customFormat="1" ht="12" customHeight="1">
      <c r="B80" s="32"/>
      <c r="C80" s="27" t="s">
        <v>16</v>
      </c>
      <c r="L80" s="32"/>
    </row>
    <row r="81" spans="2:65" s="1" customFormat="1" ht="16.5" customHeight="1">
      <c r="B81" s="32"/>
      <c r="E81" s="311" t="str">
        <f>E7</f>
        <v>Modernizace školní kuchyně ZŠ, MŠ a ZUŠ Lomnice</v>
      </c>
      <c r="F81" s="312"/>
      <c r="G81" s="312"/>
      <c r="H81" s="312"/>
      <c r="L81" s="32"/>
    </row>
    <row r="82" spans="2:65" s="1" customFormat="1" ht="12" customHeight="1">
      <c r="B82" s="32"/>
      <c r="C82" s="27" t="s">
        <v>117</v>
      </c>
      <c r="L82" s="32"/>
    </row>
    <row r="83" spans="2:65" s="1" customFormat="1" ht="16.5" customHeight="1">
      <c r="B83" s="32"/>
      <c r="E83" s="278" t="str">
        <f>E9</f>
        <v>08 - VZT - Uznatelné</v>
      </c>
      <c r="F83" s="313"/>
      <c r="G83" s="313"/>
      <c r="H83" s="313"/>
      <c r="L83" s="32"/>
    </row>
    <row r="84" spans="2:65" s="1" customFormat="1" ht="7" customHeight="1">
      <c r="B84" s="32"/>
      <c r="L84" s="32"/>
    </row>
    <row r="85" spans="2:65" s="1" customFormat="1" ht="12" customHeight="1">
      <c r="B85" s="32"/>
      <c r="C85" s="27" t="s">
        <v>21</v>
      </c>
      <c r="F85" s="25" t="str">
        <f>F12</f>
        <v>Tišnovská 362</v>
      </c>
      <c r="I85" s="27" t="s">
        <v>23</v>
      </c>
      <c r="J85" s="49" t="str">
        <f>IF(J12="","",J12)</f>
        <v>25. 4. 2025</v>
      </c>
      <c r="L85" s="32"/>
    </row>
    <row r="86" spans="2:65" s="1" customFormat="1" ht="7" customHeight="1">
      <c r="B86" s="32"/>
      <c r="L86" s="32"/>
    </row>
    <row r="87" spans="2:65" s="1" customFormat="1" ht="15.25" customHeight="1">
      <c r="B87" s="32"/>
      <c r="C87" s="27" t="s">
        <v>25</v>
      </c>
      <c r="F87" s="25" t="str">
        <f>E15</f>
        <v>Městys Lomnice</v>
      </c>
      <c r="I87" s="27" t="s">
        <v>31</v>
      </c>
      <c r="J87" s="30" t="str">
        <f>E21</f>
        <v>Proiectura Dana s.r.o.</v>
      </c>
      <c r="L87" s="32"/>
    </row>
    <row r="88" spans="2:65" s="1" customFormat="1" ht="15.25" customHeight="1">
      <c r="B88" s="32"/>
      <c r="C88" s="27" t="s">
        <v>29</v>
      </c>
      <c r="F88" s="25" t="str">
        <f>IF(E18="","",E18)</f>
        <v>Vyplň údaj</v>
      </c>
      <c r="I88" s="27" t="s">
        <v>36</v>
      </c>
      <c r="J88" s="30" t="str">
        <f>E24</f>
        <v>Proiectura Dana s.r.o.</v>
      </c>
      <c r="L88" s="32"/>
    </row>
    <row r="89" spans="2:65" s="1" customFormat="1" ht="10.25" customHeight="1">
      <c r="B89" s="32"/>
      <c r="L89" s="32"/>
    </row>
    <row r="90" spans="2:65" s="10" customFormat="1" ht="29.25" customHeight="1">
      <c r="B90" s="107"/>
      <c r="C90" s="108" t="s">
        <v>138</v>
      </c>
      <c r="D90" s="109" t="s">
        <v>58</v>
      </c>
      <c r="E90" s="109" t="s">
        <v>54</v>
      </c>
      <c r="F90" s="109" t="s">
        <v>55</v>
      </c>
      <c r="G90" s="109" t="s">
        <v>139</v>
      </c>
      <c r="H90" s="109" t="s">
        <v>140</v>
      </c>
      <c r="I90" s="109" t="s">
        <v>141</v>
      </c>
      <c r="J90" s="109" t="s">
        <v>121</v>
      </c>
      <c r="K90" s="110" t="s">
        <v>142</v>
      </c>
      <c r="L90" s="107"/>
      <c r="M90" s="56" t="s">
        <v>19</v>
      </c>
      <c r="N90" s="57" t="s">
        <v>43</v>
      </c>
      <c r="O90" s="57" t="s">
        <v>143</v>
      </c>
      <c r="P90" s="57" t="s">
        <v>144</v>
      </c>
      <c r="Q90" s="57" t="s">
        <v>145</v>
      </c>
      <c r="R90" s="57" t="s">
        <v>146</v>
      </c>
      <c r="S90" s="57" t="s">
        <v>147</v>
      </c>
      <c r="T90" s="58" t="s">
        <v>148</v>
      </c>
    </row>
    <row r="91" spans="2:65" s="1" customFormat="1" ht="22.75" customHeight="1">
      <c r="B91" s="32"/>
      <c r="C91" s="61" t="s">
        <v>149</v>
      </c>
      <c r="J91" s="111">
        <f>BK91</f>
        <v>0</v>
      </c>
      <c r="L91" s="32"/>
      <c r="M91" s="59"/>
      <c r="N91" s="50"/>
      <c r="O91" s="50"/>
      <c r="P91" s="112">
        <f>P92+P196+P206+P208+P210+P220+P237</f>
        <v>0</v>
      </c>
      <c r="Q91" s="50"/>
      <c r="R91" s="112">
        <f>R92+R196+R206+R208+R210+R220+R237</f>
        <v>0</v>
      </c>
      <c r="S91" s="50"/>
      <c r="T91" s="113">
        <f>T92+T196+T206+T208+T210+T220+T237</f>
        <v>0</v>
      </c>
      <c r="AT91" s="17" t="s">
        <v>72</v>
      </c>
      <c r="AU91" s="17" t="s">
        <v>122</v>
      </c>
      <c r="BK91" s="114">
        <f>BK92+BK196+BK206+BK208+BK210+BK220+BK237</f>
        <v>0</v>
      </c>
    </row>
    <row r="92" spans="2:65" s="11" customFormat="1" ht="26" customHeight="1">
      <c r="B92" s="115"/>
      <c r="D92" s="116" t="s">
        <v>72</v>
      </c>
      <c r="E92" s="117" t="s">
        <v>827</v>
      </c>
      <c r="F92" s="117" t="s">
        <v>1230</v>
      </c>
      <c r="I92" s="118"/>
      <c r="J92" s="119">
        <f>BK92</f>
        <v>0</v>
      </c>
      <c r="L92" s="115"/>
      <c r="M92" s="120"/>
      <c r="P92" s="121">
        <f>P93+SUM(P94:P97)+P103+P136+P168+P179</f>
        <v>0</v>
      </c>
      <c r="R92" s="121">
        <f>R93+SUM(R94:R97)+R103+R136+R168+R179</f>
        <v>0</v>
      </c>
      <c r="T92" s="122">
        <f>T93+SUM(T94:T97)+T103+T136+T168+T179</f>
        <v>0</v>
      </c>
      <c r="AR92" s="116" t="s">
        <v>81</v>
      </c>
      <c r="AT92" s="123" t="s">
        <v>72</v>
      </c>
      <c r="AU92" s="123" t="s">
        <v>73</v>
      </c>
      <c r="AY92" s="116" t="s">
        <v>152</v>
      </c>
      <c r="BK92" s="124">
        <f>BK93+SUM(BK94:BK97)+BK103+BK136+BK168+BK179</f>
        <v>0</v>
      </c>
    </row>
    <row r="93" spans="2:65" s="1" customFormat="1" ht="24.25" customHeight="1">
      <c r="B93" s="32"/>
      <c r="C93" s="127" t="s">
        <v>81</v>
      </c>
      <c r="D93" s="127" t="s">
        <v>155</v>
      </c>
      <c r="E93" s="128" t="s">
        <v>1231</v>
      </c>
      <c r="F93" s="129" t="s">
        <v>1232</v>
      </c>
      <c r="G93" s="130" t="s">
        <v>554</v>
      </c>
      <c r="H93" s="131">
        <v>1</v>
      </c>
      <c r="I93" s="132"/>
      <c r="J93" s="133">
        <f>ROUND(I93*H93,2)</f>
        <v>0</v>
      </c>
      <c r="K93" s="129" t="s">
        <v>19</v>
      </c>
      <c r="L93" s="32"/>
      <c r="M93" s="134" t="s">
        <v>19</v>
      </c>
      <c r="N93" s="135" t="s">
        <v>44</v>
      </c>
      <c r="P93" s="136">
        <f>O93*H93</f>
        <v>0</v>
      </c>
      <c r="Q93" s="136">
        <v>0</v>
      </c>
      <c r="R93" s="136">
        <f>Q93*H93</f>
        <v>0</v>
      </c>
      <c r="S93" s="136">
        <v>0</v>
      </c>
      <c r="T93" s="137">
        <f>S93*H93</f>
        <v>0</v>
      </c>
      <c r="AR93" s="138" t="s">
        <v>160</v>
      </c>
      <c r="AT93" s="138" t="s">
        <v>155</v>
      </c>
      <c r="AU93" s="138" t="s">
        <v>81</v>
      </c>
      <c r="AY93" s="17" t="s">
        <v>152</v>
      </c>
      <c r="BE93" s="139">
        <f>IF(N93="základní",J93,0)</f>
        <v>0</v>
      </c>
      <c r="BF93" s="139">
        <f>IF(N93="snížená",J93,0)</f>
        <v>0</v>
      </c>
      <c r="BG93" s="139">
        <f>IF(N93="zákl. přenesená",J93,0)</f>
        <v>0</v>
      </c>
      <c r="BH93" s="139">
        <f>IF(N93="sníž. přenesená",J93,0)</f>
        <v>0</v>
      </c>
      <c r="BI93" s="139">
        <f>IF(N93="nulová",J93,0)</f>
        <v>0</v>
      </c>
      <c r="BJ93" s="17" t="s">
        <v>81</v>
      </c>
      <c r="BK93" s="139">
        <f>ROUND(I93*H93,2)</f>
        <v>0</v>
      </c>
      <c r="BL93" s="17" t="s">
        <v>160</v>
      </c>
      <c r="BM93" s="138" t="s">
        <v>83</v>
      </c>
    </row>
    <row r="94" spans="2:65" s="1" customFormat="1" ht="24">
      <c r="B94" s="32"/>
      <c r="D94" s="145" t="s">
        <v>1233</v>
      </c>
      <c r="F94" s="188" t="s">
        <v>1234</v>
      </c>
      <c r="I94" s="142"/>
      <c r="L94" s="32"/>
      <c r="M94" s="143"/>
      <c r="T94" s="53"/>
      <c r="AT94" s="17" t="s">
        <v>1233</v>
      </c>
      <c r="AU94" s="17" t="s">
        <v>81</v>
      </c>
    </row>
    <row r="95" spans="2:65" s="1" customFormat="1" ht="16.5" customHeight="1">
      <c r="B95" s="32"/>
      <c r="C95" s="127" t="s">
        <v>83</v>
      </c>
      <c r="D95" s="127" t="s">
        <v>155</v>
      </c>
      <c r="E95" s="128" t="s">
        <v>1235</v>
      </c>
      <c r="F95" s="129" t="s">
        <v>1236</v>
      </c>
      <c r="G95" s="130" t="s">
        <v>554</v>
      </c>
      <c r="H95" s="131">
        <v>1</v>
      </c>
      <c r="I95" s="132"/>
      <c r="J95" s="133">
        <f>ROUND(I95*H95,2)</f>
        <v>0</v>
      </c>
      <c r="K95" s="129" t="s">
        <v>19</v>
      </c>
      <c r="L95" s="32"/>
      <c r="M95" s="134" t="s">
        <v>19</v>
      </c>
      <c r="N95" s="135" t="s">
        <v>44</v>
      </c>
      <c r="P95" s="136">
        <f>O95*H95</f>
        <v>0</v>
      </c>
      <c r="Q95" s="136">
        <v>0</v>
      </c>
      <c r="R95" s="136">
        <f>Q95*H95</f>
        <v>0</v>
      </c>
      <c r="S95" s="136">
        <v>0</v>
      </c>
      <c r="T95" s="137">
        <f>S95*H95</f>
        <v>0</v>
      </c>
      <c r="AR95" s="138" t="s">
        <v>160</v>
      </c>
      <c r="AT95" s="138" t="s">
        <v>155</v>
      </c>
      <c r="AU95" s="138" t="s">
        <v>81</v>
      </c>
      <c r="AY95" s="17" t="s">
        <v>152</v>
      </c>
      <c r="BE95" s="139">
        <f>IF(N95="základní",J95,0)</f>
        <v>0</v>
      </c>
      <c r="BF95" s="139">
        <f>IF(N95="snížená",J95,0)</f>
        <v>0</v>
      </c>
      <c r="BG95" s="139">
        <f>IF(N95="zákl. přenesená",J95,0)</f>
        <v>0</v>
      </c>
      <c r="BH95" s="139">
        <f>IF(N95="sníž. přenesená",J95,0)</f>
        <v>0</v>
      </c>
      <c r="BI95" s="139">
        <f>IF(N95="nulová",J95,0)</f>
        <v>0</v>
      </c>
      <c r="BJ95" s="17" t="s">
        <v>81</v>
      </c>
      <c r="BK95" s="139">
        <f>ROUND(I95*H95,2)</f>
        <v>0</v>
      </c>
      <c r="BL95" s="17" t="s">
        <v>160</v>
      </c>
      <c r="BM95" s="138" t="s">
        <v>160</v>
      </c>
    </row>
    <row r="96" spans="2:65" s="1" customFormat="1" ht="24">
      <c r="B96" s="32"/>
      <c r="D96" s="145" t="s">
        <v>1233</v>
      </c>
      <c r="F96" s="188" t="s">
        <v>1237</v>
      </c>
      <c r="I96" s="142"/>
      <c r="L96" s="32"/>
      <c r="M96" s="143"/>
      <c r="T96" s="53"/>
      <c r="AT96" s="17" t="s">
        <v>1233</v>
      </c>
      <c r="AU96" s="17" t="s">
        <v>81</v>
      </c>
    </row>
    <row r="97" spans="2:65" s="11" customFormat="1" ht="22.75" customHeight="1">
      <c r="B97" s="115"/>
      <c r="D97" s="116" t="s">
        <v>72</v>
      </c>
      <c r="E97" s="125" t="s">
        <v>902</v>
      </c>
      <c r="F97" s="125" t="s">
        <v>1238</v>
      </c>
      <c r="I97" s="118"/>
      <c r="J97" s="126">
        <f>BK97</f>
        <v>0</v>
      </c>
      <c r="L97" s="115"/>
      <c r="M97" s="120"/>
      <c r="P97" s="121">
        <f>SUM(P98:P102)</f>
        <v>0</v>
      </c>
      <c r="R97" s="121">
        <f>SUM(R98:R102)</f>
        <v>0</v>
      </c>
      <c r="T97" s="122">
        <f>SUM(T98:T102)</f>
        <v>0</v>
      </c>
      <c r="AR97" s="116" t="s">
        <v>81</v>
      </c>
      <c r="AT97" s="123" t="s">
        <v>72</v>
      </c>
      <c r="AU97" s="123" t="s">
        <v>81</v>
      </c>
      <c r="AY97" s="116" t="s">
        <v>152</v>
      </c>
      <c r="BK97" s="124">
        <f>SUM(BK98:BK102)</f>
        <v>0</v>
      </c>
    </row>
    <row r="98" spans="2:65" s="1" customFormat="1" ht="16.5" customHeight="1">
      <c r="B98" s="32"/>
      <c r="C98" s="127" t="s">
        <v>173</v>
      </c>
      <c r="D98" s="127" t="s">
        <v>155</v>
      </c>
      <c r="E98" s="128" t="s">
        <v>1239</v>
      </c>
      <c r="F98" s="129" t="s">
        <v>1240</v>
      </c>
      <c r="G98" s="130" t="s">
        <v>554</v>
      </c>
      <c r="H98" s="131">
        <v>1</v>
      </c>
      <c r="I98" s="132"/>
      <c r="J98" s="133">
        <f>ROUND(I98*H98,2)</f>
        <v>0</v>
      </c>
      <c r="K98" s="129" t="s">
        <v>19</v>
      </c>
      <c r="L98" s="32"/>
      <c r="M98" s="134" t="s">
        <v>19</v>
      </c>
      <c r="N98" s="135" t="s">
        <v>44</v>
      </c>
      <c r="P98" s="136">
        <f>O98*H98</f>
        <v>0</v>
      </c>
      <c r="Q98" s="136">
        <v>0</v>
      </c>
      <c r="R98" s="136">
        <f>Q98*H98</f>
        <v>0</v>
      </c>
      <c r="S98" s="136">
        <v>0</v>
      </c>
      <c r="T98" s="137">
        <f>S98*H98</f>
        <v>0</v>
      </c>
      <c r="AR98" s="138" t="s">
        <v>160</v>
      </c>
      <c r="AT98" s="138" t="s">
        <v>155</v>
      </c>
      <c r="AU98" s="138" t="s">
        <v>83</v>
      </c>
      <c r="AY98" s="17" t="s">
        <v>152</v>
      </c>
      <c r="BE98" s="139">
        <f>IF(N98="základní",J98,0)</f>
        <v>0</v>
      </c>
      <c r="BF98" s="139">
        <f>IF(N98="snížená",J98,0)</f>
        <v>0</v>
      </c>
      <c r="BG98" s="139">
        <f>IF(N98="zákl. přenesená",J98,0)</f>
        <v>0</v>
      </c>
      <c r="BH98" s="139">
        <f>IF(N98="sníž. přenesená",J98,0)</f>
        <v>0</v>
      </c>
      <c r="BI98" s="139">
        <f>IF(N98="nulová",J98,0)</f>
        <v>0</v>
      </c>
      <c r="BJ98" s="17" t="s">
        <v>81</v>
      </c>
      <c r="BK98" s="139">
        <f>ROUND(I98*H98,2)</f>
        <v>0</v>
      </c>
      <c r="BL98" s="17" t="s">
        <v>160</v>
      </c>
      <c r="BM98" s="138" t="s">
        <v>189</v>
      </c>
    </row>
    <row r="99" spans="2:65" s="1" customFormat="1" ht="16.5" customHeight="1">
      <c r="B99" s="32"/>
      <c r="C99" s="127" t="s">
        <v>160</v>
      </c>
      <c r="D99" s="127" t="s">
        <v>155</v>
      </c>
      <c r="E99" s="128" t="s">
        <v>1241</v>
      </c>
      <c r="F99" s="129" t="s">
        <v>1242</v>
      </c>
      <c r="G99" s="130" t="s">
        <v>554</v>
      </c>
      <c r="H99" s="131">
        <v>1</v>
      </c>
      <c r="I99" s="132"/>
      <c r="J99" s="133">
        <f>ROUND(I99*H99,2)</f>
        <v>0</v>
      </c>
      <c r="K99" s="129" t="s">
        <v>19</v>
      </c>
      <c r="L99" s="32"/>
      <c r="M99" s="134" t="s">
        <v>19</v>
      </c>
      <c r="N99" s="135" t="s">
        <v>44</v>
      </c>
      <c r="P99" s="136">
        <f>O99*H99</f>
        <v>0</v>
      </c>
      <c r="Q99" s="136">
        <v>0</v>
      </c>
      <c r="R99" s="136">
        <f>Q99*H99</f>
        <v>0</v>
      </c>
      <c r="S99" s="136">
        <v>0</v>
      </c>
      <c r="T99" s="137">
        <f>S99*H99</f>
        <v>0</v>
      </c>
      <c r="AR99" s="138" t="s">
        <v>160</v>
      </c>
      <c r="AT99" s="138" t="s">
        <v>155</v>
      </c>
      <c r="AU99" s="138" t="s">
        <v>83</v>
      </c>
      <c r="AY99" s="17" t="s">
        <v>152</v>
      </c>
      <c r="BE99" s="139">
        <f>IF(N99="základní",J99,0)</f>
        <v>0</v>
      </c>
      <c r="BF99" s="139">
        <f>IF(N99="snížená",J99,0)</f>
        <v>0</v>
      </c>
      <c r="BG99" s="139">
        <f>IF(N99="zákl. přenesená",J99,0)</f>
        <v>0</v>
      </c>
      <c r="BH99" s="139">
        <f>IF(N99="sníž. přenesená",J99,0)</f>
        <v>0</v>
      </c>
      <c r="BI99" s="139">
        <f>IF(N99="nulová",J99,0)</f>
        <v>0</v>
      </c>
      <c r="BJ99" s="17" t="s">
        <v>81</v>
      </c>
      <c r="BK99" s="139">
        <f>ROUND(I99*H99,2)</f>
        <v>0</v>
      </c>
      <c r="BL99" s="17" t="s">
        <v>160</v>
      </c>
      <c r="BM99" s="138" t="s">
        <v>206</v>
      </c>
    </row>
    <row r="100" spans="2:65" s="1" customFormat="1" ht="24">
      <c r="B100" s="32"/>
      <c r="D100" s="145" t="s">
        <v>1233</v>
      </c>
      <c r="F100" s="188" t="s">
        <v>1243</v>
      </c>
      <c r="I100" s="142"/>
      <c r="L100" s="32"/>
      <c r="M100" s="143"/>
      <c r="T100" s="53"/>
      <c r="AT100" s="17" t="s">
        <v>1233</v>
      </c>
      <c r="AU100" s="17" t="s">
        <v>83</v>
      </c>
    </row>
    <row r="101" spans="2:65" s="1" customFormat="1" ht="16.5" customHeight="1">
      <c r="B101" s="32"/>
      <c r="C101" s="127" t="s">
        <v>184</v>
      </c>
      <c r="D101" s="127" t="s">
        <v>155</v>
      </c>
      <c r="E101" s="128" t="s">
        <v>1244</v>
      </c>
      <c r="F101" s="129" t="s">
        <v>1245</v>
      </c>
      <c r="G101" s="130" t="s">
        <v>554</v>
      </c>
      <c r="H101" s="131">
        <v>1</v>
      </c>
      <c r="I101" s="132"/>
      <c r="J101" s="133">
        <f>ROUND(I101*H101,2)</f>
        <v>0</v>
      </c>
      <c r="K101" s="129" t="s">
        <v>19</v>
      </c>
      <c r="L101" s="32"/>
      <c r="M101" s="134" t="s">
        <v>19</v>
      </c>
      <c r="N101" s="135" t="s">
        <v>44</v>
      </c>
      <c r="P101" s="136">
        <f>O101*H101</f>
        <v>0</v>
      </c>
      <c r="Q101" s="136">
        <v>0</v>
      </c>
      <c r="R101" s="136">
        <f>Q101*H101</f>
        <v>0</v>
      </c>
      <c r="S101" s="136">
        <v>0</v>
      </c>
      <c r="T101" s="137">
        <f>S101*H101</f>
        <v>0</v>
      </c>
      <c r="AR101" s="138" t="s">
        <v>160</v>
      </c>
      <c r="AT101" s="138" t="s">
        <v>155</v>
      </c>
      <c r="AU101" s="138" t="s">
        <v>83</v>
      </c>
      <c r="AY101" s="17" t="s">
        <v>152</v>
      </c>
      <c r="BE101" s="139">
        <f>IF(N101="základní",J101,0)</f>
        <v>0</v>
      </c>
      <c r="BF101" s="139">
        <f>IF(N101="snížená",J101,0)</f>
        <v>0</v>
      </c>
      <c r="BG101" s="139">
        <f>IF(N101="zákl. přenesená",J101,0)</f>
        <v>0</v>
      </c>
      <c r="BH101" s="139">
        <f>IF(N101="sníž. přenesená",J101,0)</f>
        <v>0</v>
      </c>
      <c r="BI101" s="139">
        <f>IF(N101="nulová",J101,0)</f>
        <v>0</v>
      </c>
      <c r="BJ101" s="17" t="s">
        <v>81</v>
      </c>
      <c r="BK101" s="139">
        <f>ROUND(I101*H101,2)</f>
        <v>0</v>
      </c>
      <c r="BL101" s="17" t="s">
        <v>160</v>
      </c>
      <c r="BM101" s="138" t="s">
        <v>108</v>
      </c>
    </row>
    <row r="102" spans="2:65" s="1" customFormat="1" ht="24">
      <c r="B102" s="32"/>
      <c r="D102" s="145" t="s">
        <v>1233</v>
      </c>
      <c r="F102" s="188" t="s">
        <v>1246</v>
      </c>
      <c r="I102" s="142"/>
      <c r="L102" s="32"/>
      <c r="M102" s="143"/>
      <c r="T102" s="53"/>
      <c r="AT102" s="17" t="s">
        <v>1233</v>
      </c>
      <c r="AU102" s="17" t="s">
        <v>83</v>
      </c>
    </row>
    <row r="103" spans="2:65" s="11" customFormat="1" ht="22.75" customHeight="1">
      <c r="B103" s="115"/>
      <c r="D103" s="116" t="s">
        <v>72</v>
      </c>
      <c r="E103" s="125" t="s">
        <v>912</v>
      </c>
      <c r="F103" s="125" t="s">
        <v>1247</v>
      </c>
      <c r="I103" s="118"/>
      <c r="J103" s="126">
        <f>BK103</f>
        <v>0</v>
      </c>
      <c r="L103" s="115"/>
      <c r="M103" s="120"/>
      <c r="P103" s="121">
        <f>SUM(P104:P135)</f>
        <v>0</v>
      </c>
      <c r="R103" s="121">
        <f>SUM(R104:R135)</f>
        <v>0</v>
      </c>
      <c r="T103" s="122">
        <f>SUM(T104:T135)</f>
        <v>0</v>
      </c>
      <c r="AR103" s="116" t="s">
        <v>81</v>
      </c>
      <c r="AT103" s="123" t="s">
        <v>72</v>
      </c>
      <c r="AU103" s="123" t="s">
        <v>81</v>
      </c>
      <c r="AY103" s="116" t="s">
        <v>152</v>
      </c>
      <c r="BK103" s="124">
        <f>SUM(BK104:BK135)</f>
        <v>0</v>
      </c>
    </row>
    <row r="104" spans="2:65" s="1" customFormat="1" ht="16.5" customHeight="1">
      <c r="B104" s="32"/>
      <c r="C104" s="127" t="s">
        <v>189</v>
      </c>
      <c r="D104" s="127" t="s">
        <v>155</v>
      </c>
      <c r="E104" s="128" t="s">
        <v>1248</v>
      </c>
      <c r="F104" s="129" t="s">
        <v>1249</v>
      </c>
      <c r="G104" s="130" t="s">
        <v>554</v>
      </c>
      <c r="H104" s="131">
        <v>1</v>
      </c>
      <c r="I104" s="132"/>
      <c r="J104" s="133">
        <f>ROUND(I104*H104,2)</f>
        <v>0</v>
      </c>
      <c r="K104" s="129" t="s">
        <v>19</v>
      </c>
      <c r="L104" s="32"/>
      <c r="M104" s="134" t="s">
        <v>19</v>
      </c>
      <c r="N104" s="135" t="s">
        <v>44</v>
      </c>
      <c r="P104" s="136">
        <f>O104*H104</f>
        <v>0</v>
      </c>
      <c r="Q104" s="136">
        <v>0</v>
      </c>
      <c r="R104" s="136">
        <f>Q104*H104</f>
        <v>0</v>
      </c>
      <c r="S104" s="136">
        <v>0</v>
      </c>
      <c r="T104" s="137">
        <f>S104*H104</f>
        <v>0</v>
      </c>
      <c r="AR104" s="138" t="s">
        <v>160</v>
      </c>
      <c r="AT104" s="138" t="s">
        <v>155</v>
      </c>
      <c r="AU104" s="138" t="s">
        <v>83</v>
      </c>
      <c r="AY104" s="17" t="s">
        <v>152</v>
      </c>
      <c r="BE104" s="139">
        <f>IF(N104="základní",J104,0)</f>
        <v>0</v>
      </c>
      <c r="BF104" s="139">
        <f>IF(N104="snížená",J104,0)</f>
        <v>0</v>
      </c>
      <c r="BG104" s="139">
        <f>IF(N104="zákl. přenesená",J104,0)</f>
        <v>0</v>
      </c>
      <c r="BH104" s="139">
        <f>IF(N104="sníž. přenesená",J104,0)</f>
        <v>0</v>
      </c>
      <c r="BI104" s="139">
        <f>IF(N104="nulová",J104,0)</f>
        <v>0</v>
      </c>
      <c r="BJ104" s="17" t="s">
        <v>81</v>
      </c>
      <c r="BK104" s="139">
        <f>ROUND(I104*H104,2)</f>
        <v>0</v>
      </c>
      <c r="BL104" s="17" t="s">
        <v>160</v>
      </c>
      <c r="BM104" s="138" t="s">
        <v>8</v>
      </c>
    </row>
    <row r="105" spans="2:65" s="1" customFormat="1" ht="24">
      <c r="B105" s="32"/>
      <c r="D105" s="145" t="s">
        <v>1233</v>
      </c>
      <c r="F105" s="188" t="s">
        <v>1250</v>
      </c>
      <c r="I105" s="142"/>
      <c r="L105" s="32"/>
      <c r="M105" s="143"/>
      <c r="T105" s="53"/>
      <c r="AT105" s="17" t="s">
        <v>1233</v>
      </c>
      <c r="AU105" s="17" t="s">
        <v>83</v>
      </c>
    </row>
    <row r="106" spans="2:65" s="1" customFormat="1" ht="16.5" customHeight="1">
      <c r="B106" s="32"/>
      <c r="C106" s="127" t="s">
        <v>199</v>
      </c>
      <c r="D106" s="127" t="s">
        <v>155</v>
      </c>
      <c r="E106" s="128" t="s">
        <v>1251</v>
      </c>
      <c r="F106" s="129" t="s">
        <v>1252</v>
      </c>
      <c r="G106" s="130" t="s">
        <v>554</v>
      </c>
      <c r="H106" s="131">
        <v>1</v>
      </c>
      <c r="I106" s="132"/>
      <c r="J106" s="133">
        <f>ROUND(I106*H106,2)</f>
        <v>0</v>
      </c>
      <c r="K106" s="129" t="s">
        <v>19</v>
      </c>
      <c r="L106" s="32"/>
      <c r="M106" s="134" t="s">
        <v>19</v>
      </c>
      <c r="N106" s="135" t="s">
        <v>44</v>
      </c>
      <c r="P106" s="136">
        <f>O106*H106</f>
        <v>0</v>
      </c>
      <c r="Q106" s="136">
        <v>0</v>
      </c>
      <c r="R106" s="136">
        <f>Q106*H106</f>
        <v>0</v>
      </c>
      <c r="S106" s="136">
        <v>0</v>
      </c>
      <c r="T106" s="137">
        <f>S106*H106</f>
        <v>0</v>
      </c>
      <c r="AR106" s="138" t="s">
        <v>160</v>
      </c>
      <c r="AT106" s="138" t="s">
        <v>155</v>
      </c>
      <c r="AU106" s="138" t="s">
        <v>83</v>
      </c>
      <c r="AY106" s="17" t="s">
        <v>152</v>
      </c>
      <c r="BE106" s="139">
        <f>IF(N106="základní",J106,0)</f>
        <v>0</v>
      </c>
      <c r="BF106" s="139">
        <f>IF(N106="snížená",J106,0)</f>
        <v>0</v>
      </c>
      <c r="BG106" s="139">
        <f>IF(N106="zákl. přenesená",J106,0)</f>
        <v>0</v>
      </c>
      <c r="BH106" s="139">
        <f>IF(N106="sníž. přenesená",J106,0)</f>
        <v>0</v>
      </c>
      <c r="BI106" s="139">
        <f>IF(N106="nulová",J106,0)</f>
        <v>0</v>
      </c>
      <c r="BJ106" s="17" t="s">
        <v>81</v>
      </c>
      <c r="BK106" s="139">
        <f>ROUND(I106*H106,2)</f>
        <v>0</v>
      </c>
      <c r="BL106" s="17" t="s">
        <v>160</v>
      </c>
      <c r="BM106" s="138" t="s">
        <v>239</v>
      </c>
    </row>
    <row r="107" spans="2:65" s="1" customFormat="1" ht="24">
      <c r="B107" s="32"/>
      <c r="D107" s="145" t="s">
        <v>1233</v>
      </c>
      <c r="F107" s="188" t="s">
        <v>1253</v>
      </c>
      <c r="I107" s="142"/>
      <c r="L107" s="32"/>
      <c r="M107" s="143"/>
      <c r="T107" s="53"/>
      <c r="AT107" s="17" t="s">
        <v>1233</v>
      </c>
      <c r="AU107" s="17" t="s">
        <v>83</v>
      </c>
    </row>
    <row r="108" spans="2:65" s="1" customFormat="1" ht="16.5" customHeight="1">
      <c r="B108" s="32"/>
      <c r="C108" s="127" t="s">
        <v>206</v>
      </c>
      <c r="D108" s="127" t="s">
        <v>155</v>
      </c>
      <c r="E108" s="128" t="s">
        <v>1254</v>
      </c>
      <c r="F108" s="129" t="s">
        <v>1255</v>
      </c>
      <c r="G108" s="130" t="s">
        <v>554</v>
      </c>
      <c r="H108" s="131">
        <v>3</v>
      </c>
      <c r="I108" s="132"/>
      <c r="J108" s="133">
        <f>ROUND(I108*H108,2)</f>
        <v>0</v>
      </c>
      <c r="K108" s="129" t="s">
        <v>19</v>
      </c>
      <c r="L108" s="32"/>
      <c r="M108" s="134" t="s">
        <v>19</v>
      </c>
      <c r="N108" s="135" t="s">
        <v>44</v>
      </c>
      <c r="P108" s="136">
        <f>O108*H108</f>
        <v>0</v>
      </c>
      <c r="Q108" s="136">
        <v>0</v>
      </c>
      <c r="R108" s="136">
        <f>Q108*H108</f>
        <v>0</v>
      </c>
      <c r="S108" s="136">
        <v>0</v>
      </c>
      <c r="T108" s="137">
        <f>S108*H108</f>
        <v>0</v>
      </c>
      <c r="AR108" s="138" t="s">
        <v>160</v>
      </c>
      <c r="AT108" s="138" t="s">
        <v>155</v>
      </c>
      <c r="AU108" s="138" t="s">
        <v>83</v>
      </c>
      <c r="AY108" s="17" t="s">
        <v>152</v>
      </c>
      <c r="BE108" s="139">
        <f>IF(N108="základní",J108,0)</f>
        <v>0</v>
      </c>
      <c r="BF108" s="139">
        <f>IF(N108="snížená",J108,0)</f>
        <v>0</v>
      </c>
      <c r="BG108" s="139">
        <f>IF(N108="zákl. přenesená",J108,0)</f>
        <v>0</v>
      </c>
      <c r="BH108" s="139">
        <f>IF(N108="sníž. přenesená",J108,0)</f>
        <v>0</v>
      </c>
      <c r="BI108" s="139">
        <f>IF(N108="nulová",J108,0)</f>
        <v>0</v>
      </c>
      <c r="BJ108" s="17" t="s">
        <v>81</v>
      </c>
      <c r="BK108" s="139">
        <f>ROUND(I108*H108,2)</f>
        <v>0</v>
      </c>
      <c r="BL108" s="17" t="s">
        <v>160</v>
      </c>
      <c r="BM108" s="138" t="s">
        <v>249</v>
      </c>
    </row>
    <row r="109" spans="2:65" s="1" customFormat="1" ht="24">
      <c r="B109" s="32"/>
      <c r="D109" s="145" t="s">
        <v>1233</v>
      </c>
      <c r="F109" s="188" t="s">
        <v>1246</v>
      </c>
      <c r="I109" s="142"/>
      <c r="L109" s="32"/>
      <c r="M109" s="143"/>
      <c r="T109" s="53"/>
      <c r="AT109" s="17" t="s">
        <v>1233</v>
      </c>
      <c r="AU109" s="17" t="s">
        <v>83</v>
      </c>
    </row>
    <row r="110" spans="2:65" s="1" customFormat="1" ht="16.5" customHeight="1">
      <c r="B110" s="32"/>
      <c r="C110" s="127" t="s">
        <v>153</v>
      </c>
      <c r="D110" s="127" t="s">
        <v>155</v>
      </c>
      <c r="E110" s="128" t="s">
        <v>1256</v>
      </c>
      <c r="F110" s="129" t="s">
        <v>1257</v>
      </c>
      <c r="G110" s="130" t="s">
        <v>554</v>
      </c>
      <c r="H110" s="131">
        <v>1</v>
      </c>
      <c r="I110" s="132"/>
      <c r="J110" s="133">
        <f>ROUND(I110*H110,2)</f>
        <v>0</v>
      </c>
      <c r="K110" s="129" t="s">
        <v>19</v>
      </c>
      <c r="L110" s="32"/>
      <c r="M110" s="134" t="s">
        <v>19</v>
      </c>
      <c r="N110" s="135" t="s">
        <v>44</v>
      </c>
      <c r="P110" s="136">
        <f>O110*H110</f>
        <v>0</v>
      </c>
      <c r="Q110" s="136">
        <v>0</v>
      </c>
      <c r="R110" s="136">
        <f>Q110*H110</f>
        <v>0</v>
      </c>
      <c r="S110" s="136">
        <v>0</v>
      </c>
      <c r="T110" s="137">
        <f>S110*H110</f>
        <v>0</v>
      </c>
      <c r="AR110" s="138" t="s">
        <v>160</v>
      </c>
      <c r="AT110" s="138" t="s">
        <v>155</v>
      </c>
      <c r="AU110" s="138" t="s">
        <v>83</v>
      </c>
      <c r="AY110" s="17" t="s">
        <v>152</v>
      </c>
      <c r="BE110" s="139">
        <f>IF(N110="základní",J110,0)</f>
        <v>0</v>
      </c>
      <c r="BF110" s="139">
        <f>IF(N110="snížená",J110,0)</f>
        <v>0</v>
      </c>
      <c r="BG110" s="139">
        <f>IF(N110="zákl. přenesená",J110,0)</f>
        <v>0</v>
      </c>
      <c r="BH110" s="139">
        <f>IF(N110="sníž. přenesená",J110,0)</f>
        <v>0</v>
      </c>
      <c r="BI110" s="139">
        <f>IF(N110="nulová",J110,0)</f>
        <v>0</v>
      </c>
      <c r="BJ110" s="17" t="s">
        <v>81</v>
      </c>
      <c r="BK110" s="139">
        <f>ROUND(I110*H110,2)</f>
        <v>0</v>
      </c>
      <c r="BL110" s="17" t="s">
        <v>160</v>
      </c>
      <c r="BM110" s="138" t="s">
        <v>264</v>
      </c>
    </row>
    <row r="111" spans="2:65" s="1" customFormat="1" ht="24">
      <c r="B111" s="32"/>
      <c r="D111" s="145" t="s">
        <v>1233</v>
      </c>
      <c r="F111" s="188" t="s">
        <v>1258</v>
      </c>
      <c r="I111" s="142"/>
      <c r="L111" s="32"/>
      <c r="M111" s="143"/>
      <c r="T111" s="53"/>
      <c r="AT111" s="17" t="s">
        <v>1233</v>
      </c>
      <c r="AU111" s="17" t="s">
        <v>83</v>
      </c>
    </row>
    <row r="112" spans="2:65" s="1" customFormat="1" ht="16.5" customHeight="1">
      <c r="B112" s="32"/>
      <c r="C112" s="127" t="s">
        <v>108</v>
      </c>
      <c r="D112" s="127" t="s">
        <v>155</v>
      </c>
      <c r="E112" s="128" t="s">
        <v>1259</v>
      </c>
      <c r="F112" s="129" t="s">
        <v>1260</v>
      </c>
      <c r="G112" s="130" t="s">
        <v>554</v>
      </c>
      <c r="H112" s="131">
        <v>1</v>
      </c>
      <c r="I112" s="132"/>
      <c r="J112" s="133">
        <f>ROUND(I112*H112,2)</f>
        <v>0</v>
      </c>
      <c r="K112" s="129" t="s">
        <v>19</v>
      </c>
      <c r="L112" s="32"/>
      <c r="M112" s="134" t="s">
        <v>19</v>
      </c>
      <c r="N112" s="135" t="s">
        <v>44</v>
      </c>
      <c r="P112" s="136">
        <f>O112*H112</f>
        <v>0</v>
      </c>
      <c r="Q112" s="136">
        <v>0</v>
      </c>
      <c r="R112" s="136">
        <f>Q112*H112</f>
        <v>0</v>
      </c>
      <c r="S112" s="136">
        <v>0</v>
      </c>
      <c r="T112" s="137">
        <f>S112*H112</f>
        <v>0</v>
      </c>
      <c r="AR112" s="138" t="s">
        <v>160</v>
      </c>
      <c r="AT112" s="138" t="s">
        <v>155</v>
      </c>
      <c r="AU112" s="138" t="s">
        <v>83</v>
      </c>
      <c r="AY112" s="17" t="s">
        <v>152</v>
      </c>
      <c r="BE112" s="139">
        <f>IF(N112="základní",J112,0)</f>
        <v>0</v>
      </c>
      <c r="BF112" s="139">
        <f>IF(N112="snížená",J112,0)</f>
        <v>0</v>
      </c>
      <c r="BG112" s="139">
        <f>IF(N112="zákl. přenesená",J112,0)</f>
        <v>0</v>
      </c>
      <c r="BH112" s="139">
        <f>IF(N112="sníž. přenesená",J112,0)</f>
        <v>0</v>
      </c>
      <c r="BI112" s="139">
        <f>IF(N112="nulová",J112,0)</f>
        <v>0</v>
      </c>
      <c r="BJ112" s="17" t="s">
        <v>81</v>
      </c>
      <c r="BK112" s="139">
        <f>ROUND(I112*H112,2)</f>
        <v>0</v>
      </c>
      <c r="BL112" s="17" t="s">
        <v>160</v>
      </c>
      <c r="BM112" s="138" t="s">
        <v>279</v>
      </c>
    </row>
    <row r="113" spans="2:65" s="1" customFormat="1" ht="24">
      <c r="B113" s="32"/>
      <c r="D113" s="145" t="s">
        <v>1233</v>
      </c>
      <c r="F113" s="188" t="s">
        <v>1261</v>
      </c>
      <c r="I113" s="142"/>
      <c r="L113" s="32"/>
      <c r="M113" s="143"/>
      <c r="T113" s="53"/>
      <c r="AT113" s="17" t="s">
        <v>1233</v>
      </c>
      <c r="AU113" s="17" t="s">
        <v>83</v>
      </c>
    </row>
    <row r="114" spans="2:65" s="1" customFormat="1" ht="16.5" customHeight="1">
      <c r="B114" s="32"/>
      <c r="C114" s="127" t="s">
        <v>111</v>
      </c>
      <c r="D114" s="127" t="s">
        <v>155</v>
      </c>
      <c r="E114" s="128" t="s">
        <v>1262</v>
      </c>
      <c r="F114" s="129" t="s">
        <v>1263</v>
      </c>
      <c r="G114" s="130" t="s">
        <v>554</v>
      </c>
      <c r="H114" s="131">
        <v>2</v>
      </c>
      <c r="I114" s="132"/>
      <c r="J114" s="133">
        <f>ROUND(I114*H114,2)</f>
        <v>0</v>
      </c>
      <c r="K114" s="129" t="s">
        <v>19</v>
      </c>
      <c r="L114" s="32"/>
      <c r="M114" s="134" t="s">
        <v>19</v>
      </c>
      <c r="N114" s="135" t="s">
        <v>44</v>
      </c>
      <c r="P114" s="136">
        <f>O114*H114</f>
        <v>0</v>
      </c>
      <c r="Q114" s="136">
        <v>0</v>
      </c>
      <c r="R114" s="136">
        <f>Q114*H114</f>
        <v>0</v>
      </c>
      <c r="S114" s="136">
        <v>0</v>
      </c>
      <c r="T114" s="137">
        <f>S114*H114</f>
        <v>0</v>
      </c>
      <c r="AR114" s="138" t="s">
        <v>160</v>
      </c>
      <c r="AT114" s="138" t="s">
        <v>155</v>
      </c>
      <c r="AU114" s="138" t="s">
        <v>83</v>
      </c>
      <c r="AY114" s="17" t="s">
        <v>152</v>
      </c>
      <c r="BE114" s="139">
        <f>IF(N114="základní",J114,0)</f>
        <v>0</v>
      </c>
      <c r="BF114" s="139">
        <f>IF(N114="snížená",J114,0)</f>
        <v>0</v>
      </c>
      <c r="BG114" s="139">
        <f>IF(N114="zákl. přenesená",J114,0)</f>
        <v>0</v>
      </c>
      <c r="BH114" s="139">
        <f>IF(N114="sníž. přenesená",J114,0)</f>
        <v>0</v>
      </c>
      <c r="BI114" s="139">
        <f>IF(N114="nulová",J114,0)</f>
        <v>0</v>
      </c>
      <c r="BJ114" s="17" t="s">
        <v>81</v>
      </c>
      <c r="BK114" s="139">
        <f>ROUND(I114*H114,2)</f>
        <v>0</v>
      </c>
      <c r="BL114" s="17" t="s">
        <v>160</v>
      </c>
      <c r="BM114" s="138" t="s">
        <v>290</v>
      </c>
    </row>
    <row r="115" spans="2:65" s="1" customFormat="1" ht="24">
      <c r="B115" s="32"/>
      <c r="D115" s="145" t="s">
        <v>1233</v>
      </c>
      <c r="F115" s="188" t="s">
        <v>1264</v>
      </c>
      <c r="I115" s="142"/>
      <c r="L115" s="32"/>
      <c r="M115" s="143"/>
      <c r="T115" s="53"/>
      <c r="AT115" s="17" t="s">
        <v>1233</v>
      </c>
      <c r="AU115" s="17" t="s">
        <v>83</v>
      </c>
    </row>
    <row r="116" spans="2:65" s="1" customFormat="1" ht="16.5" customHeight="1">
      <c r="B116" s="32"/>
      <c r="C116" s="127" t="s">
        <v>8</v>
      </c>
      <c r="D116" s="127" t="s">
        <v>155</v>
      </c>
      <c r="E116" s="128" t="s">
        <v>1265</v>
      </c>
      <c r="F116" s="129" t="s">
        <v>1266</v>
      </c>
      <c r="G116" s="130" t="s">
        <v>554</v>
      </c>
      <c r="H116" s="131">
        <v>2</v>
      </c>
      <c r="I116" s="132"/>
      <c r="J116" s="133">
        <f>ROUND(I116*H116,2)</f>
        <v>0</v>
      </c>
      <c r="K116" s="129" t="s">
        <v>19</v>
      </c>
      <c r="L116" s="32"/>
      <c r="M116" s="134" t="s">
        <v>19</v>
      </c>
      <c r="N116" s="135" t="s">
        <v>44</v>
      </c>
      <c r="P116" s="136">
        <f>O116*H116</f>
        <v>0</v>
      </c>
      <c r="Q116" s="136">
        <v>0</v>
      </c>
      <c r="R116" s="136">
        <f>Q116*H116</f>
        <v>0</v>
      </c>
      <c r="S116" s="136">
        <v>0</v>
      </c>
      <c r="T116" s="137">
        <f>S116*H116</f>
        <v>0</v>
      </c>
      <c r="AR116" s="138" t="s">
        <v>160</v>
      </c>
      <c r="AT116" s="138" t="s">
        <v>155</v>
      </c>
      <c r="AU116" s="138" t="s">
        <v>83</v>
      </c>
      <c r="AY116" s="17" t="s">
        <v>152</v>
      </c>
      <c r="BE116" s="139">
        <f>IF(N116="základní",J116,0)</f>
        <v>0</v>
      </c>
      <c r="BF116" s="139">
        <f>IF(N116="snížená",J116,0)</f>
        <v>0</v>
      </c>
      <c r="BG116" s="139">
        <f>IF(N116="zákl. přenesená",J116,0)</f>
        <v>0</v>
      </c>
      <c r="BH116" s="139">
        <f>IF(N116="sníž. přenesená",J116,0)</f>
        <v>0</v>
      </c>
      <c r="BI116" s="139">
        <f>IF(N116="nulová",J116,0)</f>
        <v>0</v>
      </c>
      <c r="BJ116" s="17" t="s">
        <v>81</v>
      </c>
      <c r="BK116" s="139">
        <f>ROUND(I116*H116,2)</f>
        <v>0</v>
      </c>
      <c r="BL116" s="17" t="s">
        <v>160</v>
      </c>
      <c r="BM116" s="138" t="s">
        <v>303</v>
      </c>
    </row>
    <row r="117" spans="2:65" s="1" customFormat="1" ht="24">
      <c r="B117" s="32"/>
      <c r="D117" s="145" t="s">
        <v>1233</v>
      </c>
      <c r="F117" s="188" t="s">
        <v>1267</v>
      </c>
      <c r="I117" s="142"/>
      <c r="L117" s="32"/>
      <c r="M117" s="143"/>
      <c r="T117" s="53"/>
      <c r="AT117" s="17" t="s">
        <v>1233</v>
      </c>
      <c r="AU117" s="17" t="s">
        <v>83</v>
      </c>
    </row>
    <row r="118" spans="2:65" s="1" customFormat="1" ht="16.5" customHeight="1">
      <c r="B118" s="32"/>
      <c r="C118" s="127" t="s">
        <v>233</v>
      </c>
      <c r="D118" s="127" t="s">
        <v>155</v>
      </c>
      <c r="E118" s="128" t="s">
        <v>1268</v>
      </c>
      <c r="F118" s="129" t="s">
        <v>1269</v>
      </c>
      <c r="G118" s="130" t="s">
        <v>554</v>
      </c>
      <c r="H118" s="131">
        <v>1</v>
      </c>
      <c r="I118" s="132"/>
      <c r="J118" s="133">
        <f>ROUND(I118*H118,2)</f>
        <v>0</v>
      </c>
      <c r="K118" s="129" t="s">
        <v>19</v>
      </c>
      <c r="L118" s="32"/>
      <c r="M118" s="134" t="s">
        <v>19</v>
      </c>
      <c r="N118" s="135" t="s">
        <v>44</v>
      </c>
      <c r="P118" s="136">
        <f>O118*H118</f>
        <v>0</v>
      </c>
      <c r="Q118" s="136">
        <v>0</v>
      </c>
      <c r="R118" s="136">
        <f>Q118*H118</f>
        <v>0</v>
      </c>
      <c r="S118" s="136">
        <v>0</v>
      </c>
      <c r="T118" s="137">
        <f>S118*H118</f>
        <v>0</v>
      </c>
      <c r="AR118" s="138" t="s">
        <v>160</v>
      </c>
      <c r="AT118" s="138" t="s">
        <v>155</v>
      </c>
      <c r="AU118" s="138" t="s">
        <v>83</v>
      </c>
      <c r="AY118" s="17" t="s">
        <v>152</v>
      </c>
      <c r="BE118" s="139">
        <f>IF(N118="základní",J118,0)</f>
        <v>0</v>
      </c>
      <c r="BF118" s="139">
        <f>IF(N118="snížená",J118,0)</f>
        <v>0</v>
      </c>
      <c r="BG118" s="139">
        <f>IF(N118="zákl. přenesená",J118,0)</f>
        <v>0</v>
      </c>
      <c r="BH118" s="139">
        <f>IF(N118="sníž. přenesená",J118,0)</f>
        <v>0</v>
      </c>
      <c r="BI118" s="139">
        <f>IF(N118="nulová",J118,0)</f>
        <v>0</v>
      </c>
      <c r="BJ118" s="17" t="s">
        <v>81</v>
      </c>
      <c r="BK118" s="139">
        <f>ROUND(I118*H118,2)</f>
        <v>0</v>
      </c>
      <c r="BL118" s="17" t="s">
        <v>160</v>
      </c>
      <c r="BM118" s="138" t="s">
        <v>319</v>
      </c>
    </row>
    <row r="119" spans="2:65" s="1" customFormat="1" ht="24">
      <c r="B119" s="32"/>
      <c r="D119" s="145" t="s">
        <v>1233</v>
      </c>
      <c r="F119" s="188" t="s">
        <v>1264</v>
      </c>
      <c r="I119" s="142"/>
      <c r="L119" s="32"/>
      <c r="M119" s="143"/>
      <c r="T119" s="53"/>
      <c r="AT119" s="17" t="s">
        <v>1233</v>
      </c>
      <c r="AU119" s="17" t="s">
        <v>83</v>
      </c>
    </row>
    <row r="120" spans="2:65" s="1" customFormat="1" ht="24.25" customHeight="1">
      <c r="B120" s="32"/>
      <c r="C120" s="127" t="s">
        <v>239</v>
      </c>
      <c r="D120" s="127" t="s">
        <v>155</v>
      </c>
      <c r="E120" s="128" t="s">
        <v>1270</v>
      </c>
      <c r="F120" s="129" t="s">
        <v>1271</v>
      </c>
      <c r="G120" s="130" t="s">
        <v>554</v>
      </c>
      <c r="H120" s="131">
        <v>1</v>
      </c>
      <c r="I120" s="132"/>
      <c r="J120" s="133">
        <f>ROUND(I120*H120,2)</f>
        <v>0</v>
      </c>
      <c r="K120" s="129" t="s">
        <v>19</v>
      </c>
      <c r="L120" s="32"/>
      <c r="M120" s="134" t="s">
        <v>19</v>
      </c>
      <c r="N120" s="135" t="s">
        <v>44</v>
      </c>
      <c r="P120" s="136">
        <f>O120*H120</f>
        <v>0</v>
      </c>
      <c r="Q120" s="136">
        <v>0</v>
      </c>
      <c r="R120" s="136">
        <f>Q120*H120</f>
        <v>0</v>
      </c>
      <c r="S120" s="136">
        <v>0</v>
      </c>
      <c r="T120" s="137">
        <f>S120*H120</f>
        <v>0</v>
      </c>
      <c r="AR120" s="138" t="s">
        <v>160</v>
      </c>
      <c r="AT120" s="138" t="s">
        <v>155</v>
      </c>
      <c r="AU120" s="138" t="s">
        <v>83</v>
      </c>
      <c r="AY120" s="17" t="s">
        <v>152</v>
      </c>
      <c r="BE120" s="139">
        <f>IF(N120="základní",J120,0)</f>
        <v>0</v>
      </c>
      <c r="BF120" s="139">
        <f>IF(N120="snížená",J120,0)</f>
        <v>0</v>
      </c>
      <c r="BG120" s="139">
        <f>IF(N120="zákl. přenesená",J120,0)</f>
        <v>0</v>
      </c>
      <c r="BH120" s="139">
        <f>IF(N120="sníž. přenesená",J120,0)</f>
        <v>0</v>
      </c>
      <c r="BI120" s="139">
        <f>IF(N120="nulová",J120,0)</f>
        <v>0</v>
      </c>
      <c r="BJ120" s="17" t="s">
        <v>81</v>
      </c>
      <c r="BK120" s="139">
        <f>ROUND(I120*H120,2)</f>
        <v>0</v>
      </c>
      <c r="BL120" s="17" t="s">
        <v>160</v>
      </c>
      <c r="BM120" s="138" t="s">
        <v>473</v>
      </c>
    </row>
    <row r="121" spans="2:65" s="1" customFormat="1" ht="24">
      <c r="B121" s="32"/>
      <c r="D121" s="145" t="s">
        <v>1233</v>
      </c>
      <c r="F121" s="188" t="s">
        <v>1272</v>
      </c>
      <c r="I121" s="142"/>
      <c r="L121" s="32"/>
      <c r="M121" s="143"/>
      <c r="T121" s="53"/>
      <c r="AT121" s="17" t="s">
        <v>1233</v>
      </c>
      <c r="AU121" s="17" t="s">
        <v>83</v>
      </c>
    </row>
    <row r="122" spans="2:65" s="1" customFormat="1" ht="16.5" customHeight="1">
      <c r="B122" s="32"/>
      <c r="C122" s="127" t="s">
        <v>244</v>
      </c>
      <c r="D122" s="127" t="s">
        <v>155</v>
      </c>
      <c r="E122" s="128" t="s">
        <v>1273</v>
      </c>
      <c r="F122" s="129" t="s">
        <v>1274</v>
      </c>
      <c r="G122" s="130" t="s">
        <v>554</v>
      </c>
      <c r="H122" s="131">
        <v>2</v>
      </c>
      <c r="I122" s="132"/>
      <c r="J122" s="133">
        <f>ROUND(I122*H122,2)</f>
        <v>0</v>
      </c>
      <c r="K122" s="129" t="s">
        <v>19</v>
      </c>
      <c r="L122" s="32"/>
      <c r="M122" s="134" t="s">
        <v>19</v>
      </c>
      <c r="N122" s="135" t="s">
        <v>44</v>
      </c>
      <c r="P122" s="136">
        <f>O122*H122</f>
        <v>0</v>
      </c>
      <c r="Q122" s="136">
        <v>0</v>
      </c>
      <c r="R122" s="136">
        <f>Q122*H122</f>
        <v>0</v>
      </c>
      <c r="S122" s="136">
        <v>0</v>
      </c>
      <c r="T122" s="137">
        <f>S122*H122</f>
        <v>0</v>
      </c>
      <c r="AR122" s="138" t="s">
        <v>160</v>
      </c>
      <c r="AT122" s="138" t="s">
        <v>155</v>
      </c>
      <c r="AU122" s="138" t="s">
        <v>83</v>
      </c>
      <c r="AY122" s="17" t="s">
        <v>152</v>
      </c>
      <c r="BE122" s="139">
        <f>IF(N122="základní",J122,0)</f>
        <v>0</v>
      </c>
      <c r="BF122" s="139">
        <f>IF(N122="snížená",J122,0)</f>
        <v>0</v>
      </c>
      <c r="BG122" s="139">
        <f>IF(N122="zákl. přenesená",J122,0)</f>
        <v>0</v>
      </c>
      <c r="BH122" s="139">
        <f>IF(N122="sníž. přenesená",J122,0)</f>
        <v>0</v>
      </c>
      <c r="BI122" s="139">
        <f>IF(N122="nulová",J122,0)</f>
        <v>0</v>
      </c>
      <c r="BJ122" s="17" t="s">
        <v>81</v>
      </c>
      <c r="BK122" s="139">
        <f>ROUND(I122*H122,2)</f>
        <v>0</v>
      </c>
      <c r="BL122" s="17" t="s">
        <v>160</v>
      </c>
      <c r="BM122" s="138" t="s">
        <v>483</v>
      </c>
    </row>
    <row r="123" spans="2:65" s="1" customFormat="1" ht="24">
      <c r="B123" s="32"/>
      <c r="D123" s="145" t="s">
        <v>1233</v>
      </c>
      <c r="F123" s="188" t="s">
        <v>1275</v>
      </c>
      <c r="I123" s="142"/>
      <c r="L123" s="32"/>
      <c r="M123" s="143"/>
      <c r="T123" s="53"/>
      <c r="AT123" s="17" t="s">
        <v>1233</v>
      </c>
      <c r="AU123" s="17" t="s">
        <v>83</v>
      </c>
    </row>
    <row r="124" spans="2:65" s="1" customFormat="1" ht="16.5" customHeight="1">
      <c r="B124" s="32"/>
      <c r="C124" s="127" t="s">
        <v>249</v>
      </c>
      <c r="D124" s="127" t="s">
        <v>155</v>
      </c>
      <c r="E124" s="128" t="s">
        <v>1276</v>
      </c>
      <c r="F124" s="129" t="s">
        <v>1277</v>
      </c>
      <c r="G124" s="130" t="s">
        <v>554</v>
      </c>
      <c r="H124" s="131">
        <v>1</v>
      </c>
      <c r="I124" s="132"/>
      <c r="J124" s="133">
        <f>ROUND(I124*H124,2)</f>
        <v>0</v>
      </c>
      <c r="K124" s="129" t="s">
        <v>19</v>
      </c>
      <c r="L124" s="32"/>
      <c r="M124" s="134" t="s">
        <v>19</v>
      </c>
      <c r="N124" s="135" t="s">
        <v>44</v>
      </c>
      <c r="P124" s="136">
        <f>O124*H124</f>
        <v>0</v>
      </c>
      <c r="Q124" s="136">
        <v>0</v>
      </c>
      <c r="R124" s="136">
        <f>Q124*H124</f>
        <v>0</v>
      </c>
      <c r="S124" s="136">
        <v>0</v>
      </c>
      <c r="T124" s="137">
        <f>S124*H124</f>
        <v>0</v>
      </c>
      <c r="AR124" s="138" t="s">
        <v>160</v>
      </c>
      <c r="AT124" s="138" t="s">
        <v>155</v>
      </c>
      <c r="AU124" s="138" t="s">
        <v>83</v>
      </c>
      <c r="AY124" s="17" t="s">
        <v>152</v>
      </c>
      <c r="BE124" s="139">
        <f>IF(N124="základní",J124,0)</f>
        <v>0</v>
      </c>
      <c r="BF124" s="139">
        <f>IF(N124="snížená",J124,0)</f>
        <v>0</v>
      </c>
      <c r="BG124" s="139">
        <f>IF(N124="zákl. přenesená",J124,0)</f>
        <v>0</v>
      </c>
      <c r="BH124" s="139">
        <f>IF(N124="sníž. přenesená",J124,0)</f>
        <v>0</v>
      </c>
      <c r="BI124" s="139">
        <f>IF(N124="nulová",J124,0)</f>
        <v>0</v>
      </c>
      <c r="BJ124" s="17" t="s">
        <v>81</v>
      </c>
      <c r="BK124" s="139">
        <f>ROUND(I124*H124,2)</f>
        <v>0</v>
      </c>
      <c r="BL124" s="17" t="s">
        <v>160</v>
      </c>
      <c r="BM124" s="138" t="s">
        <v>466</v>
      </c>
    </row>
    <row r="125" spans="2:65" s="1" customFormat="1" ht="24">
      <c r="B125" s="32"/>
      <c r="D125" s="145" t="s">
        <v>1233</v>
      </c>
      <c r="F125" s="188" t="s">
        <v>1264</v>
      </c>
      <c r="I125" s="142"/>
      <c r="L125" s="32"/>
      <c r="M125" s="143"/>
      <c r="T125" s="53"/>
      <c r="AT125" s="17" t="s">
        <v>1233</v>
      </c>
      <c r="AU125" s="17" t="s">
        <v>83</v>
      </c>
    </row>
    <row r="126" spans="2:65" s="1" customFormat="1" ht="24.25" customHeight="1">
      <c r="B126" s="32"/>
      <c r="C126" s="127" t="s">
        <v>255</v>
      </c>
      <c r="D126" s="127" t="s">
        <v>155</v>
      </c>
      <c r="E126" s="128" t="s">
        <v>1278</v>
      </c>
      <c r="F126" s="129" t="s">
        <v>1279</v>
      </c>
      <c r="G126" s="130" t="s">
        <v>554</v>
      </c>
      <c r="H126" s="131">
        <v>1</v>
      </c>
      <c r="I126" s="132"/>
      <c r="J126" s="133">
        <f>ROUND(I126*H126,2)</f>
        <v>0</v>
      </c>
      <c r="K126" s="129" t="s">
        <v>19</v>
      </c>
      <c r="L126" s="32"/>
      <c r="M126" s="134" t="s">
        <v>19</v>
      </c>
      <c r="N126" s="135" t="s">
        <v>44</v>
      </c>
      <c r="P126" s="136">
        <f>O126*H126</f>
        <v>0</v>
      </c>
      <c r="Q126" s="136">
        <v>0</v>
      </c>
      <c r="R126" s="136">
        <f>Q126*H126</f>
        <v>0</v>
      </c>
      <c r="S126" s="136">
        <v>0</v>
      </c>
      <c r="T126" s="137">
        <f>S126*H126</f>
        <v>0</v>
      </c>
      <c r="AR126" s="138" t="s">
        <v>160</v>
      </c>
      <c r="AT126" s="138" t="s">
        <v>155</v>
      </c>
      <c r="AU126" s="138" t="s">
        <v>83</v>
      </c>
      <c r="AY126" s="17" t="s">
        <v>152</v>
      </c>
      <c r="BE126" s="139">
        <f>IF(N126="základní",J126,0)</f>
        <v>0</v>
      </c>
      <c r="BF126" s="139">
        <f>IF(N126="snížená",J126,0)</f>
        <v>0</v>
      </c>
      <c r="BG126" s="139">
        <f>IF(N126="zákl. přenesená",J126,0)</f>
        <v>0</v>
      </c>
      <c r="BH126" s="139">
        <f>IF(N126="sníž. přenesená",J126,0)</f>
        <v>0</v>
      </c>
      <c r="BI126" s="139">
        <f>IF(N126="nulová",J126,0)</f>
        <v>0</v>
      </c>
      <c r="BJ126" s="17" t="s">
        <v>81</v>
      </c>
      <c r="BK126" s="139">
        <f>ROUND(I126*H126,2)</f>
        <v>0</v>
      </c>
      <c r="BL126" s="17" t="s">
        <v>160</v>
      </c>
      <c r="BM126" s="138" t="s">
        <v>499</v>
      </c>
    </row>
    <row r="127" spans="2:65" s="1" customFormat="1" ht="24">
      <c r="B127" s="32"/>
      <c r="D127" s="145" t="s">
        <v>1233</v>
      </c>
      <c r="F127" s="188" t="s">
        <v>1280</v>
      </c>
      <c r="I127" s="142"/>
      <c r="L127" s="32"/>
      <c r="M127" s="143"/>
      <c r="T127" s="53"/>
      <c r="AT127" s="17" t="s">
        <v>1233</v>
      </c>
      <c r="AU127" s="17" t="s">
        <v>83</v>
      </c>
    </row>
    <row r="128" spans="2:65" s="1" customFormat="1" ht="16.5" customHeight="1">
      <c r="B128" s="32"/>
      <c r="C128" s="127" t="s">
        <v>264</v>
      </c>
      <c r="D128" s="127" t="s">
        <v>155</v>
      </c>
      <c r="E128" s="128" t="s">
        <v>1281</v>
      </c>
      <c r="F128" s="129" t="s">
        <v>1282</v>
      </c>
      <c r="G128" s="130" t="s">
        <v>554</v>
      </c>
      <c r="H128" s="131">
        <v>1</v>
      </c>
      <c r="I128" s="132"/>
      <c r="J128" s="133">
        <f>ROUND(I128*H128,2)</f>
        <v>0</v>
      </c>
      <c r="K128" s="129" t="s">
        <v>19</v>
      </c>
      <c r="L128" s="32"/>
      <c r="M128" s="134" t="s">
        <v>19</v>
      </c>
      <c r="N128" s="135" t="s">
        <v>44</v>
      </c>
      <c r="P128" s="136">
        <f>O128*H128</f>
        <v>0</v>
      </c>
      <c r="Q128" s="136">
        <v>0</v>
      </c>
      <c r="R128" s="136">
        <f>Q128*H128</f>
        <v>0</v>
      </c>
      <c r="S128" s="136">
        <v>0</v>
      </c>
      <c r="T128" s="137">
        <f>S128*H128</f>
        <v>0</v>
      </c>
      <c r="AR128" s="138" t="s">
        <v>160</v>
      </c>
      <c r="AT128" s="138" t="s">
        <v>155</v>
      </c>
      <c r="AU128" s="138" t="s">
        <v>83</v>
      </c>
      <c r="AY128" s="17" t="s">
        <v>152</v>
      </c>
      <c r="BE128" s="139">
        <f>IF(N128="základní",J128,0)</f>
        <v>0</v>
      </c>
      <c r="BF128" s="139">
        <f>IF(N128="snížená",J128,0)</f>
        <v>0</v>
      </c>
      <c r="BG128" s="139">
        <f>IF(N128="zákl. přenesená",J128,0)</f>
        <v>0</v>
      </c>
      <c r="BH128" s="139">
        <f>IF(N128="sníž. přenesená",J128,0)</f>
        <v>0</v>
      </c>
      <c r="BI128" s="139">
        <f>IF(N128="nulová",J128,0)</f>
        <v>0</v>
      </c>
      <c r="BJ128" s="17" t="s">
        <v>81</v>
      </c>
      <c r="BK128" s="139">
        <f>ROUND(I128*H128,2)</f>
        <v>0</v>
      </c>
      <c r="BL128" s="17" t="s">
        <v>160</v>
      </c>
      <c r="BM128" s="138" t="s">
        <v>508</v>
      </c>
    </row>
    <row r="129" spans="2:65" s="1" customFormat="1" ht="24">
      <c r="B129" s="32"/>
      <c r="D129" s="145" t="s">
        <v>1233</v>
      </c>
      <c r="F129" s="188" t="s">
        <v>1283</v>
      </c>
      <c r="I129" s="142"/>
      <c r="L129" s="32"/>
      <c r="M129" s="143"/>
      <c r="T129" s="53"/>
      <c r="AT129" s="17" t="s">
        <v>1233</v>
      </c>
      <c r="AU129" s="17" t="s">
        <v>83</v>
      </c>
    </row>
    <row r="130" spans="2:65" s="1" customFormat="1" ht="16.5" customHeight="1">
      <c r="B130" s="32"/>
      <c r="C130" s="127" t="s">
        <v>272</v>
      </c>
      <c r="D130" s="127" t="s">
        <v>155</v>
      </c>
      <c r="E130" s="128" t="s">
        <v>1284</v>
      </c>
      <c r="F130" s="129" t="s">
        <v>1285</v>
      </c>
      <c r="G130" s="130" t="s">
        <v>554</v>
      </c>
      <c r="H130" s="131">
        <v>1</v>
      </c>
      <c r="I130" s="132"/>
      <c r="J130" s="133">
        <f>ROUND(I130*H130,2)</f>
        <v>0</v>
      </c>
      <c r="K130" s="129" t="s">
        <v>19</v>
      </c>
      <c r="L130" s="32"/>
      <c r="M130" s="134" t="s">
        <v>19</v>
      </c>
      <c r="N130" s="135" t="s">
        <v>44</v>
      </c>
      <c r="P130" s="136">
        <f>O130*H130</f>
        <v>0</v>
      </c>
      <c r="Q130" s="136">
        <v>0</v>
      </c>
      <c r="R130" s="136">
        <f>Q130*H130</f>
        <v>0</v>
      </c>
      <c r="S130" s="136">
        <v>0</v>
      </c>
      <c r="T130" s="137">
        <f>S130*H130</f>
        <v>0</v>
      </c>
      <c r="AR130" s="138" t="s">
        <v>160</v>
      </c>
      <c r="AT130" s="138" t="s">
        <v>155</v>
      </c>
      <c r="AU130" s="138" t="s">
        <v>83</v>
      </c>
      <c r="AY130" s="17" t="s">
        <v>152</v>
      </c>
      <c r="BE130" s="139">
        <f>IF(N130="základní",J130,0)</f>
        <v>0</v>
      </c>
      <c r="BF130" s="139">
        <f>IF(N130="snížená",J130,0)</f>
        <v>0</v>
      </c>
      <c r="BG130" s="139">
        <f>IF(N130="zákl. přenesená",J130,0)</f>
        <v>0</v>
      </c>
      <c r="BH130" s="139">
        <f>IF(N130="sníž. přenesená",J130,0)</f>
        <v>0</v>
      </c>
      <c r="BI130" s="139">
        <f>IF(N130="nulová",J130,0)</f>
        <v>0</v>
      </c>
      <c r="BJ130" s="17" t="s">
        <v>81</v>
      </c>
      <c r="BK130" s="139">
        <f>ROUND(I130*H130,2)</f>
        <v>0</v>
      </c>
      <c r="BL130" s="17" t="s">
        <v>160</v>
      </c>
      <c r="BM130" s="138" t="s">
        <v>517</v>
      </c>
    </row>
    <row r="131" spans="2:65" s="1" customFormat="1" ht="24">
      <c r="B131" s="32"/>
      <c r="D131" s="145" t="s">
        <v>1233</v>
      </c>
      <c r="F131" s="188" t="s">
        <v>1264</v>
      </c>
      <c r="I131" s="142"/>
      <c r="L131" s="32"/>
      <c r="M131" s="143"/>
      <c r="T131" s="53"/>
      <c r="AT131" s="17" t="s">
        <v>1233</v>
      </c>
      <c r="AU131" s="17" t="s">
        <v>83</v>
      </c>
    </row>
    <row r="132" spans="2:65" s="1" customFormat="1" ht="16.5" customHeight="1">
      <c r="B132" s="32"/>
      <c r="C132" s="127" t="s">
        <v>279</v>
      </c>
      <c r="D132" s="127" t="s">
        <v>155</v>
      </c>
      <c r="E132" s="128" t="s">
        <v>1286</v>
      </c>
      <c r="F132" s="129" t="s">
        <v>1287</v>
      </c>
      <c r="G132" s="130" t="s">
        <v>554</v>
      </c>
      <c r="H132" s="131">
        <v>1</v>
      </c>
      <c r="I132" s="132"/>
      <c r="J132" s="133">
        <f>ROUND(I132*H132,2)</f>
        <v>0</v>
      </c>
      <c r="K132" s="129" t="s">
        <v>19</v>
      </c>
      <c r="L132" s="32"/>
      <c r="M132" s="134" t="s">
        <v>19</v>
      </c>
      <c r="N132" s="135" t="s">
        <v>44</v>
      </c>
      <c r="P132" s="136">
        <f>O132*H132</f>
        <v>0</v>
      </c>
      <c r="Q132" s="136">
        <v>0</v>
      </c>
      <c r="R132" s="136">
        <f>Q132*H132</f>
        <v>0</v>
      </c>
      <c r="S132" s="136">
        <v>0</v>
      </c>
      <c r="T132" s="137">
        <f>S132*H132</f>
        <v>0</v>
      </c>
      <c r="AR132" s="138" t="s">
        <v>160</v>
      </c>
      <c r="AT132" s="138" t="s">
        <v>155</v>
      </c>
      <c r="AU132" s="138" t="s">
        <v>83</v>
      </c>
      <c r="AY132" s="17" t="s">
        <v>152</v>
      </c>
      <c r="BE132" s="139">
        <f>IF(N132="základní",J132,0)</f>
        <v>0</v>
      </c>
      <c r="BF132" s="139">
        <f>IF(N132="snížená",J132,0)</f>
        <v>0</v>
      </c>
      <c r="BG132" s="139">
        <f>IF(N132="zákl. přenesená",J132,0)</f>
        <v>0</v>
      </c>
      <c r="BH132" s="139">
        <f>IF(N132="sníž. přenesená",J132,0)</f>
        <v>0</v>
      </c>
      <c r="BI132" s="139">
        <f>IF(N132="nulová",J132,0)</f>
        <v>0</v>
      </c>
      <c r="BJ132" s="17" t="s">
        <v>81</v>
      </c>
      <c r="BK132" s="139">
        <f>ROUND(I132*H132,2)</f>
        <v>0</v>
      </c>
      <c r="BL132" s="17" t="s">
        <v>160</v>
      </c>
      <c r="BM132" s="138" t="s">
        <v>526</v>
      </c>
    </row>
    <row r="133" spans="2:65" s="1" customFormat="1" ht="24">
      <c r="B133" s="32"/>
      <c r="D133" s="145" t="s">
        <v>1233</v>
      </c>
      <c r="F133" s="188" t="s">
        <v>1288</v>
      </c>
      <c r="I133" s="142"/>
      <c r="L133" s="32"/>
      <c r="M133" s="143"/>
      <c r="T133" s="53"/>
      <c r="AT133" s="17" t="s">
        <v>1233</v>
      </c>
      <c r="AU133" s="17" t="s">
        <v>83</v>
      </c>
    </row>
    <row r="134" spans="2:65" s="1" customFormat="1" ht="16.5" customHeight="1">
      <c r="B134" s="32"/>
      <c r="C134" s="127" t="s">
        <v>7</v>
      </c>
      <c r="D134" s="127" t="s">
        <v>155</v>
      </c>
      <c r="E134" s="128" t="s">
        <v>1289</v>
      </c>
      <c r="F134" s="129" t="s">
        <v>1290</v>
      </c>
      <c r="G134" s="130" t="s">
        <v>554</v>
      </c>
      <c r="H134" s="131">
        <v>2</v>
      </c>
      <c r="I134" s="132"/>
      <c r="J134" s="133">
        <f>ROUND(I134*H134,2)</f>
        <v>0</v>
      </c>
      <c r="K134" s="129" t="s">
        <v>19</v>
      </c>
      <c r="L134" s="32"/>
      <c r="M134" s="134" t="s">
        <v>19</v>
      </c>
      <c r="N134" s="135" t="s">
        <v>44</v>
      </c>
      <c r="P134" s="136">
        <f>O134*H134</f>
        <v>0</v>
      </c>
      <c r="Q134" s="136">
        <v>0</v>
      </c>
      <c r="R134" s="136">
        <f>Q134*H134</f>
        <v>0</v>
      </c>
      <c r="S134" s="136">
        <v>0</v>
      </c>
      <c r="T134" s="137">
        <f>S134*H134</f>
        <v>0</v>
      </c>
      <c r="AR134" s="138" t="s">
        <v>160</v>
      </c>
      <c r="AT134" s="138" t="s">
        <v>155</v>
      </c>
      <c r="AU134" s="138" t="s">
        <v>83</v>
      </c>
      <c r="AY134" s="17" t="s">
        <v>152</v>
      </c>
      <c r="BE134" s="139">
        <f>IF(N134="základní",J134,0)</f>
        <v>0</v>
      </c>
      <c r="BF134" s="139">
        <f>IF(N134="snížená",J134,0)</f>
        <v>0</v>
      </c>
      <c r="BG134" s="139">
        <f>IF(N134="zákl. přenesená",J134,0)</f>
        <v>0</v>
      </c>
      <c r="BH134" s="139">
        <f>IF(N134="sníž. přenesená",J134,0)</f>
        <v>0</v>
      </c>
      <c r="BI134" s="139">
        <f>IF(N134="nulová",J134,0)</f>
        <v>0</v>
      </c>
      <c r="BJ134" s="17" t="s">
        <v>81</v>
      </c>
      <c r="BK134" s="139">
        <f>ROUND(I134*H134,2)</f>
        <v>0</v>
      </c>
      <c r="BL134" s="17" t="s">
        <v>160</v>
      </c>
      <c r="BM134" s="138" t="s">
        <v>535</v>
      </c>
    </row>
    <row r="135" spans="2:65" s="1" customFormat="1" ht="24">
      <c r="B135" s="32"/>
      <c r="D135" s="145" t="s">
        <v>1233</v>
      </c>
      <c r="F135" s="188" t="s">
        <v>1291</v>
      </c>
      <c r="I135" s="142"/>
      <c r="L135" s="32"/>
      <c r="M135" s="143"/>
      <c r="T135" s="53"/>
      <c r="AT135" s="17" t="s">
        <v>1233</v>
      </c>
      <c r="AU135" s="17" t="s">
        <v>83</v>
      </c>
    </row>
    <row r="136" spans="2:65" s="11" customFormat="1" ht="22.75" customHeight="1">
      <c r="B136" s="115"/>
      <c r="D136" s="116" t="s">
        <v>72</v>
      </c>
      <c r="E136" s="125" t="s">
        <v>952</v>
      </c>
      <c r="F136" s="125" t="s">
        <v>1292</v>
      </c>
      <c r="I136" s="118"/>
      <c r="J136" s="126">
        <f>BK136</f>
        <v>0</v>
      </c>
      <c r="L136" s="115"/>
      <c r="M136" s="120"/>
      <c r="P136" s="121">
        <f>SUM(P137:P167)</f>
        <v>0</v>
      </c>
      <c r="R136" s="121">
        <f>SUM(R137:R167)</f>
        <v>0</v>
      </c>
      <c r="T136" s="122">
        <f>SUM(T137:T167)</f>
        <v>0</v>
      </c>
      <c r="AR136" s="116" t="s">
        <v>81</v>
      </c>
      <c r="AT136" s="123" t="s">
        <v>72</v>
      </c>
      <c r="AU136" s="123" t="s">
        <v>81</v>
      </c>
      <c r="AY136" s="116" t="s">
        <v>152</v>
      </c>
      <c r="BK136" s="124">
        <f>SUM(BK137:BK167)</f>
        <v>0</v>
      </c>
    </row>
    <row r="137" spans="2:65" s="1" customFormat="1" ht="16.5" customHeight="1">
      <c r="B137" s="32"/>
      <c r="C137" s="127" t="s">
        <v>290</v>
      </c>
      <c r="D137" s="127" t="s">
        <v>155</v>
      </c>
      <c r="E137" s="128" t="s">
        <v>1293</v>
      </c>
      <c r="F137" s="129" t="s">
        <v>1294</v>
      </c>
      <c r="G137" s="130" t="s">
        <v>554</v>
      </c>
      <c r="H137" s="131">
        <v>1</v>
      </c>
      <c r="I137" s="132"/>
      <c r="J137" s="133">
        <f>ROUND(I137*H137,2)</f>
        <v>0</v>
      </c>
      <c r="K137" s="129" t="s">
        <v>19</v>
      </c>
      <c r="L137" s="32"/>
      <c r="M137" s="134" t="s">
        <v>19</v>
      </c>
      <c r="N137" s="135" t="s">
        <v>44</v>
      </c>
      <c r="P137" s="136">
        <f>O137*H137</f>
        <v>0</v>
      </c>
      <c r="Q137" s="136">
        <v>0</v>
      </c>
      <c r="R137" s="136">
        <f>Q137*H137</f>
        <v>0</v>
      </c>
      <c r="S137" s="136">
        <v>0</v>
      </c>
      <c r="T137" s="137">
        <f>S137*H137</f>
        <v>0</v>
      </c>
      <c r="AR137" s="138" t="s">
        <v>160</v>
      </c>
      <c r="AT137" s="138" t="s">
        <v>155</v>
      </c>
      <c r="AU137" s="138" t="s">
        <v>83</v>
      </c>
      <c r="AY137" s="17" t="s">
        <v>152</v>
      </c>
      <c r="BE137" s="139">
        <f>IF(N137="základní",J137,0)</f>
        <v>0</v>
      </c>
      <c r="BF137" s="139">
        <f>IF(N137="snížená",J137,0)</f>
        <v>0</v>
      </c>
      <c r="BG137" s="139">
        <f>IF(N137="zákl. přenesená",J137,0)</f>
        <v>0</v>
      </c>
      <c r="BH137" s="139">
        <f>IF(N137="sníž. přenesená",J137,0)</f>
        <v>0</v>
      </c>
      <c r="BI137" s="139">
        <f>IF(N137="nulová",J137,0)</f>
        <v>0</v>
      </c>
      <c r="BJ137" s="17" t="s">
        <v>81</v>
      </c>
      <c r="BK137" s="139">
        <f>ROUND(I137*H137,2)</f>
        <v>0</v>
      </c>
      <c r="BL137" s="17" t="s">
        <v>160</v>
      </c>
      <c r="BM137" s="138" t="s">
        <v>544</v>
      </c>
    </row>
    <row r="138" spans="2:65" s="1" customFormat="1" ht="16.5" customHeight="1">
      <c r="B138" s="32"/>
      <c r="C138" s="127" t="s">
        <v>296</v>
      </c>
      <c r="D138" s="127" t="s">
        <v>155</v>
      </c>
      <c r="E138" s="128" t="s">
        <v>1295</v>
      </c>
      <c r="F138" s="129" t="s">
        <v>1296</v>
      </c>
      <c r="G138" s="130" t="s">
        <v>554</v>
      </c>
      <c r="H138" s="131">
        <v>10</v>
      </c>
      <c r="I138" s="132"/>
      <c r="J138" s="133">
        <f>ROUND(I138*H138,2)</f>
        <v>0</v>
      </c>
      <c r="K138" s="129" t="s">
        <v>19</v>
      </c>
      <c r="L138" s="32"/>
      <c r="M138" s="134" t="s">
        <v>19</v>
      </c>
      <c r="N138" s="135" t="s">
        <v>44</v>
      </c>
      <c r="P138" s="136">
        <f>O138*H138</f>
        <v>0</v>
      </c>
      <c r="Q138" s="136">
        <v>0</v>
      </c>
      <c r="R138" s="136">
        <f>Q138*H138</f>
        <v>0</v>
      </c>
      <c r="S138" s="136">
        <v>0</v>
      </c>
      <c r="T138" s="137">
        <f>S138*H138</f>
        <v>0</v>
      </c>
      <c r="AR138" s="138" t="s">
        <v>160</v>
      </c>
      <c r="AT138" s="138" t="s">
        <v>155</v>
      </c>
      <c r="AU138" s="138" t="s">
        <v>83</v>
      </c>
      <c r="AY138" s="17" t="s">
        <v>152</v>
      </c>
      <c r="BE138" s="139">
        <f>IF(N138="základní",J138,0)</f>
        <v>0</v>
      </c>
      <c r="BF138" s="139">
        <f>IF(N138="snížená",J138,0)</f>
        <v>0</v>
      </c>
      <c r="BG138" s="139">
        <f>IF(N138="zákl. přenesená",J138,0)</f>
        <v>0</v>
      </c>
      <c r="BH138" s="139">
        <f>IF(N138="sníž. přenesená",J138,0)</f>
        <v>0</v>
      </c>
      <c r="BI138" s="139">
        <f>IF(N138="nulová",J138,0)</f>
        <v>0</v>
      </c>
      <c r="BJ138" s="17" t="s">
        <v>81</v>
      </c>
      <c r="BK138" s="139">
        <f>ROUND(I138*H138,2)</f>
        <v>0</v>
      </c>
      <c r="BL138" s="17" t="s">
        <v>160</v>
      </c>
      <c r="BM138" s="138" t="s">
        <v>556</v>
      </c>
    </row>
    <row r="139" spans="2:65" s="1" customFormat="1" ht="24">
      <c r="B139" s="32"/>
      <c r="D139" s="145" t="s">
        <v>1233</v>
      </c>
      <c r="F139" s="188" t="s">
        <v>1297</v>
      </c>
      <c r="I139" s="142"/>
      <c r="L139" s="32"/>
      <c r="M139" s="143"/>
      <c r="T139" s="53"/>
      <c r="AT139" s="17" t="s">
        <v>1233</v>
      </c>
      <c r="AU139" s="17" t="s">
        <v>83</v>
      </c>
    </row>
    <row r="140" spans="2:65" s="1" customFormat="1" ht="16.5" customHeight="1">
      <c r="B140" s="32"/>
      <c r="C140" s="127" t="s">
        <v>303</v>
      </c>
      <c r="D140" s="127" t="s">
        <v>155</v>
      </c>
      <c r="E140" s="128" t="s">
        <v>1298</v>
      </c>
      <c r="F140" s="129" t="s">
        <v>1299</v>
      </c>
      <c r="G140" s="130" t="s">
        <v>554</v>
      </c>
      <c r="H140" s="131">
        <v>5</v>
      </c>
      <c r="I140" s="132"/>
      <c r="J140" s="133">
        <f>ROUND(I140*H140,2)</f>
        <v>0</v>
      </c>
      <c r="K140" s="129" t="s">
        <v>19</v>
      </c>
      <c r="L140" s="32"/>
      <c r="M140" s="134" t="s">
        <v>19</v>
      </c>
      <c r="N140" s="135" t="s">
        <v>44</v>
      </c>
      <c r="P140" s="136">
        <f>O140*H140</f>
        <v>0</v>
      </c>
      <c r="Q140" s="136">
        <v>0</v>
      </c>
      <c r="R140" s="136">
        <f>Q140*H140</f>
        <v>0</v>
      </c>
      <c r="S140" s="136">
        <v>0</v>
      </c>
      <c r="T140" s="137">
        <f>S140*H140</f>
        <v>0</v>
      </c>
      <c r="AR140" s="138" t="s">
        <v>160</v>
      </c>
      <c r="AT140" s="138" t="s">
        <v>155</v>
      </c>
      <c r="AU140" s="138" t="s">
        <v>83</v>
      </c>
      <c r="AY140" s="17" t="s">
        <v>152</v>
      </c>
      <c r="BE140" s="139">
        <f>IF(N140="základní",J140,0)</f>
        <v>0</v>
      </c>
      <c r="BF140" s="139">
        <f>IF(N140="snížená",J140,0)</f>
        <v>0</v>
      </c>
      <c r="BG140" s="139">
        <f>IF(N140="zákl. přenesená",J140,0)</f>
        <v>0</v>
      </c>
      <c r="BH140" s="139">
        <f>IF(N140="sníž. přenesená",J140,0)</f>
        <v>0</v>
      </c>
      <c r="BI140" s="139">
        <f>IF(N140="nulová",J140,0)</f>
        <v>0</v>
      </c>
      <c r="BJ140" s="17" t="s">
        <v>81</v>
      </c>
      <c r="BK140" s="139">
        <f>ROUND(I140*H140,2)</f>
        <v>0</v>
      </c>
      <c r="BL140" s="17" t="s">
        <v>160</v>
      </c>
      <c r="BM140" s="138" t="s">
        <v>564</v>
      </c>
    </row>
    <row r="141" spans="2:65" s="1" customFormat="1" ht="24">
      <c r="B141" s="32"/>
      <c r="D141" s="145" t="s">
        <v>1233</v>
      </c>
      <c r="F141" s="188" t="s">
        <v>1300</v>
      </c>
      <c r="I141" s="142"/>
      <c r="L141" s="32"/>
      <c r="M141" s="143"/>
      <c r="T141" s="53"/>
      <c r="AT141" s="17" t="s">
        <v>1233</v>
      </c>
      <c r="AU141" s="17" t="s">
        <v>83</v>
      </c>
    </row>
    <row r="142" spans="2:65" s="1" customFormat="1" ht="21.75" customHeight="1">
      <c r="B142" s="32"/>
      <c r="C142" s="127" t="s">
        <v>311</v>
      </c>
      <c r="D142" s="127" t="s">
        <v>155</v>
      </c>
      <c r="E142" s="128" t="s">
        <v>1301</v>
      </c>
      <c r="F142" s="129" t="s">
        <v>1302</v>
      </c>
      <c r="G142" s="130" t="s">
        <v>554</v>
      </c>
      <c r="H142" s="131">
        <v>1</v>
      </c>
      <c r="I142" s="132"/>
      <c r="J142" s="133">
        <f>ROUND(I142*H142,2)</f>
        <v>0</v>
      </c>
      <c r="K142" s="129" t="s">
        <v>19</v>
      </c>
      <c r="L142" s="32"/>
      <c r="M142" s="134" t="s">
        <v>19</v>
      </c>
      <c r="N142" s="135" t="s">
        <v>44</v>
      </c>
      <c r="P142" s="136">
        <f>O142*H142</f>
        <v>0</v>
      </c>
      <c r="Q142" s="136">
        <v>0</v>
      </c>
      <c r="R142" s="136">
        <f>Q142*H142</f>
        <v>0</v>
      </c>
      <c r="S142" s="136">
        <v>0</v>
      </c>
      <c r="T142" s="137">
        <f>S142*H142</f>
        <v>0</v>
      </c>
      <c r="AR142" s="138" t="s">
        <v>160</v>
      </c>
      <c r="AT142" s="138" t="s">
        <v>155</v>
      </c>
      <c r="AU142" s="138" t="s">
        <v>83</v>
      </c>
      <c r="AY142" s="17" t="s">
        <v>152</v>
      </c>
      <c r="BE142" s="139">
        <f>IF(N142="základní",J142,0)</f>
        <v>0</v>
      </c>
      <c r="BF142" s="139">
        <f>IF(N142="snížená",J142,0)</f>
        <v>0</v>
      </c>
      <c r="BG142" s="139">
        <f>IF(N142="zákl. přenesená",J142,0)</f>
        <v>0</v>
      </c>
      <c r="BH142" s="139">
        <f>IF(N142="sníž. přenesená",J142,0)</f>
        <v>0</v>
      </c>
      <c r="BI142" s="139">
        <f>IF(N142="nulová",J142,0)</f>
        <v>0</v>
      </c>
      <c r="BJ142" s="17" t="s">
        <v>81</v>
      </c>
      <c r="BK142" s="139">
        <f>ROUND(I142*H142,2)</f>
        <v>0</v>
      </c>
      <c r="BL142" s="17" t="s">
        <v>160</v>
      </c>
      <c r="BM142" s="138" t="s">
        <v>573</v>
      </c>
    </row>
    <row r="143" spans="2:65" s="1" customFormat="1" ht="16.5" customHeight="1">
      <c r="B143" s="32"/>
      <c r="C143" s="127" t="s">
        <v>319</v>
      </c>
      <c r="D143" s="127" t="s">
        <v>155</v>
      </c>
      <c r="E143" s="128" t="s">
        <v>1303</v>
      </c>
      <c r="F143" s="129" t="s">
        <v>1304</v>
      </c>
      <c r="G143" s="130" t="s">
        <v>554</v>
      </c>
      <c r="H143" s="131">
        <v>5</v>
      </c>
      <c r="I143" s="132"/>
      <c r="J143" s="133">
        <f>ROUND(I143*H143,2)</f>
        <v>0</v>
      </c>
      <c r="K143" s="129" t="s">
        <v>19</v>
      </c>
      <c r="L143" s="32"/>
      <c r="M143" s="134" t="s">
        <v>19</v>
      </c>
      <c r="N143" s="135" t="s">
        <v>44</v>
      </c>
      <c r="P143" s="136">
        <f>O143*H143</f>
        <v>0</v>
      </c>
      <c r="Q143" s="136">
        <v>0</v>
      </c>
      <c r="R143" s="136">
        <f>Q143*H143</f>
        <v>0</v>
      </c>
      <c r="S143" s="136">
        <v>0</v>
      </c>
      <c r="T143" s="137">
        <f>S143*H143</f>
        <v>0</v>
      </c>
      <c r="AR143" s="138" t="s">
        <v>160</v>
      </c>
      <c r="AT143" s="138" t="s">
        <v>155</v>
      </c>
      <c r="AU143" s="138" t="s">
        <v>83</v>
      </c>
      <c r="AY143" s="17" t="s">
        <v>152</v>
      </c>
      <c r="BE143" s="139">
        <f>IF(N143="základní",J143,0)</f>
        <v>0</v>
      </c>
      <c r="BF143" s="139">
        <f>IF(N143="snížená",J143,0)</f>
        <v>0</v>
      </c>
      <c r="BG143" s="139">
        <f>IF(N143="zákl. přenesená",J143,0)</f>
        <v>0</v>
      </c>
      <c r="BH143" s="139">
        <f>IF(N143="sníž. přenesená",J143,0)</f>
        <v>0</v>
      </c>
      <c r="BI143" s="139">
        <f>IF(N143="nulová",J143,0)</f>
        <v>0</v>
      </c>
      <c r="BJ143" s="17" t="s">
        <v>81</v>
      </c>
      <c r="BK143" s="139">
        <f>ROUND(I143*H143,2)</f>
        <v>0</v>
      </c>
      <c r="BL143" s="17" t="s">
        <v>160</v>
      </c>
      <c r="BM143" s="138" t="s">
        <v>583</v>
      </c>
    </row>
    <row r="144" spans="2:65" s="1" customFormat="1" ht="24">
      <c r="B144" s="32"/>
      <c r="D144" s="145" t="s">
        <v>1233</v>
      </c>
      <c r="F144" s="188" t="s">
        <v>1264</v>
      </c>
      <c r="I144" s="142"/>
      <c r="L144" s="32"/>
      <c r="M144" s="143"/>
      <c r="T144" s="53"/>
      <c r="AT144" s="17" t="s">
        <v>1233</v>
      </c>
      <c r="AU144" s="17" t="s">
        <v>83</v>
      </c>
    </row>
    <row r="145" spans="2:65" s="1" customFormat="1" ht="21.75" customHeight="1">
      <c r="B145" s="32"/>
      <c r="C145" s="127" t="s">
        <v>329</v>
      </c>
      <c r="D145" s="127" t="s">
        <v>155</v>
      </c>
      <c r="E145" s="128" t="s">
        <v>1305</v>
      </c>
      <c r="F145" s="129" t="s">
        <v>1306</v>
      </c>
      <c r="G145" s="130" t="s">
        <v>554</v>
      </c>
      <c r="H145" s="131">
        <v>1</v>
      </c>
      <c r="I145" s="132"/>
      <c r="J145" s="133">
        <f t="shared" ref="J145:J150" si="0">ROUND(I145*H145,2)</f>
        <v>0</v>
      </c>
      <c r="K145" s="129" t="s">
        <v>19</v>
      </c>
      <c r="L145" s="32"/>
      <c r="M145" s="134" t="s">
        <v>19</v>
      </c>
      <c r="N145" s="135" t="s">
        <v>44</v>
      </c>
      <c r="P145" s="136">
        <f t="shared" ref="P145:P150" si="1">O145*H145</f>
        <v>0</v>
      </c>
      <c r="Q145" s="136">
        <v>0</v>
      </c>
      <c r="R145" s="136">
        <f t="shared" ref="R145:R150" si="2">Q145*H145</f>
        <v>0</v>
      </c>
      <c r="S145" s="136">
        <v>0</v>
      </c>
      <c r="T145" s="137">
        <f t="shared" ref="T145:T150" si="3">S145*H145</f>
        <v>0</v>
      </c>
      <c r="AR145" s="138" t="s">
        <v>160</v>
      </c>
      <c r="AT145" s="138" t="s">
        <v>155</v>
      </c>
      <c r="AU145" s="138" t="s">
        <v>83</v>
      </c>
      <c r="AY145" s="17" t="s">
        <v>152</v>
      </c>
      <c r="BE145" s="139">
        <f t="shared" ref="BE145:BE150" si="4">IF(N145="základní",J145,0)</f>
        <v>0</v>
      </c>
      <c r="BF145" s="139">
        <f t="shared" ref="BF145:BF150" si="5">IF(N145="snížená",J145,0)</f>
        <v>0</v>
      </c>
      <c r="BG145" s="139">
        <f t="shared" ref="BG145:BG150" si="6">IF(N145="zákl. přenesená",J145,0)</f>
        <v>0</v>
      </c>
      <c r="BH145" s="139">
        <f t="shared" ref="BH145:BH150" si="7">IF(N145="sníž. přenesená",J145,0)</f>
        <v>0</v>
      </c>
      <c r="BI145" s="139">
        <f t="shared" ref="BI145:BI150" si="8">IF(N145="nulová",J145,0)</f>
        <v>0</v>
      </c>
      <c r="BJ145" s="17" t="s">
        <v>81</v>
      </c>
      <c r="BK145" s="139">
        <f t="shared" ref="BK145:BK150" si="9">ROUND(I145*H145,2)</f>
        <v>0</v>
      </c>
      <c r="BL145" s="17" t="s">
        <v>160</v>
      </c>
      <c r="BM145" s="138" t="s">
        <v>593</v>
      </c>
    </row>
    <row r="146" spans="2:65" s="1" customFormat="1" ht="21.75" customHeight="1">
      <c r="B146" s="32"/>
      <c r="C146" s="127" t="s">
        <v>473</v>
      </c>
      <c r="D146" s="127" t="s">
        <v>155</v>
      </c>
      <c r="E146" s="128" t="s">
        <v>1307</v>
      </c>
      <c r="F146" s="129" t="s">
        <v>1308</v>
      </c>
      <c r="G146" s="130" t="s">
        <v>554</v>
      </c>
      <c r="H146" s="131">
        <v>1</v>
      </c>
      <c r="I146" s="132"/>
      <c r="J146" s="133">
        <f t="shared" si="0"/>
        <v>0</v>
      </c>
      <c r="K146" s="129" t="s">
        <v>19</v>
      </c>
      <c r="L146" s="32"/>
      <c r="M146" s="134" t="s">
        <v>19</v>
      </c>
      <c r="N146" s="135" t="s">
        <v>44</v>
      </c>
      <c r="P146" s="136">
        <f t="shared" si="1"/>
        <v>0</v>
      </c>
      <c r="Q146" s="136">
        <v>0</v>
      </c>
      <c r="R146" s="136">
        <f t="shared" si="2"/>
        <v>0</v>
      </c>
      <c r="S146" s="136">
        <v>0</v>
      </c>
      <c r="T146" s="137">
        <f t="shared" si="3"/>
        <v>0</v>
      </c>
      <c r="AR146" s="138" t="s">
        <v>160</v>
      </c>
      <c r="AT146" s="138" t="s">
        <v>155</v>
      </c>
      <c r="AU146" s="138" t="s">
        <v>83</v>
      </c>
      <c r="AY146" s="17" t="s">
        <v>152</v>
      </c>
      <c r="BE146" s="139">
        <f t="shared" si="4"/>
        <v>0</v>
      </c>
      <c r="BF146" s="139">
        <f t="shared" si="5"/>
        <v>0</v>
      </c>
      <c r="BG146" s="139">
        <f t="shared" si="6"/>
        <v>0</v>
      </c>
      <c r="BH146" s="139">
        <f t="shared" si="7"/>
        <v>0</v>
      </c>
      <c r="BI146" s="139">
        <f t="shared" si="8"/>
        <v>0</v>
      </c>
      <c r="BJ146" s="17" t="s">
        <v>81</v>
      </c>
      <c r="BK146" s="139">
        <f t="shared" si="9"/>
        <v>0</v>
      </c>
      <c r="BL146" s="17" t="s">
        <v>160</v>
      </c>
      <c r="BM146" s="138" t="s">
        <v>603</v>
      </c>
    </row>
    <row r="147" spans="2:65" s="1" customFormat="1" ht="21.75" customHeight="1">
      <c r="B147" s="32"/>
      <c r="C147" s="127" t="s">
        <v>478</v>
      </c>
      <c r="D147" s="127" t="s">
        <v>155</v>
      </c>
      <c r="E147" s="128" t="s">
        <v>1309</v>
      </c>
      <c r="F147" s="129" t="s">
        <v>1310</v>
      </c>
      <c r="G147" s="130" t="s">
        <v>554</v>
      </c>
      <c r="H147" s="131">
        <v>1</v>
      </c>
      <c r="I147" s="132"/>
      <c r="J147" s="133">
        <f t="shared" si="0"/>
        <v>0</v>
      </c>
      <c r="K147" s="129" t="s">
        <v>19</v>
      </c>
      <c r="L147" s="32"/>
      <c r="M147" s="134" t="s">
        <v>19</v>
      </c>
      <c r="N147" s="135" t="s">
        <v>44</v>
      </c>
      <c r="P147" s="136">
        <f t="shared" si="1"/>
        <v>0</v>
      </c>
      <c r="Q147" s="136">
        <v>0</v>
      </c>
      <c r="R147" s="136">
        <f t="shared" si="2"/>
        <v>0</v>
      </c>
      <c r="S147" s="136">
        <v>0</v>
      </c>
      <c r="T147" s="137">
        <f t="shared" si="3"/>
        <v>0</v>
      </c>
      <c r="AR147" s="138" t="s">
        <v>160</v>
      </c>
      <c r="AT147" s="138" t="s">
        <v>155</v>
      </c>
      <c r="AU147" s="138" t="s">
        <v>83</v>
      </c>
      <c r="AY147" s="17" t="s">
        <v>152</v>
      </c>
      <c r="BE147" s="139">
        <f t="shared" si="4"/>
        <v>0</v>
      </c>
      <c r="BF147" s="139">
        <f t="shared" si="5"/>
        <v>0</v>
      </c>
      <c r="BG147" s="139">
        <f t="shared" si="6"/>
        <v>0</v>
      </c>
      <c r="BH147" s="139">
        <f t="shared" si="7"/>
        <v>0</v>
      </c>
      <c r="BI147" s="139">
        <f t="shared" si="8"/>
        <v>0</v>
      </c>
      <c r="BJ147" s="17" t="s">
        <v>81</v>
      </c>
      <c r="BK147" s="139">
        <f t="shared" si="9"/>
        <v>0</v>
      </c>
      <c r="BL147" s="17" t="s">
        <v>160</v>
      </c>
      <c r="BM147" s="138" t="s">
        <v>613</v>
      </c>
    </row>
    <row r="148" spans="2:65" s="1" customFormat="1" ht="21.75" customHeight="1">
      <c r="B148" s="32"/>
      <c r="C148" s="127" t="s">
        <v>483</v>
      </c>
      <c r="D148" s="127" t="s">
        <v>155</v>
      </c>
      <c r="E148" s="128" t="s">
        <v>1311</v>
      </c>
      <c r="F148" s="129" t="s">
        <v>1312</v>
      </c>
      <c r="G148" s="130" t="s">
        <v>554</v>
      </c>
      <c r="H148" s="131">
        <v>1</v>
      </c>
      <c r="I148" s="132"/>
      <c r="J148" s="133">
        <f t="shared" si="0"/>
        <v>0</v>
      </c>
      <c r="K148" s="129" t="s">
        <v>19</v>
      </c>
      <c r="L148" s="32"/>
      <c r="M148" s="134" t="s">
        <v>19</v>
      </c>
      <c r="N148" s="135" t="s">
        <v>44</v>
      </c>
      <c r="P148" s="136">
        <f t="shared" si="1"/>
        <v>0</v>
      </c>
      <c r="Q148" s="136">
        <v>0</v>
      </c>
      <c r="R148" s="136">
        <f t="shared" si="2"/>
        <v>0</v>
      </c>
      <c r="S148" s="136">
        <v>0</v>
      </c>
      <c r="T148" s="137">
        <f t="shared" si="3"/>
        <v>0</v>
      </c>
      <c r="AR148" s="138" t="s">
        <v>160</v>
      </c>
      <c r="AT148" s="138" t="s">
        <v>155</v>
      </c>
      <c r="AU148" s="138" t="s">
        <v>83</v>
      </c>
      <c r="AY148" s="17" t="s">
        <v>152</v>
      </c>
      <c r="BE148" s="139">
        <f t="shared" si="4"/>
        <v>0</v>
      </c>
      <c r="BF148" s="139">
        <f t="shared" si="5"/>
        <v>0</v>
      </c>
      <c r="BG148" s="139">
        <f t="shared" si="6"/>
        <v>0</v>
      </c>
      <c r="BH148" s="139">
        <f t="shared" si="7"/>
        <v>0</v>
      </c>
      <c r="BI148" s="139">
        <f t="shared" si="8"/>
        <v>0</v>
      </c>
      <c r="BJ148" s="17" t="s">
        <v>81</v>
      </c>
      <c r="BK148" s="139">
        <f t="shared" si="9"/>
        <v>0</v>
      </c>
      <c r="BL148" s="17" t="s">
        <v>160</v>
      </c>
      <c r="BM148" s="138" t="s">
        <v>624</v>
      </c>
    </row>
    <row r="149" spans="2:65" s="1" customFormat="1" ht="21.75" customHeight="1">
      <c r="B149" s="32"/>
      <c r="C149" s="127" t="s">
        <v>488</v>
      </c>
      <c r="D149" s="127" t="s">
        <v>155</v>
      </c>
      <c r="E149" s="128" t="s">
        <v>1313</v>
      </c>
      <c r="F149" s="129" t="s">
        <v>1314</v>
      </c>
      <c r="G149" s="130" t="s">
        <v>554</v>
      </c>
      <c r="H149" s="131">
        <v>1</v>
      </c>
      <c r="I149" s="132"/>
      <c r="J149" s="133">
        <f t="shared" si="0"/>
        <v>0</v>
      </c>
      <c r="K149" s="129" t="s">
        <v>19</v>
      </c>
      <c r="L149" s="32"/>
      <c r="M149" s="134" t="s">
        <v>19</v>
      </c>
      <c r="N149" s="135" t="s">
        <v>44</v>
      </c>
      <c r="P149" s="136">
        <f t="shared" si="1"/>
        <v>0</v>
      </c>
      <c r="Q149" s="136">
        <v>0</v>
      </c>
      <c r="R149" s="136">
        <f t="shared" si="2"/>
        <v>0</v>
      </c>
      <c r="S149" s="136">
        <v>0</v>
      </c>
      <c r="T149" s="137">
        <f t="shared" si="3"/>
        <v>0</v>
      </c>
      <c r="AR149" s="138" t="s">
        <v>160</v>
      </c>
      <c r="AT149" s="138" t="s">
        <v>155</v>
      </c>
      <c r="AU149" s="138" t="s">
        <v>83</v>
      </c>
      <c r="AY149" s="17" t="s">
        <v>152</v>
      </c>
      <c r="BE149" s="139">
        <f t="shared" si="4"/>
        <v>0</v>
      </c>
      <c r="BF149" s="139">
        <f t="shared" si="5"/>
        <v>0</v>
      </c>
      <c r="BG149" s="139">
        <f t="shared" si="6"/>
        <v>0</v>
      </c>
      <c r="BH149" s="139">
        <f t="shared" si="7"/>
        <v>0</v>
      </c>
      <c r="BI149" s="139">
        <f t="shared" si="8"/>
        <v>0</v>
      </c>
      <c r="BJ149" s="17" t="s">
        <v>81</v>
      </c>
      <c r="BK149" s="139">
        <f t="shared" si="9"/>
        <v>0</v>
      </c>
      <c r="BL149" s="17" t="s">
        <v>160</v>
      </c>
      <c r="BM149" s="138" t="s">
        <v>634</v>
      </c>
    </row>
    <row r="150" spans="2:65" s="1" customFormat="1" ht="16.5" customHeight="1">
      <c r="B150" s="32"/>
      <c r="C150" s="127" t="s">
        <v>466</v>
      </c>
      <c r="D150" s="127" t="s">
        <v>155</v>
      </c>
      <c r="E150" s="128" t="s">
        <v>1315</v>
      </c>
      <c r="F150" s="129" t="s">
        <v>1316</v>
      </c>
      <c r="G150" s="130" t="s">
        <v>554</v>
      </c>
      <c r="H150" s="131">
        <v>2</v>
      </c>
      <c r="I150" s="132"/>
      <c r="J150" s="133">
        <f t="shared" si="0"/>
        <v>0</v>
      </c>
      <c r="K150" s="129" t="s">
        <v>19</v>
      </c>
      <c r="L150" s="32"/>
      <c r="M150" s="134" t="s">
        <v>19</v>
      </c>
      <c r="N150" s="135" t="s">
        <v>44</v>
      </c>
      <c r="P150" s="136">
        <f t="shared" si="1"/>
        <v>0</v>
      </c>
      <c r="Q150" s="136">
        <v>0</v>
      </c>
      <c r="R150" s="136">
        <f t="shared" si="2"/>
        <v>0</v>
      </c>
      <c r="S150" s="136">
        <v>0</v>
      </c>
      <c r="T150" s="137">
        <f t="shared" si="3"/>
        <v>0</v>
      </c>
      <c r="AR150" s="138" t="s">
        <v>160</v>
      </c>
      <c r="AT150" s="138" t="s">
        <v>155</v>
      </c>
      <c r="AU150" s="138" t="s">
        <v>83</v>
      </c>
      <c r="AY150" s="17" t="s">
        <v>152</v>
      </c>
      <c r="BE150" s="139">
        <f t="shared" si="4"/>
        <v>0</v>
      </c>
      <c r="BF150" s="139">
        <f t="shared" si="5"/>
        <v>0</v>
      </c>
      <c r="BG150" s="139">
        <f t="shared" si="6"/>
        <v>0</v>
      </c>
      <c r="BH150" s="139">
        <f t="shared" si="7"/>
        <v>0</v>
      </c>
      <c r="BI150" s="139">
        <f t="shared" si="8"/>
        <v>0</v>
      </c>
      <c r="BJ150" s="17" t="s">
        <v>81</v>
      </c>
      <c r="BK150" s="139">
        <f t="shared" si="9"/>
        <v>0</v>
      </c>
      <c r="BL150" s="17" t="s">
        <v>160</v>
      </c>
      <c r="BM150" s="138" t="s">
        <v>644</v>
      </c>
    </row>
    <row r="151" spans="2:65" s="1" customFormat="1" ht="24">
      <c r="B151" s="32"/>
      <c r="D151" s="145" t="s">
        <v>1233</v>
      </c>
      <c r="F151" s="188" t="s">
        <v>1264</v>
      </c>
      <c r="I151" s="142"/>
      <c r="L151" s="32"/>
      <c r="M151" s="143"/>
      <c r="T151" s="53"/>
      <c r="AT151" s="17" t="s">
        <v>1233</v>
      </c>
      <c r="AU151" s="17" t="s">
        <v>83</v>
      </c>
    </row>
    <row r="152" spans="2:65" s="1" customFormat="1" ht="16.5" customHeight="1">
      <c r="B152" s="32"/>
      <c r="C152" s="127" t="s">
        <v>495</v>
      </c>
      <c r="D152" s="127" t="s">
        <v>155</v>
      </c>
      <c r="E152" s="128" t="s">
        <v>1317</v>
      </c>
      <c r="F152" s="129" t="s">
        <v>1318</v>
      </c>
      <c r="G152" s="130" t="s">
        <v>554</v>
      </c>
      <c r="H152" s="131">
        <v>1</v>
      </c>
      <c r="I152" s="132"/>
      <c r="J152" s="133">
        <f>ROUND(I152*H152,2)</f>
        <v>0</v>
      </c>
      <c r="K152" s="129" t="s">
        <v>19</v>
      </c>
      <c r="L152" s="32"/>
      <c r="M152" s="134" t="s">
        <v>19</v>
      </c>
      <c r="N152" s="135" t="s">
        <v>44</v>
      </c>
      <c r="P152" s="136">
        <f>O152*H152</f>
        <v>0</v>
      </c>
      <c r="Q152" s="136">
        <v>0</v>
      </c>
      <c r="R152" s="136">
        <f>Q152*H152</f>
        <v>0</v>
      </c>
      <c r="S152" s="136">
        <v>0</v>
      </c>
      <c r="T152" s="137">
        <f>S152*H152</f>
        <v>0</v>
      </c>
      <c r="AR152" s="138" t="s">
        <v>160</v>
      </c>
      <c r="AT152" s="138" t="s">
        <v>155</v>
      </c>
      <c r="AU152" s="138" t="s">
        <v>83</v>
      </c>
      <c r="AY152" s="17" t="s">
        <v>152</v>
      </c>
      <c r="BE152" s="139">
        <f>IF(N152="základní",J152,0)</f>
        <v>0</v>
      </c>
      <c r="BF152" s="139">
        <f>IF(N152="snížená",J152,0)</f>
        <v>0</v>
      </c>
      <c r="BG152" s="139">
        <f>IF(N152="zákl. přenesená",J152,0)</f>
        <v>0</v>
      </c>
      <c r="BH152" s="139">
        <f>IF(N152="sníž. přenesená",J152,0)</f>
        <v>0</v>
      </c>
      <c r="BI152" s="139">
        <f>IF(N152="nulová",J152,0)</f>
        <v>0</v>
      </c>
      <c r="BJ152" s="17" t="s">
        <v>81</v>
      </c>
      <c r="BK152" s="139">
        <f>ROUND(I152*H152,2)</f>
        <v>0</v>
      </c>
      <c r="BL152" s="17" t="s">
        <v>160</v>
      </c>
      <c r="BM152" s="138" t="s">
        <v>654</v>
      </c>
    </row>
    <row r="153" spans="2:65" s="1" customFormat="1" ht="24">
      <c r="B153" s="32"/>
      <c r="D153" s="145" t="s">
        <v>1233</v>
      </c>
      <c r="F153" s="188" t="s">
        <v>1261</v>
      </c>
      <c r="I153" s="142"/>
      <c r="L153" s="32"/>
      <c r="M153" s="143"/>
      <c r="T153" s="53"/>
      <c r="AT153" s="17" t="s">
        <v>1233</v>
      </c>
      <c r="AU153" s="17" t="s">
        <v>83</v>
      </c>
    </row>
    <row r="154" spans="2:65" s="1" customFormat="1" ht="16.5" customHeight="1">
      <c r="B154" s="32"/>
      <c r="C154" s="127" t="s">
        <v>499</v>
      </c>
      <c r="D154" s="127" t="s">
        <v>155</v>
      </c>
      <c r="E154" s="128" t="s">
        <v>1319</v>
      </c>
      <c r="F154" s="129" t="s">
        <v>1320</v>
      </c>
      <c r="G154" s="130" t="s">
        <v>554</v>
      </c>
      <c r="H154" s="131">
        <v>1</v>
      </c>
      <c r="I154" s="132"/>
      <c r="J154" s="133">
        <f>ROUND(I154*H154,2)</f>
        <v>0</v>
      </c>
      <c r="K154" s="129" t="s">
        <v>19</v>
      </c>
      <c r="L154" s="32"/>
      <c r="M154" s="134" t="s">
        <v>19</v>
      </c>
      <c r="N154" s="135" t="s">
        <v>44</v>
      </c>
      <c r="P154" s="136">
        <f>O154*H154</f>
        <v>0</v>
      </c>
      <c r="Q154" s="136">
        <v>0</v>
      </c>
      <c r="R154" s="136">
        <f>Q154*H154</f>
        <v>0</v>
      </c>
      <c r="S154" s="136">
        <v>0</v>
      </c>
      <c r="T154" s="137">
        <f>S154*H154</f>
        <v>0</v>
      </c>
      <c r="AR154" s="138" t="s">
        <v>160</v>
      </c>
      <c r="AT154" s="138" t="s">
        <v>155</v>
      </c>
      <c r="AU154" s="138" t="s">
        <v>83</v>
      </c>
      <c r="AY154" s="17" t="s">
        <v>152</v>
      </c>
      <c r="BE154" s="139">
        <f>IF(N154="základní",J154,0)</f>
        <v>0</v>
      </c>
      <c r="BF154" s="139">
        <f>IF(N154="snížená",J154,0)</f>
        <v>0</v>
      </c>
      <c r="BG154" s="139">
        <f>IF(N154="zákl. přenesená",J154,0)</f>
        <v>0</v>
      </c>
      <c r="BH154" s="139">
        <f>IF(N154="sníž. přenesená",J154,0)</f>
        <v>0</v>
      </c>
      <c r="BI154" s="139">
        <f>IF(N154="nulová",J154,0)</f>
        <v>0</v>
      </c>
      <c r="BJ154" s="17" t="s">
        <v>81</v>
      </c>
      <c r="BK154" s="139">
        <f>ROUND(I154*H154,2)</f>
        <v>0</v>
      </c>
      <c r="BL154" s="17" t="s">
        <v>160</v>
      </c>
      <c r="BM154" s="138" t="s">
        <v>666</v>
      </c>
    </row>
    <row r="155" spans="2:65" s="1" customFormat="1" ht="24">
      <c r="B155" s="32"/>
      <c r="D155" s="145" t="s">
        <v>1233</v>
      </c>
      <c r="F155" s="188" t="s">
        <v>1258</v>
      </c>
      <c r="I155" s="142"/>
      <c r="L155" s="32"/>
      <c r="M155" s="143"/>
      <c r="T155" s="53"/>
      <c r="AT155" s="17" t="s">
        <v>1233</v>
      </c>
      <c r="AU155" s="17" t="s">
        <v>83</v>
      </c>
    </row>
    <row r="156" spans="2:65" s="1" customFormat="1" ht="16.5" customHeight="1">
      <c r="B156" s="32"/>
      <c r="C156" s="127" t="s">
        <v>504</v>
      </c>
      <c r="D156" s="127" t="s">
        <v>155</v>
      </c>
      <c r="E156" s="128" t="s">
        <v>1321</v>
      </c>
      <c r="F156" s="129" t="s">
        <v>1322</v>
      </c>
      <c r="G156" s="130" t="s">
        <v>554</v>
      </c>
      <c r="H156" s="131">
        <v>2</v>
      </c>
      <c r="I156" s="132"/>
      <c r="J156" s="133">
        <f>ROUND(I156*H156,2)</f>
        <v>0</v>
      </c>
      <c r="K156" s="129" t="s">
        <v>19</v>
      </c>
      <c r="L156" s="32"/>
      <c r="M156" s="134" t="s">
        <v>19</v>
      </c>
      <c r="N156" s="135" t="s">
        <v>44</v>
      </c>
      <c r="P156" s="136">
        <f>O156*H156</f>
        <v>0</v>
      </c>
      <c r="Q156" s="136">
        <v>0</v>
      </c>
      <c r="R156" s="136">
        <f>Q156*H156</f>
        <v>0</v>
      </c>
      <c r="S156" s="136">
        <v>0</v>
      </c>
      <c r="T156" s="137">
        <f>S156*H156</f>
        <v>0</v>
      </c>
      <c r="AR156" s="138" t="s">
        <v>160</v>
      </c>
      <c r="AT156" s="138" t="s">
        <v>155</v>
      </c>
      <c r="AU156" s="138" t="s">
        <v>83</v>
      </c>
      <c r="AY156" s="17" t="s">
        <v>152</v>
      </c>
      <c r="BE156" s="139">
        <f>IF(N156="základní",J156,0)</f>
        <v>0</v>
      </c>
      <c r="BF156" s="139">
        <f>IF(N156="snížená",J156,0)</f>
        <v>0</v>
      </c>
      <c r="BG156" s="139">
        <f>IF(N156="zákl. přenesená",J156,0)</f>
        <v>0</v>
      </c>
      <c r="BH156" s="139">
        <f>IF(N156="sníž. přenesená",J156,0)</f>
        <v>0</v>
      </c>
      <c r="BI156" s="139">
        <f>IF(N156="nulová",J156,0)</f>
        <v>0</v>
      </c>
      <c r="BJ156" s="17" t="s">
        <v>81</v>
      </c>
      <c r="BK156" s="139">
        <f>ROUND(I156*H156,2)</f>
        <v>0</v>
      </c>
      <c r="BL156" s="17" t="s">
        <v>160</v>
      </c>
      <c r="BM156" s="138" t="s">
        <v>676</v>
      </c>
    </row>
    <row r="157" spans="2:65" s="1" customFormat="1" ht="24">
      <c r="B157" s="32"/>
      <c r="D157" s="145" t="s">
        <v>1233</v>
      </c>
      <c r="F157" s="188" t="s">
        <v>1246</v>
      </c>
      <c r="I157" s="142"/>
      <c r="L157" s="32"/>
      <c r="M157" s="143"/>
      <c r="T157" s="53"/>
      <c r="AT157" s="17" t="s">
        <v>1233</v>
      </c>
      <c r="AU157" s="17" t="s">
        <v>83</v>
      </c>
    </row>
    <row r="158" spans="2:65" s="1" customFormat="1" ht="16.5" customHeight="1">
      <c r="B158" s="32"/>
      <c r="C158" s="127" t="s">
        <v>508</v>
      </c>
      <c r="D158" s="127" t="s">
        <v>155</v>
      </c>
      <c r="E158" s="128" t="s">
        <v>1323</v>
      </c>
      <c r="F158" s="129" t="s">
        <v>1324</v>
      </c>
      <c r="G158" s="130" t="s">
        <v>554</v>
      </c>
      <c r="H158" s="131">
        <v>2</v>
      </c>
      <c r="I158" s="132"/>
      <c r="J158" s="133">
        <f>ROUND(I158*H158,2)</f>
        <v>0</v>
      </c>
      <c r="K158" s="129" t="s">
        <v>19</v>
      </c>
      <c r="L158" s="32"/>
      <c r="M158" s="134" t="s">
        <v>19</v>
      </c>
      <c r="N158" s="135" t="s">
        <v>44</v>
      </c>
      <c r="P158" s="136">
        <f>O158*H158</f>
        <v>0</v>
      </c>
      <c r="Q158" s="136">
        <v>0</v>
      </c>
      <c r="R158" s="136">
        <f>Q158*H158</f>
        <v>0</v>
      </c>
      <c r="S158" s="136">
        <v>0</v>
      </c>
      <c r="T158" s="137">
        <f>S158*H158</f>
        <v>0</v>
      </c>
      <c r="AR158" s="138" t="s">
        <v>160</v>
      </c>
      <c r="AT158" s="138" t="s">
        <v>155</v>
      </c>
      <c r="AU158" s="138" t="s">
        <v>83</v>
      </c>
      <c r="AY158" s="17" t="s">
        <v>152</v>
      </c>
      <c r="BE158" s="139">
        <f>IF(N158="základní",J158,0)</f>
        <v>0</v>
      </c>
      <c r="BF158" s="139">
        <f>IF(N158="snížená",J158,0)</f>
        <v>0</v>
      </c>
      <c r="BG158" s="139">
        <f>IF(N158="zákl. přenesená",J158,0)</f>
        <v>0</v>
      </c>
      <c r="BH158" s="139">
        <f>IF(N158="sníž. přenesená",J158,0)</f>
        <v>0</v>
      </c>
      <c r="BI158" s="139">
        <f>IF(N158="nulová",J158,0)</f>
        <v>0</v>
      </c>
      <c r="BJ158" s="17" t="s">
        <v>81</v>
      </c>
      <c r="BK158" s="139">
        <f>ROUND(I158*H158,2)</f>
        <v>0</v>
      </c>
      <c r="BL158" s="17" t="s">
        <v>160</v>
      </c>
      <c r="BM158" s="138" t="s">
        <v>687</v>
      </c>
    </row>
    <row r="159" spans="2:65" s="1" customFormat="1" ht="24">
      <c r="B159" s="32"/>
      <c r="D159" s="145" t="s">
        <v>1233</v>
      </c>
      <c r="F159" s="188" t="s">
        <v>1253</v>
      </c>
      <c r="I159" s="142"/>
      <c r="L159" s="32"/>
      <c r="M159" s="143"/>
      <c r="T159" s="53"/>
      <c r="AT159" s="17" t="s">
        <v>1233</v>
      </c>
      <c r="AU159" s="17" t="s">
        <v>83</v>
      </c>
    </row>
    <row r="160" spans="2:65" s="1" customFormat="1" ht="16.5" customHeight="1">
      <c r="B160" s="32"/>
      <c r="C160" s="127" t="s">
        <v>513</v>
      </c>
      <c r="D160" s="127" t="s">
        <v>155</v>
      </c>
      <c r="E160" s="128" t="s">
        <v>1325</v>
      </c>
      <c r="F160" s="129" t="s">
        <v>1326</v>
      </c>
      <c r="G160" s="130" t="s">
        <v>554</v>
      </c>
      <c r="H160" s="131">
        <v>2</v>
      </c>
      <c r="I160" s="132"/>
      <c r="J160" s="133">
        <f>ROUND(I160*H160,2)</f>
        <v>0</v>
      </c>
      <c r="K160" s="129" t="s">
        <v>19</v>
      </c>
      <c r="L160" s="32"/>
      <c r="M160" s="134" t="s">
        <v>19</v>
      </c>
      <c r="N160" s="135" t="s">
        <v>44</v>
      </c>
      <c r="P160" s="136">
        <f>O160*H160</f>
        <v>0</v>
      </c>
      <c r="Q160" s="136">
        <v>0</v>
      </c>
      <c r="R160" s="136">
        <f>Q160*H160</f>
        <v>0</v>
      </c>
      <c r="S160" s="136">
        <v>0</v>
      </c>
      <c r="T160" s="137">
        <f>S160*H160</f>
        <v>0</v>
      </c>
      <c r="AR160" s="138" t="s">
        <v>160</v>
      </c>
      <c r="AT160" s="138" t="s">
        <v>155</v>
      </c>
      <c r="AU160" s="138" t="s">
        <v>83</v>
      </c>
      <c r="AY160" s="17" t="s">
        <v>152</v>
      </c>
      <c r="BE160" s="139">
        <f>IF(N160="základní",J160,0)</f>
        <v>0</v>
      </c>
      <c r="BF160" s="139">
        <f>IF(N160="snížená",J160,0)</f>
        <v>0</v>
      </c>
      <c r="BG160" s="139">
        <f>IF(N160="zákl. přenesená",J160,0)</f>
        <v>0</v>
      </c>
      <c r="BH160" s="139">
        <f>IF(N160="sníž. přenesená",J160,0)</f>
        <v>0</v>
      </c>
      <c r="BI160" s="139">
        <f>IF(N160="nulová",J160,0)</f>
        <v>0</v>
      </c>
      <c r="BJ160" s="17" t="s">
        <v>81</v>
      </c>
      <c r="BK160" s="139">
        <f>ROUND(I160*H160,2)</f>
        <v>0</v>
      </c>
      <c r="BL160" s="17" t="s">
        <v>160</v>
      </c>
      <c r="BM160" s="138" t="s">
        <v>699</v>
      </c>
    </row>
    <row r="161" spans="2:65" s="1" customFormat="1" ht="24">
      <c r="B161" s="32"/>
      <c r="D161" s="145" t="s">
        <v>1233</v>
      </c>
      <c r="F161" s="188" t="s">
        <v>1250</v>
      </c>
      <c r="I161" s="142"/>
      <c r="L161" s="32"/>
      <c r="M161" s="143"/>
      <c r="T161" s="53"/>
      <c r="AT161" s="17" t="s">
        <v>1233</v>
      </c>
      <c r="AU161" s="17" t="s">
        <v>83</v>
      </c>
    </row>
    <row r="162" spans="2:65" s="1" customFormat="1" ht="16.5" customHeight="1">
      <c r="B162" s="32"/>
      <c r="C162" s="127" t="s">
        <v>517</v>
      </c>
      <c r="D162" s="127" t="s">
        <v>155</v>
      </c>
      <c r="E162" s="128" t="s">
        <v>1327</v>
      </c>
      <c r="F162" s="129" t="s">
        <v>1328</v>
      </c>
      <c r="G162" s="130" t="s">
        <v>554</v>
      </c>
      <c r="H162" s="131">
        <v>2</v>
      </c>
      <c r="I162" s="132"/>
      <c r="J162" s="133">
        <f>ROUND(I162*H162,2)</f>
        <v>0</v>
      </c>
      <c r="K162" s="129" t="s">
        <v>19</v>
      </c>
      <c r="L162" s="32"/>
      <c r="M162" s="134" t="s">
        <v>19</v>
      </c>
      <c r="N162" s="135" t="s">
        <v>44</v>
      </c>
      <c r="P162" s="136">
        <f>O162*H162</f>
        <v>0</v>
      </c>
      <c r="Q162" s="136">
        <v>0</v>
      </c>
      <c r="R162" s="136">
        <f>Q162*H162</f>
        <v>0</v>
      </c>
      <c r="S162" s="136">
        <v>0</v>
      </c>
      <c r="T162" s="137">
        <f>S162*H162</f>
        <v>0</v>
      </c>
      <c r="AR162" s="138" t="s">
        <v>160</v>
      </c>
      <c r="AT162" s="138" t="s">
        <v>155</v>
      </c>
      <c r="AU162" s="138" t="s">
        <v>83</v>
      </c>
      <c r="AY162" s="17" t="s">
        <v>152</v>
      </c>
      <c r="BE162" s="139">
        <f>IF(N162="základní",J162,0)</f>
        <v>0</v>
      </c>
      <c r="BF162" s="139">
        <f>IF(N162="snížená",J162,0)</f>
        <v>0</v>
      </c>
      <c r="BG162" s="139">
        <f>IF(N162="zákl. přenesená",J162,0)</f>
        <v>0</v>
      </c>
      <c r="BH162" s="139">
        <f>IF(N162="sníž. přenesená",J162,0)</f>
        <v>0</v>
      </c>
      <c r="BI162" s="139">
        <f>IF(N162="nulová",J162,0)</f>
        <v>0</v>
      </c>
      <c r="BJ162" s="17" t="s">
        <v>81</v>
      </c>
      <c r="BK162" s="139">
        <f>ROUND(I162*H162,2)</f>
        <v>0</v>
      </c>
      <c r="BL162" s="17" t="s">
        <v>160</v>
      </c>
      <c r="BM162" s="138" t="s">
        <v>820</v>
      </c>
    </row>
    <row r="163" spans="2:65" s="1" customFormat="1" ht="24">
      <c r="B163" s="32"/>
      <c r="D163" s="145" t="s">
        <v>1233</v>
      </c>
      <c r="F163" s="188" t="s">
        <v>1246</v>
      </c>
      <c r="I163" s="142"/>
      <c r="L163" s="32"/>
      <c r="M163" s="143"/>
      <c r="T163" s="53"/>
      <c r="AT163" s="17" t="s">
        <v>1233</v>
      </c>
      <c r="AU163" s="17" t="s">
        <v>83</v>
      </c>
    </row>
    <row r="164" spans="2:65" s="1" customFormat="1" ht="16.5" customHeight="1">
      <c r="B164" s="32"/>
      <c r="C164" s="127" t="s">
        <v>522</v>
      </c>
      <c r="D164" s="127" t="s">
        <v>155</v>
      </c>
      <c r="E164" s="128" t="s">
        <v>1329</v>
      </c>
      <c r="F164" s="129" t="s">
        <v>1330</v>
      </c>
      <c r="G164" s="130" t="s">
        <v>554</v>
      </c>
      <c r="H164" s="131">
        <v>1</v>
      </c>
      <c r="I164" s="132"/>
      <c r="J164" s="133">
        <f>ROUND(I164*H164,2)</f>
        <v>0</v>
      </c>
      <c r="K164" s="129" t="s">
        <v>19</v>
      </c>
      <c r="L164" s="32"/>
      <c r="M164" s="134" t="s">
        <v>19</v>
      </c>
      <c r="N164" s="135" t="s">
        <v>44</v>
      </c>
      <c r="P164" s="136">
        <f>O164*H164</f>
        <v>0</v>
      </c>
      <c r="Q164" s="136">
        <v>0</v>
      </c>
      <c r="R164" s="136">
        <f>Q164*H164</f>
        <v>0</v>
      </c>
      <c r="S164" s="136">
        <v>0</v>
      </c>
      <c r="T164" s="137">
        <f>S164*H164</f>
        <v>0</v>
      </c>
      <c r="AR164" s="138" t="s">
        <v>160</v>
      </c>
      <c r="AT164" s="138" t="s">
        <v>155</v>
      </c>
      <c r="AU164" s="138" t="s">
        <v>83</v>
      </c>
      <c r="AY164" s="17" t="s">
        <v>152</v>
      </c>
      <c r="BE164" s="139">
        <f>IF(N164="základní",J164,0)</f>
        <v>0</v>
      </c>
      <c r="BF164" s="139">
        <f>IF(N164="snížená",J164,0)</f>
        <v>0</v>
      </c>
      <c r="BG164" s="139">
        <f>IF(N164="zákl. přenesená",J164,0)</f>
        <v>0</v>
      </c>
      <c r="BH164" s="139">
        <f>IF(N164="sníž. přenesená",J164,0)</f>
        <v>0</v>
      </c>
      <c r="BI164" s="139">
        <f>IF(N164="nulová",J164,0)</f>
        <v>0</v>
      </c>
      <c r="BJ164" s="17" t="s">
        <v>81</v>
      </c>
      <c r="BK164" s="139">
        <f>ROUND(I164*H164,2)</f>
        <v>0</v>
      </c>
      <c r="BL164" s="17" t="s">
        <v>160</v>
      </c>
      <c r="BM164" s="138" t="s">
        <v>823</v>
      </c>
    </row>
    <row r="165" spans="2:65" s="1" customFormat="1" ht="24">
      <c r="B165" s="32"/>
      <c r="D165" s="145" t="s">
        <v>1233</v>
      </c>
      <c r="F165" s="188" t="s">
        <v>1331</v>
      </c>
      <c r="I165" s="142"/>
      <c r="L165" s="32"/>
      <c r="M165" s="143"/>
      <c r="T165" s="53"/>
      <c r="AT165" s="17" t="s">
        <v>1233</v>
      </c>
      <c r="AU165" s="17" t="s">
        <v>83</v>
      </c>
    </row>
    <row r="166" spans="2:65" s="1" customFormat="1" ht="16.5" customHeight="1">
      <c r="B166" s="32"/>
      <c r="C166" s="127" t="s">
        <v>526</v>
      </c>
      <c r="D166" s="127" t="s">
        <v>155</v>
      </c>
      <c r="E166" s="128" t="s">
        <v>1332</v>
      </c>
      <c r="F166" s="129" t="s">
        <v>1333</v>
      </c>
      <c r="G166" s="130" t="s">
        <v>554</v>
      </c>
      <c r="H166" s="131">
        <v>1</v>
      </c>
      <c r="I166" s="132"/>
      <c r="J166" s="133">
        <f>ROUND(I166*H166,2)</f>
        <v>0</v>
      </c>
      <c r="K166" s="129" t="s">
        <v>19</v>
      </c>
      <c r="L166" s="32"/>
      <c r="M166" s="134" t="s">
        <v>19</v>
      </c>
      <c r="N166" s="135" t="s">
        <v>44</v>
      </c>
      <c r="P166" s="136">
        <f>O166*H166</f>
        <v>0</v>
      </c>
      <c r="Q166" s="136">
        <v>0</v>
      </c>
      <c r="R166" s="136">
        <f>Q166*H166</f>
        <v>0</v>
      </c>
      <c r="S166" s="136">
        <v>0</v>
      </c>
      <c r="T166" s="137">
        <f>S166*H166</f>
        <v>0</v>
      </c>
      <c r="AR166" s="138" t="s">
        <v>160</v>
      </c>
      <c r="AT166" s="138" t="s">
        <v>155</v>
      </c>
      <c r="AU166" s="138" t="s">
        <v>83</v>
      </c>
      <c r="AY166" s="17" t="s">
        <v>152</v>
      </c>
      <c r="BE166" s="139">
        <f>IF(N166="základní",J166,0)</f>
        <v>0</v>
      </c>
      <c r="BF166" s="139">
        <f>IF(N166="snížená",J166,0)</f>
        <v>0</v>
      </c>
      <c r="BG166" s="139">
        <f>IF(N166="zákl. přenesená",J166,0)</f>
        <v>0</v>
      </c>
      <c r="BH166" s="139">
        <f>IF(N166="sníž. přenesená",J166,0)</f>
        <v>0</v>
      </c>
      <c r="BI166" s="139">
        <f>IF(N166="nulová",J166,0)</f>
        <v>0</v>
      </c>
      <c r="BJ166" s="17" t="s">
        <v>81</v>
      </c>
      <c r="BK166" s="139">
        <f>ROUND(I166*H166,2)</f>
        <v>0</v>
      </c>
      <c r="BL166" s="17" t="s">
        <v>160</v>
      </c>
      <c r="BM166" s="138" t="s">
        <v>937</v>
      </c>
    </row>
    <row r="167" spans="2:65" s="1" customFormat="1" ht="24">
      <c r="B167" s="32"/>
      <c r="D167" s="145" t="s">
        <v>1233</v>
      </c>
      <c r="F167" s="188" t="s">
        <v>1334</v>
      </c>
      <c r="I167" s="142"/>
      <c r="L167" s="32"/>
      <c r="M167" s="143"/>
      <c r="T167" s="53"/>
      <c r="AT167" s="17" t="s">
        <v>1233</v>
      </c>
      <c r="AU167" s="17" t="s">
        <v>83</v>
      </c>
    </row>
    <row r="168" spans="2:65" s="11" customFormat="1" ht="22.75" customHeight="1">
      <c r="B168" s="115"/>
      <c r="D168" s="116" t="s">
        <v>72</v>
      </c>
      <c r="E168" s="125" t="s">
        <v>975</v>
      </c>
      <c r="F168" s="125" t="s">
        <v>1335</v>
      </c>
      <c r="I168" s="118"/>
      <c r="J168" s="126">
        <f>BK168</f>
        <v>0</v>
      </c>
      <c r="L168" s="115"/>
      <c r="M168" s="120"/>
      <c r="P168" s="121">
        <f>SUM(P169:P178)</f>
        <v>0</v>
      </c>
      <c r="R168" s="121">
        <f>SUM(R169:R178)</f>
        <v>0</v>
      </c>
      <c r="T168" s="122">
        <f>SUM(T169:T178)</f>
        <v>0</v>
      </c>
      <c r="AR168" s="116" t="s">
        <v>81</v>
      </c>
      <c r="AT168" s="123" t="s">
        <v>72</v>
      </c>
      <c r="AU168" s="123" t="s">
        <v>81</v>
      </c>
      <c r="AY168" s="116" t="s">
        <v>152</v>
      </c>
      <c r="BK168" s="124">
        <f>SUM(BK169:BK178)</f>
        <v>0</v>
      </c>
    </row>
    <row r="169" spans="2:65" s="1" customFormat="1" ht="24.25" customHeight="1">
      <c r="B169" s="32"/>
      <c r="C169" s="127" t="s">
        <v>531</v>
      </c>
      <c r="D169" s="127" t="s">
        <v>155</v>
      </c>
      <c r="E169" s="128" t="s">
        <v>1336</v>
      </c>
      <c r="F169" s="129" t="s">
        <v>1337</v>
      </c>
      <c r="G169" s="130" t="s">
        <v>554</v>
      </c>
      <c r="H169" s="131">
        <v>2</v>
      </c>
      <c r="I169" s="132"/>
      <c r="J169" s="133">
        <f>ROUND(I169*H169,2)</f>
        <v>0</v>
      </c>
      <c r="K169" s="129" t="s">
        <v>19</v>
      </c>
      <c r="L169" s="32"/>
      <c r="M169" s="134" t="s">
        <v>19</v>
      </c>
      <c r="N169" s="135" t="s">
        <v>44</v>
      </c>
      <c r="P169" s="136">
        <f>O169*H169</f>
        <v>0</v>
      </c>
      <c r="Q169" s="136">
        <v>0</v>
      </c>
      <c r="R169" s="136">
        <f>Q169*H169</f>
        <v>0</v>
      </c>
      <c r="S169" s="136">
        <v>0</v>
      </c>
      <c r="T169" s="137">
        <f>S169*H169</f>
        <v>0</v>
      </c>
      <c r="AR169" s="138" t="s">
        <v>160</v>
      </c>
      <c r="AT169" s="138" t="s">
        <v>155</v>
      </c>
      <c r="AU169" s="138" t="s">
        <v>83</v>
      </c>
      <c r="AY169" s="17" t="s">
        <v>152</v>
      </c>
      <c r="BE169" s="139">
        <f>IF(N169="základní",J169,0)</f>
        <v>0</v>
      </c>
      <c r="BF169" s="139">
        <f>IF(N169="snížená",J169,0)</f>
        <v>0</v>
      </c>
      <c r="BG169" s="139">
        <f>IF(N169="zákl. přenesená",J169,0)</f>
        <v>0</v>
      </c>
      <c r="BH169" s="139">
        <f>IF(N169="sníž. přenesená",J169,0)</f>
        <v>0</v>
      </c>
      <c r="BI169" s="139">
        <f>IF(N169="nulová",J169,0)</f>
        <v>0</v>
      </c>
      <c r="BJ169" s="17" t="s">
        <v>81</v>
      </c>
      <c r="BK169" s="139">
        <f>ROUND(I169*H169,2)</f>
        <v>0</v>
      </c>
      <c r="BL169" s="17" t="s">
        <v>160</v>
      </c>
      <c r="BM169" s="138" t="s">
        <v>940</v>
      </c>
    </row>
    <row r="170" spans="2:65" s="1" customFormat="1" ht="24">
      <c r="B170" s="32"/>
      <c r="D170" s="145" t="s">
        <v>1233</v>
      </c>
      <c r="F170" s="188" t="s">
        <v>1338</v>
      </c>
      <c r="I170" s="142"/>
      <c r="L170" s="32"/>
      <c r="M170" s="143"/>
      <c r="T170" s="53"/>
      <c r="AT170" s="17" t="s">
        <v>1233</v>
      </c>
      <c r="AU170" s="17" t="s">
        <v>83</v>
      </c>
    </row>
    <row r="171" spans="2:65" s="1" customFormat="1" ht="24.25" customHeight="1">
      <c r="B171" s="32"/>
      <c r="C171" s="127" t="s">
        <v>535</v>
      </c>
      <c r="D171" s="127" t="s">
        <v>155</v>
      </c>
      <c r="E171" s="128" t="s">
        <v>1339</v>
      </c>
      <c r="F171" s="129" t="s">
        <v>1340</v>
      </c>
      <c r="G171" s="130" t="s">
        <v>554</v>
      </c>
      <c r="H171" s="131">
        <v>2</v>
      </c>
      <c r="I171" s="132"/>
      <c r="J171" s="133">
        <f>ROUND(I171*H171,2)</f>
        <v>0</v>
      </c>
      <c r="K171" s="129" t="s">
        <v>19</v>
      </c>
      <c r="L171" s="32"/>
      <c r="M171" s="134" t="s">
        <v>19</v>
      </c>
      <c r="N171" s="135" t="s">
        <v>44</v>
      </c>
      <c r="P171" s="136">
        <f>O171*H171</f>
        <v>0</v>
      </c>
      <c r="Q171" s="136">
        <v>0</v>
      </c>
      <c r="R171" s="136">
        <f>Q171*H171</f>
        <v>0</v>
      </c>
      <c r="S171" s="136">
        <v>0</v>
      </c>
      <c r="T171" s="137">
        <f>S171*H171</f>
        <v>0</v>
      </c>
      <c r="AR171" s="138" t="s">
        <v>160</v>
      </c>
      <c r="AT171" s="138" t="s">
        <v>155</v>
      </c>
      <c r="AU171" s="138" t="s">
        <v>83</v>
      </c>
      <c r="AY171" s="17" t="s">
        <v>152</v>
      </c>
      <c r="BE171" s="139">
        <f>IF(N171="základní",J171,0)</f>
        <v>0</v>
      </c>
      <c r="BF171" s="139">
        <f>IF(N171="snížená",J171,0)</f>
        <v>0</v>
      </c>
      <c r="BG171" s="139">
        <f>IF(N171="zákl. přenesená",J171,0)</f>
        <v>0</v>
      </c>
      <c r="BH171" s="139">
        <f>IF(N171="sníž. přenesená",J171,0)</f>
        <v>0</v>
      </c>
      <c r="BI171" s="139">
        <f>IF(N171="nulová",J171,0)</f>
        <v>0</v>
      </c>
      <c r="BJ171" s="17" t="s">
        <v>81</v>
      </c>
      <c r="BK171" s="139">
        <f>ROUND(I171*H171,2)</f>
        <v>0</v>
      </c>
      <c r="BL171" s="17" t="s">
        <v>160</v>
      </c>
      <c r="BM171" s="138" t="s">
        <v>941</v>
      </c>
    </row>
    <row r="172" spans="2:65" s="1" customFormat="1" ht="24">
      <c r="B172" s="32"/>
      <c r="D172" s="145" t="s">
        <v>1233</v>
      </c>
      <c r="F172" s="188" t="s">
        <v>1341</v>
      </c>
      <c r="I172" s="142"/>
      <c r="L172" s="32"/>
      <c r="M172" s="143"/>
      <c r="T172" s="53"/>
      <c r="AT172" s="17" t="s">
        <v>1233</v>
      </c>
      <c r="AU172" s="17" t="s">
        <v>83</v>
      </c>
    </row>
    <row r="173" spans="2:65" s="1" customFormat="1" ht="16.5" customHeight="1">
      <c r="B173" s="32"/>
      <c r="C173" s="127" t="s">
        <v>540</v>
      </c>
      <c r="D173" s="127" t="s">
        <v>155</v>
      </c>
      <c r="E173" s="128" t="s">
        <v>1342</v>
      </c>
      <c r="F173" s="129" t="s">
        <v>1343</v>
      </c>
      <c r="G173" s="130" t="s">
        <v>224</v>
      </c>
      <c r="H173" s="131">
        <v>2</v>
      </c>
      <c r="I173" s="132"/>
      <c r="J173" s="133">
        <f t="shared" ref="J173:J178" si="10">ROUND(I173*H173,2)</f>
        <v>0</v>
      </c>
      <c r="K173" s="129" t="s">
        <v>19</v>
      </c>
      <c r="L173" s="32"/>
      <c r="M173" s="134" t="s">
        <v>19</v>
      </c>
      <c r="N173" s="135" t="s">
        <v>44</v>
      </c>
      <c r="P173" s="136">
        <f t="shared" ref="P173:P178" si="11">O173*H173</f>
        <v>0</v>
      </c>
      <c r="Q173" s="136">
        <v>0</v>
      </c>
      <c r="R173" s="136">
        <f t="shared" ref="R173:R178" si="12">Q173*H173</f>
        <v>0</v>
      </c>
      <c r="S173" s="136">
        <v>0</v>
      </c>
      <c r="T173" s="137">
        <f t="shared" ref="T173:T178" si="13">S173*H173</f>
        <v>0</v>
      </c>
      <c r="AR173" s="138" t="s">
        <v>160</v>
      </c>
      <c r="AT173" s="138" t="s">
        <v>155</v>
      </c>
      <c r="AU173" s="138" t="s">
        <v>83</v>
      </c>
      <c r="AY173" s="17" t="s">
        <v>152</v>
      </c>
      <c r="BE173" s="139">
        <f t="shared" ref="BE173:BE178" si="14">IF(N173="základní",J173,0)</f>
        <v>0</v>
      </c>
      <c r="BF173" s="139">
        <f t="shared" ref="BF173:BF178" si="15">IF(N173="snížená",J173,0)</f>
        <v>0</v>
      </c>
      <c r="BG173" s="139">
        <f t="shared" ref="BG173:BG178" si="16">IF(N173="zákl. přenesená",J173,0)</f>
        <v>0</v>
      </c>
      <c r="BH173" s="139">
        <f t="shared" ref="BH173:BH178" si="17">IF(N173="sníž. přenesená",J173,0)</f>
        <v>0</v>
      </c>
      <c r="BI173" s="139">
        <f t="shared" ref="BI173:BI178" si="18">IF(N173="nulová",J173,0)</f>
        <v>0</v>
      </c>
      <c r="BJ173" s="17" t="s">
        <v>81</v>
      </c>
      <c r="BK173" s="139">
        <f t="shared" ref="BK173:BK178" si="19">ROUND(I173*H173,2)</f>
        <v>0</v>
      </c>
      <c r="BL173" s="17" t="s">
        <v>160</v>
      </c>
      <c r="BM173" s="138" t="s">
        <v>944</v>
      </c>
    </row>
    <row r="174" spans="2:65" s="1" customFormat="1" ht="16.5" customHeight="1">
      <c r="B174" s="32"/>
      <c r="C174" s="127" t="s">
        <v>544</v>
      </c>
      <c r="D174" s="127" t="s">
        <v>155</v>
      </c>
      <c r="E174" s="128" t="s">
        <v>1344</v>
      </c>
      <c r="F174" s="129" t="s">
        <v>1345</v>
      </c>
      <c r="G174" s="130" t="s">
        <v>224</v>
      </c>
      <c r="H174" s="131">
        <v>87</v>
      </c>
      <c r="I174" s="132"/>
      <c r="J174" s="133">
        <f t="shared" si="10"/>
        <v>0</v>
      </c>
      <c r="K174" s="129" t="s">
        <v>19</v>
      </c>
      <c r="L174" s="32"/>
      <c r="M174" s="134" t="s">
        <v>19</v>
      </c>
      <c r="N174" s="135" t="s">
        <v>44</v>
      </c>
      <c r="P174" s="136">
        <f t="shared" si="11"/>
        <v>0</v>
      </c>
      <c r="Q174" s="136">
        <v>0</v>
      </c>
      <c r="R174" s="136">
        <f t="shared" si="12"/>
        <v>0</v>
      </c>
      <c r="S174" s="136">
        <v>0</v>
      </c>
      <c r="T174" s="137">
        <f t="shared" si="13"/>
        <v>0</v>
      </c>
      <c r="AR174" s="138" t="s">
        <v>160</v>
      </c>
      <c r="AT174" s="138" t="s">
        <v>155</v>
      </c>
      <c r="AU174" s="138" t="s">
        <v>83</v>
      </c>
      <c r="AY174" s="17" t="s">
        <v>152</v>
      </c>
      <c r="BE174" s="139">
        <f t="shared" si="14"/>
        <v>0</v>
      </c>
      <c r="BF174" s="139">
        <f t="shared" si="15"/>
        <v>0</v>
      </c>
      <c r="BG174" s="139">
        <f t="shared" si="16"/>
        <v>0</v>
      </c>
      <c r="BH174" s="139">
        <f t="shared" si="17"/>
        <v>0</v>
      </c>
      <c r="BI174" s="139">
        <f t="shared" si="18"/>
        <v>0</v>
      </c>
      <c r="BJ174" s="17" t="s">
        <v>81</v>
      </c>
      <c r="BK174" s="139">
        <f t="shared" si="19"/>
        <v>0</v>
      </c>
      <c r="BL174" s="17" t="s">
        <v>160</v>
      </c>
      <c r="BM174" s="138" t="s">
        <v>947</v>
      </c>
    </row>
    <row r="175" spans="2:65" s="1" customFormat="1" ht="16.5" customHeight="1">
      <c r="B175" s="32"/>
      <c r="C175" s="127" t="s">
        <v>551</v>
      </c>
      <c r="D175" s="127" t="s">
        <v>155</v>
      </c>
      <c r="E175" s="128" t="s">
        <v>1346</v>
      </c>
      <c r="F175" s="129" t="s">
        <v>1347</v>
      </c>
      <c r="G175" s="130" t="s">
        <v>224</v>
      </c>
      <c r="H175" s="131">
        <v>89</v>
      </c>
      <c r="I175" s="132"/>
      <c r="J175" s="133">
        <f t="shared" si="10"/>
        <v>0</v>
      </c>
      <c r="K175" s="129" t="s">
        <v>19</v>
      </c>
      <c r="L175" s="32"/>
      <c r="M175" s="134" t="s">
        <v>19</v>
      </c>
      <c r="N175" s="135" t="s">
        <v>44</v>
      </c>
      <c r="P175" s="136">
        <f t="shared" si="11"/>
        <v>0</v>
      </c>
      <c r="Q175" s="136">
        <v>0</v>
      </c>
      <c r="R175" s="136">
        <f t="shared" si="12"/>
        <v>0</v>
      </c>
      <c r="S175" s="136">
        <v>0</v>
      </c>
      <c r="T175" s="137">
        <f t="shared" si="13"/>
        <v>0</v>
      </c>
      <c r="AR175" s="138" t="s">
        <v>160</v>
      </c>
      <c r="AT175" s="138" t="s">
        <v>155</v>
      </c>
      <c r="AU175" s="138" t="s">
        <v>83</v>
      </c>
      <c r="AY175" s="17" t="s">
        <v>152</v>
      </c>
      <c r="BE175" s="139">
        <f t="shared" si="14"/>
        <v>0</v>
      </c>
      <c r="BF175" s="139">
        <f t="shared" si="15"/>
        <v>0</v>
      </c>
      <c r="BG175" s="139">
        <f t="shared" si="16"/>
        <v>0</v>
      </c>
      <c r="BH175" s="139">
        <f t="shared" si="17"/>
        <v>0</v>
      </c>
      <c r="BI175" s="139">
        <f t="shared" si="18"/>
        <v>0</v>
      </c>
      <c r="BJ175" s="17" t="s">
        <v>81</v>
      </c>
      <c r="BK175" s="139">
        <f t="shared" si="19"/>
        <v>0</v>
      </c>
      <c r="BL175" s="17" t="s">
        <v>160</v>
      </c>
      <c r="BM175" s="138" t="s">
        <v>950</v>
      </c>
    </row>
    <row r="176" spans="2:65" s="1" customFormat="1" ht="21.75" customHeight="1">
      <c r="B176" s="32"/>
      <c r="C176" s="127" t="s">
        <v>556</v>
      </c>
      <c r="D176" s="127" t="s">
        <v>155</v>
      </c>
      <c r="E176" s="128" t="s">
        <v>1348</v>
      </c>
      <c r="F176" s="129" t="s">
        <v>1349</v>
      </c>
      <c r="G176" s="130" t="s">
        <v>1350</v>
      </c>
      <c r="H176" s="131">
        <v>1</v>
      </c>
      <c r="I176" s="132"/>
      <c r="J176" s="133">
        <f t="shared" si="10"/>
        <v>0</v>
      </c>
      <c r="K176" s="129" t="s">
        <v>19</v>
      </c>
      <c r="L176" s="32"/>
      <c r="M176" s="134" t="s">
        <v>19</v>
      </c>
      <c r="N176" s="135" t="s">
        <v>44</v>
      </c>
      <c r="P176" s="136">
        <f t="shared" si="11"/>
        <v>0</v>
      </c>
      <c r="Q176" s="136">
        <v>0</v>
      </c>
      <c r="R176" s="136">
        <f t="shared" si="12"/>
        <v>0</v>
      </c>
      <c r="S176" s="136">
        <v>0</v>
      </c>
      <c r="T176" s="137">
        <f t="shared" si="13"/>
        <v>0</v>
      </c>
      <c r="AR176" s="138" t="s">
        <v>160</v>
      </c>
      <c r="AT176" s="138" t="s">
        <v>155</v>
      </c>
      <c r="AU176" s="138" t="s">
        <v>83</v>
      </c>
      <c r="AY176" s="17" t="s">
        <v>152</v>
      </c>
      <c r="BE176" s="139">
        <f t="shared" si="14"/>
        <v>0</v>
      </c>
      <c r="BF176" s="139">
        <f t="shared" si="15"/>
        <v>0</v>
      </c>
      <c r="BG176" s="139">
        <f t="shared" si="16"/>
        <v>0</v>
      </c>
      <c r="BH176" s="139">
        <f t="shared" si="17"/>
        <v>0</v>
      </c>
      <c r="BI176" s="139">
        <f t="shared" si="18"/>
        <v>0</v>
      </c>
      <c r="BJ176" s="17" t="s">
        <v>81</v>
      </c>
      <c r="BK176" s="139">
        <f t="shared" si="19"/>
        <v>0</v>
      </c>
      <c r="BL176" s="17" t="s">
        <v>160</v>
      </c>
      <c r="BM176" s="138" t="s">
        <v>951</v>
      </c>
    </row>
    <row r="177" spans="2:65" s="1" customFormat="1" ht="16.5" customHeight="1">
      <c r="B177" s="32"/>
      <c r="C177" s="127" t="s">
        <v>560</v>
      </c>
      <c r="D177" s="127" t="s">
        <v>155</v>
      </c>
      <c r="E177" s="128" t="s">
        <v>1351</v>
      </c>
      <c r="F177" s="129" t="s">
        <v>1352</v>
      </c>
      <c r="G177" s="130" t="s">
        <v>224</v>
      </c>
      <c r="H177" s="131">
        <v>89</v>
      </c>
      <c r="I177" s="132"/>
      <c r="J177" s="133">
        <f t="shared" si="10"/>
        <v>0</v>
      </c>
      <c r="K177" s="129" t="s">
        <v>19</v>
      </c>
      <c r="L177" s="32"/>
      <c r="M177" s="134" t="s">
        <v>19</v>
      </c>
      <c r="N177" s="135" t="s">
        <v>44</v>
      </c>
      <c r="P177" s="136">
        <f t="shared" si="11"/>
        <v>0</v>
      </c>
      <c r="Q177" s="136">
        <v>0</v>
      </c>
      <c r="R177" s="136">
        <f t="shared" si="12"/>
        <v>0</v>
      </c>
      <c r="S177" s="136">
        <v>0</v>
      </c>
      <c r="T177" s="137">
        <f t="shared" si="13"/>
        <v>0</v>
      </c>
      <c r="AR177" s="138" t="s">
        <v>160</v>
      </c>
      <c r="AT177" s="138" t="s">
        <v>155</v>
      </c>
      <c r="AU177" s="138" t="s">
        <v>83</v>
      </c>
      <c r="AY177" s="17" t="s">
        <v>152</v>
      </c>
      <c r="BE177" s="139">
        <f t="shared" si="14"/>
        <v>0</v>
      </c>
      <c r="BF177" s="139">
        <f t="shared" si="15"/>
        <v>0</v>
      </c>
      <c r="BG177" s="139">
        <f t="shared" si="16"/>
        <v>0</v>
      </c>
      <c r="BH177" s="139">
        <f t="shared" si="17"/>
        <v>0</v>
      </c>
      <c r="BI177" s="139">
        <f t="shared" si="18"/>
        <v>0</v>
      </c>
      <c r="BJ177" s="17" t="s">
        <v>81</v>
      </c>
      <c r="BK177" s="139">
        <f t="shared" si="19"/>
        <v>0</v>
      </c>
      <c r="BL177" s="17" t="s">
        <v>160</v>
      </c>
      <c r="BM177" s="138" t="s">
        <v>956</v>
      </c>
    </row>
    <row r="178" spans="2:65" s="1" customFormat="1" ht="16.5" customHeight="1">
      <c r="B178" s="32"/>
      <c r="C178" s="127" t="s">
        <v>564</v>
      </c>
      <c r="D178" s="127" t="s">
        <v>155</v>
      </c>
      <c r="E178" s="128" t="s">
        <v>1353</v>
      </c>
      <c r="F178" s="129" t="s">
        <v>1354</v>
      </c>
      <c r="G178" s="130" t="s">
        <v>1350</v>
      </c>
      <c r="H178" s="131">
        <v>1</v>
      </c>
      <c r="I178" s="132"/>
      <c r="J178" s="133">
        <f t="shared" si="10"/>
        <v>0</v>
      </c>
      <c r="K178" s="129" t="s">
        <v>19</v>
      </c>
      <c r="L178" s="32"/>
      <c r="M178" s="134" t="s">
        <v>19</v>
      </c>
      <c r="N178" s="135" t="s">
        <v>44</v>
      </c>
      <c r="P178" s="136">
        <f t="shared" si="11"/>
        <v>0</v>
      </c>
      <c r="Q178" s="136">
        <v>0</v>
      </c>
      <c r="R178" s="136">
        <f t="shared" si="12"/>
        <v>0</v>
      </c>
      <c r="S178" s="136">
        <v>0</v>
      </c>
      <c r="T178" s="137">
        <f t="shared" si="13"/>
        <v>0</v>
      </c>
      <c r="AR178" s="138" t="s">
        <v>160</v>
      </c>
      <c r="AT178" s="138" t="s">
        <v>155</v>
      </c>
      <c r="AU178" s="138" t="s">
        <v>83</v>
      </c>
      <c r="AY178" s="17" t="s">
        <v>152</v>
      </c>
      <c r="BE178" s="139">
        <f t="shared" si="14"/>
        <v>0</v>
      </c>
      <c r="BF178" s="139">
        <f t="shared" si="15"/>
        <v>0</v>
      </c>
      <c r="BG178" s="139">
        <f t="shared" si="16"/>
        <v>0</v>
      </c>
      <c r="BH178" s="139">
        <f t="shared" si="17"/>
        <v>0</v>
      </c>
      <c r="BI178" s="139">
        <f t="shared" si="18"/>
        <v>0</v>
      </c>
      <c r="BJ178" s="17" t="s">
        <v>81</v>
      </c>
      <c r="BK178" s="139">
        <f t="shared" si="19"/>
        <v>0</v>
      </c>
      <c r="BL178" s="17" t="s">
        <v>160</v>
      </c>
      <c r="BM178" s="138" t="s">
        <v>959</v>
      </c>
    </row>
    <row r="179" spans="2:65" s="11" customFormat="1" ht="22.75" customHeight="1">
      <c r="B179" s="115"/>
      <c r="D179" s="116" t="s">
        <v>72</v>
      </c>
      <c r="E179" s="125" t="s">
        <v>985</v>
      </c>
      <c r="F179" s="125" t="s">
        <v>1355</v>
      </c>
      <c r="I179" s="118"/>
      <c r="J179" s="126">
        <f>BK179</f>
        <v>0</v>
      </c>
      <c r="L179" s="115"/>
      <c r="M179" s="120"/>
      <c r="P179" s="121">
        <f>SUM(P180:P195)</f>
        <v>0</v>
      </c>
      <c r="R179" s="121">
        <f>SUM(R180:R195)</f>
        <v>0</v>
      </c>
      <c r="T179" s="122">
        <f>SUM(T180:T195)</f>
        <v>0</v>
      </c>
      <c r="AR179" s="116" t="s">
        <v>81</v>
      </c>
      <c r="AT179" s="123" t="s">
        <v>72</v>
      </c>
      <c r="AU179" s="123" t="s">
        <v>81</v>
      </c>
      <c r="AY179" s="116" t="s">
        <v>152</v>
      </c>
      <c r="BK179" s="124">
        <f>SUM(BK180:BK195)</f>
        <v>0</v>
      </c>
    </row>
    <row r="180" spans="2:65" s="1" customFormat="1" ht="16.5" customHeight="1">
      <c r="B180" s="32"/>
      <c r="C180" s="127" t="s">
        <v>568</v>
      </c>
      <c r="D180" s="127" t="s">
        <v>155</v>
      </c>
      <c r="E180" s="128" t="s">
        <v>1356</v>
      </c>
      <c r="F180" s="129" t="s">
        <v>1357</v>
      </c>
      <c r="G180" s="130" t="s">
        <v>158</v>
      </c>
      <c r="H180" s="131">
        <v>11</v>
      </c>
      <c r="I180" s="132"/>
      <c r="J180" s="133">
        <f>ROUND(I180*H180,2)</f>
        <v>0</v>
      </c>
      <c r="K180" s="129" t="s">
        <v>19</v>
      </c>
      <c r="L180" s="32"/>
      <c r="M180" s="134" t="s">
        <v>19</v>
      </c>
      <c r="N180" s="135" t="s">
        <v>44</v>
      </c>
      <c r="P180" s="136">
        <f>O180*H180</f>
        <v>0</v>
      </c>
      <c r="Q180" s="136">
        <v>0</v>
      </c>
      <c r="R180" s="136">
        <f>Q180*H180</f>
        <v>0</v>
      </c>
      <c r="S180" s="136">
        <v>0</v>
      </c>
      <c r="T180" s="137">
        <f>S180*H180</f>
        <v>0</v>
      </c>
      <c r="AR180" s="138" t="s">
        <v>160</v>
      </c>
      <c r="AT180" s="138" t="s">
        <v>155</v>
      </c>
      <c r="AU180" s="138" t="s">
        <v>83</v>
      </c>
      <c r="AY180" s="17" t="s">
        <v>152</v>
      </c>
      <c r="BE180" s="139">
        <f>IF(N180="základní",J180,0)</f>
        <v>0</v>
      </c>
      <c r="BF180" s="139">
        <f>IF(N180="snížená",J180,0)</f>
        <v>0</v>
      </c>
      <c r="BG180" s="139">
        <f>IF(N180="zákl. přenesená",J180,0)</f>
        <v>0</v>
      </c>
      <c r="BH180" s="139">
        <f>IF(N180="sníž. přenesená",J180,0)</f>
        <v>0</v>
      </c>
      <c r="BI180" s="139">
        <f>IF(N180="nulová",J180,0)</f>
        <v>0</v>
      </c>
      <c r="BJ180" s="17" t="s">
        <v>81</v>
      </c>
      <c r="BK180" s="139">
        <f>ROUND(I180*H180,2)</f>
        <v>0</v>
      </c>
      <c r="BL180" s="17" t="s">
        <v>160</v>
      </c>
      <c r="BM180" s="138" t="s">
        <v>962</v>
      </c>
    </row>
    <row r="181" spans="2:65" s="1" customFormat="1" ht="24">
      <c r="B181" s="32"/>
      <c r="D181" s="145" t="s">
        <v>1233</v>
      </c>
      <c r="F181" s="188" t="s">
        <v>1358</v>
      </c>
      <c r="I181" s="142"/>
      <c r="L181" s="32"/>
      <c r="M181" s="143"/>
      <c r="T181" s="53"/>
      <c r="AT181" s="17" t="s">
        <v>1233</v>
      </c>
      <c r="AU181" s="17" t="s">
        <v>83</v>
      </c>
    </row>
    <row r="182" spans="2:65" s="1" customFormat="1" ht="16.5" customHeight="1">
      <c r="B182" s="32"/>
      <c r="C182" s="127" t="s">
        <v>573</v>
      </c>
      <c r="D182" s="127" t="s">
        <v>155</v>
      </c>
      <c r="E182" s="128" t="s">
        <v>1359</v>
      </c>
      <c r="F182" s="129" t="s">
        <v>1360</v>
      </c>
      <c r="G182" s="130" t="s">
        <v>158</v>
      </c>
      <c r="H182" s="131">
        <v>2</v>
      </c>
      <c r="I182" s="132"/>
      <c r="J182" s="133">
        <f>ROUND(I182*H182,2)</f>
        <v>0</v>
      </c>
      <c r="K182" s="129" t="s">
        <v>19</v>
      </c>
      <c r="L182" s="32"/>
      <c r="M182" s="134" t="s">
        <v>19</v>
      </c>
      <c r="N182" s="135" t="s">
        <v>44</v>
      </c>
      <c r="P182" s="136">
        <f>O182*H182</f>
        <v>0</v>
      </c>
      <c r="Q182" s="136">
        <v>0</v>
      </c>
      <c r="R182" s="136">
        <f>Q182*H182</f>
        <v>0</v>
      </c>
      <c r="S182" s="136">
        <v>0</v>
      </c>
      <c r="T182" s="137">
        <f>S182*H182</f>
        <v>0</v>
      </c>
      <c r="AR182" s="138" t="s">
        <v>160</v>
      </c>
      <c r="AT182" s="138" t="s">
        <v>155</v>
      </c>
      <c r="AU182" s="138" t="s">
        <v>83</v>
      </c>
      <c r="AY182" s="17" t="s">
        <v>152</v>
      </c>
      <c r="BE182" s="139">
        <f>IF(N182="základní",J182,0)</f>
        <v>0</v>
      </c>
      <c r="BF182" s="139">
        <f>IF(N182="snížená",J182,0)</f>
        <v>0</v>
      </c>
      <c r="BG182" s="139">
        <f>IF(N182="zákl. přenesená",J182,0)</f>
        <v>0</v>
      </c>
      <c r="BH182" s="139">
        <f>IF(N182="sníž. přenesená",J182,0)</f>
        <v>0</v>
      </c>
      <c r="BI182" s="139">
        <f>IF(N182="nulová",J182,0)</f>
        <v>0</v>
      </c>
      <c r="BJ182" s="17" t="s">
        <v>81</v>
      </c>
      <c r="BK182" s="139">
        <f>ROUND(I182*H182,2)</f>
        <v>0</v>
      </c>
      <c r="BL182" s="17" t="s">
        <v>160</v>
      </c>
      <c r="BM182" s="138" t="s">
        <v>965</v>
      </c>
    </row>
    <row r="183" spans="2:65" s="1" customFormat="1" ht="24">
      <c r="B183" s="32"/>
      <c r="D183" s="145" t="s">
        <v>1233</v>
      </c>
      <c r="F183" s="188" t="s">
        <v>1361</v>
      </c>
      <c r="I183" s="142"/>
      <c r="L183" s="32"/>
      <c r="M183" s="143"/>
      <c r="T183" s="53"/>
      <c r="AT183" s="17" t="s">
        <v>1233</v>
      </c>
      <c r="AU183" s="17" t="s">
        <v>83</v>
      </c>
    </row>
    <row r="184" spans="2:65" s="1" customFormat="1" ht="16.5" customHeight="1">
      <c r="B184" s="32"/>
      <c r="C184" s="127" t="s">
        <v>578</v>
      </c>
      <c r="D184" s="127" t="s">
        <v>155</v>
      </c>
      <c r="E184" s="128" t="s">
        <v>1362</v>
      </c>
      <c r="F184" s="129" t="s">
        <v>1363</v>
      </c>
      <c r="G184" s="130" t="s">
        <v>158</v>
      </c>
      <c r="H184" s="131">
        <v>45</v>
      </c>
      <c r="I184" s="132"/>
      <c r="J184" s="133">
        <f>ROUND(I184*H184,2)</f>
        <v>0</v>
      </c>
      <c r="K184" s="129" t="s">
        <v>19</v>
      </c>
      <c r="L184" s="32"/>
      <c r="M184" s="134" t="s">
        <v>19</v>
      </c>
      <c r="N184" s="135" t="s">
        <v>44</v>
      </c>
      <c r="P184" s="136">
        <f>O184*H184</f>
        <v>0</v>
      </c>
      <c r="Q184" s="136">
        <v>0</v>
      </c>
      <c r="R184" s="136">
        <f>Q184*H184</f>
        <v>0</v>
      </c>
      <c r="S184" s="136">
        <v>0</v>
      </c>
      <c r="T184" s="137">
        <f>S184*H184</f>
        <v>0</v>
      </c>
      <c r="AR184" s="138" t="s">
        <v>160</v>
      </c>
      <c r="AT184" s="138" t="s">
        <v>155</v>
      </c>
      <c r="AU184" s="138" t="s">
        <v>83</v>
      </c>
      <c r="AY184" s="17" t="s">
        <v>152</v>
      </c>
      <c r="BE184" s="139">
        <f>IF(N184="základní",J184,0)</f>
        <v>0</v>
      </c>
      <c r="BF184" s="139">
        <f>IF(N184="snížená",J184,0)</f>
        <v>0</v>
      </c>
      <c r="BG184" s="139">
        <f>IF(N184="zákl. přenesená",J184,0)</f>
        <v>0</v>
      </c>
      <c r="BH184" s="139">
        <f>IF(N184="sníž. přenesená",J184,0)</f>
        <v>0</v>
      </c>
      <c r="BI184" s="139">
        <f>IF(N184="nulová",J184,0)</f>
        <v>0</v>
      </c>
      <c r="BJ184" s="17" t="s">
        <v>81</v>
      </c>
      <c r="BK184" s="139">
        <f>ROUND(I184*H184,2)</f>
        <v>0</v>
      </c>
      <c r="BL184" s="17" t="s">
        <v>160</v>
      </c>
      <c r="BM184" s="138" t="s">
        <v>968</v>
      </c>
    </row>
    <row r="185" spans="2:65" s="1" customFormat="1" ht="24">
      <c r="B185" s="32"/>
      <c r="D185" s="145" t="s">
        <v>1233</v>
      </c>
      <c r="F185" s="188" t="s">
        <v>1358</v>
      </c>
      <c r="I185" s="142"/>
      <c r="L185" s="32"/>
      <c r="M185" s="143"/>
      <c r="T185" s="53"/>
      <c r="AT185" s="17" t="s">
        <v>1233</v>
      </c>
      <c r="AU185" s="17" t="s">
        <v>83</v>
      </c>
    </row>
    <row r="186" spans="2:65" s="1" customFormat="1" ht="16.5" customHeight="1">
      <c r="B186" s="32"/>
      <c r="C186" s="127" t="s">
        <v>583</v>
      </c>
      <c r="D186" s="127" t="s">
        <v>155</v>
      </c>
      <c r="E186" s="128" t="s">
        <v>1364</v>
      </c>
      <c r="F186" s="129" t="s">
        <v>1365</v>
      </c>
      <c r="G186" s="130" t="s">
        <v>158</v>
      </c>
      <c r="H186" s="131">
        <v>4</v>
      </c>
      <c r="I186" s="132"/>
      <c r="J186" s="133">
        <f>ROUND(I186*H186,2)</f>
        <v>0</v>
      </c>
      <c r="K186" s="129" t="s">
        <v>19</v>
      </c>
      <c r="L186" s="32"/>
      <c r="M186" s="134" t="s">
        <v>19</v>
      </c>
      <c r="N186" s="135" t="s">
        <v>44</v>
      </c>
      <c r="P186" s="136">
        <f>O186*H186</f>
        <v>0</v>
      </c>
      <c r="Q186" s="136">
        <v>0</v>
      </c>
      <c r="R186" s="136">
        <f>Q186*H186</f>
        <v>0</v>
      </c>
      <c r="S186" s="136">
        <v>0</v>
      </c>
      <c r="T186" s="137">
        <f>S186*H186</f>
        <v>0</v>
      </c>
      <c r="AR186" s="138" t="s">
        <v>160</v>
      </c>
      <c r="AT186" s="138" t="s">
        <v>155</v>
      </c>
      <c r="AU186" s="138" t="s">
        <v>83</v>
      </c>
      <c r="AY186" s="17" t="s">
        <v>152</v>
      </c>
      <c r="BE186" s="139">
        <f>IF(N186="základní",J186,0)</f>
        <v>0</v>
      </c>
      <c r="BF186" s="139">
        <f>IF(N186="snížená",J186,0)</f>
        <v>0</v>
      </c>
      <c r="BG186" s="139">
        <f>IF(N186="zákl. přenesená",J186,0)</f>
        <v>0</v>
      </c>
      <c r="BH186" s="139">
        <f>IF(N186="sníž. přenesená",J186,0)</f>
        <v>0</v>
      </c>
      <c r="BI186" s="139">
        <f>IF(N186="nulová",J186,0)</f>
        <v>0</v>
      </c>
      <c r="BJ186" s="17" t="s">
        <v>81</v>
      </c>
      <c r="BK186" s="139">
        <f>ROUND(I186*H186,2)</f>
        <v>0</v>
      </c>
      <c r="BL186" s="17" t="s">
        <v>160</v>
      </c>
      <c r="BM186" s="138" t="s">
        <v>971</v>
      </c>
    </row>
    <row r="187" spans="2:65" s="1" customFormat="1" ht="24">
      <c r="B187" s="32"/>
      <c r="D187" s="145" t="s">
        <v>1233</v>
      </c>
      <c r="F187" s="188" t="s">
        <v>1361</v>
      </c>
      <c r="I187" s="142"/>
      <c r="L187" s="32"/>
      <c r="M187" s="143"/>
      <c r="T187" s="53"/>
      <c r="AT187" s="17" t="s">
        <v>1233</v>
      </c>
      <c r="AU187" s="17" t="s">
        <v>83</v>
      </c>
    </row>
    <row r="188" spans="2:65" s="1" customFormat="1" ht="16.5" customHeight="1">
      <c r="B188" s="32"/>
      <c r="C188" s="127" t="s">
        <v>588</v>
      </c>
      <c r="D188" s="127" t="s">
        <v>155</v>
      </c>
      <c r="E188" s="128" t="s">
        <v>1366</v>
      </c>
      <c r="F188" s="129" t="s">
        <v>1367</v>
      </c>
      <c r="G188" s="130" t="s">
        <v>158</v>
      </c>
      <c r="H188" s="131">
        <v>100</v>
      </c>
      <c r="I188" s="132"/>
      <c r="J188" s="133">
        <f>ROUND(I188*H188,2)</f>
        <v>0</v>
      </c>
      <c r="K188" s="129" t="s">
        <v>19</v>
      </c>
      <c r="L188" s="32"/>
      <c r="M188" s="134" t="s">
        <v>19</v>
      </c>
      <c r="N188" s="135" t="s">
        <v>44</v>
      </c>
      <c r="P188" s="136">
        <f>O188*H188</f>
        <v>0</v>
      </c>
      <c r="Q188" s="136">
        <v>0</v>
      </c>
      <c r="R188" s="136">
        <f>Q188*H188</f>
        <v>0</v>
      </c>
      <c r="S188" s="136">
        <v>0</v>
      </c>
      <c r="T188" s="137">
        <f>S188*H188</f>
        <v>0</v>
      </c>
      <c r="AR188" s="138" t="s">
        <v>160</v>
      </c>
      <c r="AT188" s="138" t="s">
        <v>155</v>
      </c>
      <c r="AU188" s="138" t="s">
        <v>83</v>
      </c>
      <c r="AY188" s="17" t="s">
        <v>152</v>
      </c>
      <c r="BE188" s="139">
        <f>IF(N188="základní",J188,0)</f>
        <v>0</v>
      </c>
      <c r="BF188" s="139">
        <f>IF(N188="snížená",J188,0)</f>
        <v>0</v>
      </c>
      <c r="BG188" s="139">
        <f>IF(N188="zákl. přenesená",J188,0)</f>
        <v>0</v>
      </c>
      <c r="BH188" s="139">
        <f>IF(N188="sníž. přenesená",J188,0)</f>
        <v>0</v>
      </c>
      <c r="BI188" s="139">
        <f>IF(N188="nulová",J188,0)</f>
        <v>0</v>
      </c>
      <c r="BJ188" s="17" t="s">
        <v>81</v>
      </c>
      <c r="BK188" s="139">
        <f>ROUND(I188*H188,2)</f>
        <v>0</v>
      </c>
      <c r="BL188" s="17" t="s">
        <v>160</v>
      </c>
      <c r="BM188" s="138" t="s">
        <v>974</v>
      </c>
    </row>
    <row r="189" spans="2:65" s="1" customFormat="1" ht="24">
      <c r="B189" s="32"/>
      <c r="D189" s="145" t="s">
        <v>1233</v>
      </c>
      <c r="F189" s="188" t="s">
        <v>1358</v>
      </c>
      <c r="I189" s="142"/>
      <c r="L189" s="32"/>
      <c r="M189" s="143"/>
      <c r="T189" s="53"/>
      <c r="AT189" s="17" t="s">
        <v>1233</v>
      </c>
      <c r="AU189" s="17" t="s">
        <v>83</v>
      </c>
    </row>
    <row r="190" spans="2:65" s="1" customFormat="1" ht="16.5" customHeight="1">
      <c r="B190" s="32"/>
      <c r="C190" s="127" t="s">
        <v>593</v>
      </c>
      <c r="D190" s="127" t="s">
        <v>155</v>
      </c>
      <c r="E190" s="128" t="s">
        <v>1368</v>
      </c>
      <c r="F190" s="129" t="s">
        <v>1369</v>
      </c>
      <c r="G190" s="130" t="s">
        <v>158</v>
      </c>
      <c r="H190" s="131">
        <v>2</v>
      </c>
      <c r="I190" s="132"/>
      <c r="J190" s="133">
        <f>ROUND(I190*H190,2)</f>
        <v>0</v>
      </c>
      <c r="K190" s="129" t="s">
        <v>19</v>
      </c>
      <c r="L190" s="32"/>
      <c r="M190" s="134" t="s">
        <v>19</v>
      </c>
      <c r="N190" s="135" t="s">
        <v>44</v>
      </c>
      <c r="P190" s="136">
        <f>O190*H190</f>
        <v>0</v>
      </c>
      <c r="Q190" s="136">
        <v>0</v>
      </c>
      <c r="R190" s="136">
        <f>Q190*H190</f>
        <v>0</v>
      </c>
      <c r="S190" s="136">
        <v>0</v>
      </c>
      <c r="T190" s="137">
        <f>S190*H190</f>
        <v>0</v>
      </c>
      <c r="AR190" s="138" t="s">
        <v>160</v>
      </c>
      <c r="AT190" s="138" t="s">
        <v>155</v>
      </c>
      <c r="AU190" s="138" t="s">
        <v>83</v>
      </c>
      <c r="AY190" s="17" t="s">
        <v>152</v>
      </c>
      <c r="BE190" s="139">
        <f>IF(N190="základní",J190,0)</f>
        <v>0</v>
      </c>
      <c r="BF190" s="139">
        <f>IF(N190="snížená",J190,0)</f>
        <v>0</v>
      </c>
      <c r="BG190" s="139">
        <f>IF(N190="zákl. přenesená",J190,0)</f>
        <v>0</v>
      </c>
      <c r="BH190" s="139">
        <f>IF(N190="sníž. přenesená",J190,0)</f>
        <v>0</v>
      </c>
      <c r="BI190" s="139">
        <f>IF(N190="nulová",J190,0)</f>
        <v>0</v>
      </c>
      <c r="BJ190" s="17" t="s">
        <v>81</v>
      </c>
      <c r="BK190" s="139">
        <f>ROUND(I190*H190,2)</f>
        <v>0</v>
      </c>
      <c r="BL190" s="17" t="s">
        <v>160</v>
      </c>
      <c r="BM190" s="138" t="s">
        <v>979</v>
      </c>
    </row>
    <row r="191" spans="2:65" s="1" customFormat="1" ht="24">
      <c r="B191" s="32"/>
      <c r="D191" s="145" t="s">
        <v>1233</v>
      </c>
      <c r="F191" s="188" t="s">
        <v>1361</v>
      </c>
      <c r="I191" s="142"/>
      <c r="L191" s="32"/>
      <c r="M191" s="143"/>
      <c r="T191" s="53"/>
      <c r="AT191" s="17" t="s">
        <v>1233</v>
      </c>
      <c r="AU191" s="17" t="s">
        <v>83</v>
      </c>
    </row>
    <row r="192" spans="2:65" s="1" customFormat="1" ht="16.5" customHeight="1">
      <c r="B192" s="32"/>
      <c r="C192" s="127" t="s">
        <v>598</v>
      </c>
      <c r="D192" s="127" t="s">
        <v>155</v>
      </c>
      <c r="E192" s="128" t="s">
        <v>1370</v>
      </c>
      <c r="F192" s="129" t="s">
        <v>1371</v>
      </c>
      <c r="G192" s="130" t="s">
        <v>158</v>
      </c>
      <c r="H192" s="131">
        <v>95</v>
      </c>
      <c r="I192" s="132"/>
      <c r="J192" s="133">
        <f>ROUND(I192*H192,2)</f>
        <v>0</v>
      </c>
      <c r="K192" s="129" t="s">
        <v>19</v>
      </c>
      <c r="L192" s="32"/>
      <c r="M192" s="134" t="s">
        <v>19</v>
      </c>
      <c r="N192" s="135" t="s">
        <v>44</v>
      </c>
      <c r="P192" s="136">
        <f>O192*H192</f>
        <v>0</v>
      </c>
      <c r="Q192" s="136">
        <v>0</v>
      </c>
      <c r="R192" s="136">
        <f>Q192*H192</f>
        <v>0</v>
      </c>
      <c r="S192" s="136">
        <v>0</v>
      </c>
      <c r="T192" s="137">
        <f>S192*H192</f>
        <v>0</v>
      </c>
      <c r="AR192" s="138" t="s">
        <v>160</v>
      </c>
      <c r="AT192" s="138" t="s">
        <v>155</v>
      </c>
      <c r="AU192" s="138" t="s">
        <v>83</v>
      </c>
      <c r="AY192" s="17" t="s">
        <v>152</v>
      </c>
      <c r="BE192" s="139">
        <f>IF(N192="základní",J192,0)</f>
        <v>0</v>
      </c>
      <c r="BF192" s="139">
        <f>IF(N192="snížená",J192,0)</f>
        <v>0</v>
      </c>
      <c r="BG192" s="139">
        <f>IF(N192="zákl. přenesená",J192,0)</f>
        <v>0</v>
      </c>
      <c r="BH192" s="139">
        <f>IF(N192="sníž. přenesená",J192,0)</f>
        <v>0</v>
      </c>
      <c r="BI192" s="139">
        <f>IF(N192="nulová",J192,0)</f>
        <v>0</v>
      </c>
      <c r="BJ192" s="17" t="s">
        <v>81</v>
      </c>
      <c r="BK192" s="139">
        <f>ROUND(I192*H192,2)</f>
        <v>0</v>
      </c>
      <c r="BL192" s="17" t="s">
        <v>160</v>
      </c>
      <c r="BM192" s="138" t="s">
        <v>982</v>
      </c>
    </row>
    <row r="193" spans="2:65" s="1" customFormat="1" ht="24">
      <c r="B193" s="32"/>
      <c r="D193" s="145" t="s">
        <v>1233</v>
      </c>
      <c r="F193" s="188" t="s">
        <v>1358</v>
      </c>
      <c r="I193" s="142"/>
      <c r="L193" s="32"/>
      <c r="M193" s="143"/>
      <c r="T193" s="53"/>
      <c r="AT193" s="17" t="s">
        <v>1233</v>
      </c>
      <c r="AU193" s="17" t="s">
        <v>83</v>
      </c>
    </row>
    <row r="194" spans="2:65" s="1" customFormat="1" ht="16.5" customHeight="1">
      <c r="B194" s="32"/>
      <c r="C194" s="127" t="s">
        <v>603</v>
      </c>
      <c r="D194" s="127" t="s">
        <v>155</v>
      </c>
      <c r="E194" s="128" t="s">
        <v>1372</v>
      </c>
      <c r="F194" s="129" t="s">
        <v>1373</v>
      </c>
      <c r="G194" s="130" t="s">
        <v>158</v>
      </c>
      <c r="H194" s="131">
        <v>2</v>
      </c>
      <c r="I194" s="132"/>
      <c r="J194" s="133">
        <f>ROUND(I194*H194,2)</f>
        <v>0</v>
      </c>
      <c r="K194" s="129" t="s">
        <v>19</v>
      </c>
      <c r="L194" s="32"/>
      <c r="M194" s="134" t="s">
        <v>19</v>
      </c>
      <c r="N194" s="135" t="s">
        <v>44</v>
      </c>
      <c r="P194" s="136">
        <f>O194*H194</f>
        <v>0</v>
      </c>
      <c r="Q194" s="136">
        <v>0</v>
      </c>
      <c r="R194" s="136">
        <f>Q194*H194</f>
        <v>0</v>
      </c>
      <c r="S194" s="136">
        <v>0</v>
      </c>
      <c r="T194" s="137">
        <f>S194*H194</f>
        <v>0</v>
      </c>
      <c r="AR194" s="138" t="s">
        <v>160</v>
      </c>
      <c r="AT194" s="138" t="s">
        <v>155</v>
      </c>
      <c r="AU194" s="138" t="s">
        <v>83</v>
      </c>
      <c r="AY194" s="17" t="s">
        <v>152</v>
      </c>
      <c r="BE194" s="139">
        <f>IF(N194="základní",J194,0)</f>
        <v>0</v>
      </c>
      <c r="BF194" s="139">
        <f>IF(N194="snížená",J194,0)</f>
        <v>0</v>
      </c>
      <c r="BG194" s="139">
        <f>IF(N194="zákl. přenesená",J194,0)</f>
        <v>0</v>
      </c>
      <c r="BH194" s="139">
        <f>IF(N194="sníž. přenesená",J194,0)</f>
        <v>0</v>
      </c>
      <c r="BI194" s="139">
        <f>IF(N194="nulová",J194,0)</f>
        <v>0</v>
      </c>
      <c r="BJ194" s="17" t="s">
        <v>81</v>
      </c>
      <c r="BK194" s="139">
        <f>ROUND(I194*H194,2)</f>
        <v>0</v>
      </c>
      <c r="BL194" s="17" t="s">
        <v>160</v>
      </c>
      <c r="BM194" s="138" t="s">
        <v>984</v>
      </c>
    </row>
    <row r="195" spans="2:65" s="1" customFormat="1" ht="24">
      <c r="B195" s="32"/>
      <c r="D195" s="145" t="s">
        <v>1233</v>
      </c>
      <c r="F195" s="188" t="s">
        <v>1361</v>
      </c>
      <c r="I195" s="142"/>
      <c r="L195" s="32"/>
      <c r="M195" s="143"/>
      <c r="T195" s="53"/>
      <c r="AT195" s="17" t="s">
        <v>1233</v>
      </c>
      <c r="AU195" s="17" t="s">
        <v>83</v>
      </c>
    </row>
    <row r="196" spans="2:65" s="11" customFormat="1" ht="26" customHeight="1">
      <c r="B196" s="115"/>
      <c r="D196" s="116" t="s">
        <v>72</v>
      </c>
      <c r="E196" s="117" t="s">
        <v>1092</v>
      </c>
      <c r="F196" s="117" t="s">
        <v>1374</v>
      </c>
      <c r="I196" s="118"/>
      <c r="J196" s="119">
        <f>BK196</f>
        <v>0</v>
      </c>
      <c r="L196" s="115"/>
      <c r="M196" s="120"/>
      <c r="P196" s="121">
        <f>SUM(P197:P205)</f>
        <v>0</v>
      </c>
      <c r="R196" s="121">
        <f>SUM(R197:R205)</f>
        <v>0</v>
      </c>
      <c r="T196" s="122">
        <f>SUM(T197:T205)</f>
        <v>0</v>
      </c>
      <c r="AR196" s="116" t="s">
        <v>81</v>
      </c>
      <c r="AT196" s="123" t="s">
        <v>72</v>
      </c>
      <c r="AU196" s="123" t="s">
        <v>73</v>
      </c>
      <c r="AY196" s="116" t="s">
        <v>152</v>
      </c>
      <c r="BK196" s="124">
        <f>SUM(BK197:BK205)</f>
        <v>0</v>
      </c>
    </row>
    <row r="197" spans="2:65" s="1" customFormat="1" ht="16.5" customHeight="1">
      <c r="B197" s="32"/>
      <c r="C197" s="127" t="s">
        <v>608</v>
      </c>
      <c r="D197" s="127" t="s">
        <v>155</v>
      </c>
      <c r="E197" s="128" t="s">
        <v>1375</v>
      </c>
      <c r="F197" s="129" t="s">
        <v>1376</v>
      </c>
      <c r="G197" s="130" t="s">
        <v>554</v>
      </c>
      <c r="H197" s="131">
        <v>1</v>
      </c>
      <c r="I197" s="132"/>
      <c r="J197" s="133">
        <f>ROUND(I197*H197,2)</f>
        <v>0</v>
      </c>
      <c r="K197" s="129" t="s">
        <v>19</v>
      </c>
      <c r="L197" s="32"/>
      <c r="M197" s="134" t="s">
        <v>19</v>
      </c>
      <c r="N197" s="135" t="s">
        <v>44</v>
      </c>
      <c r="P197" s="136">
        <f>O197*H197</f>
        <v>0</v>
      </c>
      <c r="Q197" s="136">
        <v>0</v>
      </c>
      <c r="R197" s="136">
        <f>Q197*H197</f>
        <v>0</v>
      </c>
      <c r="S197" s="136">
        <v>0</v>
      </c>
      <c r="T197" s="137">
        <f>S197*H197</f>
        <v>0</v>
      </c>
      <c r="AR197" s="138" t="s">
        <v>160</v>
      </c>
      <c r="AT197" s="138" t="s">
        <v>155</v>
      </c>
      <c r="AU197" s="138" t="s">
        <v>81</v>
      </c>
      <c r="AY197" s="17" t="s">
        <v>152</v>
      </c>
      <c r="BE197" s="139">
        <f>IF(N197="základní",J197,0)</f>
        <v>0</v>
      </c>
      <c r="BF197" s="139">
        <f>IF(N197="snížená",J197,0)</f>
        <v>0</v>
      </c>
      <c r="BG197" s="139">
        <f>IF(N197="zákl. přenesená",J197,0)</f>
        <v>0</v>
      </c>
      <c r="BH197" s="139">
        <f>IF(N197="sníž. přenesená",J197,0)</f>
        <v>0</v>
      </c>
      <c r="BI197" s="139">
        <f>IF(N197="nulová",J197,0)</f>
        <v>0</v>
      </c>
      <c r="BJ197" s="17" t="s">
        <v>81</v>
      </c>
      <c r="BK197" s="139">
        <f>ROUND(I197*H197,2)</f>
        <v>0</v>
      </c>
      <c r="BL197" s="17" t="s">
        <v>160</v>
      </c>
      <c r="BM197" s="138" t="s">
        <v>989</v>
      </c>
    </row>
    <row r="198" spans="2:65" s="1" customFormat="1" ht="24">
      <c r="B198" s="32"/>
      <c r="D198" s="145" t="s">
        <v>1233</v>
      </c>
      <c r="F198" s="188" t="s">
        <v>1377</v>
      </c>
      <c r="I198" s="142"/>
      <c r="L198" s="32"/>
      <c r="M198" s="143"/>
      <c r="T198" s="53"/>
      <c r="AT198" s="17" t="s">
        <v>1233</v>
      </c>
      <c r="AU198" s="17" t="s">
        <v>81</v>
      </c>
    </row>
    <row r="199" spans="2:65" s="1" customFormat="1" ht="16.5" customHeight="1">
      <c r="B199" s="32"/>
      <c r="C199" s="127" t="s">
        <v>613</v>
      </c>
      <c r="D199" s="127" t="s">
        <v>155</v>
      </c>
      <c r="E199" s="128" t="s">
        <v>1378</v>
      </c>
      <c r="F199" s="129" t="s">
        <v>1379</v>
      </c>
      <c r="G199" s="130" t="s">
        <v>554</v>
      </c>
      <c r="H199" s="131">
        <v>3</v>
      </c>
      <c r="I199" s="132"/>
      <c r="J199" s="133">
        <f>ROUND(I199*H199,2)</f>
        <v>0</v>
      </c>
      <c r="K199" s="129" t="s">
        <v>19</v>
      </c>
      <c r="L199" s="32"/>
      <c r="M199" s="134" t="s">
        <v>19</v>
      </c>
      <c r="N199" s="135" t="s">
        <v>44</v>
      </c>
      <c r="P199" s="136">
        <f>O199*H199</f>
        <v>0</v>
      </c>
      <c r="Q199" s="136">
        <v>0</v>
      </c>
      <c r="R199" s="136">
        <f>Q199*H199</f>
        <v>0</v>
      </c>
      <c r="S199" s="136">
        <v>0</v>
      </c>
      <c r="T199" s="137">
        <f>S199*H199</f>
        <v>0</v>
      </c>
      <c r="AR199" s="138" t="s">
        <v>160</v>
      </c>
      <c r="AT199" s="138" t="s">
        <v>155</v>
      </c>
      <c r="AU199" s="138" t="s">
        <v>81</v>
      </c>
      <c r="AY199" s="17" t="s">
        <v>152</v>
      </c>
      <c r="BE199" s="139">
        <f>IF(N199="základní",J199,0)</f>
        <v>0</v>
      </c>
      <c r="BF199" s="139">
        <f>IF(N199="snížená",J199,0)</f>
        <v>0</v>
      </c>
      <c r="BG199" s="139">
        <f>IF(N199="zákl. přenesená",J199,0)</f>
        <v>0</v>
      </c>
      <c r="BH199" s="139">
        <f>IF(N199="sníž. přenesená",J199,0)</f>
        <v>0</v>
      </c>
      <c r="BI199" s="139">
        <f>IF(N199="nulová",J199,0)</f>
        <v>0</v>
      </c>
      <c r="BJ199" s="17" t="s">
        <v>81</v>
      </c>
      <c r="BK199" s="139">
        <f>ROUND(I199*H199,2)</f>
        <v>0</v>
      </c>
      <c r="BL199" s="17" t="s">
        <v>160</v>
      </c>
      <c r="BM199" s="138" t="s">
        <v>992</v>
      </c>
    </row>
    <row r="200" spans="2:65" s="1" customFormat="1" ht="16.5" customHeight="1">
      <c r="B200" s="32"/>
      <c r="C200" s="127" t="s">
        <v>619</v>
      </c>
      <c r="D200" s="127" t="s">
        <v>155</v>
      </c>
      <c r="E200" s="128" t="s">
        <v>1380</v>
      </c>
      <c r="F200" s="129" t="s">
        <v>1381</v>
      </c>
      <c r="G200" s="130" t="s">
        <v>554</v>
      </c>
      <c r="H200" s="131">
        <v>1</v>
      </c>
      <c r="I200" s="132"/>
      <c r="J200" s="133">
        <f>ROUND(I200*H200,2)</f>
        <v>0</v>
      </c>
      <c r="K200" s="129" t="s">
        <v>19</v>
      </c>
      <c r="L200" s="32"/>
      <c r="M200" s="134" t="s">
        <v>19</v>
      </c>
      <c r="N200" s="135" t="s">
        <v>44</v>
      </c>
      <c r="P200" s="136">
        <f>O200*H200</f>
        <v>0</v>
      </c>
      <c r="Q200" s="136">
        <v>0</v>
      </c>
      <c r="R200" s="136">
        <f>Q200*H200</f>
        <v>0</v>
      </c>
      <c r="S200" s="136">
        <v>0</v>
      </c>
      <c r="T200" s="137">
        <f>S200*H200</f>
        <v>0</v>
      </c>
      <c r="AR200" s="138" t="s">
        <v>160</v>
      </c>
      <c r="AT200" s="138" t="s">
        <v>155</v>
      </c>
      <c r="AU200" s="138" t="s">
        <v>81</v>
      </c>
      <c r="AY200" s="17" t="s">
        <v>152</v>
      </c>
      <c r="BE200" s="139">
        <f>IF(N200="základní",J200,0)</f>
        <v>0</v>
      </c>
      <c r="BF200" s="139">
        <f>IF(N200="snížená",J200,0)</f>
        <v>0</v>
      </c>
      <c r="BG200" s="139">
        <f>IF(N200="zákl. přenesená",J200,0)</f>
        <v>0</v>
      </c>
      <c r="BH200" s="139">
        <f>IF(N200="sníž. přenesená",J200,0)</f>
        <v>0</v>
      </c>
      <c r="BI200" s="139">
        <f>IF(N200="nulová",J200,0)</f>
        <v>0</v>
      </c>
      <c r="BJ200" s="17" t="s">
        <v>81</v>
      </c>
      <c r="BK200" s="139">
        <f>ROUND(I200*H200,2)</f>
        <v>0</v>
      </c>
      <c r="BL200" s="17" t="s">
        <v>160</v>
      </c>
      <c r="BM200" s="138" t="s">
        <v>995</v>
      </c>
    </row>
    <row r="201" spans="2:65" s="1" customFormat="1" ht="24.25" customHeight="1">
      <c r="B201" s="32"/>
      <c r="C201" s="127" t="s">
        <v>624</v>
      </c>
      <c r="D201" s="127" t="s">
        <v>155</v>
      </c>
      <c r="E201" s="128" t="s">
        <v>1382</v>
      </c>
      <c r="F201" s="129" t="s">
        <v>1383</v>
      </c>
      <c r="G201" s="130" t="s">
        <v>554</v>
      </c>
      <c r="H201" s="131">
        <v>1</v>
      </c>
      <c r="I201" s="132"/>
      <c r="J201" s="133">
        <f>ROUND(I201*H201,2)</f>
        <v>0</v>
      </c>
      <c r="K201" s="129" t="s">
        <v>19</v>
      </c>
      <c r="L201" s="32"/>
      <c r="M201" s="134" t="s">
        <v>19</v>
      </c>
      <c r="N201" s="135" t="s">
        <v>44</v>
      </c>
      <c r="P201" s="136">
        <f>O201*H201</f>
        <v>0</v>
      </c>
      <c r="Q201" s="136">
        <v>0</v>
      </c>
      <c r="R201" s="136">
        <f>Q201*H201</f>
        <v>0</v>
      </c>
      <c r="S201" s="136">
        <v>0</v>
      </c>
      <c r="T201" s="137">
        <f>S201*H201</f>
        <v>0</v>
      </c>
      <c r="AR201" s="138" t="s">
        <v>160</v>
      </c>
      <c r="AT201" s="138" t="s">
        <v>155</v>
      </c>
      <c r="AU201" s="138" t="s">
        <v>81</v>
      </c>
      <c r="AY201" s="17" t="s">
        <v>152</v>
      </c>
      <c r="BE201" s="139">
        <f>IF(N201="základní",J201,0)</f>
        <v>0</v>
      </c>
      <c r="BF201" s="139">
        <f>IF(N201="snížená",J201,0)</f>
        <v>0</v>
      </c>
      <c r="BG201" s="139">
        <f>IF(N201="zákl. přenesená",J201,0)</f>
        <v>0</v>
      </c>
      <c r="BH201" s="139">
        <f>IF(N201="sníž. přenesená",J201,0)</f>
        <v>0</v>
      </c>
      <c r="BI201" s="139">
        <f>IF(N201="nulová",J201,0)</f>
        <v>0</v>
      </c>
      <c r="BJ201" s="17" t="s">
        <v>81</v>
      </c>
      <c r="BK201" s="139">
        <f>ROUND(I201*H201,2)</f>
        <v>0</v>
      </c>
      <c r="BL201" s="17" t="s">
        <v>160</v>
      </c>
      <c r="BM201" s="138" t="s">
        <v>998</v>
      </c>
    </row>
    <row r="202" spans="2:65" s="1" customFormat="1" ht="24">
      <c r="B202" s="32"/>
      <c r="D202" s="145" t="s">
        <v>1233</v>
      </c>
      <c r="F202" s="188" t="s">
        <v>1384</v>
      </c>
      <c r="I202" s="142"/>
      <c r="L202" s="32"/>
      <c r="M202" s="143"/>
      <c r="T202" s="53"/>
      <c r="AT202" s="17" t="s">
        <v>1233</v>
      </c>
      <c r="AU202" s="17" t="s">
        <v>81</v>
      </c>
    </row>
    <row r="203" spans="2:65" s="1" customFormat="1" ht="24.25" customHeight="1">
      <c r="B203" s="32"/>
      <c r="C203" s="127" t="s">
        <v>629</v>
      </c>
      <c r="D203" s="127" t="s">
        <v>155</v>
      </c>
      <c r="E203" s="128" t="s">
        <v>1385</v>
      </c>
      <c r="F203" s="129" t="s">
        <v>1386</v>
      </c>
      <c r="G203" s="130" t="s">
        <v>554</v>
      </c>
      <c r="H203" s="131">
        <v>2</v>
      </c>
      <c r="I203" s="132"/>
      <c r="J203" s="133">
        <f>ROUND(I203*H203,2)</f>
        <v>0</v>
      </c>
      <c r="K203" s="129" t="s">
        <v>19</v>
      </c>
      <c r="L203" s="32"/>
      <c r="M203" s="134" t="s">
        <v>19</v>
      </c>
      <c r="N203" s="135" t="s">
        <v>44</v>
      </c>
      <c r="P203" s="136">
        <f>O203*H203</f>
        <v>0</v>
      </c>
      <c r="Q203" s="136">
        <v>0</v>
      </c>
      <c r="R203" s="136">
        <f>Q203*H203</f>
        <v>0</v>
      </c>
      <c r="S203" s="136">
        <v>0</v>
      </c>
      <c r="T203" s="137">
        <f>S203*H203</f>
        <v>0</v>
      </c>
      <c r="AR203" s="138" t="s">
        <v>160</v>
      </c>
      <c r="AT203" s="138" t="s">
        <v>155</v>
      </c>
      <c r="AU203" s="138" t="s">
        <v>81</v>
      </c>
      <c r="AY203" s="17" t="s">
        <v>152</v>
      </c>
      <c r="BE203" s="139">
        <f>IF(N203="základní",J203,0)</f>
        <v>0</v>
      </c>
      <c r="BF203" s="139">
        <f>IF(N203="snížená",J203,0)</f>
        <v>0</v>
      </c>
      <c r="BG203" s="139">
        <f>IF(N203="zákl. přenesená",J203,0)</f>
        <v>0</v>
      </c>
      <c r="BH203" s="139">
        <f>IF(N203="sníž. přenesená",J203,0)</f>
        <v>0</v>
      </c>
      <c r="BI203" s="139">
        <f>IF(N203="nulová",J203,0)</f>
        <v>0</v>
      </c>
      <c r="BJ203" s="17" t="s">
        <v>81</v>
      </c>
      <c r="BK203" s="139">
        <f>ROUND(I203*H203,2)</f>
        <v>0</v>
      </c>
      <c r="BL203" s="17" t="s">
        <v>160</v>
      </c>
      <c r="BM203" s="138" t="s">
        <v>1001</v>
      </c>
    </row>
    <row r="204" spans="2:65" s="1" customFormat="1" ht="24">
      <c r="B204" s="32"/>
      <c r="D204" s="145" t="s">
        <v>1233</v>
      </c>
      <c r="F204" s="188" t="s">
        <v>1272</v>
      </c>
      <c r="I204" s="142"/>
      <c r="L204" s="32"/>
      <c r="M204" s="143"/>
      <c r="T204" s="53"/>
      <c r="AT204" s="17" t="s">
        <v>1233</v>
      </c>
      <c r="AU204" s="17" t="s">
        <v>81</v>
      </c>
    </row>
    <row r="205" spans="2:65" s="1" customFormat="1" ht="16.5" customHeight="1">
      <c r="B205" s="32"/>
      <c r="C205" s="127" t="s">
        <v>634</v>
      </c>
      <c r="D205" s="127" t="s">
        <v>155</v>
      </c>
      <c r="E205" s="128" t="s">
        <v>1387</v>
      </c>
      <c r="F205" s="129" t="s">
        <v>1388</v>
      </c>
      <c r="G205" s="130" t="s">
        <v>554</v>
      </c>
      <c r="H205" s="131">
        <v>1</v>
      </c>
      <c r="I205" s="132"/>
      <c r="J205" s="133">
        <f>ROUND(I205*H205,2)</f>
        <v>0</v>
      </c>
      <c r="K205" s="129" t="s">
        <v>19</v>
      </c>
      <c r="L205" s="32"/>
      <c r="M205" s="134" t="s">
        <v>19</v>
      </c>
      <c r="N205" s="135" t="s">
        <v>44</v>
      </c>
      <c r="P205" s="136">
        <f>O205*H205</f>
        <v>0</v>
      </c>
      <c r="Q205" s="136">
        <v>0</v>
      </c>
      <c r="R205" s="136">
        <f>Q205*H205</f>
        <v>0</v>
      </c>
      <c r="S205" s="136">
        <v>0</v>
      </c>
      <c r="T205" s="137">
        <f>S205*H205</f>
        <v>0</v>
      </c>
      <c r="AR205" s="138" t="s">
        <v>160</v>
      </c>
      <c r="AT205" s="138" t="s">
        <v>155</v>
      </c>
      <c r="AU205" s="138" t="s">
        <v>81</v>
      </c>
      <c r="AY205" s="17" t="s">
        <v>152</v>
      </c>
      <c r="BE205" s="139">
        <f>IF(N205="základní",J205,0)</f>
        <v>0</v>
      </c>
      <c r="BF205" s="139">
        <f>IF(N205="snížená",J205,0)</f>
        <v>0</v>
      </c>
      <c r="BG205" s="139">
        <f>IF(N205="zákl. přenesená",J205,0)</f>
        <v>0</v>
      </c>
      <c r="BH205" s="139">
        <f>IF(N205="sníž. přenesená",J205,0)</f>
        <v>0</v>
      </c>
      <c r="BI205" s="139">
        <f>IF(N205="nulová",J205,0)</f>
        <v>0</v>
      </c>
      <c r="BJ205" s="17" t="s">
        <v>81</v>
      </c>
      <c r="BK205" s="139">
        <f>ROUND(I205*H205,2)</f>
        <v>0</v>
      </c>
      <c r="BL205" s="17" t="s">
        <v>160</v>
      </c>
      <c r="BM205" s="138" t="s">
        <v>1004</v>
      </c>
    </row>
    <row r="206" spans="2:65" s="11" customFormat="1" ht="26" customHeight="1">
      <c r="B206" s="115"/>
      <c r="D206" s="116" t="s">
        <v>72</v>
      </c>
      <c r="E206" s="117" t="s">
        <v>1100</v>
      </c>
      <c r="F206" s="117" t="s">
        <v>1389</v>
      </c>
      <c r="I206" s="118"/>
      <c r="J206" s="119">
        <f>BK206</f>
        <v>0</v>
      </c>
      <c r="L206" s="115"/>
      <c r="M206" s="120"/>
      <c r="P206" s="121">
        <f>P207</f>
        <v>0</v>
      </c>
      <c r="R206" s="121">
        <f>R207</f>
        <v>0</v>
      </c>
      <c r="T206" s="122">
        <f>T207</f>
        <v>0</v>
      </c>
      <c r="AR206" s="116" t="s">
        <v>81</v>
      </c>
      <c r="AT206" s="123" t="s">
        <v>72</v>
      </c>
      <c r="AU206" s="123" t="s">
        <v>73</v>
      </c>
      <c r="AY206" s="116" t="s">
        <v>152</v>
      </c>
      <c r="BK206" s="124">
        <f>BK207</f>
        <v>0</v>
      </c>
    </row>
    <row r="207" spans="2:65" s="1" customFormat="1" ht="16.5" customHeight="1">
      <c r="B207" s="32"/>
      <c r="C207" s="127" t="s">
        <v>638</v>
      </c>
      <c r="D207" s="127" t="s">
        <v>155</v>
      </c>
      <c r="E207" s="128" t="s">
        <v>1390</v>
      </c>
      <c r="F207" s="129" t="s">
        <v>913</v>
      </c>
      <c r="G207" s="130" t="s">
        <v>1350</v>
      </c>
      <c r="H207" s="131">
        <v>1</v>
      </c>
      <c r="I207" s="132"/>
      <c r="J207" s="133">
        <f>ROUND(I207*H207,2)</f>
        <v>0</v>
      </c>
      <c r="K207" s="129" t="s">
        <v>19</v>
      </c>
      <c r="L207" s="32"/>
      <c r="M207" s="134" t="s">
        <v>19</v>
      </c>
      <c r="N207" s="135" t="s">
        <v>44</v>
      </c>
      <c r="P207" s="136">
        <f>O207*H207</f>
        <v>0</v>
      </c>
      <c r="Q207" s="136">
        <v>0</v>
      </c>
      <c r="R207" s="136">
        <f>Q207*H207</f>
        <v>0</v>
      </c>
      <c r="S207" s="136">
        <v>0</v>
      </c>
      <c r="T207" s="137">
        <f>S207*H207</f>
        <v>0</v>
      </c>
      <c r="AR207" s="138" t="s">
        <v>160</v>
      </c>
      <c r="AT207" s="138" t="s">
        <v>155</v>
      </c>
      <c r="AU207" s="138" t="s">
        <v>81</v>
      </c>
      <c r="AY207" s="17" t="s">
        <v>152</v>
      </c>
      <c r="BE207" s="139">
        <f>IF(N207="základní",J207,0)</f>
        <v>0</v>
      </c>
      <c r="BF207" s="139">
        <f>IF(N207="snížená",J207,0)</f>
        <v>0</v>
      </c>
      <c r="BG207" s="139">
        <f>IF(N207="zákl. přenesená",J207,0)</f>
        <v>0</v>
      </c>
      <c r="BH207" s="139">
        <f>IF(N207="sníž. přenesená",J207,0)</f>
        <v>0</v>
      </c>
      <c r="BI207" s="139">
        <f>IF(N207="nulová",J207,0)</f>
        <v>0</v>
      </c>
      <c r="BJ207" s="17" t="s">
        <v>81</v>
      </c>
      <c r="BK207" s="139">
        <f>ROUND(I207*H207,2)</f>
        <v>0</v>
      </c>
      <c r="BL207" s="17" t="s">
        <v>160</v>
      </c>
      <c r="BM207" s="138" t="s">
        <v>1007</v>
      </c>
    </row>
    <row r="208" spans="2:65" s="11" customFormat="1" ht="26" customHeight="1">
      <c r="B208" s="115"/>
      <c r="D208" s="116" t="s">
        <v>72</v>
      </c>
      <c r="E208" s="117" t="s">
        <v>1110</v>
      </c>
      <c r="F208" s="117" t="s">
        <v>1391</v>
      </c>
      <c r="I208" s="118"/>
      <c r="J208" s="119">
        <f>BK208</f>
        <v>0</v>
      </c>
      <c r="L208" s="115"/>
      <c r="M208" s="120"/>
      <c r="P208" s="121">
        <f>P209</f>
        <v>0</v>
      </c>
      <c r="R208" s="121">
        <f>R209</f>
        <v>0</v>
      </c>
      <c r="T208" s="122">
        <f>T209</f>
        <v>0</v>
      </c>
      <c r="AR208" s="116" t="s">
        <v>81</v>
      </c>
      <c r="AT208" s="123" t="s">
        <v>72</v>
      </c>
      <c r="AU208" s="123" t="s">
        <v>73</v>
      </c>
      <c r="AY208" s="116" t="s">
        <v>152</v>
      </c>
      <c r="BK208" s="124">
        <f>BK209</f>
        <v>0</v>
      </c>
    </row>
    <row r="209" spans="2:65" s="1" customFormat="1" ht="16.5" customHeight="1">
      <c r="B209" s="32"/>
      <c r="C209" s="127" t="s">
        <v>644</v>
      </c>
      <c r="D209" s="127" t="s">
        <v>155</v>
      </c>
      <c r="E209" s="128" t="s">
        <v>1392</v>
      </c>
      <c r="F209" s="129" t="s">
        <v>1393</v>
      </c>
      <c r="G209" s="130" t="s">
        <v>1350</v>
      </c>
      <c r="H209" s="131">
        <v>1</v>
      </c>
      <c r="I209" s="132"/>
      <c r="J209" s="133">
        <f>ROUND(I209*H209,2)</f>
        <v>0</v>
      </c>
      <c r="K209" s="129" t="s">
        <v>19</v>
      </c>
      <c r="L209" s="32"/>
      <c r="M209" s="134" t="s">
        <v>19</v>
      </c>
      <c r="N209" s="135" t="s">
        <v>44</v>
      </c>
      <c r="P209" s="136">
        <f>O209*H209</f>
        <v>0</v>
      </c>
      <c r="Q209" s="136">
        <v>0</v>
      </c>
      <c r="R209" s="136">
        <f>Q209*H209</f>
        <v>0</v>
      </c>
      <c r="S209" s="136">
        <v>0</v>
      </c>
      <c r="T209" s="137">
        <f>S209*H209</f>
        <v>0</v>
      </c>
      <c r="AR209" s="138" t="s">
        <v>160</v>
      </c>
      <c r="AT209" s="138" t="s">
        <v>155</v>
      </c>
      <c r="AU209" s="138" t="s">
        <v>81</v>
      </c>
      <c r="AY209" s="17" t="s">
        <v>152</v>
      </c>
      <c r="BE209" s="139">
        <f>IF(N209="základní",J209,0)</f>
        <v>0</v>
      </c>
      <c r="BF209" s="139">
        <f>IF(N209="snížená",J209,0)</f>
        <v>0</v>
      </c>
      <c r="BG209" s="139">
        <f>IF(N209="zákl. přenesená",J209,0)</f>
        <v>0</v>
      </c>
      <c r="BH209" s="139">
        <f>IF(N209="sníž. přenesená",J209,0)</f>
        <v>0</v>
      </c>
      <c r="BI209" s="139">
        <f>IF(N209="nulová",J209,0)</f>
        <v>0</v>
      </c>
      <c r="BJ209" s="17" t="s">
        <v>81</v>
      </c>
      <c r="BK209" s="139">
        <f>ROUND(I209*H209,2)</f>
        <v>0</v>
      </c>
      <c r="BL209" s="17" t="s">
        <v>160</v>
      </c>
      <c r="BM209" s="138" t="s">
        <v>1010</v>
      </c>
    </row>
    <row r="210" spans="2:65" s="11" customFormat="1" ht="26" customHeight="1">
      <c r="B210" s="115"/>
      <c r="D210" s="116" t="s">
        <v>72</v>
      </c>
      <c r="E210" s="117" t="s">
        <v>1190</v>
      </c>
      <c r="F210" s="117" t="s">
        <v>1394</v>
      </c>
      <c r="I210" s="118"/>
      <c r="J210" s="119">
        <f>BK210</f>
        <v>0</v>
      </c>
      <c r="L210" s="115"/>
      <c r="M210" s="120"/>
      <c r="P210" s="121">
        <f>SUM(P211:P219)</f>
        <v>0</v>
      </c>
      <c r="R210" s="121">
        <f>SUM(R211:R219)</f>
        <v>0</v>
      </c>
      <c r="T210" s="122">
        <f>SUM(T211:T219)</f>
        <v>0</v>
      </c>
      <c r="AR210" s="116" t="s">
        <v>81</v>
      </c>
      <c r="AT210" s="123" t="s">
        <v>72</v>
      </c>
      <c r="AU210" s="123" t="s">
        <v>73</v>
      </c>
      <c r="AY210" s="116" t="s">
        <v>152</v>
      </c>
      <c r="BK210" s="124">
        <f>SUM(BK211:BK219)</f>
        <v>0</v>
      </c>
    </row>
    <row r="211" spans="2:65" s="1" customFormat="1" ht="16.5" customHeight="1">
      <c r="B211" s="32"/>
      <c r="C211" s="127" t="s">
        <v>649</v>
      </c>
      <c r="D211" s="127" t="s">
        <v>155</v>
      </c>
      <c r="E211" s="128" t="s">
        <v>1395</v>
      </c>
      <c r="F211" s="129" t="s">
        <v>1396</v>
      </c>
      <c r="G211" s="130" t="s">
        <v>1350</v>
      </c>
      <c r="H211" s="131">
        <v>1</v>
      </c>
      <c r="I211" s="132"/>
      <c r="J211" s="133">
        <f t="shared" ref="J211:J219" si="20">ROUND(I211*H211,2)</f>
        <v>0</v>
      </c>
      <c r="K211" s="129" t="s">
        <v>19</v>
      </c>
      <c r="L211" s="32"/>
      <c r="M211" s="134" t="s">
        <v>19</v>
      </c>
      <c r="N211" s="135" t="s">
        <v>44</v>
      </c>
      <c r="P211" s="136">
        <f t="shared" ref="P211:P219" si="21">O211*H211</f>
        <v>0</v>
      </c>
      <c r="Q211" s="136">
        <v>0</v>
      </c>
      <c r="R211" s="136">
        <f t="shared" ref="R211:R219" si="22">Q211*H211</f>
        <v>0</v>
      </c>
      <c r="S211" s="136">
        <v>0</v>
      </c>
      <c r="T211" s="137">
        <f t="shared" ref="T211:T219" si="23">S211*H211</f>
        <v>0</v>
      </c>
      <c r="AR211" s="138" t="s">
        <v>160</v>
      </c>
      <c r="AT211" s="138" t="s">
        <v>155</v>
      </c>
      <c r="AU211" s="138" t="s">
        <v>81</v>
      </c>
      <c r="AY211" s="17" t="s">
        <v>152</v>
      </c>
      <c r="BE211" s="139">
        <f t="shared" ref="BE211:BE219" si="24">IF(N211="základní",J211,0)</f>
        <v>0</v>
      </c>
      <c r="BF211" s="139">
        <f t="shared" ref="BF211:BF219" si="25">IF(N211="snížená",J211,0)</f>
        <v>0</v>
      </c>
      <c r="BG211" s="139">
        <f t="shared" ref="BG211:BG219" si="26">IF(N211="zákl. přenesená",J211,0)</f>
        <v>0</v>
      </c>
      <c r="BH211" s="139">
        <f t="shared" ref="BH211:BH219" si="27">IF(N211="sníž. přenesená",J211,0)</f>
        <v>0</v>
      </c>
      <c r="BI211" s="139">
        <f t="shared" ref="BI211:BI219" si="28">IF(N211="nulová",J211,0)</f>
        <v>0</v>
      </c>
      <c r="BJ211" s="17" t="s">
        <v>81</v>
      </c>
      <c r="BK211" s="139">
        <f t="shared" ref="BK211:BK219" si="29">ROUND(I211*H211,2)</f>
        <v>0</v>
      </c>
      <c r="BL211" s="17" t="s">
        <v>160</v>
      </c>
      <c r="BM211" s="138" t="s">
        <v>1013</v>
      </c>
    </row>
    <row r="212" spans="2:65" s="1" customFormat="1" ht="16.5" customHeight="1">
      <c r="B212" s="32"/>
      <c r="C212" s="127" t="s">
        <v>654</v>
      </c>
      <c r="D212" s="127" t="s">
        <v>155</v>
      </c>
      <c r="E212" s="128" t="s">
        <v>1397</v>
      </c>
      <c r="F212" s="129" t="s">
        <v>1398</v>
      </c>
      <c r="G212" s="130" t="s">
        <v>1350</v>
      </c>
      <c r="H212" s="131">
        <v>1</v>
      </c>
      <c r="I212" s="132"/>
      <c r="J212" s="133">
        <f t="shared" si="20"/>
        <v>0</v>
      </c>
      <c r="K212" s="129" t="s">
        <v>19</v>
      </c>
      <c r="L212" s="32"/>
      <c r="M212" s="134" t="s">
        <v>19</v>
      </c>
      <c r="N212" s="135" t="s">
        <v>44</v>
      </c>
      <c r="P212" s="136">
        <f t="shared" si="21"/>
        <v>0</v>
      </c>
      <c r="Q212" s="136">
        <v>0</v>
      </c>
      <c r="R212" s="136">
        <f t="shared" si="22"/>
        <v>0</v>
      </c>
      <c r="S212" s="136">
        <v>0</v>
      </c>
      <c r="T212" s="137">
        <f t="shared" si="23"/>
        <v>0</v>
      </c>
      <c r="AR212" s="138" t="s">
        <v>160</v>
      </c>
      <c r="AT212" s="138" t="s">
        <v>155</v>
      </c>
      <c r="AU212" s="138" t="s">
        <v>81</v>
      </c>
      <c r="AY212" s="17" t="s">
        <v>152</v>
      </c>
      <c r="BE212" s="139">
        <f t="shared" si="24"/>
        <v>0</v>
      </c>
      <c r="BF212" s="139">
        <f t="shared" si="25"/>
        <v>0</v>
      </c>
      <c r="BG212" s="139">
        <f t="shared" si="26"/>
        <v>0</v>
      </c>
      <c r="BH212" s="139">
        <f t="shared" si="27"/>
        <v>0</v>
      </c>
      <c r="BI212" s="139">
        <f t="shared" si="28"/>
        <v>0</v>
      </c>
      <c r="BJ212" s="17" t="s">
        <v>81</v>
      </c>
      <c r="BK212" s="139">
        <f t="shared" si="29"/>
        <v>0</v>
      </c>
      <c r="BL212" s="17" t="s">
        <v>160</v>
      </c>
      <c r="BM212" s="138" t="s">
        <v>1016</v>
      </c>
    </row>
    <row r="213" spans="2:65" s="1" customFormat="1" ht="16.5" customHeight="1">
      <c r="B213" s="32"/>
      <c r="C213" s="127" t="s">
        <v>661</v>
      </c>
      <c r="D213" s="127" t="s">
        <v>155</v>
      </c>
      <c r="E213" s="128" t="s">
        <v>1399</v>
      </c>
      <c r="F213" s="129" t="s">
        <v>1400</v>
      </c>
      <c r="G213" s="130" t="s">
        <v>1350</v>
      </c>
      <c r="H213" s="131">
        <v>1</v>
      </c>
      <c r="I213" s="132"/>
      <c r="J213" s="133">
        <f t="shared" si="20"/>
        <v>0</v>
      </c>
      <c r="K213" s="129" t="s">
        <v>19</v>
      </c>
      <c r="L213" s="32"/>
      <c r="M213" s="134" t="s">
        <v>19</v>
      </c>
      <c r="N213" s="135" t="s">
        <v>44</v>
      </c>
      <c r="P213" s="136">
        <f t="shared" si="21"/>
        <v>0</v>
      </c>
      <c r="Q213" s="136">
        <v>0</v>
      </c>
      <c r="R213" s="136">
        <f t="shared" si="22"/>
        <v>0</v>
      </c>
      <c r="S213" s="136">
        <v>0</v>
      </c>
      <c r="T213" s="137">
        <f t="shared" si="23"/>
        <v>0</v>
      </c>
      <c r="AR213" s="138" t="s">
        <v>160</v>
      </c>
      <c r="AT213" s="138" t="s">
        <v>155</v>
      </c>
      <c r="AU213" s="138" t="s">
        <v>81</v>
      </c>
      <c r="AY213" s="17" t="s">
        <v>152</v>
      </c>
      <c r="BE213" s="139">
        <f t="shared" si="24"/>
        <v>0</v>
      </c>
      <c r="BF213" s="139">
        <f t="shared" si="25"/>
        <v>0</v>
      </c>
      <c r="BG213" s="139">
        <f t="shared" si="26"/>
        <v>0</v>
      </c>
      <c r="BH213" s="139">
        <f t="shared" si="27"/>
        <v>0</v>
      </c>
      <c r="BI213" s="139">
        <f t="shared" si="28"/>
        <v>0</v>
      </c>
      <c r="BJ213" s="17" t="s">
        <v>81</v>
      </c>
      <c r="BK213" s="139">
        <f t="shared" si="29"/>
        <v>0</v>
      </c>
      <c r="BL213" s="17" t="s">
        <v>160</v>
      </c>
      <c r="BM213" s="138" t="s">
        <v>1019</v>
      </c>
    </row>
    <row r="214" spans="2:65" s="1" customFormat="1" ht="16.5" customHeight="1">
      <c r="B214" s="32"/>
      <c r="C214" s="127" t="s">
        <v>666</v>
      </c>
      <c r="D214" s="127" t="s">
        <v>155</v>
      </c>
      <c r="E214" s="128" t="s">
        <v>1401</v>
      </c>
      <c r="F214" s="129" t="s">
        <v>1402</v>
      </c>
      <c r="G214" s="130" t="s">
        <v>1350</v>
      </c>
      <c r="H214" s="131">
        <v>1</v>
      </c>
      <c r="I214" s="132"/>
      <c r="J214" s="133">
        <f t="shared" si="20"/>
        <v>0</v>
      </c>
      <c r="K214" s="129" t="s">
        <v>19</v>
      </c>
      <c r="L214" s="32"/>
      <c r="M214" s="134" t="s">
        <v>19</v>
      </c>
      <c r="N214" s="135" t="s">
        <v>44</v>
      </c>
      <c r="P214" s="136">
        <f t="shared" si="21"/>
        <v>0</v>
      </c>
      <c r="Q214" s="136">
        <v>0</v>
      </c>
      <c r="R214" s="136">
        <f t="shared" si="22"/>
        <v>0</v>
      </c>
      <c r="S214" s="136">
        <v>0</v>
      </c>
      <c r="T214" s="137">
        <f t="shared" si="23"/>
        <v>0</v>
      </c>
      <c r="AR214" s="138" t="s">
        <v>160</v>
      </c>
      <c r="AT214" s="138" t="s">
        <v>155</v>
      </c>
      <c r="AU214" s="138" t="s">
        <v>81</v>
      </c>
      <c r="AY214" s="17" t="s">
        <v>152</v>
      </c>
      <c r="BE214" s="139">
        <f t="shared" si="24"/>
        <v>0</v>
      </c>
      <c r="BF214" s="139">
        <f t="shared" si="25"/>
        <v>0</v>
      </c>
      <c r="BG214" s="139">
        <f t="shared" si="26"/>
        <v>0</v>
      </c>
      <c r="BH214" s="139">
        <f t="shared" si="27"/>
        <v>0</v>
      </c>
      <c r="BI214" s="139">
        <f t="shared" si="28"/>
        <v>0</v>
      </c>
      <c r="BJ214" s="17" t="s">
        <v>81</v>
      </c>
      <c r="BK214" s="139">
        <f t="shared" si="29"/>
        <v>0</v>
      </c>
      <c r="BL214" s="17" t="s">
        <v>160</v>
      </c>
      <c r="BM214" s="138" t="s">
        <v>1022</v>
      </c>
    </row>
    <row r="215" spans="2:65" s="1" customFormat="1" ht="16.5" customHeight="1">
      <c r="B215" s="32"/>
      <c r="C215" s="127" t="s">
        <v>671</v>
      </c>
      <c r="D215" s="127" t="s">
        <v>155</v>
      </c>
      <c r="E215" s="128" t="s">
        <v>1403</v>
      </c>
      <c r="F215" s="129" t="s">
        <v>1404</v>
      </c>
      <c r="G215" s="130" t="s">
        <v>1350</v>
      </c>
      <c r="H215" s="131">
        <v>1</v>
      </c>
      <c r="I215" s="132"/>
      <c r="J215" s="133">
        <f t="shared" si="20"/>
        <v>0</v>
      </c>
      <c r="K215" s="129" t="s">
        <v>19</v>
      </c>
      <c r="L215" s="32"/>
      <c r="M215" s="134" t="s">
        <v>19</v>
      </c>
      <c r="N215" s="135" t="s">
        <v>44</v>
      </c>
      <c r="P215" s="136">
        <f t="shared" si="21"/>
        <v>0</v>
      </c>
      <c r="Q215" s="136">
        <v>0</v>
      </c>
      <c r="R215" s="136">
        <f t="shared" si="22"/>
        <v>0</v>
      </c>
      <c r="S215" s="136">
        <v>0</v>
      </c>
      <c r="T215" s="137">
        <f t="shared" si="23"/>
        <v>0</v>
      </c>
      <c r="AR215" s="138" t="s">
        <v>160</v>
      </c>
      <c r="AT215" s="138" t="s">
        <v>155</v>
      </c>
      <c r="AU215" s="138" t="s">
        <v>81</v>
      </c>
      <c r="AY215" s="17" t="s">
        <v>152</v>
      </c>
      <c r="BE215" s="139">
        <f t="shared" si="24"/>
        <v>0</v>
      </c>
      <c r="BF215" s="139">
        <f t="shared" si="25"/>
        <v>0</v>
      </c>
      <c r="BG215" s="139">
        <f t="shared" si="26"/>
        <v>0</v>
      </c>
      <c r="BH215" s="139">
        <f t="shared" si="27"/>
        <v>0</v>
      </c>
      <c r="BI215" s="139">
        <f t="shared" si="28"/>
        <v>0</v>
      </c>
      <c r="BJ215" s="17" t="s">
        <v>81</v>
      </c>
      <c r="BK215" s="139">
        <f t="shared" si="29"/>
        <v>0</v>
      </c>
      <c r="BL215" s="17" t="s">
        <v>160</v>
      </c>
      <c r="BM215" s="138" t="s">
        <v>1025</v>
      </c>
    </row>
    <row r="216" spans="2:65" s="1" customFormat="1" ht="16.5" customHeight="1">
      <c r="B216" s="32"/>
      <c r="C216" s="127" t="s">
        <v>676</v>
      </c>
      <c r="D216" s="127" t="s">
        <v>155</v>
      </c>
      <c r="E216" s="128" t="s">
        <v>1405</v>
      </c>
      <c r="F216" s="129" t="s">
        <v>1406</v>
      </c>
      <c r="G216" s="130" t="s">
        <v>1350</v>
      </c>
      <c r="H216" s="131">
        <v>1</v>
      </c>
      <c r="I216" s="132"/>
      <c r="J216" s="133">
        <f t="shared" si="20"/>
        <v>0</v>
      </c>
      <c r="K216" s="129" t="s">
        <v>19</v>
      </c>
      <c r="L216" s="32"/>
      <c r="M216" s="134" t="s">
        <v>19</v>
      </c>
      <c r="N216" s="135" t="s">
        <v>44</v>
      </c>
      <c r="P216" s="136">
        <f t="shared" si="21"/>
        <v>0</v>
      </c>
      <c r="Q216" s="136">
        <v>0</v>
      </c>
      <c r="R216" s="136">
        <f t="shared" si="22"/>
        <v>0</v>
      </c>
      <c r="S216" s="136">
        <v>0</v>
      </c>
      <c r="T216" s="137">
        <f t="shared" si="23"/>
        <v>0</v>
      </c>
      <c r="AR216" s="138" t="s">
        <v>160</v>
      </c>
      <c r="AT216" s="138" t="s">
        <v>155</v>
      </c>
      <c r="AU216" s="138" t="s">
        <v>81</v>
      </c>
      <c r="AY216" s="17" t="s">
        <v>152</v>
      </c>
      <c r="BE216" s="139">
        <f t="shared" si="24"/>
        <v>0</v>
      </c>
      <c r="BF216" s="139">
        <f t="shared" si="25"/>
        <v>0</v>
      </c>
      <c r="BG216" s="139">
        <f t="shared" si="26"/>
        <v>0</v>
      </c>
      <c r="BH216" s="139">
        <f t="shared" si="27"/>
        <v>0</v>
      </c>
      <c r="BI216" s="139">
        <f t="shared" si="28"/>
        <v>0</v>
      </c>
      <c r="BJ216" s="17" t="s">
        <v>81</v>
      </c>
      <c r="BK216" s="139">
        <f t="shared" si="29"/>
        <v>0</v>
      </c>
      <c r="BL216" s="17" t="s">
        <v>160</v>
      </c>
      <c r="BM216" s="138" t="s">
        <v>1028</v>
      </c>
    </row>
    <row r="217" spans="2:65" s="1" customFormat="1" ht="16.5" customHeight="1">
      <c r="B217" s="32"/>
      <c r="C217" s="127" t="s">
        <v>681</v>
      </c>
      <c r="D217" s="127" t="s">
        <v>155</v>
      </c>
      <c r="E217" s="128" t="s">
        <v>1407</v>
      </c>
      <c r="F217" s="129" t="s">
        <v>1408</v>
      </c>
      <c r="G217" s="130" t="s">
        <v>1350</v>
      </c>
      <c r="H217" s="131">
        <v>1</v>
      </c>
      <c r="I217" s="132"/>
      <c r="J217" s="133">
        <f t="shared" si="20"/>
        <v>0</v>
      </c>
      <c r="K217" s="129" t="s">
        <v>19</v>
      </c>
      <c r="L217" s="32"/>
      <c r="M217" s="134" t="s">
        <v>19</v>
      </c>
      <c r="N217" s="135" t="s">
        <v>44</v>
      </c>
      <c r="P217" s="136">
        <f t="shared" si="21"/>
        <v>0</v>
      </c>
      <c r="Q217" s="136">
        <v>0</v>
      </c>
      <c r="R217" s="136">
        <f t="shared" si="22"/>
        <v>0</v>
      </c>
      <c r="S217" s="136">
        <v>0</v>
      </c>
      <c r="T217" s="137">
        <f t="shared" si="23"/>
        <v>0</v>
      </c>
      <c r="AR217" s="138" t="s">
        <v>160</v>
      </c>
      <c r="AT217" s="138" t="s">
        <v>155</v>
      </c>
      <c r="AU217" s="138" t="s">
        <v>81</v>
      </c>
      <c r="AY217" s="17" t="s">
        <v>152</v>
      </c>
      <c r="BE217" s="139">
        <f t="shared" si="24"/>
        <v>0</v>
      </c>
      <c r="BF217" s="139">
        <f t="shared" si="25"/>
        <v>0</v>
      </c>
      <c r="BG217" s="139">
        <f t="shared" si="26"/>
        <v>0</v>
      </c>
      <c r="BH217" s="139">
        <f t="shared" si="27"/>
        <v>0</v>
      </c>
      <c r="BI217" s="139">
        <f t="shared" si="28"/>
        <v>0</v>
      </c>
      <c r="BJ217" s="17" t="s">
        <v>81</v>
      </c>
      <c r="BK217" s="139">
        <f t="shared" si="29"/>
        <v>0</v>
      </c>
      <c r="BL217" s="17" t="s">
        <v>160</v>
      </c>
      <c r="BM217" s="138" t="s">
        <v>1031</v>
      </c>
    </row>
    <row r="218" spans="2:65" s="1" customFormat="1" ht="16.5" customHeight="1">
      <c r="B218" s="32"/>
      <c r="C218" s="127" t="s">
        <v>687</v>
      </c>
      <c r="D218" s="127" t="s">
        <v>155</v>
      </c>
      <c r="E218" s="128" t="s">
        <v>1409</v>
      </c>
      <c r="F218" s="129" t="s">
        <v>1410</v>
      </c>
      <c r="G218" s="130" t="s">
        <v>1350</v>
      </c>
      <c r="H218" s="131">
        <v>1</v>
      </c>
      <c r="I218" s="132"/>
      <c r="J218" s="133">
        <f t="shared" si="20"/>
        <v>0</v>
      </c>
      <c r="K218" s="129" t="s">
        <v>19</v>
      </c>
      <c r="L218" s="32"/>
      <c r="M218" s="134" t="s">
        <v>19</v>
      </c>
      <c r="N218" s="135" t="s">
        <v>44</v>
      </c>
      <c r="P218" s="136">
        <f t="shared" si="21"/>
        <v>0</v>
      </c>
      <c r="Q218" s="136">
        <v>0</v>
      </c>
      <c r="R218" s="136">
        <f t="shared" si="22"/>
        <v>0</v>
      </c>
      <c r="S218" s="136">
        <v>0</v>
      </c>
      <c r="T218" s="137">
        <f t="shared" si="23"/>
        <v>0</v>
      </c>
      <c r="AR218" s="138" t="s">
        <v>160</v>
      </c>
      <c r="AT218" s="138" t="s">
        <v>155</v>
      </c>
      <c r="AU218" s="138" t="s">
        <v>81</v>
      </c>
      <c r="AY218" s="17" t="s">
        <v>152</v>
      </c>
      <c r="BE218" s="139">
        <f t="shared" si="24"/>
        <v>0</v>
      </c>
      <c r="BF218" s="139">
        <f t="shared" si="25"/>
        <v>0</v>
      </c>
      <c r="BG218" s="139">
        <f t="shared" si="26"/>
        <v>0</v>
      </c>
      <c r="BH218" s="139">
        <f t="shared" si="27"/>
        <v>0</v>
      </c>
      <c r="BI218" s="139">
        <f t="shared" si="28"/>
        <v>0</v>
      </c>
      <c r="BJ218" s="17" t="s">
        <v>81</v>
      </c>
      <c r="BK218" s="139">
        <f t="shared" si="29"/>
        <v>0</v>
      </c>
      <c r="BL218" s="17" t="s">
        <v>160</v>
      </c>
      <c r="BM218" s="138" t="s">
        <v>1034</v>
      </c>
    </row>
    <row r="219" spans="2:65" s="1" customFormat="1" ht="16.5" customHeight="1">
      <c r="B219" s="32"/>
      <c r="C219" s="127" t="s">
        <v>692</v>
      </c>
      <c r="D219" s="127" t="s">
        <v>155</v>
      </c>
      <c r="E219" s="128" t="s">
        <v>1411</v>
      </c>
      <c r="F219" s="129" t="s">
        <v>1412</v>
      </c>
      <c r="G219" s="130" t="s">
        <v>1350</v>
      </c>
      <c r="H219" s="131">
        <v>1</v>
      </c>
      <c r="I219" s="132"/>
      <c r="J219" s="133">
        <f t="shared" si="20"/>
        <v>0</v>
      </c>
      <c r="K219" s="129" t="s">
        <v>19</v>
      </c>
      <c r="L219" s="32"/>
      <c r="M219" s="134" t="s">
        <v>19</v>
      </c>
      <c r="N219" s="135" t="s">
        <v>44</v>
      </c>
      <c r="P219" s="136">
        <f t="shared" si="21"/>
        <v>0</v>
      </c>
      <c r="Q219" s="136">
        <v>0</v>
      </c>
      <c r="R219" s="136">
        <f t="shared" si="22"/>
        <v>0</v>
      </c>
      <c r="S219" s="136">
        <v>0</v>
      </c>
      <c r="T219" s="137">
        <f t="shared" si="23"/>
        <v>0</v>
      </c>
      <c r="AR219" s="138" t="s">
        <v>160</v>
      </c>
      <c r="AT219" s="138" t="s">
        <v>155</v>
      </c>
      <c r="AU219" s="138" t="s">
        <v>81</v>
      </c>
      <c r="AY219" s="17" t="s">
        <v>152</v>
      </c>
      <c r="BE219" s="139">
        <f t="shared" si="24"/>
        <v>0</v>
      </c>
      <c r="BF219" s="139">
        <f t="shared" si="25"/>
        <v>0</v>
      </c>
      <c r="BG219" s="139">
        <f t="shared" si="26"/>
        <v>0</v>
      </c>
      <c r="BH219" s="139">
        <f t="shared" si="27"/>
        <v>0</v>
      </c>
      <c r="BI219" s="139">
        <f t="shared" si="28"/>
        <v>0</v>
      </c>
      <c r="BJ219" s="17" t="s">
        <v>81</v>
      </c>
      <c r="BK219" s="139">
        <f t="shared" si="29"/>
        <v>0</v>
      </c>
      <c r="BL219" s="17" t="s">
        <v>160</v>
      </c>
      <c r="BM219" s="138" t="s">
        <v>1037</v>
      </c>
    </row>
    <row r="220" spans="2:65" s="11" customFormat="1" ht="26" customHeight="1">
      <c r="B220" s="115"/>
      <c r="D220" s="116" t="s">
        <v>72</v>
      </c>
      <c r="E220" s="117" t="s">
        <v>1205</v>
      </c>
      <c r="F220" s="117" t="s">
        <v>1413</v>
      </c>
      <c r="I220" s="118"/>
      <c r="J220" s="119">
        <f>BK220</f>
        <v>0</v>
      </c>
      <c r="L220" s="115"/>
      <c r="M220" s="120"/>
      <c r="P220" s="121">
        <f>SUM(P221:P236)</f>
        <v>0</v>
      </c>
      <c r="R220" s="121">
        <f>SUM(R221:R236)</f>
        <v>0</v>
      </c>
      <c r="T220" s="122">
        <f>SUM(T221:T236)</f>
        <v>0</v>
      </c>
      <c r="AR220" s="116" t="s">
        <v>81</v>
      </c>
      <c r="AT220" s="123" t="s">
        <v>72</v>
      </c>
      <c r="AU220" s="123" t="s">
        <v>73</v>
      </c>
      <c r="AY220" s="116" t="s">
        <v>152</v>
      </c>
      <c r="BK220" s="124">
        <f>SUM(BK221:BK236)</f>
        <v>0</v>
      </c>
    </row>
    <row r="221" spans="2:65" s="1" customFormat="1" ht="16.5" customHeight="1">
      <c r="B221" s="32"/>
      <c r="C221" s="127" t="s">
        <v>699</v>
      </c>
      <c r="D221" s="127" t="s">
        <v>155</v>
      </c>
      <c r="E221" s="128" t="s">
        <v>1414</v>
      </c>
      <c r="F221" s="129" t="s">
        <v>1415</v>
      </c>
      <c r="G221" s="130" t="s">
        <v>224</v>
      </c>
      <c r="H221" s="131">
        <v>18</v>
      </c>
      <c r="I221" s="132"/>
      <c r="J221" s="133">
        <f>ROUND(I221*H221,2)</f>
        <v>0</v>
      </c>
      <c r="K221" s="129" t="s">
        <v>19</v>
      </c>
      <c r="L221" s="32"/>
      <c r="M221" s="134" t="s">
        <v>19</v>
      </c>
      <c r="N221" s="135" t="s">
        <v>44</v>
      </c>
      <c r="P221" s="136">
        <f>O221*H221</f>
        <v>0</v>
      </c>
      <c r="Q221" s="136">
        <v>0</v>
      </c>
      <c r="R221" s="136">
        <f>Q221*H221</f>
        <v>0</v>
      </c>
      <c r="S221" s="136">
        <v>0</v>
      </c>
      <c r="T221" s="137">
        <f>S221*H221</f>
        <v>0</v>
      </c>
      <c r="AR221" s="138" t="s">
        <v>160</v>
      </c>
      <c r="AT221" s="138" t="s">
        <v>155</v>
      </c>
      <c r="AU221" s="138" t="s">
        <v>81</v>
      </c>
      <c r="AY221" s="17" t="s">
        <v>152</v>
      </c>
      <c r="BE221" s="139">
        <f>IF(N221="základní",J221,0)</f>
        <v>0</v>
      </c>
      <c r="BF221" s="139">
        <f>IF(N221="snížená",J221,0)</f>
        <v>0</v>
      </c>
      <c r="BG221" s="139">
        <f>IF(N221="zákl. přenesená",J221,0)</f>
        <v>0</v>
      </c>
      <c r="BH221" s="139">
        <f>IF(N221="sníž. přenesená",J221,0)</f>
        <v>0</v>
      </c>
      <c r="BI221" s="139">
        <f>IF(N221="nulová",J221,0)</f>
        <v>0</v>
      </c>
      <c r="BJ221" s="17" t="s">
        <v>81</v>
      </c>
      <c r="BK221" s="139">
        <f>ROUND(I221*H221,2)</f>
        <v>0</v>
      </c>
      <c r="BL221" s="17" t="s">
        <v>160</v>
      </c>
      <c r="BM221" s="138" t="s">
        <v>1041</v>
      </c>
    </row>
    <row r="222" spans="2:65" s="1" customFormat="1" ht="24">
      <c r="B222" s="32"/>
      <c r="D222" s="145" t="s">
        <v>1233</v>
      </c>
      <c r="F222" s="188" t="s">
        <v>1416</v>
      </c>
      <c r="I222" s="142"/>
      <c r="L222" s="32"/>
      <c r="M222" s="143"/>
      <c r="T222" s="53"/>
      <c r="AT222" s="17" t="s">
        <v>1233</v>
      </c>
      <c r="AU222" s="17" t="s">
        <v>81</v>
      </c>
    </row>
    <row r="223" spans="2:65" s="1" customFormat="1" ht="16.5" customHeight="1">
      <c r="B223" s="32"/>
      <c r="C223" s="127" t="s">
        <v>1038</v>
      </c>
      <c r="D223" s="127" t="s">
        <v>155</v>
      </c>
      <c r="E223" s="128" t="s">
        <v>1417</v>
      </c>
      <c r="F223" s="129" t="s">
        <v>1418</v>
      </c>
      <c r="G223" s="130" t="s">
        <v>224</v>
      </c>
      <c r="H223" s="131">
        <v>21</v>
      </c>
      <c r="I223" s="132"/>
      <c r="J223" s="133">
        <f>ROUND(I223*H223,2)</f>
        <v>0</v>
      </c>
      <c r="K223" s="129" t="s">
        <v>19</v>
      </c>
      <c r="L223" s="32"/>
      <c r="M223" s="134" t="s">
        <v>19</v>
      </c>
      <c r="N223" s="135" t="s">
        <v>44</v>
      </c>
      <c r="P223" s="136">
        <f>O223*H223</f>
        <v>0</v>
      </c>
      <c r="Q223" s="136">
        <v>0</v>
      </c>
      <c r="R223" s="136">
        <f>Q223*H223</f>
        <v>0</v>
      </c>
      <c r="S223" s="136">
        <v>0</v>
      </c>
      <c r="T223" s="137">
        <f>S223*H223</f>
        <v>0</v>
      </c>
      <c r="AR223" s="138" t="s">
        <v>160</v>
      </c>
      <c r="AT223" s="138" t="s">
        <v>155</v>
      </c>
      <c r="AU223" s="138" t="s">
        <v>81</v>
      </c>
      <c r="AY223" s="17" t="s">
        <v>152</v>
      </c>
      <c r="BE223" s="139">
        <f>IF(N223="základní",J223,0)</f>
        <v>0</v>
      </c>
      <c r="BF223" s="139">
        <f>IF(N223="snížená",J223,0)</f>
        <v>0</v>
      </c>
      <c r="BG223" s="139">
        <f>IF(N223="zákl. přenesená",J223,0)</f>
        <v>0</v>
      </c>
      <c r="BH223" s="139">
        <f>IF(N223="sníž. přenesená",J223,0)</f>
        <v>0</v>
      </c>
      <c r="BI223" s="139">
        <f>IF(N223="nulová",J223,0)</f>
        <v>0</v>
      </c>
      <c r="BJ223" s="17" t="s">
        <v>81</v>
      </c>
      <c r="BK223" s="139">
        <f>ROUND(I223*H223,2)</f>
        <v>0</v>
      </c>
      <c r="BL223" s="17" t="s">
        <v>160</v>
      </c>
      <c r="BM223" s="138" t="s">
        <v>1044</v>
      </c>
    </row>
    <row r="224" spans="2:65" s="1" customFormat="1" ht="24">
      <c r="B224" s="32"/>
      <c r="D224" s="145" t="s">
        <v>1233</v>
      </c>
      <c r="F224" s="188" t="s">
        <v>1416</v>
      </c>
      <c r="I224" s="142"/>
      <c r="L224" s="32"/>
      <c r="M224" s="143"/>
      <c r="T224" s="53"/>
      <c r="AT224" s="17" t="s">
        <v>1233</v>
      </c>
      <c r="AU224" s="17" t="s">
        <v>81</v>
      </c>
    </row>
    <row r="225" spans="2:65" s="1" customFormat="1" ht="16.5" customHeight="1">
      <c r="B225" s="32"/>
      <c r="C225" s="127" t="s">
        <v>820</v>
      </c>
      <c r="D225" s="127" t="s">
        <v>155</v>
      </c>
      <c r="E225" s="128" t="s">
        <v>1419</v>
      </c>
      <c r="F225" s="129" t="s">
        <v>1420</v>
      </c>
      <c r="G225" s="130" t="s">
        <v>224</v>
      </c>
      <c r="H225" s="131">
        <v>12</v>
      </c>
      <c r="I225" s="132"/>
      <c r="J225" s="133">
        <f>ROUND(I225*H225,2)</f>
        <v>0</v>
      </c>
      <c r="K225" s="129" t="s">
        <v>19</v>
      </c>
      <c r="L225" s="32"/>
      <c r="M225" s="134" t="s">
        <v>19</v>
      </c>
      <c r="N225" s="135" t="s">
        <v>44</v>
      </c>
      <c r="P225" s="136">
        <f>O225*H225</f>
        <v>0</v>
      </c>
      <c r="Q225" s="136">
        <v>0</v>
      </c>
      <c r="R225" s="136">
        <f>Q225*H225</f>
        <v>0</v>
      </c>
      <c r="S225" s="136">
        <v>0</v>
      </c>
      <c r="T225" s="137">
        <f>S225*H225</f>
        <v>0</v>
      </c>
      <c r="AR225" s="138" t="s">
        <v>160</v>
      </c>
      <c r="AT225" s="138" t="s">
        <v>155</v>
      </c>
      <c r="AU225" s="138" t="s">
        <v>81</v>
      </c>
      <c r="AY225" s="17" t="s">
        <v>152</v>
      </c>
      <c r="BE225" s="139">
        <f>IF(N225="základní",J225,0)</f>
        <v>0</v>
      </c>
      <c r="BF225" s="139">
        <f>IF(N225="snížená",J225,0)</f>
        <v>0</v>
      </c>
      <c r="BG225" s="139">
        <f>IF(N225="zákl. přenesená",J225,0)</f>
        <v>0</v>
      </c>
      <c r="BH225" s="139">
        <f>IF(N225="sníž. přenesená",J225,0)</f>
        <v>0</v>
      </c>
      <c r="BI225" s="139">
        <f>IF(N225="nulová",J225,0)</f>
        <v>0</v>
      </c>
      <c r="BJ225" s="17" t="s">
        <v>81</v>
      </c>
      <c r="BK225" s="139">
        <f>ROUND(I225*H225,2)</f>
        <v>0</v>
      </c>
      <c r="BL225" s="17" t="s">
        <v>160</v>
      </c>
      <c r="BM225" s="138" t="s">
        <v>1048</v>
      </c>
    </row>
    <row r="226" spans="2:65" s="1" customFormat="1" ht="24">
      <c r="B226" s="32"/>
      <c r="D226" s="145" t="s">
        <v>1233</v>
      </c>
      <c r="F226" s="188" t="s">
        <v>1416</v>
      </c>
      <c r="I226" s="142"/>
      <c r="L226" s="32"/>
      <c r="M226" s="143"/>
      <c r="T226" s="53"/>
      <c r="AT226" s="17" t="s">
        <v>1233</v>
      </c>
      <c r="AU226" s="17" t="s">
        <v>81</v>
      </c>
    </row>
    <row r="227" spans="2:65" s="1" customFormat="1" ht="16.5" customHeight="1">
      <c r="B227" s="32"/>
      <c r="C227" s="127" t="s">
        <v>1045</v>
      </c>
      <c r="D227" s="127" t="s">
        <v>155</v>
      </c>
      <c r="E227" s="128" t="s">
        <v>1421</v>
      </c>
      <c r="F227" s="129" t="s">
        <v>1422</v>
      </c>
      <c r="G227" s="130" t="s">
        <v>224</v>
      </c>
      <c r="H227" s="131">
        <v>18</v>
      </c>
      <c r="I227" s="132"/>
      <c r="J227" s="133">
        <f>ROUND(I227*H227,2)</f>
        <v>0</v>
      </c>
      <c r="K227" s="129" t="s">
        <v>19</v>
      </c>
      <c r="L227" s="32"/>
      <c r="M227" s="134" t="s">
        <v>19</v>
      </c>
      <c r="N227" s="135" t="s">
        <v>44</v>
      </c>
      <c r="P227" s="136">
        <f>O227*H227</f>
        <v>0</v>
      </c>
      <c r="Q227" s="136">
        <v>0</v>
      </c>
      <c r="R227" s="136">
        <f>Q227*H227</f>
        <v>0</v>
      </c>
      <c r="S227" s="136">
        <v>0</v>
      </c>
      <c r="T227" s="137">
        <f>S227*H227</f>
        <v>0</v>
      </c>
      <c r="AR227" s="138" t="s">
        <v>160</v>
      </c>
      <c r="AT227" s="138" t="s">
        <v>155</v>
      </c>
      <c r="AU227" s="138" t="s">
        <v>81</v>
      </c>
      <c r="AY227" s="17" t="s">
        <v>152</v>
      </c>
      <c r="BE227" s="139">
        <f>IF(N227="základní",J227,0)</f>
        <v>0</v>
      </c>
      <c r="BF227" s="139">
        <f>IF(N227="snížená",J227,0)</f>
        <v>0</v>
      </c>
      <c r="BG227" s="139">
        <f>IF(N227="zákl. přenesená",J227,0)</f>
        <v>0</v>
      </c>
      <c r="BH227" s="139">
        <f>IF(N227="sníž. přenesená",J227,0)</f>
        <v>0</v>
      </c>
      <c r="BI227" s="139">
        <f>IF(N227="nulová",J227,0)</f>
        <v>0</v>
      </c>
      <c r="BJ227" s="17" t="s">
        <v>81</v>
      </c>
      <c r="BK227" s="139">
        <f>ROUND(I227*H227,2)</f>
        <v>0</v>
      </c>
      <c r="BL227" s="17" t="s">
        <v>160</v>
      </c>
      <c r="BM227" s="138" t="s">
        <v>1051</v>
      </c>
    </row>
    <row r="228" spans="2:65" s="1" customFormat="1" ht="24">
      <c r="B228" s="32"/>
      <c r="D228" s="145" t="s">
        <v>1233</v>
      </c>
      <c r="F228" s="188" t="s">
        <v>1416</v>
      </c>
      <c r="I228" s="142"/>
      <c r="L228" s="32"/>
      <c r="M228" s="143"/>
      <c r="T228" s="53"/>
      <c r="AT228" s="17" t="s">
        <v>1233</v>
      </c>
      <c r="AU228" s="17" t="s">
        <v>81</v>
      </c>
    </row>
    <row r="229" spans="2:65" s="1" customFormat="1" ht="16.5" customHeight="1">
      <c r="B229" s="32"/>
      <c r="C229" s="127" t="s">
        <v>823</v>
      </c>
      <c r="D229" s="127" t="s">
        <v>155</v>
      </c>
      <c r="E229" s="128" t="s">
        <v>1423</v>
      </c>
      <c r="F229" s="129" t="s">
        <v>1424</v>
      </c>
      <c r="G229" s="130" t="s">
        <v>224</v>
      </c>
      <c r="H229" s="131">
        <v>3</v>
      </c>
      <c r="I229" s="132"/>
      <c r="J229" s="133">
        <f>ROUND(I229*H229,2)</f>
        <v>0</v>
      </c>
      <c r="K229" s="129" t="s">
        <v>19</v>
      </c>
      <c r="L229" s="32"/>
      <c r="M229" s="134" t="s">
        <v>19</v>
      </c>
      <c r="N229" s="135" t="s">
        <v>44</v>
      </c>
      <c r="P229" s="136">
        <f>O229*H229</f>
        <v>0</v>
      </c>
      <c r="Q229" s="136">
        <v>0</v>
      </c>
      <c r="R229" s="136">
        <f>Q229*H229</f>
        <v>0</v>
      </c>
      <c r="S229" s="136">
        <v>0</v>
      </c>
      <c r="T229" s="137">
        <f>S229*H229</f>
        <v>0</v>
      </c>
      <c r="AR229" s="138" t="s">
        <v>160</v>
      </c>
      <c r="AT229" s="138" t="s">
        <v>155</v>
      </c>
      <c r="AU229" s="138" t="s">
        <v>81</v>
      </c>
      <c r="AY229" s="17" t="s">
        <v>152</v>
      </c>
      <c r="BE229" s="139">
        <f>IF(N229="základní",J229,0)</f>
        <v>0</v>
      </c>
      <c r="BF229" s="139">
        <f>IF(N229="snížená",J229,0)</f>
        <v>0</v>
      </c>
      <c r="BG229" s="139">
        <f>IF(N229="zákl. přenesená",J229,0)</f>
        <v>0</v>
      </c>
      <c r="BH229" s="139">
        <f>IF(N229="sníž. přenesená",J229,0)</f>
        <v>0</v>
      </c>
      <c r="BI229" s="139">
        <f>IF(N229="nulová",J229,0)</f>
        <v>0</v>
      </c>
      <c r="BJ229" s="17" t="s">
        <v>81</v>
      </c>
      <c r="BK229" s="139">
        <f>ROUND(I229*H229,2)</f>
        <v>0</v>
      </c>
      <c r="BL229" s="17" t="s">
        <v>160</v>
      </c>
      <c r="BM229" s="138" t="s">
        <v>1055</v>
      </c>
    </row>
    <row r="230" spans="2:65" s="1" customFormat="1" ht="24">
      <c r="B230" s="32"/>
      <c r="D230" s="145" t="s">
        <v>1233</v>
      </c>
      <c r="F230" s="188" t="s">
        <v>1416</v>
      </c>
      <c r="I230" s="142"/>
      <c r="L230" s="32"/>
      <c r="M230" s="143"/>
      <c r="T230" s="53"/>
      <c r="AT230" s="17" t="s">
        <v>1233</v>
      </c>
      <c r="AU230" s="17" t="s">
        <v>81</v>
      </c>
    </row>
    <row r="231" spans="2:65" s="1" customFormat="1" ht="16.5" customHeight="1">
      <c r="B231" s="32"/>
      <c r="C231" s="127" t="s">
        <v>1052</v>
      </c>
      <c r="D231" s="127" t="s">
        <v>155</v>
      </c>
      <c r="E231" s="128" t="s">
        <v>1425</v>
      </c>
      <c r="F231" s="129" t="s">
        <v>1426</v>
      </c>
      <c r="G231" s="130" t="s">
        <v>224</v>
      </c>
      <c r="H231" s="131">
        <v>15</v>
      </c>
      <c r="I231" s="132"/>
      <c r="J231" s="133">
        <f>ROUND(I231*H231,2)</f>
        <v>0</v>
      </c>
      <c r="K231" s="129" t="s">
        <v>19</v>
      </c>
      <c r="L231" s="32"/>
      <c r="M231" s="134" t="s">
        <v>19</v>
      </c>
      <c r="N231" s="135" t="s">
        <v>44</v>
      </c>
      <c r="P231" s="136">
        <f>O231*H231</f>
        <v>0</v>
      </c>
      <c r="Q231" s="136">
        <v>0</v>
      </c>
      <c r="R231" s="136">
        <f>Q231*H231</f>
        <v>0</v>
      </c>
      <c r="S231" s="136">
        <v>0</v>
      </c>
      <c r="T231" s="137">
        <f>S231*H231</f>
        <v>0</v>
      </c>
      <c r="AR231" s="138" t="s">
        <v>160</v>
      </c>
      <c r="AT231" s="138" t="s">
        <v>155</v>
      </c>
      <c r="AU231" s="138" t="s">
        <v>81</v>
      </c>
      <c r="AY231" s="17" t="s">
        <v>152</v>
      </c>
      <c r="BE231" s="139">
        <f>IF(N231="základní",J231,0)</f>
        <v>0</v>
      </c>
      <c r="BF231" s="139">
        <f>IF(N231="snížená",J231,0)</f>
        <v>0</v>
      </c>
      <c r="BG231" s="139">
        <f>IF(N231="zákl. přenesená",J231,0)</f>
        <v>0</v>
      </c>
      <c r="BH231" s="139">
        <f>IF(N231="sníž. přenesená",J231,0)</f>
        <v>0</v>
      </c>
      <c r="BI231" s="139">
        <f>IF(N231="nulová",J231,0)</f>
        <v>0</v>
      </c>
      <c r="BJ231" s="17" t="s">
        <v>81</v>
      </c>
      <c r="BK231" s="139">
        <f>ROUND(I231*H231,2)</f>
        <v>0</v>
      </c>
      <c r="BL231" s="17" t="s">
        <v>160</v>
      </c>
      <c r="BM231" s="138" t="s">
        <v>1058</v>
      </c>
    </row>
    <row r="232" spans="2:65" s="1" customFormat="1" ht="24">
      <c r="B232" s="32"/>
      <c r="D232" s="145" t="s">
        <v>1233</v>
      </c>
      <c r="F232" s="188" t="s">
        <v>1416</v>
      </c>
      <c r="I232" s="142"/>
      <c r="L232" s="32"/>
      <c r="M232" s="143"/>
      <c r="T232" s="53"/>
      <c r="AT232" s="17" t="s">
        <v>1233</v>
      </c>
      <c r="AU232" s="17" t="s">
        <v>81</v>
      </c>
    </row>
    <row r="233" spans="2:65" s="1" customFormat="1" ht="16.5" customHeight="1">
      <c r="B233" s="32"/>
      <c r="C233" s="127" t="s">
        <v>937</v>
      </c>
      <c r="D233" s="127" t="s">
        <v>155</v>
      </c>
      <c r="E233" s="128" t="s">
        <v>1427</v>
      </c>
      <c r="F233" s="129" t="s">
        <v>1428</v>
      </c>
      <c r="G233" s="130" t="s">
        <v>224</v>
      </c>
      <c r="H233" s="131">
        <v>6</v>
      </c>
      <c r="I233" s="132"/>
      <c r="J233" s="133">
        <f>ROUND(I233*H233,2)</f>
        <v>0</v>
      </c>
      <c r="K233" s="129" t="s">
        <v>19</v>
      </c>
      <c r="L233" s="32"/>
      <c r="M233" s="134" t="s">
        <v>19</v>
      </c>
      <c r="N233" s="135" t="s">
        <v>44</v>
      </c>
      <c r="P233" s="136">
        <f>O233*H233</f>
        <v>0</v>
      </c>
      <c r="Q233" s="136">
        <v>0</v>
      </c>
      <c r="R233" s="136">
        <f>Q233*H233</f>
        <v>0</v>
      </c>
      <c r="S233" s="136">
        <v>0</v>
      </c>
      <c r="T233" s="137">
        <f>S233*H233</f>
        <v>0</v>
      </c>
      <c r="AR233" s="138" t="s">
        <v>160</v>
      </c>
      <c r="AT233" s="138" t="s">
        <v>155</v>
      </c>
      <c r="AU233" s="138" t="s">
        <v>81</v>
      </c>
      <c r="AY233" s="17" t="s">
        <v>152</v>
      </c>
      <c r="BE233" s="139">
        <f>IF(N233="základní",J233,0)</f>
        <v>0</v>
      </c>
      <c r="BF233" s="139">
        <f>IF(N233="snížená",J233,0)</f>
        <v>0</v>
      </c>
      <c r="BG233" s="139">
        <f>IF(N233="zákl. přenesená",J233,0)</f>
        <v>0</v>
      </c>
      <c r="BH233" s="139">
        <f>IF(N233="sníž. přenesená",J233,0)</f>
        <v>0</v>
      </c>
      <c r="BI233" s="139">
        <f>IF(N233="nulová",J233,0)</f>
        <v>0</v>
      </c>
      <c r="BJ233" s="17" t="s">
        <v>81</v>
      </c>
      <c r="BK233" s="139">
        <f>ROUND(I233*H233,2)</f>
        <v>0</v>
      </c>
      <c r="BL233" s="17" t="s">
        <v>160</v>
      </c>
      <c r="BM233" s="138" t="s">
        <v>1062</v>
      </c>
    </row>
    <row r="234" spans="2:65" s="1" customFormat="1" ht="24">
      <c r="B234" s="32"/>
      <c r="D234" s="145" t="s">
        <v>1233</v>
      </c>
      <c r="F234" s="188" t="s">
        <v>1416</v>
      </c>
      <c r="I234" s="142"/>
      <c r="L234" s="32"/>
      <c r="M234" s="143"/>
      <c r="T234" s="53"/>
      <c r="AT234" s="17" t="s">
        <v>1233</v>
      </c>
      <c r="AU234" s="17" t="s">
        <v>81</v>
      </c>
    </row>
    <row r="235" spans="2:65" s="1" customFormat="1" ht="16.5" customHeight="1">
      <c r="B235" s="32"/>
      <c r="C235" s="127" t="s">
        <v>1059</v>
      </c>
      <c r="D235" s="127" t="s">
        <v>155</v>
      </c>
      <c r="E235" s="128" t="s">
        <v>1429</v>
      </c>
      <c r="F235" s="129" t="s">
        <v>1430</v>
      </c>
      <c r="G235" s="130" t="s">
        <v>224</v>
      </c>
      <c r="H235" s="131">
        <v>15</v>
      </c>
      <c r="I235" s="132"/>
      <c r="J235" s="133">
        <f>ROUND(I235*H235,2)</f>
        <v>0</v>
      </c>
      <c r="K235" s="129" t="s">
        <v>19</v>
      </c>
      <c r="L235" s="32"/>
      <c r="M235" s="134" t="s">
        <v>19</v>
      </c>
      <c r="N235" s="135" t="s">
        <v>44</v>
      </c>
      <c r="P235" s="136">
        <f>O235*H235</f>
        <v>0</v>
      </c>
      <c r="Q235" s="136">
        <v>0</v>
      </c>
      <c r="R235" s="136">
        <f>Q235*H235</f>
        <v>0</v>
      </c>
      <c r="S235" s="136">
        <v>0</v>
      </c>
      <c r="T235" s="137">
        <f>S235*H235</f>
        <v>0</v>
      </c>
      <c r="AR235" s="138" t="s">
        <v>160</v>
      </c>
      <c r="AT235" s="138" t="s">
        <v>155</v>
      </c>
      <c r="AU235" s="138" t="s">
        <v>81</v>
      </c>
      <c r="AY235" s="17" t="s">
        <v>152</v>
      </c>
      <c r="BE235" s="139">
        <f>IF(N235="základní",J235,0)</f>
        <v>0</v>
      </c>
      <c r="BF235" s="139">
        <f>IF(N235="snížená",J235,0)</f>
        <v>0</v>
      </c>
      <c r="BG235" s="139">
        <f>IF(N235="zákl. přenesená",J235,0)</f>
        <v>0</v>
      </c>
      <c r="BH235" s="139">
        <f>IF(N235="sníž. přenesená",J235,0)</f>
        <v>0</v>
      </c>
      <c r="BI235" s="139">
        <f>IF(N235="nulová",J235,0)</f>
        <v>0</v>
      </c>
      <c r="BJ235" s="17" t="s">
        <v>81</v>
      </c>
      <c r="BK235" s="139">
        <f>ROUND(I235*H235,2)</f>
        <v>0</v>
      </c>
      <c r="BL235" s="17" t="s">
        <v>160</v>
      </c>
      <c r="BM235" s="138" t="s">
        <v>1065</v>
      </c>
    </row>
    <row r="236" spans="2:65" s="1" customFormat="1" ht="24">
      <c r="B236" s="32"/>
      <c r="D236" s="145" t="s">
        <v>1233</v>
      </c>
      <c r="F236" s="188" t="s">
        <v>1416</v>
      </c>
      <c r="I236" s="142"/>
      <c r="L236" s="32"/>
      <c r="M236" s="143"/>
      <c r="T236" s="53"/>
      <c r="AT236" s="17" t="s">
        <v>1233</v>
      </c>
      <c r="AU236" s="17" t="s">
        <v>81</v>
      </c>
    </row>
    <row r="237" spans="2:65" s="11" customFormat="1" ht="26" customHeight="1">
      <c r="B237" s="115"/>
      <c r="D237" s="116" t="s">
        <v>72</v>
      </c>
      <c r="E237" s="117" t="s">
        <v>1431</v>
      </c>
      <c r="F237" s="117" t="s">
        <v>1432</v>
      </c>
      <c r="I237" s="118"/>
      <c r="J237" s="119">
        <f>BK237</f>
        <v>0</v>
      </c>
      <c r="L237" s="115"/>
      <c r="M237" s="120"/>
      <c r="P237" s="121">
        <f>SUM(P238:P241)</f>
        <v>0</v>
      </c>
      <c r="R237" s="121">
        <f>SUM(R238:R241)</f>
        <v>0</v>
      </c>
      <c r="T237" s="122">
        <f>SUM(T238:T241)</f>
        <v>0</v>
      </c>
      <c r="AR237" s="116" t="s">
        <v>81</v>
      </c>
      <c r="AT237" s="123" t="s">
        <v>72</v>
      </c>
      <c r="AU237" s="123" t="s">
        <v>73</v>
      </c>
      <c r="AY237" s="116" t="s">
        <v>152</v>
      </c>
      <c r="BK237" s="124">
        <f>SUM(BK238:BK241)</f>
        <v>0</v>
      </c>
    </row>
    <row r="238" spans="2:65" s="1" customFormat="1" ht="16.5" customHeight="1">
      <c r="B238" s="32"/>
      <c r="C238" s="127" t="s">
        <v>940</v>
      </c>
      <c r="D238" s="127" t="s">
        <v>155</v>
      </c>
      <c r="E238" s="128" t="s">
        <v>1433</v>
      </c>
      <c r="F238" s="129" t="s">
        <v>1434</v>
      </c>
      <c r="G238" s="130" t="s">
        <v>158</v>
      </c>
      <c r="H238" s="131">
        <v>220</v>
      </c>
      <c r="I238" s="132"/>
      <c r="J238" s="133">
        <f>ROUND(I238*H238,2)</f>
        <v>0</v>
      </c>
      <c r="K238" s="129" t="s">
        <v>19</v>
      </c>
      <c r="L238" s="32"/>
      <c r="M238" s="134" t="s">
        <v>19</v>
      </c>
      <c r="N238" s="135" t="s">
        <v>44</v>
      </c>
      <c r="P238" s="136">
        <f>O238*H238</f>
        <v>0</v>
      </c>
      <c r="Q238" s="136">
        <v>0</v>
      </c>
      <c r="R238" s="136">
        <f>Q238*H238</f>
        <v>0</v>
      </c>
      <c r="S238" s="136">
        <v>0</v>
      </c>
      <c r="T238" s="137">
        <f>S238*H238</f>
        <v>0</v>
      </c>
      <c r="AR238" s="138" t="s">
        <v>160</v>
      </c>
      <c r="AT238" s="138" t="s">
        <v>155</v>
      </c>
      <c r="AU238" s="138" t="s">
        <v>81</v>
      </c>
      <c r="AY238" s="17" t="s">
        <v>152</v>
      </c>
      <c r="BE238" s="139">
        <f>IF(N238="základní",J238,0)</f>
        <v>0</v>
      </c>
      <c r="BF238" s="139">
        <f>IF(N238="snížená",J238,0)</f>
        <v>0</v>
      </c>
      <c r="BG238" s="139">
        <f>IF(N238="zákl. přenesená",J238,0)</f>
        <v>0</v>
      </c>
      <c r="BH238" s="139">
        <f>IF(N238="sníž. přenesená",J238,0)</f>
        <v>0</v>
      </c>
      <c r="BI238" s="139">
        <f>IF(N238="nulová",J238,0)</f>
        <v>0</v>
      </c>
      <c r="BJ238" s="17" t="s">
        <v>81</v>
      </c>
      <c r="BK238" s="139">
        <f>ROUND(I238*H238,2)</f>
        <v>0</v>
      </c>
      <c r="BL238" s="17" t="s">
        <v>160</v>
      </c>
      <c r="BM238" s="138" t="s">
        <v>1069</v>
      </c>
    </row>
    <row r="239" spans="2:65" s="1" customFormat="1" ht="24">
      <c r="B239" s="32"/>
      <c r="D239" s="145" t="s">
        <v>1233</v>
      </c>
      <c r="F239" s="188" t="s">
        <v>1435</v>
      </c>
      <c r="I239" s="142"/>
      <c r="L239" s="32"/>
      <c r="M239" s="143"/>
      <c r="T239" s="53"/>
      <c r="AT239" s="17" t="s">
        <v>1233</v>
      </c>
      <c r="AU239" s="17" t="s">
        <v>81</v>
      </c>
    </row>
    <row r="240" spans="2:65" s="1" customFormat="1" ht="16.5" customHeight="1">
      <c r="B240" s="32"/>
      <c r="C240" s="127" t="s">
        <v>1066</v>
      </c>
      <c r="D240" s="127" t="s">
        <v>155</v>
      </c>
      <c r="E240" s="128" t="s">
        <v>1436</v>
      </c>
      <c r="F240" s="129" t="s">
        <v>1437</v>
      </c>
      <c r="G240" s="130" t="s">
        <v>158</v>
      </c>
      <c r="H240" s="131">
        <v>10</v>
      </c>
      <c r="I240" s="132"/>
      <c r="J240" s="133">
        <f>ROUND(I240*H240,2)</f>
        <v>0</v>
      </c>
      <c r="K240" s="129" t="s">
        <v>19</v>
      </c>
      <c r="L240" s="32"/>
      <c r="M240" s="134" t="s">
        <v>19</v>
      </c>
      <c r="N240" s="135" t="s">
        <v>44</v>
      </c>
      <c r="P240" s="136">
        <f>O240*H240</f>
        <v>0</v>
      </c>
      <c r="Q240" s="136">
        <v>0</v>
      </c>
      <c r="R240" s="136">
        <f>Q240*H240</f>
        <v>0</v>
      </c>
      <c r="S240" s="136">
        <v>0</v>
      </c>
      <c r="T240" s="137">
        <f>S240*H240</f>
        <v>0</v>
      </c>
      <c r="AR240" s="138" t="s">
        <v>160</v>
      </c>
      <c r="AT240" s="138" t="s">
        <v>155</v>
      </c>
      <c r="AU240" s="138" t="s">
        <v>81</v>
      </c>
      <c r="AY240" s="17" t="s">
        <v>152</v>
      </c>
      <c r="BE240" s="139">
        <f>IF(N240="základní",J240,0)</f>
        <v>0</v>
      </c>
      <c r="BF240" s="139">
        <f>IF(N240="snížená",J240,0)</f>
        <v>0</v>
      </c>
      <c r="BG240" s="139">
        <f>IF(N240="zákl. přenesená",J240,0)</f>
        <v>0</v>
      </c>
      <c r="BH240" s="139">
        <f>IF(N240="sníž. přenesená",J240,0)</f>
        <v>0</v>
      </c>
      <c r="BI240" s="139">
        <f>IF(N240="nulová",J240,0)</f>
        <v>0</v>
      </c>
      <c r="BJ240" s="17" t="s">
        <v>81</v>
      </c>
      <c r="BK240" s="139">
        <f>ROUND(I240*H240,2)</f>
        <v>0</v>
      </c>
      <c r="BL240" s="17" t="s">
        <v>160</v>
      </c>
      <c r="BM240" s="138" t="s">
        <v>1072</v>
      </c>
    </row>
    <row r="241" spans="2:47" s="1" customFormat="1" ht="24">
      <c r="B241" s="32"/>
      <c r="D241" s="145" t="s">
        <v>1233</v>
      </c>
      <c r="F241" s="188" t="s">
        <v>1435</v>
      </c>
      <c r="I241" s="142"/>
      <c r="L241" s="32"/>
      <c r="M241" s="178"/>
      <c r="N241" s="179"/>
      <c r="O241" s="179"/>
      <c r="P241" s="179"/>
      <c r="Q241" s="179"/>
      <c r="R241" s="179"/>
      <c r="S241" s="179"/>
      <c r="T241" s="180"/>
      <c r="AT241" s="17" t="s">
        <v>1233</v>
      </c>
      <c r="AU241" s="17" t="s">
        <v>81</v>
      </c>
    </row>
    <row r="242" spans="2:47" s="1" customFormat="1" ht="7" customHeight="1">
      <c r="B242" s="41"/>
      <c r="C242" s="42"/>
      <c r="D242" s="42"/>
      <c r="E242" s="42"/>
      <c r="F242" s="42"/>
      <c r="G242" s="42"/>
      <c r="H242" s="42"/>
      <c r="I242" s="42"/>
      <c r="J242" s="42"/>
      <c r="K242" s="42"/>
      <c r="L242" s="32"/>
    </row>
  </sheetData>
  <sheetProtection algorithmName="SHA-512" hashValue="rLMMkm11Oys1C/DIJj5Amx5JgsFqU5e6sFyDvxckbZKRs40xyYefW3XMVXLm/p5NWy4YN4cpw63MhXyC45gXJQ==" saltValue="KCbeiHMpU2PA4yam5LNRCXkUXGN9pgkwbWo0KTPEStL3LZ5w3nPTz7MzHOnbzUicdp8xS9mcS5yxvPerptGlsA==" spinCount="100000" sheet="1" objects="1" scenarios="1" formatColumns="0" formatRows="0" autoFilter="0"/>
  <autoFilter ref="C90:K241" xr:uid="{00000000-0009-0000-0000-000008000000}"/>
  <mergeCells count="9">
    <mergeCell ref="E50:H50"/>
    <mergeCell ref="E81:H81"/>
    <mergeCell ref="E83:H8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16</vt:i4>
      </vt:variant>
      <vt:variant>
        <vt:lpstr>Pojmenované oblasti</vt:lpstr>
      </vt:variant>
      <vt:variant>
        <vt:i4>27</vt:i4>
      </vt:variant>
    </vt:vector>
  </HeadingPairs>
  <TitlesOfParts>
    <vt:vector size="43" baseType="lpstr">
      <vt:lpstr>Rekapitulace stavby</vt:lpstr>
      <vt:lpstr>01 - Bourací práce a demo...</vt:lpstr>
      <vt:lpstr>02 - Bourací práce a demo...</vt:lpstr>
      <vt:lpstr>03 - ASŘ - Uznatelné</vt:lpstr>
      <vt:lpstr>04 - ASŘ - Neuznatelné</vt:lpstr>
      <vt:lpstr>05 - ZTI - Uznatelné</vt:lpstr>
      <vt:lpstr>06 - Osvětlení - Uznatelné</vt:lpstr>
      <vt:lpstr>07 - Eletro - Uznatelné</vt:lpstr>
      <vt:lpstr>08 - VZT - Uznatelné</vt:lpstr>
      <vt:lpstr>09 - Vybavení - Uznatelné</vt:lpstr>
      <vt:lpstr>10 - Vybavení - Neuznatelné</vt:lpstr>
      <vt:lpstr>11 - Plyn - Uznatelné</vt:lpstr>
      <vt:lpstr>12 - VRN</vt:lpstr>
      <vt:lpstr>09.1 Vybavení - Uznatelné</vt:lpstr>
      <vt:lpstr>10.1 Vybavení - Neuznatelné</vt:lpstr>
      <vt:lpstr>Pokyny pro vyplnění</vt:lpstr>
      <vt:lpstr>'01 - Bourací práce a demo...'!Názvy_tisku</vt:lpstr>
      <vt:lpstr>'02 - Bourací práce a demo...'!Názvy_tisku</vt:lpstr>
      <vt:lpstr>'03 - ASŘ - Uznatelné'!Názvy_tisku</vt:lpstr>
      <vt:lpstr>'04 - ASŘ - Neuznatelné'!Názvy_tisku</vt:lpstr>
      <vt:lpstr>'05 - ZTI - Uznatelné'!Názvy_tisku</vt:lpstr>
      <vt:lpstr>'06 - Osvětlení - Uznatelné'!Názvy_tisku</vt:lpstr>
      <vt:lpstr>'07 - Eletro - Uznatelné'!Názvy_tisku</vt:lpstr>
      <vt:lpstr>'08 - VZT - Uznatelné'!Názvy_tisku</vt:lpstr>
      <vt:lpstr>'09 - Vybavení - Uznatelné'!Názvy_tisku</vt:lpstr>
      <vt:lpstr>'10 - Vybavení - Neuznatelné'!Názvy_tisku</vt:lpstr>
      <vt:lpstr>'11 - Plyn - Uznatelné'!Názvy_tisku</vt:lpstr>
      <vt:lpstr>'12 - VRN'!Názvy_tisku</vt:lpstr>
      <vt:lpstr>'Rekapitulace stavby'!Názvy_tisku</vt:lpstr>
      <vt:lpstr>'01 - Bourací práce a demo...'!Oblast_tisku</vt:lpstr>
      <vt:lpstr>'02 - Bourací práce a demo...'!Oblast_tisku</vt:lpstr>
      <vt:lpstr>'03 - ASŘ - Uznatelné'!Oblast_tisku</vt:lpstr>
      <vt:lpstr>'04 - ASŘ - Neuznatelné'!Oblast_tisku</vt:lpstr>
      <vt:lpstr>'05 - ZTI - Uznatelné'!Oblast_tisku</vt:lpstr>
      <vt:lpstr>'06 - Osvětlení - Uznatelné'!Oblast_tisku</vt:lpstr>
      <vt:lpstr>'07 - Eletro - Uznatelné'!Oblast_tisku</vt:lpstr>
      <vt:lpstr>'08 - VZT - Uznatelné'!Oblast_tisku</vt:lpstr>
      <vt:lpstr>'09 - Vybavení - Uznatelné'!Oblast_tisku</vt:lpstr>
      <vt:lpstr>'10 - Vybavení - Neuznatelné'!Oblast_tisku</vt:lpstr>
      <vt:lpstr>'11 - Plyn - Uznatelné'!Oblast_tisku</vt:lpstr>
      <vt:lpstr>'12 - VRN'!Oblast_tisku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DAVIDSLAVEKABE3\david</dc:creator>
  <cp:lastModifiedBy>David Slavek</cp:lastModifiedBy>
  <dcterms:created xsi:type="dcterms:W3CDTF">2025-04-30T11:19:14Z</dcterms:created>
  <dcterms:modified xsi:type="dcterms:W3CDTF">2025-04-30T11:21:30Z</dcterms:modified>
</cp:coreProperties>
</file>