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Dokumenty 2021\Písek\ZŠ Husova\ZD projektant\Smlouva\"/>
    </mc:Choice>
  </mc:AlternateContent>
  <xr:revisionPtr revIDLastSave="0" documentId="13_ncr:1_{B1CC97F8-D5FA-479D-92B4-BAB08D89BF4B}" xr6:coauthVersionLast="47" xr6:coauthVersionMax="47" xr10:uidLastSave="{00000000-0000-0000-0000-000000000000}"/>
  <bookViews>
    <workbookView xWindow="29220" yWindow="1185" windowWidth="16695" windowHeight="12675" xr2:uid="{18620743-AEB7-4A44-93A7-5CA3C655A9B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D53" i="1"/>
  <c r="K8" i="1" s="1"/>
  <c r="K52" i="1"/>
  <c r="J52" i="1"/>
  <c r="I52" i="1"/>
  <c r="H52" i="1"/>
  <c r="L52" i="1" s="1"/>
  <c r="E52" i="1"/>
  <c r="P51" i="1"/>
  <c r="I51" i="1"/>
  <c r="H51" i="1"/>
  <c r="L51" i="1" s="1"/>
  <c r="E51" i="1"/>
  <c r="P50" i="1"/>
  <c r="K50" i="1"/>
  <c r="H50" i="1"/>
  <c r="E50" i="1"/>
  <c r="P49" i="1"/>
  <c r="H49" i="1"/>
  <c r="E49" i="1"/>
  <c r="K49" i="1" s="1"/>
  <c r="H48" i="1"/>
  <c r="K48" i="1" s="1"/>
  <c r="E48" i="1"/>
  <c r="H47" i="1"/>
  <c r="K47" i="1" s="1"/>
  <c r="E47" i="1"/>
  <c r="H46" i="1"/>
  <c r="E46" i="1"/>
  <c r="K46" i="1" s="1"/>
  <c r="H45" i="1"/>
  <c r="E45" i="1"/>
  <c r="K45" i="1" s="1"/>
  <c r="H44" i="1"/>
  <c r="K44" i="1" s="1"/>
  <c r="E44" i="1"/>
  <c r="H43" i="1"/>
  <c r="K43" i="1" s="1"/>
  <c r="E43" i="1"/>
  <c r="H42" i="1"/>
  <c r="E42" i="1"/>
  <c r="K42" i="1" s="1"/>
  <c r="H41" i="1"/>
  <c r="E41" i="1"/>
  <c r="K41" i="1" s="1"/>
  <c r="H40" i="1"/>
  <c r="K40" i="1" s="1"/>
  <c r="E40" i="1"/>
  <c r="H39" i="1"/>
  <c r="K39" i="1" s="1"/>
  <c r="E39" i="1"/>
  <c r="H38" i="1"/>
  <c r="E38" i="1"/>
  <c r="K38" i="1" s="1"/>
  <c r="H37" i="1"/>
  <c r="E37" i="1"/>
  <c r="K37" i="1" s="1"/>
  <c r="P36" i="1"/>
  <c r="I36" i="1"/>
  <c r="H36" i="1"/>
  <c r="L36" i="1" s="1"/>
  <c r="E36" i="1"/>
  <c r="P35" i="1"/>
  <c r="I35" i="1"/>
  <c r="H35" i="1"/>
  <c r="K35" i="1" s="1"/>
  <c r="E35" i="1"/>
  <c r="L35" i="1" s="1"/>
  <c r="P34" i="1"/>
  <c r="K34" i="1"/>
  <c r="J34" i="1"/>
  <c r="I34" i="1"/>
  <c r="H34" i="1"/>
  <c r="E34" i="1"/>
  <c r="L34" i="1" s="1"/>
  <c r="P33" i="1"/>
  <c r="I33" i="1"/>
  <c r="H33" i="1"/>
  <c r="L33" i="1" s="1"/>
  <c r="E33" i="1"/>
  <c r="P32" i="1"/>
  <c r="L32" i="1"/>
  <c r="K32" i="1"/>
  <c r="I32" i="1"/>
  <c r="J32" i="1" s="1"/>
  <c r="H32" i="1"/>
  <c r="E32" i="1"/>
  <c r="P31" i="1"/>
  <c r="I31" i="1"/>
  <c r="H31" i="1"/>
  <c r="L31" i="1" s="1"/>
  <c r="E31" i="1"/>
  <c r="P30" i="1"/>
  <c r="K30" i="1"/>
  <c r="I30" i="1"/>
  <c r="H30" i="1"/>
  <c r="L30" i="1" s="1"/>
  <c r="E30" i="1"/>
  <c r="P29" i="1"/>
  <c r="L29" i="1"/>
  <c r="K29" i="1"/>
  <c r="I29" i="1"/>
  <c r="J29" i="1" s="1"/>
  <c r="H29" i="1"/>
  <c r="E29" i="1"/>
  <c r="P28" i="1"/>
  <c r="I28" i="1"/>
  <c r="H28" i="1"/>
  <c r="L28" i="1" s="1"/>
  <c r="E28" i="1"/>
  <c r="P27" i="1"/>
  <c r="L27" i="1"/>
  <c r="K27" i="1"/>
  <c r="I27" i="1"/>
  <c r="H27" i="1"/>
  <c r="J27" i="1" s="1"/>
  <c r="E27" i="1"/>
  <c r="P26" i="1"/>
  <c r="I26" i="1"/>
  <c r="H26" i="1"/>
  <c r="L26" i="1" s="1"/>
  <c r="E26" i="1"/>
  <c r="P25" i="1"/>
  <c r="L25" i="1"/>
  <c r="K25" i="1"/>
  <c r="J25" i="1"/>
  <c r="I25" i="1"/>
  <c r="H25" i="1"/>
  <c r="E25" i="1"/>
  <c r="P24" i="1"/>
  <c r="I24" i="1"/>
  <c r="H24" i="1"/>
  <c r="K24" i="1" s="1"/>
  <c r="E24" i="1"/>
  <c r="P23" i="1"/>
  <c r="I23" i="1"/>
  <c r="H23" i="1"/>
  <c r="L23" i="1" s="1"/>
  <c r="E23" i="1"/>
  <c r="P22" i="1"/>
  <c r="L22" i="1"/>
  <c r="K22" i="1"/>
  <c r="J22" i="1"/>
  <c r="I22" i="1"/>
  <c r="H22" i="1"/>
  <c r="E22" i="1"/>
  <c r="P21" i="1"/>
  <c r="I21" i="1"/>
  <c r="H21" i="1"/>
  <c r="L21" i="1" s="1"/>
  <c r="E21" i="1"/>
  <c r="P20" i="1"/>
  <c r="L20" i="1"/>
  <c r="K20" i="1"/>
  <c r="I20" i="1"/>
  <c r="H20" i="1"/>
  <c r="E20" i="1"/>
  <c r="P19" i="1"/>
  <c r="I19" i="1"/>
  <c r="H19" i="1"/>
  <c r="E19" i="1"/>
  <c r="P18" i="1"/>
  <c r="I18" i="1"/>
  <c r="H18" i="1"/>
  <c r="E18" i="1"/>
  <c r="E53" i="1" s="1"/>
  <c r="F13" i="1"/>
  <c r="P11" i="1"/>
  <c r="K11" i="1"/>
  <c r="H11" i="1"/>
  <c r="G11" i="1"/>
  <c r="G8" i="1"/>
  <c r="G4" i="1"/>
  <c r="D15" i="1" s="1"/>
  <c r="H12" i="1" l="1"/>
  <c r="K12" i="1"/>
  <c r="J20" i="1"/>
  <c r="I53" i="1"/>
  <c r="L18" i="1"/>
  <c r="K18" i="1"/>
  <c r="J19" i="1"/>
  <c r="J31" i="1"/>
  <c r="G12" i="1"/>
  <c r="J24" i="1"/>
  <c r="J36" i="1"/>
  <c r="K36" i="1"/>
  <c r="K19" i="1"/>
  <c r="E11" i="1" s="1"/>
  <c r="E12" i="1" s="1"/>
  <c r="L24" i="1"/>
  <c r="J26" i="1"/>
  <c r="K31" i="1"/>
  <c r="L19" i="1"/>
  <c r="J21" i="1"/>
  <c r="K26" i="1"/>
  <c r="J33" i="1"/>
  <c r="J51" i="1"/>
  <c r="K21" i="1"/>
  <c r="J28" i="1"/>
  <c r="K33" i="1"/>
  <c r="K51" i="1"/>
  <c r="H53" i="1"/>
  <c r="M8" i="1" s="1"/>
  <c r="J23" i="1"/>
  <c r="K28" i="1"/>
  <c r="J35" i="1"/>
  <c r="J18" i="1"/>
  <c r="K23" i="1"/>
  <c r="J30" i="1"/>
  <c r="D14" i="1" l="1"/>
  <c r="L53" i="1"/>
  <c r="K53" i="1"/>
  <c r="J53" i="1"/>
</calcChain>
</file>

<file path=xl/sharedStrings.xml><?xml version="1.0" encoding="utf-8"?>
<sst xmlns="http://schemas.openxmlformats.org/spreadsheetml/2006/main" count="39" uniqueCount="36">
  <si>
    <t>Číslo projektu</t>
  </si>
  <si>
    <t>Identifikace zakázky</t>
  </si>
  <si>
    <t>Veřejná zakázka na stavební práce</t>
  </si>
  <si>
    <t>Limit pro nadlimitní veřejnou zakázku</t>
  </si>
  <si>
    <t>Cena původní SoD</t>
  </si>
  <si>
    <t>Výsledná cena po změnách</t>
  </si>
  <si>
    <t>změna de minimis (odst. 4)</t>
  </si>
  <si>
    <t>bez DPH</t>
  </si>
  <si>
    <t>% DPH</t>
  </si>
  <si>
    <t>s DPH</t>
  </si>
  <si>
    <t>nezbytná + obtížná změna dodavatele (odst. 5)</t>
  </si>
  <si>
    <t>nepředvídatelná (odst. 6)</t>
  </si>
  <si>
    <t>záměna (odst. 7)</t>
  </si>
  <si>
    <t>§222</t>
  </si>
  <si>
    <t>odst. (4)</t>
  </si>
  <si>
    <t>odst. (5)</t>
  </si>
  <si>
    <t>odst. (6)</t>
  </si>
  <si>
    <t>odst. (9)</t>
  </si>
  <si>
    <t>limit</t>
  </si>
  <si>
    <t>max.</t>
  </si>
  <si>
    <t>max. 50%</t>
  </si>
  <si>
    <t>max. 30%</t>
  </si>
  <si>
    <t>OZ</t>
  </si>
  <si>
    <t xml:space="preserve">ZL </t>
  </si>
  <si>
    <t>Projekt</t>
  </si>
  <si>
    <t>MP s DPH</t>
  </si>
  <si>
    <t>VP s DPH</t>
  </si>
  <si>
    <t>VP předv</t>
  </si>
  <si>
    <t>VP nepředv</t>
  </si>
  <si>
    <t>Hodnota změny</t>
  </si>
  <si>
    <t>VP - MP</t>
  </si>
  <si>
    <t>Typ změny</t>
  </si>
  <si>
    <t>Celkem</t>
  </si>
  <si>
    <t>Zpracovatel</t>
  </si>
  <si>
    <t>Méně práce Kč</t>
  </si>
  <si>
    <t>Více práce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</si>
</sst>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 tint="-0.14999847407452621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FFC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theme="0" tint="-0.34998626667073579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0" fillId="2" borderId="0" xfId="0" applyFill="1" applyAlignment="1" applyProtection="1">
      <alignment horizontal="left"/>
      <protection locked="0"/>
    </xf>
    <xf numFmtId="164" fontId="3" fillId="0" borderId="0" xfId="0" applyNumberFormat="1" applyFont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165" fontId="0" fillId="2" borderId="0" xfId="0" applyNumberFormat="1" applyFill="1" applyProtection="1">
      <protection locked="0"/>
    </xf>
    <xf numFmtId="165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2" borderId="9" xfId="0" applyNumberFormat="1" applyFont="1" applyFill="1" applyBorder="1" applyProtection="1">
      <protection locked="0"/>
    </xf>
    <xf numFmtId="3" fontId="2" fillId="2" borderId="9" xfId="0" applyNumberFormat="1" applyFont="1" applyFill="1" applyBorder="1" applyAlignment="1" applyProtection="1">
      <alignment horizontal="center"/>
      <protection locked="0"/>
    </xf>
    <xf numFmtId="3" fontId="2" fillId="2" borderId="10" xfId="0" applyNumberFormat="1" applyFont="1" applyFill="1" applyBorder="1" applyAlignment="1" applyProtection="1">
      <alignment horizontal="center"/>
      <protection locked="0"/>
    </xf>
    <xf numFmtId="164" fontId="2" fillId="0" borderId="11" xfId="0" applyNumberFormat="1" applyFont="1" applyBorder="1"/>
    <xf numFmtId="164" fontId="2" fillId="0" borderId="9" xfId="0" applyNumberFormat="1" applyFont="1" applyBorder="1"/>
    <xf numFmtId="0" fontId="2" fillId="0" borderId="12" xfId="0" applyFont="1" applyBorder="1"/>
    <xf numFmtId="164" fontId="2" fillId="0" borderId="4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164" fontId="2" fillId="0" borderId="0" xfId="0" applyNumberFormat="1" applyFont="1" applyProtection="1"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9" fontId="2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10" fontId="2" fillId="0" borderId="9" xfId="0" applyNumberFormat="1" applyFon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10" fontId="2" fillId="0" borderId="9" xfId="0" applyNumberFormat="1" applyFon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5" fillId="0" borderId="15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9" fontId="2" fillId="0" borderId="3" xfId="0" applyNumberFormat="1" applyFont="1" applyBorder="1" applyAlignment="1">
      <alignment horizontal="left"/>
    </xf>
    <xf numFmtId="0" fontId="8" fillId="0" borderId="0" xfId="0" applyFont="1"/>
    <xf numFmtId="2" fontId="0" fillId="0" borderId="0" xfId="0" applyNumberFormat="1"/>
    <xf numFmtId="164" fontId="9" fillId="0" borderId="0" xfId="0" applyNumberFormat="1" applyFont="1"/>
    <xf numFmtId="0" fontId="2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14" xfId="0" applyFont="1" applyBorder="1"/>
    <xf numFmtId="164" fontId="0" fillId="2" borderId="0" xfId="0" applyNumberFormat="1" applyFill="1" applyProtection="1">
      <protection locked="0"/>
    </xf>
    <xf numFmtId="164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2" borderId="14" xfId="0" applyNumberFormat="1" applyFill="1" applyBorder="1" applyProtection="1">
      <protection locked="0"/>
    </xf>
    <xf numFmtId="164" fontId="0" fillId="0" borderId="14" xfId="0" applyNumberFormat="1" applyBorder="1"/>
    <xf numFmtId="164" fontId="12" fillId="0" borderId="0" xfId="0" applyNumberFormat="1" applyFont="1"/>
    <xf numFmtId="164" fontId="13" fillId="0" borderId="14" xfId="0" applyNumberFormat="1" applyFont="1" applyBorder="1"/>
    <xf numFmtId="164" fontId="14" fillId="0" borderId="0" xfId="0" applyNumberFormat="1" applyFont="1"/>
    <xf numFmtId="164" fontId="13" fillId="2" borderId="5" xfId="0" applyNumberFormat="1" applyFont="1" applyFill="1" applyBorder="1" applyAlignment="1" applyProtection="1">
      <alignment horizontal="center"/>
      <protection locked="0"/>
    </xf>
    <xf numFmtId="164" fontId="13" fillId="2" borderId="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64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3" fillId="2" borderId="4" xfId="0" applyNumberFormat="1" applyFont="1" applyFill="1" applyBorder="1" applyAlignment="1" applyProtection="1">
      <alignment horizontal="center"/>
      <protection locked="0"/>
    </xf>
    <xf numFmtId="164" fontId="13" fillId="2" borderId="15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center"/>
    </xf>
    <xf numFmtId="164" fontId="13" fillId="2" borderId="0" xfId="0" applyNumberFormat="1" applyFont="1" applyFill="1" applyProtection="1">
      <protection locked="0"/>
    </xf>
    <xf numFmtId="164" fontId="13" fillId="2" borderId="14" xfId="0" applyNumberFormat="1" applyFont="1" applyFill="1" applyBorder="1" applyProtection="1">
      <protection locked="0"/>
    </xf>
    <xf numFmtId="164" fontId="0" fillId="0" borderId="1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2" fillId="0" borderId="13" xfId="0" applyFont="1" applyBorder="1"/>
    <xf numFmtId="0" fontId="2" fillId="0" borderId="2" xfId="0" applyFont="1" applyBorder="1"/>
    <xf numFmtId="164" fontId="2" fillId="0" borderId="2" xfId="0" applyNumberFormat="1" applyFont="1" applyBorder="1"/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13" xfId="0" applyNumberFormat="1" applyFont="1" applyBorder="1"/>
    <xf numFmtId="164" fontId="10" fillId="0" borderId="2" xfId="0" applyNumberFormat="1" applyFont="1" applyBorder="1"/>
    <xf numFmtId="164" fontId="5" fillId="0" borderId="13" xfId="0" applyNumberFormat="1" applyFont="1" applyBorder="1"/>
    <xf numFmtId="164" fontId="11" fillId="0" borderId="2" xfId="0" applyNumberFormat="1" applyFont="1" applyBorder="1"/>
    <xf numFmtId="164" fontId="11" fillId="0" borderId="2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0" fontId="0" fillId="0" borderId="0" xfId="0" applyNumberFormat="1"/>
    <xf numFmtId="10" fontId="6" fillId="0" borderId="0" xfId="0" applyNumberFormat="1" applyFont="1"/>
  </cellXfs>
  <cellStyles count="1">
    <cellStyle name="Normální" xfId="0" builtinId="0"/>
  </cellStyles>
  <dxfs count="19"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FFC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0070C0"/>
      </font>
    </dxf>
    <dxf>
      <font>
        <color rgb="FFFFC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Z$1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942975</xdr:colOff>
          <xdr:row>1</xdr:row>
          <xdr:rowOff>19050</xdr:rowOff>
        </xdr:from>
        <xdr:to>
          <xdr:col>12</xdr:col>
          <xdr:colOff>9525</xdr:colOff>
          <xdr:row>1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E251267-2620-4437-A705-8B7B19FAA5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7852E-A29B-4754-96CA-9A6A6EE12B70}">
  <dimension ref="A1:Z62"/>
  <sheetViews>
    <sheetView tabSelected="1" workbookViewId="0">
      <selection activeCell="M14" sqref="M14"/>
    </sheetView>
  </sheetViews>
  <sheetFormatPr defaultRowHeight="15" x14ac:dyDescent="0.25"/>
  <cols>
    <col min="1" max="2" width="6.85546875" customWidth="1"/>
    <col min="3" max="3" width="7.5703125" customWidth="1"/>
    <col min="4" max="4" width="15.85546875" customWidth="1"/>
    <col min="5" max="6" width="8.28515625" customWidth="1"/>
    <col min="7" max="8" width="15.85546875" customWidth="1"/>
    <col min="9" max="10" width="15.85546875" hidden="1" customWidth="1"/>
    <col min="11" max="11" width="15.85546875" customWidth="1"/>
    <col min="12" max="12" width="15.85546875" hidden="1" customWidth="1"/>
    <col min="13" max="13" width="19.5703125" customWidth="1"/>
    <col min="14" max="14" width="18.7109375" customWidth="1"/>
    <col min="15" max="15" width="0.5703125" customWidth="1"/>
    <col min="16" max="16" width="15.85546875" customWidth="1"/>
    <col min="17" max="18" width="8.28515625" customWidth="1"/>
    <col min="19" max="21" width="15.85546875" customWidth="1"/>
    <col min="26" max="26" width="10" bestFit="1" customWidth="1"/>
  </cols>
  <sheetData>
    <row r="1" spans="1:26" x14ac:dyDescent="0.25">
      <c r="A1" s="1" t="s">
        <v>0</v>
      </c>
      <c r="B1" s="1"/>
      <c r="C1" s="1"/>
      <c r="E1" s="2"/>
      <c r="F1" s="2"/>
      <c r="G1" s="2"/>
      <c r="Z1" s="3" t="b">
        <v>1</v>
      </c>
    </row>
    <row r="2" spans="1:26" x14ac:dyDescent="0.25">
      <c r="A2" s="1" t="s">
        <v>1</v>
      </c>
      <c r="B2" s="1"/>
      <c r="C2" s="1"/>
      <c r="E2" s="2"/>
      <c r="F2" s="2"/>
      <c r="G2" s="2"/>
      <c r="H2" s="2"/>
      <c r="M2" s="1" t="s">
        <v>2</v>
      </c>
    </row>
    <row r="3" spans="1:26" x14ac:dyDescent="0.25">
      <c r="A3" s="1" t="s">
        <v>33</v>
      </c>
      <c r="B3" s="1"/>
      <c r="C3" s="1"/>
      <c r="E3" s="4"/>
      <c r="F3" s="4"/>
      <c r="G3" s="4"/>
    </row>
    <row r="4" spans="1:26" x14ac:dyDescent="0.25">
      <c r="A4" s="1" t="s">
        <v>3</v>
      </c>
      <c r="B4" s="1"/>
      <c r="C4" s="1"/>
      <c r="E4" s="5"/>
      <c r="F4" s="5"/>
      <c r="G4" s="6">
        <f>IF(Z1=TRUE,149224000,"")</f>
        <v>149224000</v>
      </c>
      <c r="H4" s="7"/>
    </row>
    <row r="5" spans="1:26" ht="15.75" thickBot="1" x14ac:dyDescent="0.3"/>
    <row r="6" spans="1:26" ht="15.75" thickBot="1" x14ac:dyDescent="0.3">
      <c r="D6" s="8" t="s">
        <v>4</v>
      </c>
      <c r="E6" s="9"/>
      <c r="F6" s="9"/>
      <c r="G6" s="10"/>
      <c r="K6" s="8" t="s">
        <v>5</v>
      </c>
      <c r="L6" s="9"/>
      <c r="M6" s="9"/>
      <c r="N6" s="11"/>
      <c r="P6" s="12"/>
      <c r="Q6" s="13"/>
      <c r="R6" s="13"/>
      <c r="S6" s="14"/>
      <c r="T6" s="14"/>
      <c r="U6" s="14"/>
      <c r="Z6" s="15" t="s">
        <v>6</v>
      </c>
    </row>
    <row r="7" spans="1:26" x14ac:dyDescent="0.25">
      <c r="D7" s="16" t="s">
        <v>7</v>
      </c>
      <c r="E7" s="17" t="s">
        <v>8</v>
      </c>
      <c r="F7" s="18"/>
      <c r="G7" s="19" t="s">
        <v>9</v>
      </c>
      <c r="K7" s="20" t="s">
        <v>7</v>
      </c>
      <c r="L7" s="21"/>
      <c r="M7" s="20" t="s">
        <v>9</v>
      </c>
      <c r="N7" s="16"/>
      <c r="P7" s="12"/>
      <c r="Q7" s="22"/>
      <c r="R7" s="22"/>
      <c r="S7" s="23"/>
      <c r="T7" s="23"/>
      <c r="U7" s="23"/>
      <c r="Z7" s="15" t="s">
        <v>10</v>
      </c>
    </row>
    <row r="8" spans="1:26" ht="15.75" thickBot="1" x14ac:dyDescent="0.3">
      <c r="D8" s="24"/>
      <c r="E8" s="25">
        <v>21</v>
      </c>
      <c r="F8" s="26"/>
      <c r="G8" s="27">
        <f>D8*(1+(E8/100))</f>
        <v>0</v>
      </c>
      <c r="K8" s="28">
        <f>D8+G53-D53</f>
        <v>0</v>
      </c>
      <c r="L8" s="29"/>
      <c r="M8" s="28">
        <f>G8+H53-E53</f>
        <v>0</v>
      </c>
      <c r="N8" s="30"/>
      <c r="P8" s="12"/>
      <c r="Q8" s="31"/>
      <c r="R8" s="31"/>
      <c r="S8" s="32"/>
      <c r="T8" s="32"/>
      <c r="U8" s="33"/>
      <c r="Z8" s="15" t="s">
        <v>11</v>
      </c>
    </row>
    <row r="9" spans="1:26" ht="15" customHeight="1" thickBot="1" x14ac:dyDescent="0.3">
      <c r="D9" s="34"/>
      <c r="E9" s="35"/>
      <c r="F9" s="35"/>
      <c r="G9" s="36"/>
      <c r="K9" s="23"/>
      <c r="L9" s="1"/>
      <c r="M9" s="1"/>
      <c r="N9" s="23"/>
      <c r="P9" s="14"/>
      <c r="Q9" s="37"/>
      <c r="R9" s="38"/>
      <c r="S9" s="14"/>
      <c r="T9" s="14"/>
      <c r="U9" s="14"/>
      <c r="Z9" s="15" t="s">
        <v>12</v>
      </c>
    </row>
    <row r="10" spans="1:26" ht="15.75" thickBot="1" x14ac:dyDescent="0.3">
      <c r="D10" s="39" t="s">
        <v>13</v>
      </c>
      <c r="E10" s="8" t="s">
        <v>14</v>
      </c>
      <c r="F10" s="10"/>
      <c r="G10" s="40" t="s">
        <v>15</v>
      </c>
      <c r="H10" s="40" t="s">
        <v>16</v>
      </c>
      <c r="K10" s="41" t="s">
        <v>17</v>
      </c>
      <c r="L10" s="1"/>
      <c r="M10" s="1"/>
      <c r="N10" s="23"/>
      <c r="O10" s="14"/>
      <c r="P10" s="42"/>
      <c r="Q10" s="42"/>
      <c r="R10" s="42"/>
      <c r="S10" s="42"/>
      <c r="T10" s="42"/>
      <c r="U10" s="42"/>
    </row>
    <row r="11" spans="1:26" x14ac:dyDescent="0.25">
      <c r="D11" s="43"/>
      <c r="E11" s="44">
        <f>SUMIFS(K18:K52,M18:M52,Z6)+SUMIFS(K18:K52,M18:M52,"")</f>
        <v>0</v>
      </c>
      <c r="F11" s="45"/>
      <c r="G11" s="46">
        <f>SUMIFS(K18:K52,M18:M52,Z7)</f>
        <v>0</v>
      </c>
      <c r="H11" s="46">
        <f>SUMIFS(K18:K52,M18:M52,Z8)</f>
        <v>0</v>
      </c>
      <c r="K11" s="47">
        <f>IF(SUMIFS(H18:H52,M18:M52,Z7)+SUMIFS(H18:H52,M18:M52,Z8)&lt;SUMIFS(E18:E52,M18:M52,Z7)+SUMIFS(E18:E52,M18:M52,Z8),0,SUMIFS(L18:L52,M18:M52,Z7)+SUMIFS(L18:L52,M18:M52,Z8))</f>
        <v>0</v>
      </c>
      <c r="L11" s="1"/>
      <c r="M11" s="1"/>
      <c r="N11" s="23"/>
      <c r="O11" s="48"/>
      <c r="P11" s="49" t="str">
        <f>IF(Q7&gt;3686000,"Pozor, zkontrolujte, zda celková hodnota změn dle odst. 4 nepřekročila finanční limit pro nadlimitní veřejnou zakázku!","")</f>
        <v/>
      </c>
      <c r="Q11" s="49"/>
      <c r="R11" s="49"/>
      <c r="S11" s="49"/>
      <c r="T11" s="49"/>
      <c r="U11" s="49"/>
      <c r="Z11" s="15">
        <v>3873000</v>
      </c>
    </row>
    <row r="12" spans="1:26" ht="15.75" thickBot="1" x14ac:dyDescent="0.3">
      <c r="D12" s="50"/>
      <c r="E12" s="51">
        <f>IF($D$8=0,0,E11/$G$8)</f>
        <v>0</v>
      </c>
      <c r="F12" s="52"/>
      <c r="G12" s="53">
        <f>IF($D$8=0,0,G11/$G$8)</f>
        <v>0</v>
      </c>
      <c r="H12" s="54">
        <f>IF($D$8=0,0,H11/$G$8)</f>
        <v>0</v>
      </c>
      <c r="K12" s="55">
        <f>IF($D$8=0,0,K11/G8)</f>
        <v>0</v>
      </c>
      <c r="L12" s="1"/>
      <c r="M12" s="1"/>
      <c r="N12" s="23"/>
      <c r="O12" s="48"/>
      <c r="Z12" s="15">
        <v>5944000</v>
      </c>
    </row>
    <row r="13" spans="1:26" ht="15.75" thickBot="1" x14ac:dyDescent="0.3">
      <c r="D13" s="40" t="s">
        <v>18</v>
      </c>
      <c r="E13" s="56" t="s">
        <v>19</v>
      </c>
      <c r="F13" s="57">
        <f>IF($Z$1=TRUE,0.15,0.1)</f>
        <v>0.15</v>
      </c>
      <c r="G13" s="40" t="s">
        <v>20</v>
      </c>
      <c r="H13" s="40" t="s">
        <v>20</v>
      </c>
      <c r="K13" s="41" t="s">
        <v>21</v>
      </c>
      <c r="L13" s="1"/>
      <c r="M13" s="1"/>
      <c r="N13" s="23"/>
      <c r="O13" s="58"/>
      <c r="Q13" s="58"/>
      <c r="T13" s="59"/>
      <c r="Z13" s="15">
        <v>11915000</v>
      </c>
    </row>
    <row r="14" spans="1:26" x14ac:dyDescent="0.25">
      <c r="D14" s="42" t="str">
        <f>IF($D$8=0,"",IF(IF($Z$1=TRUE,$E$12&gt;0.15,$E$12&gt;0.1),"Pozor, došlo k podstatné změně závazku z veřejné zakázky!",IF($G$12&gt;0.5,"Pozor, došlo k podstatné změně závazku z veřejné zakázky!",IF($H$12&gt;0.5,"Pozor, došlo k podstatné změně závazku z veřejné zakázky!",IF($K$12&gt;0.3,"Pozor, došlo k podstatné změně závazku z veřejné zakázky!","")))))</f>
        <v/>
      </c>
      <c r="E14" s="42"/>
      <c r="F14" s="42"/>
      <c r="G14" s="42"/>
      <c r="H14" s="42"/>
      <c r="I14" s="42"/>
      <c r="J14" s="42"/>
      <c r="K14" s="42"/>
      <c r="L14" s="1"/>
      <c r="M14" s="1"/>
      <c r="N14" s="23"/>
      <c r="O14" s="60"/>
      <c r="Z14" s="15">
        <v>20172000</v>
      </c>
    </row>
    <row r="15" spans="1:26" x14ac:dyDescent="0.25">
      <c r="D15" s="42" t="str">
        <f>IF(SUMIFS(D18:D52,M18:M52,Z6)+SUMIFS(D18:D52,M18:M52,"")+SUMIFS(G18:G52,M18:M52,Z6)+SUMIFS(G18:G52,M18:M52,"")&gt;$G$4,"Pozor, u změn dle odstavce 4 překročen finanční limit pro nadlimitní veřejnou zakázku!","")</f>
        <v/>
      </c>
      <c r="E15" s="42"/>
      <c r="F15" s="42"/>
      <c r="G15" s="42"/>
      <c r="H15" s="42"/>
      <c r="I15" s="42"/>
      <c r="J15" s="42"/>
      <c r="K15" s="42"/>
      <c r="L15" s="42"/>
      <c r="M15" s="42"/>
      <c r="N15" s="23"/>
      <c r="O15" s="48"/>
      <c r="Z15" s="15">
        <v>26897000</v>
      </c>
    </row>
    <row r="16" spans="1:26" ht="15.75" thickBot="1" x14ac:dyDescent="0.3">
      <c r="E16" s="35"/>
      <c r="F16" s="35"/>
      <c r="G16" s="36"/>
      <c r="K16" s="23"/>
      <c r="L16" s="1"/>
      <c r="M16" s="1"/>
      <c r="N16" s="23"/>
      <c r="O16" s="48"/>
      <c r="Z16" s="15">
        <v>149224000</v>
      </c>
    </row>
    <row r="17" spans="1:20" ht="15.75" thickBot="1" x14ac:dyDescent="0.3">
      <c r="A17" s="40" t="s">
        <v>22</v>
      </c>
      <c r="B17" s="61" t="s">
        <v>23</v>
      </c>
      <c r="C17" s="61" t="s">
        <v>24</v>
      </c>
      <c r="D17" s="61" t="s">
        <v>34</v>
      </c>
      <c r="E17" s="8" t="s">
        <v>25</v>
      </c>
      <c r="F17" s="9"/>
      <c r="G17" s="40" t="s">
        <v>35</v>
      </c>
      <c r="H17" s="40" t="s">
        <v>26</v>
      </c>
      <c r="I17" s="62" t="s">
        <v>27</v>
      </c>
      <c r="J17" s="62" t="s">
        <v>28</v>
      </c>
      <c r="K17" s="63" t="s">
        <v>29</v>
      </c>
      <c r="L17" s="64" t="s">
        <v>30</v>
      </c>
      <c r="M17" s="9" t="s">
        <v>31</v>
      </c>
      <c r="N17" s="10"/>
      <c r="O17" s="48"/>
    </row>
    <row r="18" spans="1:20" x14ac:dyDescent="0.25">
      <c r="A18" s="65"/>
      <c r="B18" s="14"/>
      <c r="C18" s="14"/>
      <c r="D18" s="66"/>
      <c r="E18" s="67">
        <f>D18*(1+($E$8/100))</f>
        <v>0</v>
      </c>
      <c r="F18" s="68"/>
      <c r="G18" s="69"/>
      <c r="H18" s="70">
        <f t="shared" ref="H18:H52" si="0">G18*(1+($E$8/100))</f>
        <v>0</v>
      </c>
      <c r="I18" s="71">
        <f>SUMIFS(H18,N18,"předvídatelné")</f>
        <v>0</v>
      </c>
      <c r="J18" s="71">
        <f>H18-I18</f>
        <v>0</v>
      </c>
      <c r="K18" s="72">
        <f t="shared" ref="K18:K52" si="1">H18+E18</f>
        <v>0</v>
      </c>
      <c r="L18" s="73">
        <f t="shared" ref="L18:L36" si="2">H18-E18</f>
        <v>0</v>
      </c>
      <c r="M18" s="74"/>
      <c r="N18" s="75"/>
      <c r="O18" s="48"/>
      <c r="P18" s="76" t="str">
        <f>IF(M18="záměna (odst. 7)",IF(G18&gt;D18,"Pozor, u záměny nemůže být výsledná cena vyšší než původní!",""),"")</f>
        <v/>
      </c>
    </row>
    <row r="19" spans="1:20" x14ac:dyDescent="0.25">
      <c r="A19" s="65"/>
      <c r="B19" s="14"/>
      <c r="C19" s="14"/>
      <c r="D19" s="66"/>
      <c r="E19" s="77">
        <f t="shared" ref="E19:E52" si="3">D19*(1+($E$8/100))</f>
        <v>0</v>
      </c>
      <c r="F19" s="78"/>
      <c r="G19" s="69"/>
      <c r="H19" s="70">
        <f t="shared" si="0"/>
        <v>0</v>
      </c>
      <c r="I19" s="71">
        <f t="shared" ref="I19:I52" si="4">SUMIFS(H19,N19,"předvídatelné")</f>
        <v>0</v>
      </c>
      <c r="J19" s="71">
        <f t="shared" ref="J19:J52" si="5">H19-I19</f>
        <v>0</v>
      </c>
      <c r="K19" s="72">
        <f t="shared" si="1"/>
        <v>0</v>
      </c>
      <c r="L19" s="73">
        <f t="shared" si="2"/>
        <v>0</v>
      </c>
      <c r="M19" s="79"/>
      <c r="N19" s="80"/>
      <c r="O19" s="48"/>
      <c r="P19" s="76" t="str">
        <f>IF(M19="záměna (odst. 7)",IF(G19&gt;D19,"Pozor, u záměny nemůže být výsledná cena vyšší než původní!",""),"")</f>
        <v/>
      </c>
    </row>
    <row r="20" spans="1:20" x14ac:dyDescent="0.25">
      <c r="A20" s="65"/>
      <c r="B20" s="81"/>
      <c r="C20" s="14"/>
      <c r="D20" s="66"/>
      <c r="E20" s="77">
        <f t="shared" si="3"/>
        <v>0</v>
      </c>
      <c r="F20" s="78"/>
      <c r="G20" s="69"/>
      <c r="H20" s="70">
        <f t="shared" si="0"/>
        <v>0</v>
      </c>
      <c r="I20" s="71">
        <f t="shared" si="4"/>
        <v>0</v>
      </c>
      <c r="J20" s="71">
        <f t="shared" si="5"/>
        <v>0</v>
      </c>
      <c r="K20" s="72">
        <f t="shared" si="1"/>
        <v>0</v>
      </c>
      <c r="L20" s="73">
        <f t="shared" si="2"/>
        <v>0</v>
      </c>
      <c r="M20" s="79"/>
      <c r="N20" s="80"/>
      <c r="O20" s="48"/>
      <c r="P20" s="76" t="str">
        <f>IF(M20="záměna (odst. 7)",IF(G20&gt;D20,"Pozor, u záměny nemůže být výsledná cena vyšší než původní!",""),"")</f>
        <v/>
      </c>
    </row>
    <row r="21" spans="1:20" x14ac:dyDescent="0.25">
      <c r="A21" s="65"/>
      <c r="B21" s="14"/>
      <c r="C21" s="14"/>
      <c r="D21" s="82"/>
      <c r="E21" s="77">
        <f t="shared" si="3"/>
        <v>0</v>
      </c>
      <c r="F21" s="78"/>
      <c r="G21" s="83"/>
      <c r="H21" s="70">
        <f t="shared" si="0"/>
        <v>0</v>
      </c>
      <c r="I21" s="71">
        <f t="shared" si="4"/>
        <v>0</v>
      </c>
      <c r="J21" s="71">
        <f t="shared" si="5"/>
        <v>0</v>
      </c>
      <c r="K21" s="72">
        <f t="shared" si="1"/>
        <v>0</v>
      </c>
      <c r="L21" s="73">
        <f t="shared" si="2"/>
        <v>0</v>
      </c>
      <c r="M21" s="79"/>
      <c r="N21" s="80"/>
      <c r="O21" s="48"/>
      <c r="P21" s="76" t="str">
        <f>IF(M21="záměna (odst. 7)",IF(G21&gt;D21,"Pozor, u záměny nemůže být výsledná cena vyšší než původní!",""),"")</f>
        <v/>
      </c>
    </row>
    <row r="22" spans="1:20" x14ac:dyDescent="0.25">
      <c r="A22" s="65"/>
      <c r="B22" s="14"/>
      <c r="C22" s="14"/>
      <c r="D22" s="66"/>
      <c r="E22" s="77">
        <f t="shared" si="3"/>
        <v>0</v>
      </c>
      <c r="F22" s="78"/>
      <c r="G22" s="69"/>
      <c r="H22" s="70">
        <f t="shared" si="0"/>
        <v>0</v>
      </c>
      <c r="I22" s="71">
        <f t="shared" si="4"/>
        <v>0</v>
      </c>
      <c r="J22" s="71">
        <f t="shared" si="5"/>
        <v>0</v>
      </c>
      <c r="K22" s="72">
        <f t="shared" si="1"/>
        <v>0</v>
      </c>
      <c r="L22" s="73">
        <f t="shared" si="2"/>
        <v>0</v>
      </c>
      <c r="M22" s="79"/>
      <c r="N22" s="80"/>
      <c r="O22" s="48"/>
      <c r="P22" s="76" t="str">
        <f t="shared" ref="P22:P51" si="6">IF(M23="záměna (odst. 7)",IF(G23&gt;D23,"Pozor, u záměny nemůže být výsledná cena vyšší než původní!",""),"")</f>
        <v/>
      </c>
      <c r="T22" s="48"/>
    </row>
    <row r="23" spans="1:20" x14ac:dyDescent="0.25">
      <c r="A23" s="65"/>
      <c r="B23" s="14"/>
      <c r="C23" s="14"/>
      <c r="D23" s="66"/>
      <c r="E23" s="77">
        <f t="shared" si="3"/>
        <v>0</v>
      </c>
      <c r="F23" s="78"/>
      <c r="G23" s="69"/>
      <c r="H23" s="70">
        <f t="shared" si="0"/>
        <v>0</v>
      </c>
      <c r="I23" s="71">
        <f t="shared" si="4"/>
        <v>0</v>
      </c>
      <c r="J23" s="71">
        <f t="shared" si="5"/>
        <v>0</v>
      </c>
      <c r="K23" s="72">
        <f t="shared" si="1"/>
        <v>0</v>
      </c>
      <c r="L23" s="73">
        <f t="shared" si="2"/>
        <v>0</v>
      </c>
      <c r="M23" s="79"/>
      <c r="N23" s="80"/>
      <c r="O23" s="48"/>
      <c r="P23" s="76" t="str">
        <f t="shared" si="6"/>
        <v/>
      </c>
      <c r="T23" s="48"/>
    </row>
    <row r="24" spans="1:20" x14ac:dyDescent="0.25">
      <c r="A24" s="65"/>
      <c r="B24" s="14"/>
      <c r="C24" s="14"/>
      <c r="D24" s="66"/>
      <c r="E24" s="77">
        <f t="shared" si="3"/>
        <v>0</v>
      </c>
      <c r="F24" s="78"/>
      <c r="G24" s="69"/>
      <c r="H24" s="70">
        <f t="shared" si="0"/>
        <v>0</v>
      </c>
      <c r="I24" s="71">
        <f t="shared" si="4"/>
        <v>0</v>
      </c>
      <c r="J24" s="71">
        <f t="shared" si="5"/>
        <v>0</v>
      </c>
      <c r="K24" s="72">
        <f t="shared" si="1"/>
        <v>0</v>
      </c>
      <c r="L24" s="73">
        <f t="shared" si="2"/>
        <v>0</v>
      </c>
      <c r="M24" s="79"/>
      <c r="N24" s="80"/>
      <c r="O24" s="48"/>
      <c r="P24" s="76" t="str">
        <f t="shared" si="6"/>
        <v/>
      </c>
      <c r="T24" s="48"/>
    </row>
    <row r="25" spans="1:20" x14ac:dyDescent="0.25">
      <c r="A25" s="65"/>
      <c r="B25" s="14"/>
      <c r="C25" s="14"/>
      <c r="D25" s="66"/>
      <c r="E25" s="77">
        <f t="shared" si="3"/>
        <v>0</v>
      </c>
      <c r="F25" s="78"/>
      <c r="G25" s="69"/>
      <c r="H25" s="70">
        <f t="shared" si="0"/>
        <v>0</v>
      </c>
      <c r="I25" s="71">
        <f t="shared" si="4"/>
        <v>0</v>
      </c>
      <c r="J25" s="71">
        <f t="shared" si="5"/>
        <v>0</v>
      </c>
      <c r="K25" s="72">
        <f t="shared" si="1"/>
        <v>0</v>
      </c>
      <c r="L25" s="73">
        <f t="shared" si="2"/>
        <v>0</v>
      </c>
      <c r="M25" s="79"/>
      <c r="N25" s="80"/>
      <c r="O25" s="48"/>
      <c r="P25" s="76" t="str">
        <f t="shared" si="6"/>
        <v/>
      </c>
      <c r="T25" s="48"/>
    </row>
    <row r="26" spans="1:20" x14ac:dyDescent="0.25">
      <c r="A26" s="65"/>
      <c r="B26" s="14"/>
      <c r="C26" s="14"/>
      <c r="D26" s="66"/>
      <c r="E26" s="77">
        <f t="shared" si="3"/>
        <v>0</v>
      </c>
      <c r="F26" s="78"/>
      <c r="G26" s="69"/>
      <c r="H26" s="70">
        <f t="shared" si="0"/>
        <v>0</v>
      </c>
      <c r="I26" s="71">
        <f t="shared" si="4"/>
        <v>0</v>
      </c>
      <c r="J26" s="71">
        <f t="shared" si="5"/>
        <v>0</v>
      </c>
      <c r="K26" s="72">
        <f t="shared" si="1"/>
        <v>0</v>
      </c>
      <c r="L26" s="73">
        <f t="shared" si="2"/>
        <v>0</v>
      </c>
      <c r="M26" s="79"/>
      <c r="N26" s="80"/>
      <c r="O26" s="48"/>
      <c r="P26" s="76" t="str">
        <f t="shared" si="6"/>
        <v/>
      </c>
      <c r="T26" s="48"/>
    </row>
    <row r="27" spans="1:20" x14ac:dyDescent="0.25">
      <c r="A27" s="65"/>
      <c r="B27" s="14"/>
      <c r="C27" s="14"/>
      <c r="D27" s="66"/>
      <c r="E27" s="77">
        <f t="shared" si="3"/>
        <v>0</v>
      </c>
      <c r="F27" s="78"/>
      <c r="G27" s="69"/>
      <c r="H27" s="70">
        <f t="shared" si="0"/>
        <v>0</v>
      </c>
      <c r="I27" s="71">
        <f t="shared" si="4"/>
        <v>0</v>
      </c>
      <c r="J27" s="71">
        <f t="shared" si="5"/>
        <v>0</v>
      </c>
      <c r="K27" s="72">
        <f t="shared" si="1"/>
        <v>0</v>
      </c>
      <c r="L27" s="73">
        <f t="shared" si="2"/>
        <v>0</v>
      </c>
      <c r="M27" s="79"/>
      <c r="N27" s="80"/>
      <c r="O27" s="48"/>
      <c r="P27" s="76" t="str">
        <f t="shared" si="6"/>
        <v/>
      </c>
      <c r="T27" s="48"/>
    </row>
    <row r="28" spans="1:20" x14ac:dyDescent="0.25">
      <c r="A28" s="65"/>
      <c r="B28" s="14"/>
      <c r="C28" s="14"/>
      <c r="D28" s="66"/>
      <c r="E28" s="77">
        <f t="shared" si="3"/>
        <v>0</v>
      </c>
      <c r="F28" s="78"/>
      <c r="G28" s="69"/>
      <c r="H28" s="70">
        <f t="shared" si="0"/>
        <v>0</v>
      </c>
      <c r="I28" s="71">
        <f t="shared" si="4"/>
        <v>0</v>
      </c>
      <c r="J28" s="71">
        <f t="shared" si="5"/>
        <v>0</v>
      </c>
      <c r="K28" s="72">
        <f t="shared" si="1"/>
        <v>0</v>
      </c>
      <c r="L28" s="73">
        <f t="shared" si="2"/>
        <v>0</v>
      </c>
      <c r="M28" s="79"/>
      <c r="N28" s="80"/>
      <c r="O28" s="48"/>
      <c r="P28" s="76" t="str">
        <f t="shared" si="6"/>
        <v/>
      </c>
      <c r="T28" s="48"/>
    </row>
    <row r="29" spans="1:20" x14ac:dyDescent="0.25">
      <c r="A29" s="65"/>
      <c r="B29" s="14"/>
      <c r="C29" s="14"/>
      <c r="D29" s="66"/>
      <c r="E29" s="77">
        <f t="shared" si="3"/>
        <v>0</v>
      </c>
      <c r="F29" s="78"/>
      <c r="G29" s="69"/>
      <c r="H29" s="70">
        <f t="shared" si="0"/>
        <v>0</v>
      </c>
      <c r="I29" s="71">
        <f t="shared" si="4"/>
        <v>0</v>
      </c>
      <c r="J29" s="71">
        <f t="shared" si="5"/>
        <v>0</v>
      </c>
      <c r="K29" s="72">
        <f t="shared" si="1"/>
        <v>0</v>
      </c>
      <c r="L29" s="73">
        <f t="shared" si="2"/>
        <v>0</v>
      </c>
      <c r="M29" s="79"/>
      <c r="N29" s="80"/>
      <c r="O29" s="48"/>
      <c r="P29" s="76" t="str">
        <f t="shared" si="6"/>
        <v/>
      </c>
    </row>
    <row r="30" spans="1:20" x14ac:dyDescent="0.25">
      <c r="A30" s="65"/>
      <c r="B30" s="14"/>
      <c r="C30" s="14"/>
      <c r="D30" s="66"/>
      <c r="E30" s="77">
        <f t="shared" si="3"/>
        <v>0</v>
      </c>
      <c r="F30" s="78"/>
      <c r="G30" s="69"/>
      <c r="H30" s="70">
        <f t="shared" si="0"/>
        <v>0</v>
      </c>
      <c r="I30" s="71">
        <f t="shared" si="4"/>
        <v>0</v>
      </c>
      <c r="J30" s="71">
        <f t="shared" si="5"/>
        <v>0</v>
      </c>
      <c r="K30" s="72">
        <f t="shared" si="1"/>
        <v>0</v>
      </c>
      <c r="L30" s="73">
        <f t="shared" si="2"/>
        <v>0</v>
      </c>
      <c r="M30" s="79"/>
      <c r="N30" s="80"/>
      <c r="O30" s="48"/>
      <c r="P30" s="76" t="str">
        <f t="shared" si="6"/>
        <v/>
      </c>
    </row>
    <row r="31" spans="1:20" x14ac:dyDescent="0.25">
      <c r="A31" s="65"/>
      <c r="B31" s="14"/>
      <c r="C31" s="14"/>
      <c r="D31" s="66"/>
      <c r="E31" s="77">
        <f t="shared" si="3"/>
        <v>0</v>
      </c>
      <c r="F31" s="78"/>
      <c r="G31" s="69"/>
      <c r="H31" s="70">
        <f t="shared" si="0"/>
        <v>0</v>
      </c>
      <c r="I31" s="71">
        <f t="shared" si="4"/>
        <v>0</v>
      </c>
      <c r="J31" s="71">
        <f t="shared" si="5"/>
        <v>0</v>
      </c>
      <c r="K31" s="72">
        <f t="shared" si="1"/>
        <v>0</v>
      </c>
      <c r="L31" s="73">
        <f t="shared" si="2"/>
        <v>0</v>
      </c>
      <c r="M31" s="79"/>
      <c r="N31" s="80"/>
      <c r="O31" s="48"/>
      <c r="P31" s="76" t="str">
        <f t="shared" si="6"/>
        <v/>
      </c>
    </row>
    <row r="32" spans="1:20" x14ac:dyDescent="0.25">
      <c r="A32" s="65"/>
      <c r="B32" s="14"/>
      <c r="C32" s="14"/>
      <c r="D32" s="66"/>
      <c r="E32" s="77">
        <f t="shared" si="3"/>
        <v>0</v>
      </c>
      <c r="F32" s="78"/>
      <c r="G32" s="69"/>
      <c r="H32" s="70">
        <f t="shared" si="0"/>
        <v>0</v>
      </c>
      <c r="I32" s="71">
        <f t="shared" si="4"/>
        <v>0</v>
      </c>
      <c r="J32" s="71">
        <f t="shared" si="5"/>
        <v>0</v>
      </c>
      <c r="K32" s="72">
        <f t="shared" si="1"/>
        <v>0</v>
      </c>
      <c r="L32" s="73">
        <f t="shared" si="2"/>
        <v>0</v>
      </c>
      <c r="M32" s="79"/>
      <c r="N32" s="80"/>
      <c r="O32" s="48"/>
      <c r="P32" s="76" t="str">
        <f t="shared" si="6"/>
        <v/>
      </c>
    </row>
    <row r="33" spans="1:16" x14ac:dyDescent="0.25">
      <c r="A33" s="65"/>
      <c r="B33" s="14"/>
      <c r="C33" s="14"/>
      <c r="D33" s="66"/>
      <c r="E33" s="77">
        <f t="shared" si="3"/>
        <v>0</v>
      </c>
      <c r="F33" s="78"/>
      <c r="G33" s="69"/>
      <c r="H33" s="70">
        <f t="shared" si="0"/>
        <v>0</v>
      </c>
      <c r="I33" s="71">
        <f t="shared" si="4"/>
        <v>0</v>
      </c>
      <c r="J33" s="71">
        <f t="shared" si="5"/>
        <v>0</v>
      </c>
      <c r="K33" s="72">
        <f t="shared" si="1"/>
        <v>0</v>
      </c>
      <c r="L33" s="73">
        <f t="shared" si="2"/>
        <v>0</v>
      </c>
      <c r="M33" s="79"/>
      <c r="N33" s="80"/>
      <c r="P33" s="76" t="str">
        <f t="shared" si="6"/>
        <v/>
      </c>
    </row>
    <row r="34" spans="1:16" x14ac:dyDescent="0.25">
      <c r="A34" s="65"/>
      <c r="B34" s="14"/>
      <c r="C34" s="14"/>
      <c r="D34" s="66"/>
      <c r="E34" s="77">
        <f t="shared" si="3"/>
        <v>0</v>
      </c>
      <c r="F34" s="78"/>
      <c r="G34" s="69"/>
      <c r="H34" s="70">
        <f t="shared" si="0"/>
        <v>0</v>
      </c>
      <c r="I34" s="71">
        <f t="shared" si="4"/>
        <v>0</v>
      </c>
      <c r="J34" s="71">
        <f t="shared" si="5"/>
        <v>0</v>
      </c>
      <c r="K34" s="72">
        <f t="shared" si="1"/>
        <v>0</v>
      </c>
      <c r="L34" s="73">
        <f t="shared" si="2"/>
        <v>0</v>
      </c>
      <c r="M34" s="79"/>
      <c r="N34" s="80"/>
      <c r="P34" s="76" t="str">
        <f t="shared" si="6"/>
        <v/>
      </c>
    </row>
    <row r="35" spans="1:16" x14ac:dyDescent="0.25">
      <c r="A35" s="65"/>
      <c r="B35" s="14"/>
      <c r="C35" s="14"/>
      <c r="D35" s="66"/>
      <c r="E35" s="77">
        <f t="shared" si="3"/>
        <v>0</v>
      </c>
      <c r="F35" s="84"/>
      <c r="G35" s="69"/>
      <c r="H35" s="70">
        <f t="shared" si="0"/>
        <v>0</v>
      </c>
      <c r="I35" s="71">
        <f t="shared" si="4"/>
        <v>0</v>
      </c>
      <c r="J35" s="71">
        <f t="shared" si="5"/>
        <v>0</v>
      </c>
      <c r="K35" s="72">
        <f t="shared" si="1"/>
        <v>0</v>
      </c>
      <c r="L35" s="73">
        <f t="shared" si="2"/>
        <v>0</v>
      </c>
      <c r="M35" s="79"/>
      <c r="N35" s="80"/>
      <c r="P35" s="76" t="str">
        <f>IF(M36="záměna (odst. 7)",IF(G36&gt;D36,"Pozor, u záměny nemůže být výsledná cena vyšší než původní!",""),"")</f>
        <v/>
      </c>
    </row>
    <row r="36" spans="1:16" x14ac:dyDescent="0.25">
      <c r="A36" s="65"/>
      <c r="B36" s="14"/>
      <c r="C36" s="14"/>
      <c r="D36" s="66"/>
      <c r="E36" s="77">
        <f t="shared" si="3"/>
        <v>0</v>
      </c>
      <c r="F36" s="78"/>
      <c r="G36" s="69"/>
      <c r="H36" s="70">
        <f t="shared" si="0"/>
        <v>0</v>
      </c>
      <c r="I36" s="71">
        <f t="shared" si="4"/>
        <v>0</v>
      </c>
      <c r="J36" s="71">
        <f t="shared" si="5"/>
        <v>0</v>
      </c>
      <c r="K36" s="72">
        <f t="shared" si="1"/>
        <v>0</v>
      </c>
      <c r="L36" s="73">
        <f t="shared" si="2"/>
        <v>0</v>
      </c>
      <c r="M36" s="79"/>
      <c r="N36" s="80"/>
      <c r="P36" s="76" t="str">
        <f>IF(M49="záměna (odst. 7)",IF(G49&gt;D49,"Pozor, u záměny nemůže být výsledná cena vyšší než původní!",""),"")</f>
        <v/>
      </c>
    </row>
    <row r="37" spans="1:16" x14ac:dyDescent="0.25">
      <c r="A37" s="65"/>
      <c r="B37" s="14"/>
      <c r="C37" s="14"/>
      <c r="D37" s="66"/>
      <c r="E37" s="77">
        <f t="shared" si="3"/>
        <v>0</v>
      </c>
      <c r="F37" s="78"/>
      <c r="G37" s="69"/>
      <c r="H37" s="70">
        <f t="shared" si="0"/>
        <v>0</v>
      </c>
      <c r="I37" s="71"/>
      <c r="J37" s="71"/>
      <c r="K37" s="72">
        <f t="shared" si="1"/>
        <v>0</v>
      </c>
      <c r="L37" s="73"/>
      <c r="M37" s="79"/>
      <c r="N37" s="80"/>
      <c r="P37" s="76"/>
    </row>
    <row r="38" spans="1:16" x14ac:dyDescent="0.25">
      <c r="A38" s="65"/>
      <c r="B38" s="14"/>
      <c r="C38" s="14"/>
      <c r="D38" s="66"/>
      <c r="E38" s="77">
        <f t="shared" si="3"/>
        <v>0</v>
      </c>
      <c r="F38" s="78"/>
      <c r="G38" s="69"/>
      <c r="H38" s="70">
        <f t="shared" si="0"/>
        <v>0</v>
      </c>
      <c r="I38" s="71"/>
      <c r="J38" s="71"/>
      <c r="K38" s="72">
        <f t="shared" si="1"/>
        <v>0</v>
      </c>
      <c r="L38" s="73"/>
      <c r="M38" s="79"/>
      <c r="N38" s="80"/>
      <c r="P38" s="76"/>
    </row>
    <row r="39" spans="1:16" x14ac:dyDescent="0.25">
      <c r="A39" s="65"/>
      <c r="B39" s="14"/>
      <c r="C39" s="14"/>
      <c r="D39" s="66"/>
      <c r="E39" s="77">
        <f t="shared" si="3"/>
        <v>0</v>
      </c>
      <c r="F39" s="78"/>
      <c r="G39" s="69"/>
      <c r="H39" s="70">
        <f t="shared" si="0"/>
        <v>0</v>
      </c>
      <c r="I39" s="71"/>
      <c r="J39" s="71"/>
      <c r="K39" s="72">
        <f t="shared" si="1"/>
        <v>0</v>
      </c>
      <c r="L39" s="73"/>
      <c r="M39" s="79"/>
      <c r="N39" s="80"/>
      <c r="P39" s="76"/>
    </row>
    <row r="40" spans="1:16" x14ac:dyDescent="0.25">
      <c r="A40" s="65"/>
      <c r="B40" s="14"/>
      <c r="C40" s="14"/>
      <c r="D40" s="66"/>
      <c r="E40" s="77">
        <f t="shared" si="3"/>
        <v>0</v>
      </c>
      <c r="F40" s="78"/>
      <c r="G40" s="69"/>
      <c r="H40" s="70">
        <f t="shared" si="0"/>
        <v>0</v>
      </c>
      <c r="I40" s="71"/>
      <c r="J40" s="71"/>
      <c r="K40" s="72">
        <f t="shared" si="1"/>
        <v>0</v>
      </c>
      <c r="L40" s="73"/>
      <c r="M40" s="79"/>
      <c r="N40" s="80"/>
      <c r="P40" s="76"/>
    </row>
    <row r="41" spans="1:16" x14ac:dyDescent="0.25">
      <c r="A41" s="65"/>
      <c r="B41" s="14"/>
      <c r="C41" s="14"/>
      <c r="D41" s="66"/>
      <c r="E41" s="77">
        <f t="shared" si="3"/>
        <v>0</v>
      </c>
      <c r="F41" s="78"/>
      <c r="G41" s="69"/>
      <c r="H41" s="70">
        <f t="shared" si="0"/>
        <v>0</v>
      </c>
      <c r="I41" s="71"/>
      <c r="J41" s="71"/>
      <c r="K41" s="72">
        <f t="shared" si="1"/>
        <v>0</v>
      </c>
      <c r="L41" s="73"/>
      <c r="M41" s="79"/>
      <c r="N41" s="80"/>
      <c r="P41" s="76"/>
    </row>
    <row r="42" spans="1:16" x14ac:dyDescent="0.25">
      <c r="A42" s="65"/>
      <c r="B42" s="14"/>
      <c r="C42" s="14"/>
      <c r="D42" s="66"/>
      <c r="E42" s="77">
        <f t="shared" si="3"/>
        <v>0</v>
      </c>
      <c r="F42" s="78"/>
      <c r="G42" s="69"/>
      <c r="H42" s="70">
        <f t="shared" si="0"/>
        <v>0</v>
      </c>
      <c r="I42" s="71"/>
      <c r="J42" s="71"/>
      <c r="K42" s="72">
        <f t="shared" si="1"/>
        <v>0</v>
      </c>
      <c r="L42" s="73"/>
      <c r="M42" s="79"/>
      <c r="N42" s="80"/>
      <c r="P42" s="76"/>
    </row>
    <row r="43" spans="1:16" x14ac:dyDescent="0.25">
      <c r="A43" s="65"/>
      <c r="B43" s="14"/>
      <c r="C43" s="14"/>
      <c r="D43" s="66"/>
      <c r="E43" s="77">
        <f t="shared" si="3"/>
        <v>0</v>
      </c>
      <c r="F43" s="78"/>
      <c r="G43" s="69"/>
      <c r="H43" s="70">
        <f t="shared" si="0"/>
        <v>0</v>
      </c>
      <c r="I43" s="71"/>
      <c r="J43" s="71"/>
      <c r="K43" s="72">
        <f t="shared" si="1"/>
        <v>0</v>
      </c>
      <c r="L43" s="73"/>
      <c r="M43" s="79"/>
      <c r="N43" s="80"/>
      <c r="P43" s="76"/>
    </row>
    <row r="44" spans="1:16" x14ac:dyDescent="0.25">
      <c r="A44" s="65"/>
      <c r="B44" s="14"/>
      <c r="C44" s="14"/>
      <c r="D44" s="66"/>
      <c r="E44" s="77">
        <f t="shared" si="3"/>
        <v>0</v>
      </c>
      <c r="F44" s="78"/>
      <c r="G44" s="69"/>
      <c r="H44" s="70">
        <f t="shared" si="0"/>
        <v>0</v>
      </c>
      <c r="I44" s="71"/>
      <c r="J44" s="71"/>
      <c r="K44" s="72">
        <f t="shared" si="1"/>
        <v>0</v>
      </c>
      <c r="L44" s="73"/>
      <c r="M44" s="79"/>
      <c r="N44" s="80"/>
      <c r="P44" s="76"/>
    </row>
    <row r="45" spans="1:16" x14ac:dyDescent="0.25">
      <c r="A45" s="65"/>
      <c r="B45" s="14"/>
      <c r="C45" s="14"/>
      <c r="D45" s="66"/>
      <c r="E45" s="77">
        <f t="shared" si="3"/>
        <v>0</v>
      </c>
      <c r="F45" s="78"/>
      <c r="G45" s="69"/>
      <c r="H45" s="70">
        <f t="shared" si="0"/>
        <v>0</v>
      </c>
      <c r="I45" s="71"/>
      <c r="J45" s="71"/>
      <c r="K45" s="72">
        <f t="shared" si="1"/>
        <v>0</v>
      </c>
      <c r="L45" s="73"/>
      <c r="M45" s="79"/>
      <c r="N45" s="80"/>
      <c r="P45" s="76"/>
    </row>
    <row r="46" spans="1:16" x14ac:dyDescent="0.25">
      <c r="A46" s="65"/>
      <c r="B46" s="14"/>
      <c r="C46" s="14"/>
      <c r="D46" s="66"/>
      <c r="E46" s="77">
        <f t="shared" si="3"/>
        <v>0</v>
      </c>
      <c r="F46" s="78"/>
      <c r="G46" s="69"/>
      <c r="H46" s="70">
        <f t="shared" si="0"/>
        <v>0</v>
      </c>
      <c r="I46" s="71"/>
      <c r="J46" s="71"/>
      <c r="K46" s="72">
        <f t="shared" si="1"/>
        <v>0</v>
      </c>
      <c r="L46" s="73"/>
      <c r="M46" s="79"/>
      <c r="N46" s="80"/>
      <c r="P46" s="76"/>
    </row>
    <row r="47" spans="1:16" x14ac:dyDescent="0.25">
      <c r="A47" s="65"/>
      <c r="B47" s="14"/>
      <c r="C47" s="14"/>
      <c r="D47" s="66"/>
      <c r="E47" s="77">
        <f t="shared" si="3"/>
        <v>0</v>
      </c>
      <c r="F47" s="78"/>
      <c r="G47" s="69"/>
      <c r="H47" s="70">
        <f t="shared" si="0"/>
        <v>0</v>
      </c>
      <c r="I47" s="71"/>
      <c r="J47" s="71"/>
      <c r="K47" s="72">
        <f t="shared" si="1"/>
        <v>0</v>
      </c>
      <c r="L47" s="73"/>
      <c r="M47" s="79"/>
      <c r="N47" s="80"/>
      <c r="P47" s="76"/>
    </row>
    <row r="48" spans="1:16" x14ac:dyDescent="0.25">
      <c r="A48" s="65"/>
      <c r="B48" s="14"/>
      <c r="C48" s="14"/>
      <c r="D48" s="66"/>
      <c r="E48" s="77">
        <f t="shared" si="3"/>
        <v>0</v>
      </c>
      <c r="F48" s="78"/>
      <c r="G48" s="69"/>
      <c r="H48" s="70">
        <f t="shared" si="0"/>
        <v>0</v>
      </c>
      <c r="I48" s="71"/>
      <c r="J48" s="71"/>
      <c r="K48" s="72">
        <f t="shared" si="1"/>
        <v>0</v>
      </c>
      <c r="L48" s="73"/>
      <c r="M48" s="79"/>
      <c r="N48" s="80"/>
      <c r="P48" s="76"/>
    </row>
    <row r="49" spans="1:16" x14ac:dyDescent="0.25">
      <c r="A49" s="65"/>
      <c r="B49" s="14"/>
      <c r="C49" s="14"/>
      <c r="D49" s="66"/>
      <c r="E49" s="77">
        <f t="shared" si="3"/>
        <v>0</v>
      </c>
      <c r="F49" s="78"/>
      <c r="G49" s="69"/>
      <c r="H49" s="70">
        <f t="shared" si="0"/>
        <v>0</v>
      </c>
      <c r="I49" s="71"/>
      <c r="J49" s="71"/>
      <c r="K49" s="72">
        <f t="shared" si="1"/>
        <v>0</v>
      </c>
      <c r="L49" s="73"/>
      <c r="M49" s="79"/>
      <c r="N49" s="80"/>
      <c r="P49" s="76" t="str">
        <f t="shared" si="6"/>
        <v/>
      </c>
    </row>
    <row r="50" spans="1:16" x14ac:dyDescent="0.25">
      <c r="A50" s="65"/>
      <c r="B50" s="14"/>
      <c r="C50" s="14"/>
      <c r="D50" s="66"/>
      <c r="E50" s="77">
        <f t="shared" si="3"/>
        <v>0</v>
      </c>
      <c r="F50" s="78"/>
      <c r="G50" s="69"/>
      <c r="H50" s="70">
        <f t="shared" si="0"/>
        <v>0</v>
      </c>
      <c r="I50" s="71"/>
      <c r="J50" s="71"/>
      <c r="K50" s="72">
        <f t="shared" si="1"/>
        <v>0</v>
      </c>
      <c r="L50" s="73"/>
      <c r="M50" s="79"/>
      <c r="N50" s="80"/>
      <c r="P50" s="76" t="str">
        <f t="shared" si="6"/>
        <v/>
      </c>
    </row>
    <row r="51" spans="1:16" x14ac:dyDescent="0.25">
      <c r="A51" s="65"/>
      <c r="B51" s="14"/>
      <c r="C51" s="14"/>
      <c r="D51" s="66"/>
      <c r="E51" s="77">
        <f t="shared" si="3"/>
        <v>0</v>
      </c>
      <c r="F51" s="78"/>
      <c r="G51" s="69"/>
      <c r="H51" s="70">
        <f t="shared" si="0"/>
        <v>0</v>
      </c>
      <c r="I51" s="71">
        <f t="shared" si="4"/>
        <v>0</v>
      </c>
      <c r="J51" s="71">
        <f t="shared" si="5"/>
        <v>0</v>
      </c>
      <c r="K51" s="72">
        <f t="shared" si="1"/>
        <v>0</v>
      </c>
      <c r="L51" s="73">
        <f>H51-E51</f>
        <v>0</v>
      </c>
      <c r="M51" s="79"/>
      <c r="N51" s="80"/>
      <c r="P51" s="76" t="str">
        <f t="shared" si="6"/>
        <v/>
      </c>
    </row>
    <row r="52" spans="1:16" ht="15.75" thickBot="1" x14ac:dyDescent="0.3">
      <c r="A52" s="65"/>
      <c r="B52" s="14"/>
      <c r="C52" s="14"/>
      <c r="D52" s="66"/>
      <c r="E52" s="85">
        <f t="shared" si="3"/>
        <v>0</v>
      </c>
      <c r="F52" s="86"/>
      <c r="G52" s="69"/>
      <c r="H52" s="70">
        <f t="shared" si="0"/>
        <v>0</v>
      </c>
      <c r="I52" s="71">
        <f t="shared" si="4"/>
        <v>0</v>
      </c>
      <c r="J52" s="71">
        <f t="shared" si="5"/>
        <v>0</v>
      </c>
      <c r="K52" s="72">
        <f t="shared" si="1"/>
        <v>0</v>
      </c>
      <c r="L52" s="73">
        <f>H52-E52</f>
        <v>0</v>
      </c>
      <c r="M52" s="79"/>
      <c r="N52" s="80"/>
    </row>
    <row r="53" spans="1:16" ht="15.75" thickBot="1" x14ac:dyDescent="0.3">
      <c r="A53" s="87" t="s">
        <v>32</v>
      </c>
      <c r="B53" s="88"/>
      <c r="C53" s="88"/>
      <c r="D53" s="89">
        <f>SUM(D18:D52)</f>
        <v>0</v>
      </c>
      <c r="E53" s="90">
        <f>SUM(E18:E52)</f>
        <v>0</v>
      </c>
      <c r="F53" s="91"/>
      <c r="G53" s="92">
        <f>SUM(G18:G52)</f>
        <v>0</v>
      </c>
      <c r="H53" s="92">
        <f>SUM(H18:H52)</f>
        <v>0</v>
      </c>
      <c r="I53" s="93">
        <f>SUM(I18:I52)</f>
        <v>0</v>
      </c>
      <c r="J53" s="93">
        <f>SUM(J18:J52)</f>
        <v>0</v>
      </c>
      <c r="K53" s="94">
        <f t="shared" ref="K53:L53" si="7">SUM(K18:K52)</f>
        <v>0</v>
      </c>
      <c r="L53" s="95">
        <f t="shared" si="7"/>
        <v>0</v>
      </c>
      <c r="M53" s="96"/>
      <c r="N53" s="97"/>
    </row>
    <row r="56" spans="1:16" x14ac:dyDescent="0.25">
      <c r="L56" s="36"/>
      <c r="M56" s="36"/>
    </row>
    <row r="57" spans="1:16" x14ac:dyDescent="0.25">
      <c r="J57" s="98"/>
      <c r="K57" s="98"/>
      <c r="L57" s="36"/>
      <c r="M57" s="36"/>
    </row>
    <row r="60" spans="1:16" x14ac:dyDescent="0.25">
      <c r="J60" s="36"/>
      <c r="K60" s="36"/>
      <c r="L60" s="36"/>
      <c r="M60" s="36"/>
    </row>
    <row r="61" spans="1:16" x14ac:dyDescent="0.25">
      <c r="J61" s="99"/>
      <c r="K61" s="99"/>
      <c r="L61" s="99"/>
      <c r="M61" s="99"/>
    </row>
    <row r="62" spans="1:16" x14ac:dyDescent="0.25">
      <c r="E62" s="48"/>
      <c r="F62" s="48"/>
      <c r="G62" s="48"/>
    </row>
  </sheetData>
  <mergeCells count="93">
    <mergeCell ref="E52:F52"/>
    <mergeCell ref="M52:N52"/>
    <mergeCell ref="E53:F53"/>
    <mergeCell ref="M53:N53"/>
    <mergeCell ref="E49:F49"/>
    <mergeCell ref="M49:N49"/>
    <mergeCell ref="E50:F50"/>
    <mergeCell ref="M50:N50"/>
    <mergeCell ref="E51:F51"/>
    <mergeCell ref="M51:N51"/>
    <mergeCell ref="E46:F46"/>
    <mergeCell ref="M46:N46"/>
    <mergeCell ref="E47:F47"/>
    <mergeCell ref="M47:N47"/>
    <mergeCell ref="E48:F48"/>
    <mergeCell ref="M48:N48"/>
    <mergeCell ref="E43:F43"/>
    <mergeCell ref="M43:N43"/>
    <mergeCell ref="E44:F44"/>
    <mergeCell ref="M44:N44"/>
    <mergeCell ref="E45:F45"/>
    <mergeCell ref="M45:N45"/>
    <mergeCell ref="E40:F40"/>
    <mergeCell ref="M40:N40"/>
    <mergeCell ref="E41:F41"/>
    <mergeCell ref="M41:N41"/>
    <mergeCell ref="E42:F42"/>
    <mergeCell ref="M42:N42"/>
    <mergeCell ref="E37:F37"/>
    <mergeCell ref="M37:N37"/>
    <mergeCell ref="E38:F38"/>
    <mergeCell ref="M38:N38"/>
    <mergeCell ref="E39:F39"/>
    <mergeCell ref="M39:N39"/>
    <mergeCell ref="E34:F34"/>
    <mergeCell ref="M34:N34"/>
    <mergeCell ref="E35:F35"/>
    <mergeCell ref="M35:N35"/>
    <mergeCell ref="E36:F36"/>
    <mergeCell ref="M36:N36"/>
    <mergeCell ref="E31:F31"/>
    <mergeCell ref="M31:N31"/>
    <mergeCell ref="E32:F32"/>
    <mergeCell ref="M32:N32"/>
    <mergeCell ref="E33:F33"/>
    <mergeCell ref="M33:N33"/>
    <mergeCell ref="E28:F28"/>
    <mergeCell ref="M28:N28"/>
    <mergeCell ref="E29:F29"/>
    <mergeCell ref="M29:N29"/>
    <mergeCell ref="E30:F30"/>
    <mergeCell ref="M30:N30"/>
    <mergeCell ref="E25:F25"/>
    <mergeCell ref="M25:N25"/>
    <mergeCell ref="E26:F26"/>
    <mergeCell ref="M26:N26"/>
    <mergeCell ref="E27:F27"/>
    <mergeCell ref="M27:N27"/>
    <mergeCell ref="E22:F22"/>
    <mergeCell ref="M22:N22"/>
    <mergeCell ref="E23:F23"/>
    <mergeCell ref="M23:N23"/>
    <mergeCell ref="E24:F24"/>
    <mergeCell ref="M24:N24"/>
    <mergeCell ref="E19:F19"/>
    <mergeCell ref="M19:N19"/>
    <mergeCell ref="E20:F20"/>
    <mergeCell ref="M20:N20"/>
    <mergeCell ref="E21:F21"/>
    <mergeCell ref="M21:N21"/>
    <mergeCell ref="E12:F12"/>
    <mergeCell ref="D14:K14"/>
    <mergeCell ref="D15:M15"/>
    <mergeCell ref="E17:F17"/>
    <mergeCell ref="M17:N17"/>
    <mergeCell ref="E18:F18"/>
    <mergeCell ref="M18:N18"/>
    <mergeCell ref="Q6:R6"/>
    <mergeCell ref="E7:F7"/>
    <mergeCell ref="Q7:R7"/>
    <mergeCell ref="E8:F8"/>
    <mergeCell ref="Q8:R8"/>
    <mergeCell ref="D10:D12"/>
    <mergeCell ref="E10:F10"/>
    <mergeCell ref="P10:U10"/>
    <mergeCell ref="E11:F11"/>
    <mergeCell ref="P11:U11"/>
    <mergeCell ref="E1:G1"/>
    <mergeCell ref="E2:H2"/>
    <mergeCell ref="E3:G3"/>
    <mergeCell ref="D6:G6"/>
    <mergeCell ref="K6:M6"/>
    <mergeCell ref="P6:P8"/>
  </mergeCells>
  <conditionalFormatting sqref="Q8">
    <cfRule type="expression" dxfId="18" priority="16">
      <formula>$Q$8&gt;$R$9</formula>
    </cfRule>
  </conditionalFormatting>
  <conditionalFormatting sqref="U8">
    <cfRule type="expression" dxfId="17" priority="15">
      <formula>$U$8&gt;0.3</formula>
    </cfRule>
  </conditionalFormatting>
  <conditionalFormatting sqref="I53 D52:E52 D18:E19 D20:D51 G20:L52 G18:M19">
    <cfRule type="expression" dxfId="16" priority="14">
      <formula>$M18="záměna (odst. 7)"</formula>
    </cfRule>
  </conditionalFormatting>
  <conditionalFormatting sqref="S8">
    <cfRule type="expression" dxfId="15" priority="13">
      <formula>S8&gt;0.5</formula>
    </cfRule>
  </conditionalFormatting>
  <conditionalFormatting sqref="T8">
    <cfRule type="expression" dxfId="14" priority="12">
      <formula>$T$8&gt;0.5</formula>
    </cfRule>
  </conditionalFormatting>
  <conditionalFormatting sqref="O11:O12 O14:O16">
    <cfRule type="expression" dxfId="13" priority="17">
      <formula>$N18="záměna (odst. 7)"</formula>
    </cfRule>
  </conditionalFormatting>
  <conditionalFormatting sqref="Q7:R7">
    <cfRule type="expression" dxfId="12" priority="11">
      <formula>$Q$7&gt;3686000</formula>
    </cfRule>
  </conditionalFormatting>
  <conditionalFormatting sqref="M20:M36 M51:M52">
    <cfRule type="expression" dxfId="11" priority="10">
      <formula>$N20="záměna (odst. 7)"</formula>
    </cfRule>
  </conditionalFormatting>
  <conditionalFormatting sqref="E12">
    <cfRule type="expression" dxfId="10" priority="9">
      <formula>$E$12&gt;$F$13</formula>
    </cfRule>
  </conditionalFormatting>
  <conditionalFormatting sqref="K12">
    <cfRule type="expression" dxfId="9" priority="8">
      <formula>$K$12&gt;0.3</formula>
    </cfRule>
  </conditionalFormatting>
  <conditionalFormatting sqref="G12">
    <cfRule type="expression" dxfId="8" priority="7">
      <formula>G12&gt;0.5</formula>
    </cfRule>
  </conditionalFormatting>
  <conditionalFormatting sqref="H12">
    <cfRule type="expression" dxfId="7" priority="6">
      <formula>$H$12&gt;0.5</formula>
    </cfRule>
  </conditionalFormatting>
  <conditionalFormatting sqref="E11:F11">
    <cfRule type="expression" dxfId="6" priority="5">
      <formula>$Q$7&gt;3686000</formula>
    </cfRule>
  </conditionalFormatting>
  <conditionalFormatting sqref="E20:E36 E49:E51">
    <cfRule type="expression" dxfId="5" priority="4">
      <formula>$N20="záměna (odst. 7)"</formula>
    </cfRule>
  </conditionalFormatting>
  <conditionalFormatting sqref="O17:O28">
    <cfRule type="expression" dxfId="4" priority="18">
      <formula>$N25="záměna (odst. 7)"</formula>
    </cfRule>
  </conditionalFormatting>
  <conditionalFormatting sqref="O29:O32">
    <cfRule type="expression" dxfId="3" priority="19">
      <formula>$N49="záměna (odst. 7)"</formula>
    </cfRule>
  </conditionalFormatting>
  <conditionalFormatting sqref="E37">
    <cfRule type="expression" dxfId="2" priority="3">
      <formula>$N37="záměna (odst. 7)"</formula>
    </cfRule>
  </conditionalFormatting>
  <conditionalFormatting sqref="E38:E48">
    <cfRule type="expression" dxfId="1" priority="2">
      <formula>$N38="záměna (odst. 7)"</formula>
    </cfRule>
  </conditionalFormatting>
  <conditionalFormatting sqref="M37:M50">
    <cfRule type="expression" dxfId="0" priority="1">
      <formula>$N37="záměna (odst. 7)"</formula>
    </cfRule>
  </conditionalFormatting>
  <dataValidations count="2">
    <dataValidation type="list" allowBlank="1" showInputMessage="1" showErrorMessage="1" sqref="N20:N52 M18:M52" xr:uid="{A47E2C90-78C5-43A3-A750-FB2C5C34D091}">
      <formula1>$Z$6:$Z$9</formula1>
    </dataValidation>
    <dataValidation type="list" allowBlank="1" showInputMessage="1" showErrorMessage="1" sqref="G4" xr:uid="{4D5861B3-5172-4BC9-87B1-AF136A9324E2}">
      <formula1>$Z$11:$Z$16</formula1>
    </dataValidation>
  </dataValidation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10</xdr:col>
                    <xdr:colOff>942975</xdr:colOff>
                    <xdr:row>1</xdr:row>
                    <xdr:rowOff>19050</xdr:rowOff>
                  </from>
                  <to>
                    <xdr:col>12</xdr:col>
                    <xdr:colOff>9525</xdr:colOff>
                    <xdr:row>1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Petr</cp:lastModifiedBy>
  <dcterms:created xsi:type="dcterms:W3CDTF">2021-11-30T22:12:38Z</dcterms:created>
  <dcterms:modified xsi:type="dcterms:W3CDTF">2021-11-30T22:29:45Z</dcterms:modified>
</cp:coreProperties>
</file>