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W:\2023\2023_INVESTIČNÍ AKCE\ORG_63000008_Sanace obvodového zdiva staré budovy ZŠ a MŠ T. G. Masaryka v Bílovci, oprava zpevněných ploch v areálu školy a oprava kanalizace\"/>
    </mc:Choice>
  </mc:AlternateContent>
  <xr:revisionPtr revIDLastSave="0" documentId="13_ncr:1_{09453BEE-FC26-4168-89C4-648118C2BDF4}" xr6:coauthVersionLast="47" xr6:coauthVersionMax="47" xr10:uidLastSave="{00000000-0000-0000-0000-000000000000}"/>
  <bookViews>
    <workbookView xWindow="-19320" yWindow="840" windowWidth="19440" windowHeight="15000" firstSheet="1" activeTab="2" xr2:uid="{00000000-000D-0000-FFFF-FFFF00000000}"/>
  </bookViews>
  <sheets>
    <sheet name="Rekapitulace stavby" sheetId="1" state="veryHidden" r:id="rId1"/>
    <sheet name="II. etapa - Vnější úpravy" sheetId="3" r:id="rId2"/>
    <sheet name="VRN IIe - Vedlejší a osta..." sheetId="5" r:id="rId3"/>
  </sheets>
  <definedNames>
    <definedName name="_xlnm._FilterDatabase" localSheetId="1" hidden="1">'II. etapa - Vnější úpravy'!$C$129:$K$267</definedName>
    <definedName name="_xlnm._FilterDatabase" localSheetId="2" hidden="1">'VRN IIe - Vedlejší a osta...'!$C$118:$K$169</definedName>
    <definedName name="_xlnm.Print_Titles" localSheetId="1">'II. etapa - Vnější úpravy'!$129:$129</definedName>
    <definedName name="_xlnm.Print_Titles" localSheetId="0">'Rekapitulace stavby'!$92:$92</definedName>
    <definedName name="_xlnm.Print_Titles" localSheetId="2">'VRN IIe - Vedlejší a osta...'!$118:$118</definedName>
    <definedName name="_xlnm.Print_Area" localSheetId="1">'II. etapa - Vnější úpravy'!$C$4:$J$76,'II. etapa - Vnější úpravy'!$C$82:$J$111,'II. etapa - Vnější úpravy'!$C$117:$J$267</definedName>
    <definedName name="_xlnm.Print_Area" localSheetId="0">'Rekapitulace stavby'!$D$4:$AO$76,'Rekapitulace stavby'!$C$82:$AQ$99</definedName>
    <definedName name="_xlnm.Print_Area" localSheetId="2">'VRN IIe - Vedlejší a osta...'!$C$4:$J$76,'VRN IIe - Vedlejší a osta...'!$C$82:$J$100,'VRN IIe - Vedlejší a osta...'!$C$106:$J$169</definedName>
  </definedNames>
  <calcPr calcId="191029"/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J115" i="5"/>
  <c r="F115" i="5"/>
  <c r="F113" i="5"/>
  <c r="E111" i="5"/>
  <c r="J91" i="5"/>
  <c r="F91" i="5"/>
  <c r="F89" i="5"/>
  <c r="E87" i="5"/>
  <c r="J24" i="5"/>
  <c r="E24" i="5"/>
  <c r="J116" i="5" s="1"/>
  <c r="J23" i="5"/>
  <c r="J18" i="5"/>
  <c r="E18" i="5"/>
  <c r="F116" i="5" s="1"/>
  <c r="J17" i="5"/>
  <c r="J12" i="5"/>
  <c r="J113" i="5"/>
  <c r="E7" i="5"/>
  <c r="E109" i="5"/>
  <c r="AY97" i="1"/>
  <c r="AX97" i="1"/>
  <c r="J37" i="3"/>
  <c r="J36" i="3"/>
  <c r="AY96" i="1"/>
  <c r="J35" i="3"/>
  <c r="AX96" i="1" s="1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T223" i="3"/>
  <c r="R224" i="3"/>
  <c r="R223" i="3"/>
  <c r="P224" i="3"/>
  <c r="P223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J126" i="3"/>
  <c r="F126" i="3"/>
  <c r="F124" i="3"/>
  <c r="E122" i="3"/>
  <c r="J91" i="3"/>
  <c r="F91" i="3"/>
  <c r="F89" i="3"/>
  <c r="E87" i="3"/>
  <c r="J24" i="3"/>
  <c r="E24" i="3"/>
  <c r="J92" i="3" s="1"/>
  <c r="J23" i="3"/>
  <c r="J18" i="3"/>
  <c r="E18" i="3"/>
  <c r="F92" i="3" s="1"/>
  <c r="J17" i="3"/>
  <c r="J12" i="3"/>
  <c r="J89" i="3"/>
  <c r="E7" i="3"/>
  <c r="E85" i="3"/>
  <c r="AY95" i="1"/>
  <c r="AX95" i="1"/>
  <c r="L90" i="1"/>
  <c r="AM90" i="1"/>
  <c r="AM89" i="1"/>
  <c r="L89" i="1"/>
  <c r="AM87" i="1"/>
  <c r="L87" i="1"/>
  <c r="L85" i="1"/>
  <c r="L84" i="1"/>
  <c r="BK184" i="3"/>
  <c r="BK262" i="3"/>
  <c r="BK253" i="3"/>
  <c r="BK240" i="3"/>
  <c r="BK182" i="3"/>
  <c r="J162" i="3"/>
  <c r="BK136" i="3"/>
  <c r="J212" i="3"/>
  <c r="J180" i="3"/>
  <c r="J165" i="3"/>
  <c r="J133" i="3"/>
  <c r="J240" i="3"/>
  <c r="J227" i="3"/>
  <c r="J186" i="3"/>
  <c r="BK243" i="3"/>
  <c r="J181" i="3"/>
  <c r="J146" i="3"/>
  <c r="J259" i="3"/>
  <c r="BK228" i="3"/>
  <c r="BK195" i="3"/>
  <c r="BK153" i="3"/>
  <c r="BK264" i="3"/>
  <c r="BK247" i="3"/>
  <c r="BK233" i="3"/>
  <c r="J222" i="3"/>
  <c r="BK212" i="3"/>
  <c r="BK203" i="3"/>
  <c r="BK176" i="3"/>
  <c r="J155" i="3"/>
  <c r="BK147" i="3"/>
  <c r="BK259" i="3"/>
  <c r="BK242" i="3"/>
  <c r="J213" i="3"/>
  <c r="BK205" i="3"/>
  <c r="J124" i="5"/>
  <c r="BK157" i="5"/>
  <c r="BK143" i="5"/>
  <c r="BK169" i="5"/>
  <c r="J157" i="5"/>
  <c r="BK167" i="5"/>
  <c r="J141" i="5"/>
  <c r="J168" i="5"/>
  <c r="J160" i="5"/>
  <c r="J166" i="5"/>
  <c r="J156" i="5"/>
  <c r="BK142" i="5"/>
  <c r="J122" i="5"/>
  <c r="AS94" i="1"/>
  <c r="BK214" i="3"/>
  <c r="J190" i="3"/>
  <c r="BK167" i="3"/>
  <c r="J264" i="3"/>
  <c r="J206" i="3"/>
  <c r="BK149" i="3"/>
  <c r="J255" i="3"/>
  <c r="BK169" i="3"/>
  <c r="J266" i="3"/>
  <c r="BK232" i="3"/>
  <c r="BK190" i="3"/>
  <c r="BK258" i="3"/>
  <c r="J195" i="3"/>
  <c r="J173" i="3"/>
  <c r="J134" i="3"/>
  <c r="J235" i="3"/>
  <c r="BK216" i="3"/>
  <c r="J153" i="5"/>
  <c r="J159" i="5"/>
  <c r="BK155" i="5"/>
  <c r="J142" i="5"/>
  <c r="BK154" i="5"/>
  <c r="BK159" i="5"/>
  <c r="J169" i="5"/>
  <c r="BK166" i="5"/>
  <c r="J152" i="5"/>
  <c r="BK141" i="5"/>
  <c r="BK122" i="5"/>
  <c r="J251" i="3"/>
  <c r="BK235" i="3"/>
  <c r="BK217" i="3"/>
  <c r="BK194" i="3"/>
  <c r="BK173" i="3"/>
  <c r="J265" i="3"/>
  <c r="BK255" i="3"/>
  <c r="BK227" i="3"/>
  <c r="J194" i="3"/>
  <c r="J167" i="3"/>
  <c r="BK140" i="3"/>
  <c r="J214" i="3"/>
  <c r="BK181" i="3"/>
  <c r="J161" i="3"/>
  <c r="J135" i="3"/>
  <c r="J243" i="3"/>
  <c r="J228" i="3"/>
  <c r="J182" i="3"/>
  <c r="J138" i="3"/>
  <c r="J184" i="3"/>
  <c r="J151" i="3"/>
  <c r="BK265" i="3"/>
  <c r="BK224" i="3"/>
  <c r="J174" i="3"/>
  <c r="J244" i="3"/>
  <c r="J216" i="3"/>
  <c r="J169" i="3"/>
  <c r="BK146" i="3"/>
  <c r="J232" i="3"/>
  <c r="J183" i="3"/>
  <c r="BK222" i="3"/>
  <c r="BK180" i="3"/>
  <c r="J144" i="3"/>
  <c r="BK260" i="3"/>
  <c r="BK162" i="3"/>
  <c r="BK133" i="3"/>
  <c r="BK257" i="3"/>
  <c r="J217" i="3"/>
  <c r="J176" i="3"/>
  <c r="J253" i="3"/>
  <c r="J236" i="3"/>
  <c r="J224" i="3"/>
  <c r="J203" i="3"/>
  <c r="J188" i="3"/>
  <c r="BK266" i="3"/>
  <c r="J257" i="3"/>
  <c r="J205" i="3"/>
  <c r="BK177" i="3"/>
  <c r="BK267" i="3"/>
  <c r="BK192" i="3"/>
  <c r="BK174" i="3"/>
  <c r="BK220" i="3"/>
  <c r="BK171" i="3"/>
  <c r="J136" i="3"/>
  <c r="BK245" i="3"/>
  <c r="BK188" i="3"/>
  <c r="BK155" i="3"/>
  <c r="J242" i="3"/>
  <c r="BK206" i="3"/>
  <c r="BK165" i="3"/>
  <c r="J267" i="3"/>
  <c r="J260" i="3"/>
  <c r="J249" i="3"/>
  <c r="BK218" i="3"/>
  <c r="BK186" i="3"/>
  <c r="J153" i="3"/>
  <c r="J262" i="3"/>
  <c r="BK201" i="3"/>
  <c r="J177" i="3"/>
  <c r="BK144" i="3"/>
  <c r="J142" i="3"/>
  <c r="J247" i="3"/>
  <c r="BK236" i="3"/>
  <c r="BK213" i="3"/>
  <c r="BK135" i="3"/>
  <c r="BK244" i="3"/>
  <c r="BK183" i="3"/>
  <c r="J149" i="3"/>
  <c r="J258" i="3"/>
  <c r="J220" i="3"/>
  <c r="BK161" i="3"/>
  <c r="J147" i="3"/>
  <c r="J140" i="3"/>
  <c r="BK138" i="3"/>
  <c r="BK134" i="3"/>
  <c r="BK249" i="3"/>
  <c r="J245" i="3"/>
  <c r="J218" i="3"/>
  <c r="J208" i="3"/>
  <c r="J192" i="3"/>
  <c r="J171" i="3"/>
  <c r="BK151" i="3"/>
  <c r="BK142" i="3"/>
  <c r="BK251" i="3"/>
  <c r="J233" i="3"/>
  <c r="BK208" i="3"/>
  <c r="J201" i="3"/>
  <c r="BK158" i="5"/>
  <c r="J154" i="5"/>
  <c r="BK124" i="5"/>
  <c r="BK168" i="5"/>
  <c r="J143" i="5"/>
  <c r="BK156" i="5"/>
  <c r="BK138" i="5"/>
  <c r="J167" i="5"/>
  <c r="J155" i="5"/>
  <c r="J158" i="5"/>
  <c r="BK153" i="5"/>
  <c r="BK152" i="5"/>
  <c r="J138" i="5"/>
  <c r="BK160" i="5"/>
  <c r="P132" i="3" l="1"/>
  <c r="R164" i="3"/>
  <c r="R131" i="3" s="1"/>
  <c r="R172" i="3"/>
  <c r="T187" i="3"/>
  <c r="T241" i="3"/>
  <c r="P261" i="3"/>
  <c r="BK121" i="5"/>
  <c r="T121" i="5"/>
  <c r="P140" i="5"/>
  <c r="R152" i="3"/>
  <c r="BK187" i="3"/>
  <c r="J187" i="3" s="1"/>
  <c r="J103" i="3" s="1"/>
  <c r="T215" i="3"/>
  <c r="BK241" i="3"/>
  <c r="J241" i="3" s="1"/>
  <c r="J108" i="3" s="1"/>
  <c r="R256" i="3"/>
  <c r="BK152" i="3"/>
  <c r="J152" i="3"/>
  <c r="J99" i="3"/>
  <c r="T164" i="3"/>
  <c r="R187" i="3"/>
  <c r="P226" i="3"/>
  <c r="BK256" i="3"/>
  <c r="J256" i="3"/>
  <c r="J109" i="3" s="1"/>
  <c r="T261" i="3"/>
  <c r="P152" i="3"/>
  <c r="BK172" i="3"/>
  <c r="J172" i="3" s="1"/>
  <c r="J101" i="3" s="1"/>
  <c r="P187" i="3"/>
  <c r="BK226" i="3"/>
  <c r="J226" i="3" s="1"/>
  <c r="J107" i="3" s="1"/>
  <c r="R241" i="3"/>
  <c r="R261" i="3"/>
  <c r="AU97" i="1"/>
  <c r="T132" i="3"/>
  <c r="P164" i="3"/>
  <c r="BK179" i="3"/>
  <c r="J179" i="3"/>
  <c r="J102" i="3" s="1"/>
  <c r="R179" i="3"/>
  <c r="R215" i="3"/>
  <c r="T226" i="3"/>
  <c r="P256" i="3"/>
  <c r="BK132" i="3"/>
  <c r="T152" i="3"/>
  <c r="P172" i="3"/>
  <c r="P179" i="3"/>
  <c r="BK215" i="3"/>
  <c r="J215" i="3"/>
  <c r="J104" i="3"/>
  <c r="R226" i="3"/>
  <c r="R225" i="3" s="1"/>
  <c r="BK261" i="3"/>
  <c r="J261" i="3"/>
  <c r="J110" i="3"/>
  <c r="R132" i="3"/>
  <c r="BK164" i="3"/>
  <c r="J164" i="3"/>
  <c r="J100" i="3"/>
  <c r="T172" i="3"/>
  <c r="T179" i="3"/>
  <c r="P215" i="3"/>
  <c r="P241" i="3"/>
  <c r="T256" i="3"/>
  <c r="P121" i="5"/>
  <c r="P120" i="5"/>
  <c r="P119" i="5" s="1"/>
  <c r="AU98" i="1" s="1"/>
  <c r="R121" i="5"/>
  <c r="BK140" i="5"/>
  <c r="J140" i="5" s="1"/>
  <c r="J99" i="5" s="1"/>
  <c r="R140" i="5"/>
  <c r="T140" i="5"/>
  <c r="T120" i="5" s="1"/>
  <c r="T119" i="5" s="1"/>
  <c r="BK223" i="3"/>
  <c r="J223" i="3" s="1"/>
  <c r="J105" i="3" s="1"/>
  <c r="BE124" i="5"/>
  <c r="BE138" i="5"/>
  <c r="BE141" i="5"/>
  <c r="BE154" i="5"/>
  <c r="BE166" i="5"/>
  <c r="E85" i="5"/>
  <c r="J92" i="5"/>
  <c r="BE155" i="5"/>
  <c r="BE159" i="5"/>
  <c r="BE160" i="5"/>
  <c r="BE153" i="5"/>
  <c r="BE158" i="5"/>
  <c r="BE142" i="5"/>
  <c r="J89" i="5"/>
  <c r="BE122" i="5"/>
  <c r="BE156" i="5"/>
  <c r="BE169" i="5"/>
  <c r="F92" i="5"/>
  <c r="BE143" i="5"/>
  <c r="BE152" i="5"/>
  <c r="BE157" i="5"/>
  <c r="BE167" i="5"/>
  <c r="BE168" i="5"/>
  <c r="J132" i="3"/>
  <c r="J98" i="3"/>
  <c r="E120" i="3"/>
  <c r="F127" i="3"/>
  <c r="BE133" i="3"/>
  <c r="BE138" i="3"/>
  <c r="BE146" i="3"/>
  <c r="BE149" i="3"/>
  <c r="BE161" i="3"/>
  <c r="BE177" i="3"/>
  <c r="BE181" i="3"/>
  <c r="BE194" i="3"/>
  <c r="BE195" i="3"/>
  <c r="BE213" i="3"/>
  <c r="BE216" i="3"/>
  <c r="BE217" i="3"/>
  <c r="BE224" i="3"/>
  <c r="BE228" i="3"/>
  <c r="BE265" i="3"/>
  <c r="BE135" i="3"/>
  <c r="BE155" i="3"/>
  <c r="BE162" i="3"/>
  <c r="BE169" i="3"/>
  <c r="BE171" i="3"/>
  <c r="BE173" i="3"/>
  <c r="BE232" i="3"/>
  <c r="BE236" i="3"/>
  <c r="BE240" i="3"/>
  <c r="BE243" i="3"/>
  <c r="BE255" i="3"/>
  <c r="J124" i="3"/>
  <c r="BE140" i="3"/>
  <c r="BE142" i="3"/>
  <c r="BE144" i="3"/>
  <c r="BE180" i="3"/>
  <c r="BE182" i="3"/>
  <c r="BE186" i="3"/>
  <c r="BE203" i="3"/>
  <c r="BE205" i="3"/>
  <c r="BE206" i="3"/>
  <c r="BE218" i="3"/>
  <c r="BE220" i="3"/>
  <c r="BE222" i="3"/>
  <c r="BE251" i="3"/>
  <c r="BE253" i="3"/>
  <c r="BE266" i="3"/>
  <c r="J127" i="3"/>
  <c r="BE134" i="3"/>
  <c r="BE151" i="3"/>
  <c r="BE153" i="3"/>
  <c r="BE165" i="3"/>
  <c r="BE167" i="3"/>
  <c r="BE192" i="3"/>
  <c r="BE212" i="3"/>
  <c r="BE214" i="3"/>
  <c r="BE244" i="3"/>
  <c r="BE249" i="3"/>
  <c r="BE259" i="3"/>
  <c r="BE262" i="3"/>
  <c r="BE264" i="3"/>
  <c r="BE136" i="3"/>
  <c r="BE184" i="3"/>
  <c r="BE188" i="3"/>
  <c r="BE190" i="3"/>
  <c r="BE227" i="3"/>
  <c r="BE233" i="3"/>
  <c r="BE235" i="3"/>
  <c r="BE245" i="3"/>
  <c r="BE247" i="3"/>
  <c r="BE260" i="3"/>
  <c r="BE147" i="3"/>
  <c r="BE201" i="3"/>
  <c r="BE267" i="3"/>
  <c r="BE174" i="3"/>
  <c r="BE176" i="3"/>
  <c r="BE183" i="3"/>
  <c r="BE208" i="3"/>
  <c r="BE242" i="3"/>
  <c r="BE257" i="3"/>
  <c r="BE258" i="3"/>
  <c r="BA95" i="1"/>
  <c r="BB95" i="1"/>
  <c r="BC95" i="1"/>
  <c r="BD95" i="1"/>
  <c r="F36" i="3"/>
  <c r="BC96" i="1"/>
  <c r="BA97" i="1"/>
  <c r="F37" i="3"/>
  <c r="BD96" i="1"/>
  <c r="J34" i="5"/>
  <c r="AW98" i="1" s="1"/>
  <c r="J34" i="3"/>
  <c r="AW96" i="1"/>
  <c r="F34" i="5"/>
  <c r="BA98" i="1" s="1"/>
  <c r="F34" i="3"/>
  <c r="BA96" i="1"/>
  <c r="BD97" i="1"/>
  <c r="F37" i="5"/>
  <c r="BD98" i="1"/>
  <c r="F35" i="3"/>
  <c r="BB96" i="1"/>
  <c r="BB97" i="1"/>
  <c r="F36" i="5"/>
  <c r="BC98" i="1"/>
  <c r="BC97" i="1"/>
  <c r="AW97" i="1"/>
  <c r="F35" i="5"/>
  <c r="BB98" i="1"/>
  <c r="R130" i="3" l="1"/>
  <c r="BK131" i="3"/>
  <c r="J131" i="3"/>
  <c r="J97" i="3" s="1"/>
  <c r="T225" i="3"/>
  <c r="BK225" i="3"/>
  <c r="J225" i="3"/>
  <c r="J106" i="3" s="1"/>
  <c r="BK120" i="5"/>
  <c r="J120" i="5"/>
  <c r="J97" i="5"/>
  <c r="R120" i="5"/>
  <c r="R119" i="5"/>
  <c r="T131" i="3"/>
  <c r="T130" i="3"/>
  <c r="P225" i="3"/>
  <c r="P131" i="3"/>
  <c r="P130" i="3" s="1"/>
  <c r="AU96" i="1" s="1"/>
  <c r="AU95" i="1"/>
  <c r="AW95" i="1"/>
  <c r="J121" i="5"/>
  <c r="J98" i="5"/>
  <c r="F33" i="3"/>
  <c r="AZ96" i="1" s="1"/>
  <c r="AV95" i="1"/>
  <c r="AT95" i="1" s="1"/>
  <c r="F33" i="5"/>
  <c r="AZ98" i="1" s="1"/>
  <c r="BD94" i="1"/>
  <c r="W33" i="1" s="1"/>
  <c r="AZ95" i="1"/>
  <c r="AV97" i="1"/>
  <c r="AT97" i="1" s="1"/>
  <c r="J33" i="5"/>
  <c r="AV98" i="1"/>
  <c r="AT98" i="1" s="1"/>
  <c r="J33" i="3"/>
  <c r="AV96" i="1" s="1"/>
  <c r="AT96" i="1" s="1"/>
  <c r="AZ97" i="1"/>
  <c r="BC94" i="1"/>
  <c r="W32" i="1" s="1"/>
  <c r="BA94" i="1"/>
  <c r="W30" i="1" s="1"/>
  <c r="BB94" i="1"/>
  <c r="W31" i="1" s="1"/>
  <c r="BK119" i="5" l="1"/>
  <c r="J119" i="5"/>
  <c r="J96" i="5" s="1"/>
  <c r="BK130" i="3"/>
  <c r="J130" i="3" s="1"/>
  <c r="J96" i="3" s="1"/>
  <c r="AU94" i="1"/>
  <c r="AY94" i="1"/>
  <c r="AX94" i="1"/>
  <c r="AW94" i="1"/>
  <c r="AK30" i="1" s="1"/>
  <c r="AZ94" i="1"/>
  <c r="W29" i="1" s="1"/>
  <c r="J30" i="5" l="1"/>
  <c r="AG98" i="1"/>
  <c r="AG95" i="1"/>
  <c r="AN95" i="1" s="1"/>
  <c r="J30" i="3"/>
  <c r="AG96" i="1" s="1"/>
  <c r="AN96" i="1" s="1"/>
  <c r="AV94" i="1"/>
  <c r="AK29" i="1"/>
  <c r="AG97" i="1" l="1"/>
  <c r="AN97" i="1" s="1"/>
  <c r="J39" i="3"/>
  <c r="J39" i="5"/>
  <c r="AN98" i="1"/>
  <c r="AG94" i="1"/>
  <c r="AN94" i="1" s="1"/>
  <c r="AT94" i="1"/>
  <c r="AK26" i="1" l="1"/>
  <c r="AK35" i="1" s="1"/>
</calcChain>
</file>

<file path=xl/sharedStrings.xml><?xml version="1.0" encoding="utf-8"?>
<sst xmlns="http://schemas.openxmlformats.org/spreadsheetml/2006/main" count="2513" uniqueCount="587">
  <si>
    <t>Export Komplet</t>
  </si>
  <si>
    <t/>
  </si>
  <si>
    <t>2.0</t>
  </si>
  <si>
    <t>ZAMOK</t>
  </si>
  <si>
    <t>False</t>
  </si>
  <si>
    <t>{dbb1b125-2ace-49d9-833e-4206d5447284}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</si>
  <si>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</si>
  <si>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</si>
  <si>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</si>
  <si>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</si>
  <si>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</si>
  <si>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</si>
  <si>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</si>
  <si>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</si>
  <si>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220219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</si>
  <si>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</si>
  <si>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</si>
  <si>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Sanace obvodového zdiva staré budovy ZŠ a MŠ TGM v Bílovci a oprava ZP</t>
  </si>
  <si>
    <t>KSO:</t>
  </si>
  <si>
    <t>CC-CZ:</t>
  </si>
  <si>
    <t>Místo:</t>
  </si>
  <si>
    <t>Bílovec</t>
  </si>
  <si>
    <t>Datum:</t>
  </si>
  <si>
    <t>20. 2. 2022</t>
  </si>
  <si>
    <t>Zadavatel:</t>
  </si>
  <si>
    <t>IČ:</t>
  </si>
  <si>
    <t>Město Bílovec</t>
  </si>
  <si>
    <t>DIČ:</t>
  </si>
  <si>
    <t>Uchazeč:</t>
  </si>
  <si>
    <t>Vyplň údaj</t>
  </si>
  <si>
    <t>Projektant:</t>
  </si>
  <si>
    <t>Ing. Jakub Guňka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</si>
  <si>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</si>
  <si>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</si>
  <si>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</si>
  <si>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</si>
  <si>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</si>
  <si>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</si>
  <si>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</si>
  <si>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</si>
  <si>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</si>
  <si>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</si>
  <si>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</si>
  <si>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</si>
  <si>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</si>
  <si>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</si>
  <si>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</si>
  <si>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</si>
  <si>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</si>
  <si>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</si>
  <si>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</si>
  <si>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</si>
  <si>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</si>
  <si>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</si>
  <si>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</si>
  <si>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</si>
  <si>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</si>
  <si>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</si>
  <si>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</si>
  <si>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</si>
  <si>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</si>
  <si>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</si>
  <si>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</si>
  <si>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</si>
  <si>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</si>
  <si>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</si>
  <si>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</si>
  <si>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</si>
  <si>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</si>
  <si>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</si>
  <si>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</si>
  <si>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</si>
  <si>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</si>
  <si>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</si>
  <si>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</si>
  <si>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</si>
  <si>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</si>
  <si>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</si>
  <si>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</si>
  <si>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</si>
  <si>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</si>
  <si>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I. etapa</t>
  </si>
  <si>
    <t>Vnitřní úpravy</t>
  </si>
  <si>
    <t>STA</t>
  </si>
  <si>
    <t>1</t>
  </si>
  <si>
    <t>{145fbe88-f3d7-4334-b376-a270fa94bb97}</t>
  </si>
  <si>
    <t>2</t>
  </si>
  <si>
    <t>II. etapa</t>
  </si>
  <si>
    <t>Vnější úpravy</t>
  </si>
  <si>
    <t>{4ca3fc79-59c1-45c4-8191-fbda4db7863e}</t>
  </si>
  <si>
    <t>VRN Ie</t>
  </si>
  <si>
    <t>Vedlejší a ostatní náklady</t>
  </si>
  <si>
    <t>{4d1db866-efe7-4ef4-a361-59b74fb3771b}</t>
  </si>
  <si>
    <t>VRN IIe</t>
  </si>
  <si>
    <t>{a62b333c-a807-4521-97b6-e83972e567a9}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</si>
  <si>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</si>
  <si>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</si>
  <si>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</si>
  <si>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</si>
  <si>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</si>
  <si>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</si>
  <si>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</si>
  <si>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</si>
  <si>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</si>
  <si>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</si>
  <si>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</si>
  <si>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</si>
  <si>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</si>
  <si>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</si>
  <si>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</si>
  <si>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</si>
  <si>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</si>
  <si>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</si>
  <si>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</si>
  <si>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</si>
  <si>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</si>
  <si>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</si>
  <si>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</si>
  <si>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</si>
  <si>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</si>
  <si>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</si>
  <si>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</si>
  <si>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</si>
  <si>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</si>
  <si>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</si>
  <si>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</si>
  <si>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</si>
  <si>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</si>
  <si>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m</t>
  </si>
  <si>
    <t>4</t>
  </si>
  <si>
    <t>VV</t>
  </si>
  <si>
    <t>6</t>
  </si>
  <si>
    <t>Úpravy povrchů, podlahy a osazování výplní</t>
  </si>
  <si>
    <t>5</t>
  </si>
  <si>
    <t>m2</t>
  </si>
  <si>
    <t>7</t>
  </si>
  <si>
    <t>8</t>
  </si>
  <si>
    <t>9</t>
  </si>
  <si>
    <t>Ostatní konstrukce a práce, bourání</t>
  </si>
  <si>
    <t>10</t>
  </si>
  <si>
    <t>11</t>
  </si>
  <si>
    <t>12</t>
  </si>
  <si>
    <t>13</t>
  </si>
  <si>
    <t>985131111</t>
  </si>
  <si>
    <t>Očištění ploch stěn, rubu kleneb a podlah tlakovou vodou</t>
  </si>
  <si>
    <t>14</t>
  </si>
  <si>
    <t>997</t>
  </si>
  <si>
    <t>Přesun sutě</t>
  </si>
  <si>
    <t>16</t>
  </si>
  <si>
    <t>997013111</t>
  </si>
  <si>
    <t>Vnitrostaveništní doprava suti a vybouraných hmot pro budovy v do 6 m s použitím mechanizace</t>
  </si>
  <si>
    <t>t</t>
  </si>
  <si>
    <t>17</t>
  </si>
  <si>
    <t>997013501</t>
  </si>
  <si>
    <t>Odvoz suti a vybouraných hmot na skládku nebo meziskládku do 1 km se složením</t>
  </si>
  <si>
    <t>18</t>
  </si>
  <si>
    <t>997013509</t>
  </si>
  <si>
    <t>Příplatek k odvozu suti a vybouraných hmot na skládku ZKD 1 km přes 1 km</t>
  </si>
  <si>
    <t>19</t>
  </si>
  <si>
    <t>997013871</t>
  </si>
  <si>
    <t>Poplatek za uložení stavebního odpadu na recyklační skládce (skládkovné) směsného stavebního a demoličního kód odpadu  17 09 04</t>
  </si>
  <si>
    <t>998</t>
  </si>
  <si>
    <t>Přesun hmot</t>
  </si>
  <si>
    <t>20</t>
  </si>
  <si>
    <t>998011001</t>
  </si>
  <si>
    <t>Přesun hmot pro budovy zděné v do 6 m</t>
  </si>
  <si>
    <t>PSV</t>
  </si>
  <si>
    <t>Práce a dodávky PSV</t>
  </si>
  <si>
    <t>22</t>
  </si>
  <si>
    <t>II. etapa - Vnější úpravy</t>
  </si>
  <si>
    <t xml:space="preserve">    1 - Zemní práce</t>
  </si>
  <si>
    <t xml:space="preserve">    4 - Vodorovné konstrukce</t>
  </si>
  <si>
    <t xml:space="preserve">    5 - Komunikace pozemní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</si>
  <si>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</si>
  <si>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</si>
  <si>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</si>
  <si>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</si>
  <si>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Zemní práce</t>
  </si>
  <si>
    <t>113107222</t>
  </si>
  <si>
    <t>Odstranění podkladu z kameniva drceného tl přes 100 do 200 mm strojně pl přes 200 m2</t>
  </si>
  <si>
    <t>-1358825016</t>
  </si>
  <si>
    <t>113107242</t>
  </si>
  <si>
    <t>Odstranění podkladu živičného tl přes 50 do 100 mm strojně pl přes 200 m2</t>
  </si>
  <si>
    <t>406092953</t>
  </si>
  <si>
    <t>72</t>
  </si>
  <si>
    <t>113202111</t>
  </si>
  <si>
    <t>Vytrhání obrub krajníků obrubníků stojatých</t>
  </si>
  <si>
    <t>-2129749149</t>
  </si>
  <si>
    <t>121151104</t>
  </si>
  <si>
    <t>Sejmutí ornice plochy do 100 m2 tl vrstvy přes 200 do 250 mm strojně</t>
  </si>
  <si>
    <t>2063213030</t>
  </si>
  <si>
    <t>26*2,4</t>
  </si>
  <si>
    <t>132212331</t>
  </si>
  <si>
    <t>Hloubení nezapažených rýh šířky do 2000 mm v soudržných horninách třídy těžitelnosti I skupiny 3 ručně</t>
  </si>
  <si>
    <t>m3</t>
  </si>
  <si>
    <t>787221714</t>
  </si>
  <si>
    <t>(127,5+25)*(1,75*1,5/2+1,5*0,6)/3*1</t>
  </si>
  <si>
    <t>132251254</t>
  </si>
  <si>
    <t>Hloubení rýh nezapažených š do 2000 mm v hornině třídy těžitelnosti I skupiny 3 objem do 500 m3 strojně</t>
  </si>
  <si>
    <t>2057975002</t>
  </si>
  <si>
    <t>(127,5+25)*(1,75*1,5/2+1,5*0,6)/3*2</t>
  </si>
  <si>
    <t>174151101</t>
  </si>
  <si>
    <t>Zásyp jam, šachet rýh nebo kolem objektů sypaninou se zhutněním</t>
  </si>
  <si>
    <t>-749674117</t>
  </si>
  <si>
    <t>(127,5+25)*(1,75*1,5/2+1,5*0,6)</t>
  </si>
  <si>
    <t>181311104</t>
  </si>
  <si>
    <t>Rozprostření ornice tl vrstvy přes 200 do 250 mm v rovině nebo ve svahu do 1:5 ručně</t>
  </si>
  <si>
    <t>-960254295</t>
  </si>
  <si>
    <t>181411141</t>
  </si>
  <si>
    <t>Založení parterového trávníku výsevem pl do 1000 m2 v rovině a ve svahu do 1:5</t>
  </si>
  <si>
    <t>-398454892</t>
  </si>
  <si>
    <t>M</t>
  </si>
  <si>
    <t>00572410</t>
  </si>
  <si>
    <t>osivo směs travní parková</t>
  </si>
  <si>
    <t>kg</t>
  </si>
  <si>
    <t>-1940220568</t>
  </si>
  <si>
    <t>62,4*0,025 'Přepočtené koeficientem množství</t>
  </si>
  <si>
    <t>181912112</t>
  </si>
  <si>
    <t>Úprava pláně v hornině třídy těžitelnosti I skupiny 3 se zhutněním ručně</t>
  </si>
  <si>
    <t>2005829745</t>
  </si>
  <si>
    <t>(127,5+25)*0,6</t>
  </si>
  <si>
    <t>181951112</t>
  </si>
  <si>
    <t>Úprava pláně v hornině třídy těžitelnosti I skupiny 1 až 3 se zhutněním strojně</t>
  </si>
  <si>
    <t>-622812097</t>
  </si>
  <si>
    <t>327323127</t>
  </si>
  <si>
    <t>Opěrné zdi a valy ze ŽB tř. C 25/30</t>
  </si>
  <si>
    <t>75937419</t>
  </si>
  <si>
    <t>5,176</t>
  </si>
  <si>
    <t>327351211</t>
  </si>
  <si>
    <t>Bednění opěrných zdí a valů svislých i skloněných zřízení</t>
  </si>
  <si>
    <t>-838814323</t>
  </si>
  <si>
    <t>"opěrná stěna u schodů</t>
  </si>
  <si>
    <t>2,2*2*(1+0,422)</t>
  </si>
  <si>
    <t>2,2*2*1</t>
  </si>
  <si>
    <t>2,2*1*(1,65+1,95)</t>
  </si>
  <si>
    <t>Součet</t>
  </si>
  <si>
    <t>327351221</t>
  </si>
  <si>
    <t>Bednění opěrných zdí a valů svislých i skloněných odstranění</t>
  </si>
  <si>
    <t>1177369235</t>
  </si>
  <si>
    <t>327361006</t>
  </si>
  <si>
    <t>Výztuž opěrných zdí a valů D 12 mm z betonářské oceli 10 505</t>
  </si>
  <si>
    <t>-808466720</t>
  </si>
  <si>
    <t>5,176*0,09</t>
  </si>
  <si>
    <t>Vodorovné konstrukce</t>
  </si>
  <si>
    <t>430321414</t>
  </si>
  <si>
    <t>Schodišťová konstrukce a rampa ze ŽB tř. C 25/30</t>
  </si>
  <si>
    <t>2024492160</t>
  </si>
  <si>
    <t>5*1,55*0,15*0,3*1,5*1,2</t>
  </si>
  <si>
    <t>430361821</t>
  </si>
  <si>
    <t>Výztuž schodišťové konstrukce a rampy betonářskou ocelí 10 505</t>
  </si>
  <si>
    <t>-92379720</t>
  </si>
  <si>
    <t>0,628*0,09</t>
  </si>
  <si>
    <t>431351121</t>
  </si>
  <si>
    <t>Zřízení bednění podest schodišť a ramp přímočarých v do 4 m</t>
  </si>
  <si>
    <t>-104275771</t>
  </si>
  <si>
    <t>5*1,55*0,15*1,2+0,15*0,3*10</t>
  </si>
  <si>
    <t>431351122</t>
  </si>
  <si>
    <t>Odstranění bednění podest schodišť a ramp přímočarých v do 4 m</t>
  </si>
  <si>
    <t>-1731427623</t>
  </si>
  <si>
    <t>Komunikace pozemní</t>
  </si>
  <si>
    <t>561121112</t>
  </si>
  <si>
    <t>Podklad z mechanicky zpevněné zeminy MZ tl 200 mm</t>
  </si>
  <si>
    <t>240769764</t>
  </si>
  <si>
    <t>58344171</t>
  </si>
  <si>
    <t>štěrkodrť frakce 0/32</t>
  </si>
  <si>
    <t>1397170816</t>
  </si>
  <si>
    <t>657,17*0,36 'Přepočtené koeficientem množství</t>
  </si>
  <si>
    <t>596211113</t>
  </si>
  <si>
    <t>Kladení zámkové dlažby komunikací pro pěší ručně tl 60 mm skupiny A pl přes 300 m2</t>
  </si>
  <si>
    <t>-1918550789</t>
  </si>
  <si>
    <t>23</t>
  </si>
  <si>
    <t>59245018</t>
  </si>
  <si>
    <t>dlažba tvar obdélník betonová 200x100x60mm přírodní</t>
  </si>
  <si>
    <t>-342779418</t>
  </si>
  <si>
    <t>657,17*1,01 'Přepočtené koeficientem množství</t>
  </si>
  <si>
    <t>24</t>
  </si>
  <si>
    <t>622131121</t>
  </si>
  <si>
    <t>Penetrační nátěr vnějších stěn nanášený ručně</t>
  </si>
  <si>
    <t>-937436430</t>
  </si>
  <si>
    <t>25</t>
  </si>
  <si>
    <t>622131151</t>
  </si>
  <si>
    <t>Sanační postřik vnějších stěn nanášený celoplošně ručně</t>
  </si>
  <si>
    <t>-1974183846</t>
  </si>
  <si>
    <t>26</t>
  </si>
  <si>
    <t>622324411</t>
  </si>
  <si>
    <t>Sanační podkladní omítka vnějších stěn nanášená ručně</t>
  </si>
  <si>
    <t>221327198</t>
  </si>
  <si>
    <t>27</t>
  </si>
  <si>
    <t>622335101</t>
  </si>
  <si>
    <t>Oprava cementové hladké omítky vnějších stěn v rozsahu do 10 %</t>
  </si>
  <si>
    <t>2105120643</t>
  </si>
  <si>
    <t>28</t>
  </si>
  <si>
    <t>631311125</t>
  </si>
  <si>
    <t>Mazanina tl přes 80 do 120 mm z betonu prostého bez zvýšených nároků na prostředí tř. C 20/25</t>
  </si>
  <si>
    <t>-724308869</t>
  </si>
  <si>
    <t>(127,5+25)*0,6*0,1</t>
  </si>
  <si>
    <t>29</t>
  </si>
  <si>
    <t>631319111.1</t>
  </si>
  <si>
    <t>Příplatek k mazanině za provedení fabiónu r.30-100mm</t>
  </si>
  <si>
    <t>1034187750</t>
  </si>
  <si>
    <t>69</t>
  </si>
  <si>
    <t>916231213</t>
  </si>
  <si>
    <t>Osazení chodníkového obrubníku betonového stojatého s boční opěrou do lože z betonu prostého</t>
  </si>
  <si>
    <t>769167929</t>
  </si>
  <si>
    <t>99,96+80,58+142,8</t>
  </si>
  <si>
    <t>70</t>
  </si>
  <si>
    <t>59217019</t>
  </si>
  <si>
    <t>obrubník betonový chodníkový 1000x100x200mm</t>
  </si>
  <si>
    <t>-2107989120</t>
  </si>
  <si>
    <t>323,34*1,02 'Přepočtené koeficientem množství</t>
  </si>
  <si>
    <t>71</t>
  </si>
  <si>
    <t>916991121</t>
  </si>
  <si>
    <t>Lože pod obrubníky, krajníky nebo obruby z dlažebních kostek z betonu prostého</t>
  </si>
  <si>
    <t>1411715208</t>
  </si>
  <si>
    <t>323,340*0,15*0,15</t>
  </si>
  <si>
    <t>68</t>
  </si>
  <si>
    <t>919726122</t>
  </si>
  <si>
    <t>Geotextilie pro ochranu, separaci a filtraci netkaná měrná hm přes 200 do 300 g/m2</t>
  </si>
  <si>
    <t>1397183705</t>
  </si>
  <si>
    <t>30</t>
  </si>
  <si>
    <t>961055111</t>
  </si>
  <si>
    <t>Bourání základů ze ŽB</t>
  </si>
  <si>
    <t>-589130824</t>
  </si>
  <si>
    <t>2,2*0,255*(1+0,422)</t>
  </si>
  <si>
    <t>2,2*0,37*1</t>
  </si>
  <si>
    <t>2,2*0,45*(1,65+1,95)</t>
  </si>
  <si>
    <t>31</t>
  </si>
  <si>
    <t>963042819</t>
  </si>
  <si>
    <t>Bourání schodišťových stupňů betonových zhotovených na místě</t>
  </si>
  <si>
    <t>-1301243759</t>
  </si>
  <si>
    <t>1,55*5</t>
  </si>
  <si>
    <t>32</t>
  </si>
  <si>
    <t>965042231</t>
  </si>
  <si>
    <t>Bourání podkladů pod dlažby nebo mazanin betonových nebo z litého asfaltu tl přes 100 mm pl do 4 m2</t>
  </si>
  <si>
    <t>-1788018546</t>
  </si>
  <si>
    <t>1,55*1,375*0,15</t>
  </si>
  <si>
    <t>33</t>
  </si>
  <si>
    <t>965049112</t>
  </si>
  <si>
    <t>Příplatek k bourání betonových mazanin za bourání mazanin se svařovanou sítí tl přes 100 mm</t>
  </si>
  <si>
    <t>1714829937</t>
  </si>
  <si>
    <t>34</t>
  </si>
  <si>
    <t>978036121</t>
  </si>
  <si>
    <t>Otlučení (osekání) cementových omítek vnějších ploch v rozsahu přes 5 do 10 %</t>
  </si>
  <si>
    <t>-1716581192</t>
  </si>
  <si>
    <t>(127,5+25)*1,625</t>
  </si>
  <si>
    <t>35</t>
  </si>
  <si>
    <t>1054508899</t>
  </si>
  <si>
    <t>(127,5+25)*1,825</t>
  </si>
  <si>
    <t>36</t>
  </si>
  <si>
    <t>985142113</t>
  </si>
  <si>
    <t>Vysekání spojovací hmoty ze spár zdiva hl do 40 mm dl přes 12 m/m2</t>
  </si>
  <si>
    <t>436796671</t>
  </si>
  <si>
    <t>37</t>
  </si>
  <si>
    <t>985231113</t>
  </si>
  <si>
    <t>Spárování zdiva aktivovanou maltou spára hl do 40 mm dl přes 12 m/m2</t>
  </si>
  <si>
    <t>877036780</t>
  </si>
  <si>
    <t>38</t>
  </si>
  <si>
    <t>985233131</t>
  </si>
  <si>
    <t>Úprava spár po spárování zdiva uhlazením spára dl přes 12 m/m2</t>
  </si>
  <si>
    <t>245144000</t>
  </si>
  <si>
    <t>39</t>
  </si>
  <si>
    <t>381042981</t>
  </si>
  <si>
    <t>40</t>
  </si>
  <si>
    <t>-1414913537</t>
  </si>
  <si>
    <t>41</t>
  </si>
  <si>
    <t>2009335589</t>
  </si>
  <si>
    <t>410,092*9 'Přepočtené koeficientem množství</t>
  </si>
  <si>
    <t>42</t>
  </si>
  <si>
    <t>-570740152</t>
  </si>
  <si>
    <t>410,092-144,577</t>
  </si>
  <si>
    <t>43</t>
  </si>
  <si>
    <t>997013875</t>
  </si>
  <si>
    <t>Poplatek za uložení stavebního odpadu na recyklační skládce (skládkovné) asfaltového bez obsahu dehtu zatříděného do Katalogu odpadů pod kódem 17 03 02</t>
  </si>
  <si>
    <t>106073776</t>
  </si>
  <si>
    <t>44</t>
  </si>
  <si>
    <t>638763238</t>
  </si>
  <si>
    <t>711</t>
  </si>
  <si>
    <t>Izolace proti vodě, vlhkosti a plynům</t>
  </si>
  <si>
    <t>45</t>
  </si>
  <si>
    <t>711112001</t>
  </si>
  <si>
    <t>Provedení izolace proti zemní vlhkosti svislé za studena nátěrem penetračním</t>
  </si>
  <si>
    <t>-2017329433</t>
  </si>
  <si>
    <t>46</t>
  </si>
  <si>
    <t>56284518.1</t>
  </si>
  <si>
    <t>penetrační nátěr imitace jílové izolace</t>
  </si>
  <si>
    <t>510561788</t>
  </si>
  <si>
    <t>"technologie a materiál viz TZ</t>
  </si>
  <si>
    <t>278,313</t>
  </si>
  <si>
    <t>278,313*1,5 'Přepočtené koeficientem množství</t>
  </si>
  <si>
    <t>47</t>
  </si>
  <si>
    <t>711161273</t>
  </si>
  <si>
    <t>Provedení izolace proti zemní vlhkosti svislé z nopové fólie</t>
  </si>
  <si>
    <t>317491680</t>
  </si>
  <si>
    <t>48</t>
  </si>
  <si>
    <t>28323010</t>
  </si>
  <si>
    <t>fólie profilovaná (nopová) drenážní HDPE s výškou nopů 20mm</t>
  </si>
  <si>
    <t>-380274972</t>
  </si>
  <si>
    <t>278,313*1,221 'Přepočtené koeficientem množství</t>
  </si>
  <si>
    <t>49</t>
  </si>
  <si>
    <t>711192202</t>
  </si>
  <si>
    <t>Provedení izolace proti zemní vlhkosti hydroizolační stěrkou svislé na zdivu, 2 vrstvy</t>
  </si>
  <si>
    <t>1596973570</t>
  </si>
  <si>
    <t>50</t>
  </si>
  <si>
    <t>24551030</t>
  </si>
  <si>
    <t>stěrka hydroizolační imitace jílové izolace</t>
  </si>
  <si>
    <t>1777942950</t>
  </si>
  <si>
    <t>278,313*8,16 'Přepočtené koeficientem množství</t>
  </si>
  <si>
    <t>51</t>
  </si>
  <si>
    <t>998711101</t>
  </si>
  <si>
    <t>Přesun hmot tonážní pro izolace proti vodě, vlhkosti a plynům v objektech v do 6 m</t>
  </si>
  <si>
    <t>-714678895</t>
  </si>
  <si>
    <t>764</t>
  </si>
  <si>
    <t>Konstrukce klempířské</t>
  </si>
  <si>
    <t>52</t>
  </si>
  <si>
    <t>764001891</t>
  </si>
  <si>
    <t>Demontáž úžlabí do suti</t>
  </si>
  <si>
    <t>475800578</t>
  </si>
  <si>
    <t>53</t>
  </si>
  <si>
    <t>764002861</t>
  </si>
  <si>
    <t>Demontáž oplechování říms a ozdobných prvků do suti</t>
  </si>
  <si>
    <t>552854035</t>
  </si>
  <si>
    <t>54</t>
  </si>
  <si>
    <t>764212612</t>
  </si>
  <si>
    <t>Oplechování úžlabí z Pz s povrchovou úpravou rš 1000 mm</t>
  </si>
  <si>
    <t>-449486528</t>
  </si>
  <si>
    <t>73</t>
  </si>
  <si>
    <t>764212665</t>
  </si>
  <si>
    <t>Oplechování rovné okapové hrany z Pz s povrchovou úpravou rš 400 mm</t>
  </si>
  <si>
    <t>-711511643</t>
  </si>
  <si>
    <t>"2/K" 5</t>
  </si>
  <si>
    <t>55</t>
  </si>
  <si>
    <t>764218654</t>
  </si>
  <si>
    <t>Oplechování římsy oblé nebo ze segmentů mechanicky kotvené z Pz s upraveným povrchem rš 330 mm</t>
  </si>
  <si>
    <t>-1782716602</t>
  </si>
  <si>
    <t>"1/K" 116,5</t>
  </si>
  <si>
    <t>74</t>
  </si>
  <si>
    <t>764511603</t>
  </si>
  <si>
    <t>Žlab podokapní půlkruhový z Pz s povrchovou úpravou rš 400 mm</t>
  </si>
  <si>
    <t>766732554</t>
  </si>
  <si>
    <t>"4/K vč. 3/K" 5</t>
  </si>
  <si>
    <t>56</t>
  </si>
  <si>
    <t>764511643</t>
  </si>
  <si>
    <t>Kotlík oválný (trychtýřový) pro podokapní žlaby z Pz s povrchovou úpravou 330/120 mm</t>
  </si>
  <si>
    <t>kus</t>
  </si>
  <si>
    <t>429303183</t>
  </si>
  <si>
    <t>"5/K" 1</t>
  </si>
  <si>
    <t>57</t>
  </si>
  <si>
    <t>764518623</t>
  </si>
  <si>
    <t>Svody kruhové včetně objímek, kolen, odskoků z Pz s povrchovou úpravou průměru 120 mm</t>
  </si>
  <si>
    <t>520786523</t>
  </si>
  <si>
    <t>"6/K" 4</t>
  </si>
  <si>
    <t>58</t>
  </si>
  <si>
    <t>998764101</t>
  </si>
  <si>
    <t>Přesun hmot tonážní pro konstrukce klempířské v objektech v do 6 m</t>
  </si>
  <si>
    <t>-1394868750</t>
  </si>
  <si>
    <t>767</t>
  </si>
  <si>
    <t>Konstrukce zámečnické</t>
  </si>
  <si>
    <t>59</t>
  </si>
  <si>
    <t>767893114</t>
  </si>
  <si>
    <t>Montáž stříšek nad vstupy kotvených pomocí závěsů obloukových, výplň z umělých hmot šířky do 2,00 m</t>
  </si>
  <si>
    <t>-745337317</t>
  </si>
  <si>
    <t>60</t>
  </si>
  <si>
    <t>28319025.R</t>
  </si>
  <si>
    <t xml:space="preserve">stříška vchodová oblouková, kotvená pomocí konzol, hliníkový rám, výplň dutinkový polykarbonát 2000x1500mm </t>
  </si>
  <si>
    <t>-1463317069</t>
  </si>
  <si>
    <t>61</t>
  </si>
  <si>
    <t>767893815</t>
  </si>
  <si>
    <t>Demontáž stříšek nad vstupy s výplní skleněnou</t>
  </si>
  <si>
    <t>307097677</t>
  </si>
  <si>
    <t>62</t>
  </si>
  <si>
    <t>998767101</t>
  </si>
  <si>
    <t>Přesun hmot tonážní pro zámečnické konstrukce v objektech v do 6 m</t>
  </si>
  <si>
    <t>655330644</t>
  </si>
  <si>
    <t>783</t>
  </si>
  <si>
    <t>Dokončovací práce - nátěry</t>
  </si>
  <si>
    <t>63</t>
  </si>
  <si>
    <t>783806811</t>
  </si>
  <si>
    <t>Odstranění nátěrů z omítek oškrábáním</t>
  </si>
  <si>
    <t>-1868673369</t>
  </si>
  <si>
    <t>64</t>
  </si>
  <si>
    <t>783822213</t>
  </si>
  <si>
    <t>Celoplošné vyrovnání omítky před provedením nátěru modifikovanou cementovou stěrkou tl do 3 mm</t>
  </si>
  <si>
    <t>-735305214</t>
  </si>
  <si>
    <t>65</t>
  </si>
  <si>
    <t>783823133</t>
  </si>
  <si>
    <t>Penetrační silikátový nátěr hladkých, tenkovrstvých zrnitých nebo štukových omítek</t>
  </si>
  <si>
    <t>-693184465</t>
  </si>
  <si>
    <t>66</t>
  </si>
  <si>
    <t>783826313</t>
  </si>
  <si>
    <t>Mikroarmovací silikátový nátěr omítek</t>
  </si>
  <si>
    <t>-403080914</t>
  </si>
  <si>
    <t>67</t>
  </si>
  <si>
    <t>783896307</t>
  </si>
  <si>
    <t>Příplatek k cenám elastických nebo mikroarmovacích nátěrů omítek za barevný nátěr v odstínu sytém</t>
  </si>
  <si>
    <t>686149050</t>
  </si>
  <si>
    <t>VRN - VRN</t>
  </si>
  <si>
    <t xml:space="preserve">    VRN11 - VEDLEJŠÍ NÁKLADY STAVBY</t>
  </si>
  <si>
    <t xml:space="preserve">    VRN91 - OSTATNÍ NÁKLADY STAVBY</t>
  </si>
  <si>
    <t>VRN</t>
  </si>
  <si>
    <t>VRN11</t>
  </si>
  <si>
    <t>VEDLEJŠÍ NÁKLADY STAVBY</t>
  </si>
  <si>
    <t>VRN11-01</t>
  </si>
  <si>
    <t>Náklady zhotovitele související se zajištěním provozů nutných pro provádění díla - zařízení staveniště</t>
  </si>
  <si>
    <t>soubor</t>
  </si>
  <si>
    <t>-254075211</t>
  </si>
  <si>
    <t>P</t>
  </si>
  <si>
    <t xml:space="preserve">Poznámka k položce:_x000D_
(kancelářské/skladovací/sociální objekty, oplocení stavby, ostraha staveniště, kompletní vnitrostaveništní rozvody všech potřebných energií vč. jejich poplatků, zajištění podružných měření spotřeby) </t>
  </si>
  <si>
    <t>VRN11-02</t>
  </si>
  <si>
    <t>Náklady zhotovitele související se zajištěním provozů nutných pro provádění díla - ostatní zařízení a práce</t>
  </si>
  <si>
    <t>-34418906</t>
  </si>
  <si>
    <t>-Zřízení trvalé, dočasné deponie a mezideponie</t>
  </si>
  <si>
    <t>-zřízení příjezdů a přístupů na staveniště</t>
  </si>
  <si>
    <t>-úpravy staveniště z hlediska bezpečnosti a ochrany zdraví třetích osob, vč. nutných úprav pro osoby s omezenou schopností pohybu a orientace</t>
  </si>
  <si>
    <t>-uspořádání a bezpečnost staveniště z hlediska ochrany veřejných zájmů</t>
  </si>
  <si>
    <t>-dodržení podmínek pro provádění staveb z hlediska BOZP (vč. označení stavby) a sestaveného plánu BOZP</t>
  </si>
  <si>
    <t>-dodržování podmínek pro ochranu životního prostředí při výstavbě</t>
  </si>
  <si>
    <t>-dodržování podmínek pro práci s nebezpečnými odpady vč. vypracování plánu nakládání s těmito odpady</t>
  </si>
  <si>
    <t>-dodržení podmínek - možnosti nakládání s odpady</t>
  </si>
  <si>
    <t>-splnění zvláštních požadavků na provádění stavby, které vyžadují zvláštní bezpečnostní opatření</t>
  </si>
  <si>
    <t>-dočasné / provizorní dopravní značení, osvětlení - (vyřízení+zřízení+likvidace po skončení stavby) neuvedené v jednotlivých stavebních objektech</t>
  </si>
  <si>
    <t>-dočasné / provizorní oplocení - (zřízení+likvidace po skončení stavby)</t>
  </si>
  <si>
    <t>1,0</t>
  </si>
  <si>
    <t>VRN11-03</t>
  </si>
  <si>
    <t>Náklady zhotovitele související se zajištěním provozů nutných pro provádění díla - likvidace zařízení staveniště</t>
  </si>
  <si>
    <t>-1603896953</t>
  </si>
  <si>
    <t>Poznámka k položce:_x000D_
(náklady zhotovitele spojené s kompletní likvidací zařízení staveniště vč. uvedení všech dotčených ploch do bezvadného stavu)</t>
  </si>
  <si>
    <t>VRN91</t>
  </si>
  <si>
    <t>OSTATNÍ NÁKLADY STAVBY</t>
  </si>
  <si>
    <t>VRN91-01</t>
  </si>
  <si>
    <t>Náklady zhotovitele související se zajištěním a provedením kompletního díla dle PD a souvisejících dokladů - kompletační činnost</t>
  </si>
  <si>
    <t>865251165</t>
  </si>
  <si>
    <t>VRN91-11</t>
  </si>
  <si>
    <t>Zajištění všech dokladů a revizí nutných pro předání stavby a vydání kolaudačního souhlasu</t>
  </si>
  <si>
    <t>211291412</t>
  </si>
  <si>
    <t>"popř. i Povolení zkušebního provozu, byl-li (bude-li) zkušební provoz ve stavebním povolení požadován, a to vč. zajištění příslušných podkladů</t>
  </si>
  <si>
    <t>"jako např.:</t>
  </si>
  <si>
    <t>"revizní zprávy, výsledky zkoušek a zkušebního provozu (pokud bude prováděn)</t>
  </si>
  <si>
    <t>"průkaz způsobilosti určeného technického zařízení (jsou-li UTZ součástí stavby)</t>
  </si>
  <si>
    <t>"stanoviska dotčených orgánů státní správy, stanoviska vlastníků (provozovatelů) veřejné dopravní a technické infrastruktury o provedení kontroly</t>
  </si>
  <si>
    <t>"způsobu napojení stavby (pokud byla předem vyžadována)</t>
  </si>
  <si>
    <t>"geodetická vytýčení sítí, geometrický plán stavby, správních poplatků, atp.</t>
  </si>
  <si>
    <t>VRN91-12</t>
  </si>
  <si>
    <t>Zajištění splnění podmínek vyplývajících z vydaných rozhodnutí o povolení stavby dle zadávací dokumentace a plánu bezpečnosti</t>
  </si>
  <si>
    <t>-70148511</t>
  </si>
  <si>
    <t>VRN91-13</t>
  </si>
  <si>
    <t xml:space="preserve">Součinnost s ostatními zúčastněnými stranami : se zástupci objednatele, projektanta, TDI, AD, koordinátora bezpečnosti </t>
  </si>
  <si>
    <t>-1970719910</t>
  </si>
  <si>
    <t>VRN91-14</t>
  </si>
  <si>
    <t xml:space="preserve">Včasné odsouhlasení všech užitých výrobků/prvků, materiálů a technologií zástupci všech zúčastněných stran, požadované zadávací a projektovou dokumentací - (VYVZORKOVÁNÍ) </t>
  </si>
  <si>
    <t>1649143763</t>
  </si>
  <si>
    <t>VRN91-21</t>
  </si>
  <si>
    <t xml:space="preserve">Technická řešení - návrh a projednání nutných odchylek a změn oproti PD zjištěných v průběhu stavby </t>
  </si>
  <si>
    <t>-208266905</t>
  </si>
  <si>
    <t>VRN91-22</t>
  </si>
  <si>
    <t xml:space="preserve">Technická řešení  - návrh a projednání kolizí se skrytými konstrukcemi, vč. nákladů souvisejících s technickým řešením případných kolizí stavby se skrytými konstrukcemi, které projektant nemohl předvídat. </t>
  </si>
  <si>
    <t>1791622514</t>
  </si>
  <si>
    <t>VRN91-23</t>
  </si>
  <si>
    <t>Zabezpečení objektu, staveniště a veškeré vybavení, majetku třetích osob a stavebního materiálu instalovaného i neinstalovaného (uskladněného) v rámci stavby proti vzniku jakýchkoliv škod či snížení kvality vlivem klimatických podmínek, proti odcizení.</t>
  </si>
  <si>
    <t>75532999</t>
  </si>
  <si>
    <t>VRN91-31</t>
  </si>
  <si>
    <t xml:space="preserve">Provedení všech zkoušek a revizí předepsaných projektovou a zadávací dokumentací, platnými normami, návodů k obsluze - (neuvedených v jednotlivých soupisech prací) </t>
  </si>
  <si>
    <t>-410064458</t>
  </si>
  <si>
    <t>VRN91-51</t>
  </si>
  <si>
    <t xml:space="preserve">Náklady na projekční práce </t>
  </si>
  <si>
    <t>1264884</t>
  </si>
  <si>
    <t>-vypracování dílenské / dodavatelské dokumentace stavby - dle požadavků PD a zadávací dokumentace vč. odsouhlasení ze strany autorů PDPS</t>
  </si>
  <si>
    <t>-vypracování dokumentace "skutečného provedení stavby" - dle požadavků PD a zadávací dokumentace vč. odsouhlasení ze strany autorů PDPS</t>
  </si>
  <si>
    <t>VEŠKERÉ FORMY A PŘEDÁNÍ SE ŘÍDÍ PODMÍNKAMI ZADÁVACÍ DOKUMENTACE STAVBY</t>
  </si>
  <si>
    <t>VRN91-61</t>
  </si>
  <si>
    <t xml:space="preserve">Zpracování fotodokumentace : A) fotofokumentace stávajícího stavu před zahájením stavebních prací,  B) fotodokumentace průběhu realizace stavby,   C) fotodokumentace dokončeného díla.  Předání objednateli v počtu a formě uvedené v zadávací dokumentaci. </t>
  </si>
  <si>
    <t>-1826736523</t>
  </si>
  <si>
    <t>VRN91-98</t>
  </si>
  <si>
    <t>Ostatní náklady spojené s požadavky objednatele, které jsou uvedeny v jednotlivých článcích smlouvy o dílo nebo v ZOV, pokud nejsou zahrnuty v soupisech prací</t>
  </si>
  <si>
    <t>113633424</t>
  </si>
  <si>
    <t>VRN IIe - Vedlejší a ostatní náklady</t>
  </si>
  <si>
    <t>VRN91-02</t>
  </si>
  <si>
    <t xml:space="preserve">Pravidelné čištění přilehlých / souvisejících komunikací a zpevněných ploch - po celou dobu stavby </t>
  </si>
  <si>
    <t>1703793676</t>
  </si>
  <si>
    <t>VRN91-41</t>
  </si>
  <si>
    <t>Uvedení všech pozemků, konstrukcí a povrchů dotčených stavbou do původního stavu vč. protokolárního zpětného předání jednotlivým vlastníkům.</t>
  </si>
  <si>
    <t>2006004180</t>
  </si>
  <si>
    <t>VRN91-81</t>
  </si>
  <si>
    <t>Vytyčení všech inženýrských sítí před zahájením prací vč. řádného zajištění. Zpětné protokolární předání všech inženýrských sítí jednotlivým správcům vč. uvedení dotčených ploch do bezvadného stavu.</t>
  </si>
  <si>
    <t>1507360798</t>
  </si>
  <si>
    <t>VRN91-82</t>
  </si>
  <si>
    <t>Vytyčení stavby, nebo jejích částí, goedetem před zahájením stavby. Zaměření skutečného provedení stavby a vypracování geometrického plánu - zpracování a předání viz zadávací dokumentace.</t>
  </si>
  <si>
    <t>1611646625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</si>
</sst>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7" t="s">
        <v>14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R5" s="19"/>
      <c r="BE5" s="19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8" t="s">
        <v>17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R6" s="19"/>
      <c r="BE6" s="19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5"/>
      <c r="BS8" s="16" t="s">
        <v>6</v>
      </c>
    </row>
    <row r="9" spans="1:74" ht="14.45" customHeight="1">
      <c r="B9" s="19"/>
      <c r="AR9" s="19"/>
      <c r="BE9" s="19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5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95"/>
      <c r="BS11" s="16" t="s">
        <v>6</v>
      </c>
    </row>
    <row r="12" spans="1:74" ht="6.95" customHeight="1">
      <c r="B12" s="19"/>
      <c r="AR12" s="19"/>
      <c r="BE12" s="195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95"/>
      <c r="BS13" s="16" t="s">
        <v>6</v>
      </c>
    </row>
    <row r="14" spans="1:74" ht="12.75">
      <c r="B14" s="19"/>
      <c r="E14" s="199" t="s">
        <v>29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6" t="s">
        <v>27</v>
      </c>
      <c r="AN14" s="28" t="s">
        <v>29</v>
      </c>
      <c r="AR14" s="19"/>
      <c r="BE14" s="195"/>
      <c r="BS14" s="16" t="s">
        <v>6</v>
      </c>
    </row>
    <row r="15" spans="1:74" ht="6.95" customHeight="1">
      <c r="B15" s="19"/>
      <c r="AR15" s="19"/>
      <c r="BE15" s="195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95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195"/>
      <c r="BS17" s="16" t="s">
        <v>32</v>
      </c>
    </row>
    <row r="18" spans="2:71" ht="6.95" customHeight="1">
      <c r="B18" s="19"/>
      <c r="AR18" s="19"/>
      <c r="BE18" s="195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195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195"/>
      <c r="BS20" s="16" t="s">
        <v>32</v>
      </c>
    </row>
    <row r="21" spans="2:71" ht="6.95" customHeight="1">
      <c r="B21" s="19"/>
      <c r="AR21" s="19"/>
      <c r="BE21" s="195"/>
    </row>
    <row r="22" spans="2:71" ht="12" customHeight="1">
      <c r="B22" s="19"/>
      <c r="D22" s="26" t="s">
        <v>35</v>
      </c>
      <c r="AR22" s="19"/>
      <c r="BE22" s="195"/>
    </row>
    <row r="23" spans="2:71" ht="16.5" customHeight="1">
      <c r="B23" s="19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19"/>
      <c r="BE23" s="195"/>
    </row>
    <row r="24" spans="2:71" ht="6.95" customHeight="1">
      <c r="B24" s="19"/>
      <c r="AR24" s="19"/>
      <c r="BE24" s="19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2" t="e">
        <f>ROUND(AG94,2)</f>
        <v>#REF!</v>
      </c>
      <c r="AL26" s="203"/>
      <c r="AM26" s="203"/>
      <c r="AN26" s="203"/>
      <c r="AO26" s="203"/>
      <c r="AR26" s="31"/>
      <c r="BE26" s="195"/>
    </row>
    <row r="27" spans="2:71" s="1" customFormat="1" ht="6.95" customHeight="1">
      <c r="B27" s="31"/>
      <c r="AR27" s="31"/>
      <c r="BE27" s="195"/>
    </row>
    <row r="28" spans="2:71" s="1" customFormat="1" ht="12.75">
      <c r="B28" s="31"/>
      <c r="L28" s="204" t="s">
        <v>37</v>
      </c>
      <c r="M28" s="204"/>
      <c r="N28" s="204"/>
      <c r="O28" s="204"/>
      <c r="P28" s="204"/>
      <c r="W28" s="204" t="s">
        <v>38</v>
      </c>
      <c r="X28" s="204"/>
      <c r="Y28" s="204"/>
      <c r="Z28" s="204"/>
      <c r="AA28" s="204"/>
      <c r="AB28" s="204"/>
      <c r="AC28" s="204"/>
      <c r="AD28" s="204"/>
      <c r="AE28" s="204"/>
      <c r="AK28" s="204" t="s">
        <v>39</v>
      </c>
      <c r="AL28" s="204"/>
      <c r="AM28" s="204"/>
      <c r="AN28" s="204"/>
      <c r="AO28" s="204"/>
      <c r="AR28" s="31"/>
      <c r="BE28" s="195"/>
    </row>
    <row r="29" spans="2:71" s="2" customFormat="1" ht="14.45" customHeight="1">
      <c r="B29" s="35"/>
      <c r="D29" s="26" t="s">
        <v>40</v>
      </c>
      <c r="F29" s="26" t="s">
        <v>41</v>
      </c>
      <c r="L29" s="189">
        <v>0.21</v>
      </c>
      <c r="M29" s="188"/>
      <c r="N29" s="188"/>
      <c r="O29" s="188"/>
      <c r="P29" s="188"/>
      <c r="W29" s="187" t="e">
        <f>ROUND(AZ94, 2)</f>
        <v>#REF!</v>
      </c>
      <c r="X29" s="188"/>
      <c r="Y29" s="188"/>
      <c r="Z29" s="188"/>
      <c r="AA29" s="188"/>
      <c r="AB29" s="188"/>
      <c r="AC29" s="188"/>
      <c r="AD29" s="188"/>
      <c r="AE29" s="188"/>
      <c r="AK29" s="187" t="e">
        <f>ROUND(AV94, 2)</f>
        <v>#REF!</v>
      </c>
      <c r="AL29" s="188"/>
      <c r="AM29" s="188"/>
      <c r="AN29" s="188"/>
      <c r="AO29" s="188"/>
      <c r="AR29" s="35"/>
      <c r="BE29" s="196"/>
    </row>
    <row r="30" spans="2:71" s="2" customFormat="1" ht="14.45" customHeight="1">
      <c r="B30" s="35"/>
      <c r="F30" s="26" t="s">
        <v>42</v>
      </c>
      <c r="L30" s="189">
        <v>0.15</v>
      </c>
      <c r="M30" s="188"/>
      <c r="N30" s="188"/>
      <c r="O30" s="188"/>
      <c r="P30" s="188"/>
      <c r="W30" s="187" t="e">
        <f>ROUND(BA94, 2)</f>
        <v>#REF!</v>
      </c>
      <c r="X30" s="188"/>
      <c r="Y30" s="188"/>
      <c r="Z30" s="188"/>
      <c r="AA30" s="188"/>
      <c r="AB30" s="188"/>
      <c r="AC30" s="188"/>
      <c r="AD30" s="188"/>
      <c r="AE30" s="188"/>
      <c r="AK30" s="187" t="e">
        <f>ROUND(AW94, 2)</f>
        <v>#REF!</v>
      </c>
      <c r="AL30" s="188"/>
      <c r="AM30" s="188"/>
      <c r="AN30" s="188"/>
      <c r="AO30" s="188"/>
      <c r="AR30" s="35"/>
      <c r="BE30" s="196"/>
    </row>
    <row r="31" spans="2:71" s="2" customFormat="1" ht="14.45" hidden="1" customHeight="1">
      <c r="B31" s="35"/>
      <c r="F31" s="26" t="s">
        <v>43</v>
      </c>
      <c r="L31" s="189">
        <v>0.21</v>
      </c>
      <c r="M31" s="188"/>
      <c r="N31" s="188"/>
      <c r="O31" s="188"/>
      <c r="P31" s="188"/>
      <c r="W31" s="187" t="e">
        <f>ROUND(BB94, 2)</f>
        <v>#REF!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5"/>
      <c r="BE31" s="196"/>
    </row>
    <row r="32" spans="2:71" s="2" customFormat="1" ht="14.45" hidden="1" customHeight="1">
      <c r="B32" s="35"/>
      <c r="F32" s="26" t="s">
        <v>44</v>
      </c>
      <c r="L32" s="189">
        <v>0.15</v>
      </c>
      <c r="M32" s="188"/>
      <c r="N32" s="188"/>
      <c r="O32" s="188"/>
      <c r="P32" s="188"/>
      <c r="W32" s="187" t="e">
        <f>ROUND(BC94, 2)</f>
        <v>#REF!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5"/>
      <c r="BE32" s="196"/>
    </row>
    <row r="33" spans="2:57" s="2" customFormat="1" ht="14.45" hidden="1" customHeight="1">
      <c r="B33" s="35"/>
      <c r="F33" s="26" t="s">
        <v>45</v>
      </c>
      <c r="L33" s="189">
        <v>0</v>
      </c>
      <c r="M33" s="188"/>
      <c r="N33" s="188"/>
      <c r="O33" s="188"/>
      <c r="P33" s="188"/>
      <c r="W33" s="187" t="e">
        <f>ROUND(BD94, 2)</f>
        <v>#REF!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5"/>
      <c r="BE33" s="196"/>
    </row>
    <row r="34" spans="2:57" s="1" customFormat="1" ht="6.95" customHeight="1">
      <c r="B34" s="31"/>
      <c r="AR34" s="31"/>
      <c r="BE34" s="19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93" t="s">
        <v>48</v>
      </c>
      <c r="Y35" s="191"/>
      <c r="Z35" s="191"/>
      <c r="AA35" s="191"/>
      <c r="AB35" s="191"/>
      <c r="AC35" s="38"/>
      <c r="AD35" s="38"/>
      <c r="AE35" s="38"/>
      <c r="AF35" s="38"/>
      <c r="AG35" s="38"/>
      <c r="AH35" s="38"/>
      <c r="AI35" s="38"/>
      <c r="AJ35" s="38"/>
      <c r="AK35" s="190" t="e">
        <f>SUM(AK26:AK33)</f>
        <v>#REF!</v>
      </c>
      <c r="AL35" s="191"/>
      <c r="AM35" s="191"/>
      <c r="AN35" s="191"/>
      <c r="AO35" s="192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220219</v>
      </c>
      <c r="AR84" s="47"/>
    </row>
    <row r="85" spans="1:91" s="4" customFormat="1" ht="36.950000000000003" customHeight="1">
      <c r="B85" s="48"/>
      <c r="C85" s="49" t="s">
        <v>16</v>
      </c>
      <c r="L85" s="215" t="str">
        <f>K6</f>
        <v>Sanace obvodového zdiva staré budovy ZŠ a MŠ TGM v Bílovci a oprava ZP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Bílovec</v>
      </c>
      <c r="AI87" s="26" t="s">
        <v>22</v>
      </c>
      <c r="AM87" s="217" t="str">
        <f>IF(AN8= "","",AN8)</f>
        <v>20. 2. 2022</v>
      </c>
      <c r="AN87" s="217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Bílovec</v>
      </c>
      <c r="AI89" s="26" t="s">
        <v>30</v>
      </c>
      <c r="AM89" s="218" t="str">
        <f>IF(E17="","",E17)</f>
        <v>Ing. Jakub Guňka</v>
      </c>
      <c r="AN89" s="219"/>
      <c r="AO89" s="219"/>
      <c r="AP89" s="219"/>
      <c r="AR89" s="31"/>
      <c r="AS89" s="220" t="s">
        <v>56</v>
      </c>
      <c r="AT89" s="22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18" t="str">
        <f>IF(E20="","",E20)</f>
        <v xml:space="preserve"> </v>
      </c>
      <c r="AN90" s="219"/>
      <c r="AO90" s="219"/>
      <c r="AP90" s="219"/>
      <c r="AR90" s="31"/>
      <c r="AS90" s="222"/>
      <c r="AT90" s="223"/>
      <c r="BD90" s="55"/>
    </row>
    <row r="91" spans="1:91" s="1" customFormat="1" ht="10.9" customHeight="1">
      <c r="B91" s="31"/>
      <c r="AR91" s="31"/>
      <c r="AS91" s="222"/>
      <c r="AT91" s="223"/>
      <c r="BD91" s="55"/>
    </row>
    <row r="92" spans="1:91" s="1" customFormat="1" ht="29.25" customHeight="1">
      <c r="B92" s="31"/>
      <c r="C92" s="210" t="s">
        <v>57</v>
      </c>
      <c r="D92" s="211"/>
      <c r="E92" s="211"/>
      <c r="F92" s="211"/>
      <c r="G92" s="211"/>
      <c r="H92" s="56"/>
      <c r="I92" s="213" t="s">
        <v>58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2" t="s">
        <v>59</v>
      </c>
      <c r="AH92" s="211"/>
      <c r="AI92" s="211"/>
      <c r="AJ92" s="211"/>
      <c r="AK92" s="211"/>
      <c r="AL92" s="211"/>
      <c r="AM92" s="211"/>
      <c r="AN92" s="213" t="s">
        <v>60</v>
      </c>
      <c r="AO92" s="211"/>
      <c r="AP92" s="214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8" t="e">
        <f>ROUND(SUM(AG95:AG98),2)</f>
        <v>#REF!</v>
      </c>
      <c r="AH94" s="208"/>
      <c r="AI94" s="208"/>
      <c r="AJ94" s="208"/>
      <c r="AK94" s="208"/>
      <c r="AL94" s="208"/>
      <c r="AM94" s="208"/>
      <c r="AN94" s="209" t="e">
        <f>SUM(AG94,AT94)</f>
        <v>#REF!</v>
      </c>
      <c r="AO94" s="209"/>
      <c r="AP94" s="209"/>
      <c r="AQ94" s="66" t="s">
        <v>1</v>
      </c>
      <c r="AR94" s="62"/>
      <c r="AS94" s="67">
        <f>ROUND(SUM(AS95:AS98),2)</f>
        <v>0</v>
      </c>
      <c r="AT94" s="68" t="e">
        <f>ROUND(SUM(AV94:AW94),2)</f>
        <v>#REF!</v>
      </c>
      <c r="AU94" s="69" t="e">
        <f>ROUND(SUM(AU95:AU98),5)</f>
        <v>#REF!</v>
      </c>
      <c r="AV94" s="68" t="e">
        <f>ROUND(AZ94*L29,2)</f>
        <v>#REF!</v>
      </c>
      <c r="AW94" s="68" t="e">
        <f>ROUND(BA94*L30,2)</f>
        <v>#REF!</v>
      </c>
      <c r="AX94" s="68" t="e">
        <f>ROUND(BB94*L29,2)</f>
        <v>#REF!</v>
      </c>
      <c r="AY94" s="68" t="e">
        <f>ROUND(BC94*L30,2)</f>
        <v>#REF!</v>
      </c>
      <c r="AZ94" s="68" t="e">
        <f>ROUND(SUM(AZ95:AZ98),2)</f>
        <v>#REF!</v>
      </c>
      <c r="BA94" s="68" t="e">
        <f>ROUND(SUM(BA95:BA98),2)</f>
        <v>#REF!</v>
      </c>
      <c r="BB94" s="68" t="e">
        <f>ROUND(SUM(BB95:BB98),2)</f>
        <v>#REF!</v>
      </c>
      <c r="BC94" s="68" t="e">
        <f>ROUND(SUM(BC95:BC98),2)</f>
        <v>#REF!</v>
      </c>
      <c r="BD94" s="70" t="e">
        <f>ROUND(SUM(BD95:BD98),2)</f>
        <v>#REF!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1" s="6" customFormat="1" ht="16.5" customHeight="1">
      <c r="A95" s="73" t="s">
        <v>80</v>
      </c>
      <c r="B95" s="74"/>
      <c r="C95" s="75"/>
      <c r="D95" s="207" t="s">
        <v>81</v>
      </c>
      <c r="E95" s="207"/>
      <c r="F95" s="207"/>
      <c r="G95" s="207"/>
      <c r="H95" s="207"/>
      <c r="I95" s="76"/>
      <c r="J95" s="207" t="s">
        <v>82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 t="e">
        <f>#REF!</f>
        <v>#REF!</v>
      </c>
      <c r="AH95" s="206"/>
      <c r="AI95" s="206"/>
      <c r="AJ95" s="206"/>
      <c r="AK95" s="206"/>
      <c r="AL95" s="206"/>
      <c r="AM95" s="206"/>
      <c r="AN95" s="205" t="e">
        <f>SUM(AG95,AT95)</f>
        <v>#REF!</v>
      </c>
      <c r="AO95" s="206"/>
      <c r="AP95" s="206"/>
      <c r="AQ95" s="77" t="s">
        <v>83</v>
      </c>
      <c r="AR95" s="74"/>
      <c r="AS95" s="78">
        <v>0</v>
      </c>
      <c r="AT95" s="79" t="e">
        <f>ROUND(SUM(AV95:AW95),2)</f>
        <v>#REF!</v>
      </c>
      <c r="AU95" s="80" t="e">
        <f>#REF!</f>
        <v>#REF!</v>
      </c>
      <c r="AV95" s="79" t="e">
        <f>#REF!</f>
        <v>#REF!</v>
      </c>
      <c r="AW95" s="79" t="e">
        <f>#REF!</f>
        <v>#REF!</v>
      </c>
      <c r="AX95" s="79" t="e">
        <f>#REF!</f>
        <v>#REF!</v>
      </c>
      <c r="AY95" s="79" t="e">
        <f>#REF!</f>
        <v>#REF!</v>
      </c>
      <c r="AZ95" s="79" t="e">
        <f>#REF!</f>
        <v>#REF!</v>
      </c>
      <c r="BA95" s="79" t="e">
        <f>#REF!</f>
        <v>#REF!</v>
      </c>
      <c r="BB95" s="79" t="e">
        <f>#REF!</f>
        <v>#REF!</v>
      </c>
      <c r="BC95" s="79" t="e">
        <f>#REF!</f>
        <v>#REF!</v>
      </c>
      <c r="BD95" s="81" t="e">
        <f>#REF!</f>
        <v>#REF!</v>
      </c>
      <c r="BT95" s="82" t="s">
        <v>84</v>
      </c>
      <c r="BV95" s="82" t="s">
        <v>78</v>
      </c>
      <c r="BW95" s="82" t="s">
        <v>85</v>
      </c>
      <c r="BX95" s="82" t="s">
        <v>5</v>
      </c>
      <c r="CL95" s="82" t="s">
        <v>1</v>
      </c>
      <c r="CM95" s="82" t="s">
        <v>86</v>
      </c>
    </row>
    <row r="96" spans="1:91" s="6" customFormat="1" ht="16.5" customHeight="1">
      <c r="A96" s="73" t="s">
        <v>80</v>
      </c>
      <c r="B96" s="74"/>
      <c r="C96" s="75"/>
      <c r="D96" s="207" t="s">
        <v>87</v>
      </c>
      <c r="E96" s="207"/>
      <c r="F96" s="207"/>
      <c r="G96" s="207"/>
      <c r="H96" s="207"/>
      <c r="I96" s="76"/>
      <c r="J96" s="207" t="s">
        <v>88</v>
      </c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5">
        <f>'II. etapa - Vnější úpravy'!J30</f>
        <v>0</v>
      </c>
      <c r="AH96" s="206"/>
      <c r="AI96" s="206"/>
      <c r="AJ96" s="206"/>
      <c r="AK96" s="206"/>
      <c r="AL96" s="206"/>
      <c r="AM96" s="206"/>
      <c r="AN96" s="205">
        <f>SUM(AG96,AT96)</f>
        <v>0</v>
      </c>
      <c r="AO96" s="206"/>
      <c r="AP96" s="206"/>
      <c r="AQ96" s="77" t="s">
        <v>83</v>
      </c>
      <c r="AR96" s="74"/>
      <c r="AS96" s="78">
        <v>0</v>
      </c>
      <c r="AT96" s="79">
        <f>ROUND(SUM(AV96:AW96),2)</f>
        <v>0</v>
      </c>
      <c r="AU96" s="80">
        <f>'II. etapa - Vnější úpravy'!P130</f>
        <v>0</v>
      </c>
      <c r="AV96" s="79">
        <f>'II. etapa - Vnější úpravy'!J33</f>
        <v>0</v>
      </c>
      <c r="AW96" s="79">
        <f>'II. etapa - Vnější úpravy'!J34</f>
        <v>0</v>
      </c>
      <c r="AX96" s="79">
        <f>'II. etapa - Vnější úpravy'!J35</f>
        <v>0</v>
      </c>
      <c r="AY96" s="79">
        <f>'II. etapa - Vnější úpravy'!J36</f>
        <v>0</v>
      </c>
      <c r="AZ96" s="79">
        <f>'II. etapa - Vnější úpravy'!F33</f>
        <v>0</v>
      </c>
      <c r="BA96" s="79">
        <f>'II. etapa - Vnější úpravy'!F34</f>
        <v>0</v>
      </c>
      <c r="BB96" s="79">
        <f>'II. etapa - Vnější úpravy'!F35</f>
        <v>0</v>
      </c>
      <c r="BC96" s="79">
        <f>'II. etapa - Vnější úpravy'!F36</f>
        <v>0</v>
      </c>
      <c r="BD96" s="81">
        <f>'II. etapa - Vnější úpravy'!F37</f>
        <v>0</v>
      </c>
      <c r="BT96" s="82" t="s">
        <v>84</v>
      </c>
      <c r="BV96" s="82" t="s">
        <v>78</v>
      </c>
      <c r="BW96" s="82" t="s">
        <v>89</v>
      </c>
      <c r="BX96" s="82" t="s">
        <v>5</v>
      </c>
      <c r="CL96" s="82" t="s">
        <v>1</v>
      </c>
      <c r="CM96" s="82" t="s">
        <v>86</v>
      </c>
    </row>
    <row r="97" spans="1:91" s="6" customFormat="1" ht="16.5" customHeight="1">
      <c r="A97" s="73" t="s">
        <v>80</v>
      </c>
      <c r="B97" s="74"/>
      <c r="C97" s="75"/>
      <c r="D97" s="207" t="s">
        <v>90</v>
      </c>
      <c r="E97" s="207"/>
      <c r="F97" s="207"/>
      <c r="G97" s="207"/>
      <c r="H97" s="207"/>
      <c r="I97" s="76"/>
      <c r="J97" s="207" t="s">
        <v>91</v>
      </c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5" t="e">
        <f>#REF!</f>
        <v>#REF!</v>
      </c>
      <c r="AH97" s="206"/>
      <c r="AI97" s="206"/>
      <c r="AJ97" s="206"/>
      <c r="AK97" s="206"/>
      <c r="AL97" s="206"/>
      <c r="AM97" s="206"/>
      <c r="AN97" s="205" t="e">
        <f>SUM(AG97,AT97)</f>
        <v>#REF!</v>
      </c>
      <c r="AO97" s="206"/>
      <c r="AP97" s="206"/>
      <c r="AQ97" s="77" t="s">
        <v>83</v>
      </c>
      <c r="AR97" s="74"/>
      <c r="AS97" s="78">
        <v>0</v>
      </c>
      <c r="AT97" s="79" t="e">
        <f>ROUND(SUM(AV97:AW97),2)</f>
        <v>#REF!</v>
      </c>
      <c r="AU97" s="80" t="e">
        <f>#REF!</f>
        <v>#REF!</v>
      </c>
      <c r="AV97" s="79" t="e">
        <f>#REF!</f>
        <v>#REF!</v>
      </c>
      <c r="AW97" s="79" t="e">
        <f>#REF!</f>
        <v>#REF!</v>
      </c>
      <c r="AX97" s="79" t="e">
        <f>#REF!</f>
        <v>#REF!</v>
      </c>
      <c r="AY97" s="79" t="e">
        <f>#REF!</f>
        <v>#REF!</v>
      </c>
      <c r="AZ97" s="79" t="e">
        <f>#REF!</f>
        <v>#REF!</v>
      </c>
      <c r="BA97" s="79" t="e">
        <f>#REF!</f>
        <v>#REF!</v>
      </c>
      <c r="BB97" s="79" t="e">
        <f>#REF!</f>
        <v>#REF!</v>
      </c>
      <c r="BC97" s="79" t="e">
        <f>#REF!</f>
        <v>#REF!</v>
      </c>
      <c r="BD97" s="81" t="e">
        <f>#REF!</f>
        <v>#REF!</v>
      </c>
      <c r="BT97" s="82" t="s">
        <v>84</v>
      </c>
      <c r="BV97" s="82" t="s">
        <v>78</v>
      </c>
      <c r="BW97" s="82" t="s">
        <v>92</v>
      </c>
      <c r="BX97" s="82" t="s">
        <v>5</v>
      </c>
      <c r="CL97" s="82" t="s">
        <v>1</v>
      </c>
      <c r="CM97" s="82" t="s">
        <v>86</v>
      </c>
    </row>
    <row r="98" spans="1:91" s="6" customFormat="1" ht="16.5" customHeight="1">
      <c r="A98" s="73" t="s">
        <v>80</v>
      </c>
      <c r="B98" s="74"/>
      <c r="C98" s="75"/>
      <c r="D98" s="207" t="s">
        <v>93</v>
      </c>
      <c r="E98" s="207"/>
      <c r="F98" s="207"/>
      <c r="G98" s="207"/>
      <c r="H98" s="207"/>
      <c r="I98" s="76"/>
      <c r="J98" s="207" t="s">
        <v>91</v>
      </c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5">
        <f>'VRN IIe - Vedlejší a osta...'!J30</f>
        <v>0</v>
      </c>
      <c r="AH98" s="206"/>
      <c r="AI98" s="206"/>
      <c r="AJ98" s="206"/>
      <c r="AK98" s="206"/>
      <c r="AL98" s="206"/>
      <c r="AM98" s="206"/>
      <c r="AN98" s="205">
        <f>SUM(AG98,AT98)</f>
        <v>0</v>
      </c>
      <c r="AO98" s="206"/>
      <c r="AP98" s="206"/>
      <c r="AQ98" s="77" t="s">
        <v>83</v>
      </c>
      <c r="AR98" s="74"/>
      <c r="AS98" s="83">
        <v>0</v>
      </c>
      <c r="AT98" s="84">
        <f>ROUND(SUM(AV98:AW98),2)</f>
        <v>0</v>
      </c>
      <c r="AU98" s="85">
        <f>'VRN IIe - Vedlejší a osta...'!P119</f>
        <v>0</v>
      </c>
      <c r="AV98" s="84">
        <f>'VRN IIe - Vedlejší a osta...'!J33</f>
        <v>0</v>
      </c>
      <c r="AW98" s="84">
        <f>'VRN IIe - Vedlejší a osta...'!J34</f>
        <v>0</v>
      </c>
      <c r="AX98" s="84">
        <f>'VRN IIe - Vedlejší a osta...'!J35</f>
        <v>0</v>
      </c>
      <c r="AY98" s="84">
        <f>'VRN IIe - Vedlejší a osta...'!J36</f>
        <v>0</v>
      </c>
      <c r="AZ98" s="84">
        <f>'VRN IIe - Vedlejší a osta...'!F33</f>
        <v>0</v>
      </c>
      <c r="BA98" s="84">
        <f>'VRN IIe - Vedlejší a osta...'!F34</f>
        <v>0</v>
      </c>
      <c r="BB98" s="84">
        <f>'VRN IIe - Vedlejší a osta...'!F35</f>
        <v>0</v>
      </c>
      <c r="BC98" s="84">
        <f>'VRN IIe - Vedlejší a osta...'!F36</f>
        <v>0</v>
      </c>
      <c r="BD98" s="86">
        <f>'VRN IIe - Vedlejší a osta...'!F37</f>
        <v>0</v>
      </c>
      <c r="BT98" s="82" t="s">
        <v>84</v>
      </c>
      <c r="BV98" s="82" t="s">
        <v>78</v>
      </c>
      <c r="BW98" s="82" t="s">
        <v>94</v>
      </c>
      <c r="BX98" s="82" t="s">
        <v>5</v>
      </c>
      <c r="CL98" s="82" t="s">
        <v>1</v>
      </c>
      <c r="CM98" s="82" t="s">
        <v>86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sheetProtection algorithmName="SHA-512" hashValue="eBECPNGtZE0uFSwwGpbqPVtlA48K6Vba8mmppyaemgC5ITaD96F3cKrhoGAu2PjRaSWE6UOa3eek9rM2vO3ZAQ==" saltValue="VoI78bHxJA+4jozhmwJ2VKAI7CHahicFMxYlONq4RLJ1VBXKLwp1xp71GoNX/Iw1X4SFkGewLNOvJF6DOIP9sw==" spinCount="100000" sheet="1" objects="1" scenarios="1" formatColumns="0" formatRows="0"/>
  <mergeCells count="5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I. etapa - Vnitřní úpravy'!C2" display="/" xr:uid="{00000000-0004-0000-0000-000000000000}"/>
    <hyperlink ref="A96" location="'II. etapa - Vnější úpravy'!C2" display="/" xr:uid="{00000000-0004-0000-0000-000001000000}"/>
    <hyperlink ref="A97" location="'VRN Ie - Vedlejší a ostat...'!C2" display="/" xr:uid="{00000000-0004-0000-0000-000002000000}"/>
    <hyperlink ref="A98" location="'VRN IIe - Vedlejší a osta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95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5" t="str">
        <f>'Rekapitulace stavby'!K6</f>
        <v>Sanace obvodového zdiva staré budovy ZŠ a MŠ TGM v Bílovci a oprava ZP</v>
      </c>
      <c r="F7" s="226"/>
      <c r="G7" s="226"/>
      <c r="H7" s="226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15" t="s">
        <v>169</v>
      </c>
      <c r="F9" s="224"/>
      <c r="G9" s="224"/>
      <c r="H9" s="224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20. 2. 2022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7" t="str">
        <f>'Rekapitulace stavby'!E14</f>
        <v>Vyplň údaj</v>
      </c>
      <c r="F18" s="197"/>
      <c r="G18" s="197"/>
      <c r="H18" s="197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8"/>
      <c r="E27" s="201" t="s">
        <v>1</v>
      </c>
      <c r="F27" s="201"/>
      <c r="G27" s="201"/>
      <c r="H27" s="201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ROUND(J130,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ROUND((SUM(BE130:BE267)),  2)</f>
        <v>0</v>
      </c>
      <c r="I33" s="91">
        <v>0.21</v>
      </c>
      <c r="J33" s="90">
        <f>ROUND(((SUM(BE130:BE267))*I33),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ROUND((SUM(BF130:BF267)),  2)</f>
        <v>0</v>
      </c>
      <c r="I34" s="91">
        <v>0.15</v>
      </c>
      <c r="J34" s="90">
        <f>ROUND(((SUM(BF130:BF267))*I34),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ROUND((SUM(BG130:BG267)),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ROUND((SUM(BH130:BH267)),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ROUND((SUM(BI130:BI267)),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5" t="str">
        <f>E7</f>
        <v>Sanace obvodového zdiva staré budovy ZŠ a MŠ TGM v Bílovci a oprava ZP</v>
      </c>
      <c r="F85" s="226"/>
      <c r="G85" s="226"/>
      <c r="H85" s="226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15" t="str">
        <f>E9</f>
        <v>II. etapa - Vnější úpravy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Bílovec</v>
      </c>
      <c r="I89" s="26" t="s">
        <v>22</v>
      </c>
      <c r="J89" s="51" t="str">
        <f>IF(J12="","",J12)</f>
        <v>20. 2. 2022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Bílovec</v>
      </c>
      <c r="I91" s="26" t="s">
        <v>30</v>
      </c>
      <c r="J91" s="29" t="str">
        <f>E21</f>
        <v>Ing. Jakub Guňka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98</v>
      </c>
      <c r="D94" s="92"/>
      <c r="E94" s="92"/>
      <c r="F94" s="92"/>
      <c r="G94" s="92"/>
      <c r="H94" s="92"/>
      <c r="I94" s="92"/>
      <c r="J94" s="101" t="s">
        <v>99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100</v>
      </c>
      <c r="J96" s="65">
        <f>J130</f>
        <v>0</v>
      </c>
      <c r="L96" s="31"/>
      <c r="AU96" s="16" t="s">
        <v>101</v>
      </c>
    </row>
    <row r="97" spans="2:12" s="8" customFormat="1" ht="24.95" customHeight="1">
      <c r="B97" s="103"/>
      <c r="D97" s="104" t="s">
        <v>102</v>
      </c>
      <c r="E97" s="105"/>
      <c r="F97" s="105"/>
      <c r="G97" s="105"/>
      <c r="H97" s="105"/>
      <c r="I97" s="105"/>
      <c r="J97" s="106">
        <f>J131</f>
        <v>0</v>
      </c>
      <c r="L97" s="103"/>
    </row>
    <row r="98" spans="2:12" s="9" customFormat="1" ht="19.899999999999999" customHeight="1">
      <c r="B98" s="107"/>
      <c r="D98" s="108" t="s">
        <v>170</v>
      </c>
      <c r="E98" s="109"/>
      <c r="F98" s="109"/>
      <c r="G98" s="109"/>
      <c r="H98" s="109"/>
      <c r="I98" s="109"/>
      <c r="J98" s="110">
        <f>J132</f>
        <v>0</v>
      </c>
      <c r="L98" s="107"/>
    </row>
    <row r="99" spans="2:12" s="9" customFormat="1" ht="19.899999999999999" customHeight="1">
      <c r="B99" s="107"/>
      <c r="D99" s="108" t="s">
        <v>103</v>
      </c>
      <c r="E99" s="109"/>
      <c r="F99" s="109"/>
      <c r="G99" s="109"/>
      <c r="H99" s="109"/>
      <c r="I99" s="109"/>
      <c r="J99" s="110">
        <f>J152</f>
        <v>0</v>
      </c>
      <c r="L99" s="107"/>
    </row>
    <row r="100" spans="2:12" s="9" customFormat="1" ht="19.899999999999999" customHeight="1">
      <c r="B100" s="107"/>
      <c r="D100" s="108" t="s">
        <v>171</v>
      </c>
      <c r="E100" s="109"/>
      <c r="F100" s="109"/>
      <c r="G100" s="109"/>
      <c r="H100" s="109"/>
      <c r="I100" s="109"/>
      <c r="J100" s="110">
        <f>J164</f>
        <v>0</v>
      </c>
      <c r="L100" s="107"/>
    </row>
    <row r="101" spans="2:12" s="9" customFormat="1" ht="19.899999999999999" customHeight="1">
      <c r="B101" s="107"/>
      <c r="D101" s="108" t="s">
        <v>172</v>
      </c>
      <c r="E101" s="109"/>
      <c r="F101" s="109"/>
      <c r="G101" s="109"/>
      <c r="H101" s="109"/>
      <c r="I101" s="109"/>
      <c r="J101" s="110">
        <f>J172</f>
        <v>0</v>
      </c>
      <c r="L101" s="107"/>
    </row>
    <row r="102" spans="2:12" s="9" customFormat="1" ht="19.899999999999999" customHeight="1">
      <c r="B102" s="107"/>
      <c r="D102" s="108" t="s">
        <v>104</v>
      </c>
      <c r="E102" s="109"/>
      <c r="F102" s="109"/>
      <c r="G102" s="109"/>
      <c r="H102" s="109"/>
      <c r="I102" s="109"/>
      <c r="J102" s="110">
        <f>J179</f>
        <v>0</v>
      </c>
      <c r="L102" s="107"/>
    </row>
    <row r="103" spans="2:12" s="9" customFormat="1" ht="19.899999999999999" customHeight="1">
      <c r="B103" s="107"/>
      <c r="D103" s="108" t="s">
        <v>105</v>
      </c>
      <c r="E103" s="109"/>
      <c r="F103" s="109"/>
      <c r="G103" s="109"/>
      <c r="H103" s="109"/>
      <c r="I103" s="109"/>
      <c r="J103" s="110">
        <f>J187</f>
        <v>0</v>
      </c>
      <c r="L103" s="107"/>
    </row>
    <row r="104" spans="2:12" s="9" customFormat="1" ht="19.899999999999999" customHeight="1">
      <c r="B104" s="107"/>
      <c r="D104" s="108" t="s">
        <v>106</v>
      </c>
      <c r="E104" s="109"/>
      <c r="F104" s="109"/>
      <c r="G104" s="109"/>
      <c r="H104" s="109"/>
      <c r="I104" s="109"/>
      <c r="J104" s="110">
        <f>J215</f>
        <v>0</v>
      </c>
      <c r="L104" s="107"/>
    </row>
    <row r="105" spans="2:12" s="9" customFormat="1" ht="19.899999999999999" customHeight="1">
      <c r="B105" s="107"/>
      <c r="D105" s="108" t="s">
        <v>107</v>
      </c>
      <c r="E105" s="109"/>
      <c r="F105" s="109"/>
      <c r="G105" s="109"/>
      <c r="H105" s="109"/>
      <c r="I105" s="109"/>
      <c r="J105" s="110">
        <f>J223</f>
        <v>0</v>
      </c>
      <c r="L105" s="107"/>
    </row>
    <row r="106" spans="2:12" s="8" customFormat="1" ht="24.95" customHeight="1">
      <c r="B106" s="103"/>
      <c r="D106" s="104" t="s">
        <v>108</v>
      </c>
      <c r="E106" s="105"/>
      <c r="F106" s="105"/>
      <c r="G106" s="105"/>
      <c r="H106" s="105"/>
      <c r="I106" s="105"/>
      <c r="J106" s="106">
        <f>J225</f>
        <v>0</v>
      </c>
      <c r="L106" s="103"/>
    </row>
    <row r="107" spans="2:12" s="9" customFormat="1" ht="19.899999999999999" customHeight="1">
      <c r="B107" s="107"/>
      <c r="D107" s="108" t="s">
        <v>173</v>
      </c>
      <c r="E107" s="109"/>
      <c r="F107" s="109"/>
      <c r="G107" s="109"/>
      <c r="H107" s="109"/>
      <c r="I107" s="109"/>
      <c r="J107" s="110">
        <f>J226</f>
        <v>0</v>
      </c>
      <c r="L107" s="107"/>
    </row>
    <row r="108" spans="2:12" s="9" customFormat="1" ht="19.899999999999999" customHeight="1">
      <c r="B108" s="107"/>
      <c r="D108" s="108" t="s">
        <v>174</v>
      </c>
      <c r="E108" s="109"/>
      <c r="F108" s="109"/>
      <c r="G108" s="109"/>
      <c r="H108" s="109"/>
      <c r="I108" s="109"/>
      <c r="J108" s="110">
        <f>J241</f>
        <v>0</v>
      </c>
      <c r="L108" s="107"/>
    </row>
    <row r="109" spans="2:12" s="9" customFormat="1" ht="19.899999999999999" customHeight="1">
      <c r="B109" s="107"/>
      <c r="D109" s="108" t="s">
        <v>175</v>
      </c>
      <c r="E109" s="109"/>
      <c r="F109" s="109"/>
      <c r="G109" s="109"/>
      <c r="H109" s="109"/>
      <c r="I109" s="109"/>
      <c r="J109" s="110">
        <f>J256</f>
        <v>0</v>
      </c>
      <c r="L109" s="107"/>
    </row>
    <row r="110" spans="2:12" s="9" customFormat="1" ht="19.899999999999999" customHeight="1">
      <c r="B110" s="107"/>
      <c r="D110" s="108" t="s">
        <v>176</v>
      </c>
      <c r="E110" s="109"/>
      <c r="F110" s="109"/>
      <c r="G110" s="109"/>
      <c r="H110" s="109"/>
      <c r="I110" s="109"/>
      <c r="J110" s="110">
        <f>J261</f>
        <v>0</v>
      </c>
      <c r="L110" s="107"/>
    </row>
    <row r="111" spans="2:12" s="1" customFormat="1" ht="21.75" customHeight="1">
      <c r="B111" s="31"/>
      <c r="L111" s="31"/>
    </row>
    <row r="112" spans="2:12" s="1" customFormat="1" ht="6.95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1"/>
    </row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31"/>
    </row>
    <row r="117" spans="2:12" s="1" customFormat="1" ht="24.95" customHeight="1">
      <c r="B117" s="31"/>
      <c r="C117" s="20" t="s">
        <v>109</v>
      </c>
      <c r="L117" s="31"/>
    </row>
    <row r="118" spans="2:12" s="1" customFormat="1" ht="6.95" customHeight="1">
      <c r="B118" s="31"/>
      <c r="L118" s="31"/>
    </row>
    <row r="119" spans="2:12" s="1" customFormat="1" ht="12" customHeight="1">
      <c r="B119" s="31"/>
      <c r="C119" s="26" t="s">
        <v>16</v>
      </c>
      <c r="L119" s="31"/>
    </row>
    <row r="120" spans="2:12" s="1" customFormat="1" ht="26.25" customHeight="1">
      <c r="B120" s="31"/>
      <c r="E120" s="225" t="str">
        <f>E7</f>
        <v>Sanace obvodového zdiva staré budovy ZŠ a MŠ TGM v Bílovci a oprava ZP</v>
      </c>
      <c r="F120" s="226"/>
      <c r="G120" s="226"/>
      <c r="H120" s="226"/>
      <c r="L120" s="31"/>
    </row>
    <row r="121" spans="2:12" s="1" customFormat="1" ht="12" customHeight="1">
      <c r="B121" s="31"/>
      <c r="C121" s="26" t="s">
        <v>96</v>
      </c>
      <c r="L121" s="31"/>
    </row>
    <row r="122" spans="2:12" s="1" customFormat="1" ht="16.5" customHeight="1">
      <c r="B122" s="31"/>
      <c r="E122" s="215" t="str">
        <f>E9</f>
        <v>II. etapa - Vnější úpravy</v>
      </c>
      <c r="F122" s="224"/>
      <c r="G122" s="224"/>
      <c r="H122" s="224"/>
      <c r="L122" s="31"/>
    </row>
    <row r="123" spans="2:12" s="1" customFormat="1" ht="6.95" customHeight="1">
      <c r="B123" s="31"/>
      <c r="L123" s="31"/>
    </row>
    <row r="124" spans="2:12" s="1" customFormat="1" ht="12" customHeight="1">
      <c r="B124" s="31"/>
      <c r="C124" s="26" t="s">
        <v>20</v>
      </c>
      <c r="F124" s="24" t="str">
        <f>F12</f>
        <v>Bílovec</v>
      </c>
      <c r="I124" s="26" t="s">
        <v>22</v>
      </c>
      <c r="J124" s="51" t="str">
        <f>IF(J12="","",J12)</f>
        <v>20. 2. 2022</v>
      </c>
      <c r="L124" s="31"/>
    </row>
    <row r="125" spans="2:12" s="1" customFormat="1" ht="6.95" customHeight="1">
      <c r="B125" s="31"/>
      <c r="L125" s="31"/>
    </row>
    <row r="126" spans="2:12" s="1" customFormat="1" ht="15.2" customHeight="1">
      <c r="B126" s="31"/>
      <c r="C126" s="26" t="s">
        <v>24</v>
      </c>
      <c r="F126" s="24" t="str">
        <f>E15</f>
        <v>Město Bílovec</v>
      </c>
      <c r="I126" s="26" t="s">
        <v>30</v>
      </c>
      <c r="J126" s="29" t="str">
        <f>E21</f>
        <v>Ing. Jakub Guňka</v>
      </c>
      <c r="L126" s="31"/>
    </row>
    <row r="127" spans="2:12" s="1" customFormat="1" ht="15.2" customHeight="1">
      <c r="B127" s="31"/>
      <c r="C127" s="26" t="s">
        <v>28</v>
      </c>
      <c r="F127" s="24" t="str">
        <f>IF(E18="","",E18)</f>
        <v>Vyplň údaj</v>
      </c>
      <c r="I127" s="26" t="s">
        <v>33</v>
      </c>
      <c r="J127" s="29" t="str">
        <f>E24</f>
        <v xml:space="preserve"> </v>
      </c>
      <c r="L127" s="31"/>
    </row>
    <row r="128" spans="2:12" s="1" customFormat="1" ht="10.35" customHeight="1">
      <c r="B128" s="31"/>
      <c r="L128" s="31"/>
    </row>
    <row r="129" spans="2:65" s="10" customFormat="1" ht="29.25" customHeight="1">
      <c r="B129" s="111"/>
      <c r="C129" s="112" t="s">
        <v>110</v>
      </c>
      <c r="D129" s="113" t="s">
        <v>61</v>
      </c>
      <c r="E129" s="113" t="s">
        <v>57</v>
      </c>
      <c r="F129" s="113" t="s">
        <v>58</v>
      </c>
      <c r="G129" s="113" t="s">
        <v>111</v>
      </c>
      <c r="H129" s="113" t="s">
        <v>112</v>
      </c>
      <c r="I129" s="113" t="s">
        <v>113</v>
      </c>
      <c r="J129" s="114" t="s">
        <v>99</v>
      </c>
      <c r="K129" s="115" t="s">
        <v>114</v>
      </c>
      <c r="L129" s="111"/>
      <c r="M129" s="58" t="s">
        <v>1</v>
      </c>
      <c r="N129" s="59" t="s">
        <v>40</v>
      </c>
      <c r="O129" s="59" t="s">
        <v>115</v>
      </c>
      <c r="P129" s="59" t="s">
        <v>116</v>
      </c>
      <c r="Q129" s="59" t="s">
        <v>117</v>
      </c>
      <c r="R129" s="59" t="s">
        <v>118</v>
      </c>
      <c r="S129" s="59" t="s">
        <v>119</v>
      </c>
      <c r="T129" s="60" t="s">
        <v>120</v>
      </c>
    </row>
    <row r="130" spans="2:65" s="1" customFormat="1" ht="22.9" customHeight="1">
      <c r="B130" s="31"/>
      <c r="C130" s="63" t="s">
        <v>121</v>
      </c>
      <c r="J130" s="116">
        <f>BK130</f>
        <v>0</v>
      </c>
      <c r="L130" s="31"/>
      <c r="M130" s="61"/>
      <c r="N130" s="52"/>
      <c r="O130" s="52"/>
      <c r="P130" s="117">
        <f>P131+P225</f>
        <v>0</v>
      </c>
      <c r="Q130" s="52"/>
      <c r="R130" s="117">
        <f>R131+R225</f>
        <v>503.34686325999991</v>
      </c>
      <c r="S130" s="52"/>
      <c r="T130" s="118">
        <f>T131+T225</f>
        <v>410.09187749999995</v>
      </c>
      <c r="AT130" s="16" t="s">
        <v>75</v>
      </c>
      <c r="AU130" s="16" t="s">
        <v>101</v>
      </c>
      <c r="BK130" s="119">
        <f>BK131+BK225</f>
        <v>0</v>
      </c>
    </row>
    <row r="131" spans="2:65" s="11" customFormat="1" ht="25.9" customHeight="1">
      <c r="B131" s="120"/>
      <c r="D131" s="121" t="s">
        <v>75</v>
      </c>
      <c r="E131" s="122" t="s">
        <v>122</v>
      </c>
      <c r="F131" s="122" t="s">
        <v>123</v>
      </c>
      <c r="I131" s="123"/>
      <c r="J131" s="124">
        <f>BK131</f>
        <v>0</v>
      </c>
      <c r="L131" s="120"/>
      <c r="M131" s="125"/>
      <c r="P131" s="126">
        <f>P132+P152+P164+P172+P179+P187+P215+P223</f>
        <v>0</v>
      </c>
      <c r="R131" s="126">
        <f>R132+R152+R164+R172+R179+R187+R215+R223</f>
        <v>498.50681581999993</v>
      </c>
      <c r="T131" s="127">
        <f>T132+T152+T164+T172+T179+T187+T215+T223</f>
        <v>409.71068249999996</v>
      </c>
      <c r="AR131" s="121" t="s">
        <v>84</v>
      </c>
      <c r="AT131" s="128" t="s">
        <v>75</v>
      </c>
      <c r="AU131" s="128" t="s">
        <v>76</v>
      </c>
      <c r="AY131" s="121" t="s">
        <v>124</v>
      </c>
      <c r="BK131" s="129">
        <f>BK132+BK152+BK164+BK172+BK179+BK187+BK215+BK223</f>
        <v>0</v>
      </c>
    </row>
    <row r="132" spans="2:65" s="11" customFormat="1" ht="22.9" customHeight="1">
      <c r="B132" s="120"/>
      <c r="D132" s="121" t="s">
        <v>75</v>
      </c>
      <c r="E132" s="130" t="s">
        <v>84</v>
      </c>
      <c r="F132" s="130" t="s">
        <v>177</v>
      </c>
      <c r="I132" s="123"/>
      <c r="J132" s="131">
        <f>BK132</f>
        <v>0</v>
      </c>
      <c r="L132" s="120"/>
      <c r="M132" s="125"/>
      <c r="P132" s="126">
        <f>SUM(P133:P151)</f>
        <v>0</v>
      </c>
      <c r="R132" s="126">
        <f>SUM(R133:R151)</f>
        <v>1.5600000000000002E-3</v>
      </c>
      <c r="T132" s="127">
        <f>SUM(T133:T151)</f>
        <v>384.35669999999993</v>
      </c>
      <c r="AR132" s="121" t="s">
        <v>84</v>
      </c>
      <c r="AT132" s="128" t="s">
        <v>75</v>
      </c>
      <c r="AU132" s="128" t="s">
        <v>84</v>
      </c>
      <c r="AY132" s="121" t="s">
        <v>124</v>
      </c>
      <c r="BK132" s="129">
        <f>SUM(BK133:BK151)</f>
        <v>0</v>
      </c>
    </row>
    <row r="133" spans="2:65" s="1" customFormat="1" ht="24.2" customHeight="1">
      <c r="B133" s="31"/>
      <c r="C133" s="132" t="s">
        <v>84</v>
      </c>
      <c r="D133" s="132" t="s">
        <v>127</v>
      </c>
      <c r="E133" s="133" t="s">
        <v>178</v>
      </c>
      <c r="F133" s="134" t="s">
        <v>179</v>
      </c>
      <c r="G133" s="135" t="s">
        <v>134</v>
      </c>
      <c r="H133" s="136">
        <v>657.17</v>
      </c>
      <c r="I133" s="137"/>
      <c r="J133" s="138">
        <f>ROUND(I133*H133,2)</f>
        <v>0</v>
      </c>
      <c r="K133" s="139"/>
      <c r="L133" s="31"/>
      <c r="M133" s="140" t="s">
        <v>1</v>
      </c>
      <c r="N133" s="141" t="s">
        <v>41</v>
      </c>
      <c r="P133" s="142">
        <f>O133*H133</f>
        <v>0</v>
      </c>
      <c r="Q133" s="142">
        <v>0</v>
      </c>
      <c r="R133" s="142">
        <f>Q133*H133</f>
        <v>0</v>
      </c>
      <c r="S133" s="142">
        <v>0.28999999999999998</v>
      </c>
      <c r="T133" s="143">
        <f>S133*H133</f>
        <v>190.57929999999996</v>
      </c>
      <c r="AR133" s="144" t="s">
        <v>129</v>
      </c>
      <c r="AT133" s="144" t="s">
        <v>127</v>
      </c>
      <c r="AU133" s="144" t="s">
        <v>86</v>
      </c>
      <c r="AY133" s="16" t="s">
        <v>124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6" t="s">
        <v>84</v>
      </c>
      <c r="BK133" s="145">
        <f>ROUND(I133*H133,2)</f>
        <v>0</v>
      </c>
      <c r="BL133" s="16" t="s">
        <v>129</v>
      </c>
      <c r="BM133" s="144" t="s">
        <v>180</v>
      </c>
    </row>
    <row r="134" spans="2:65" s="1" customFormat="1" ht="24.2" customHeight="1">
      <c r="B134" s="31"/>
      <c r="C134" s="132" t="s">
        <v>86</v>
      </c>
      <c r="D134" s="132" t="s">
        <v>127</v>
      </c>
      <c r="E134" s="133" t="s">
        <v>181</v>
      </c>
      <c r="F134" s="134" t="s">
        <v>182</v>
      </c>
      <c r="G134" s="135" t="s">
        <v>134</v>
      </c>
      <c r="H134" s="136">
        <v>657.17</v>
      </c>
      <c r="I134" s="137"/>
      <c r="J134" s="138">
        <f>ROUND(I134*H134,2)</f>
        <v>0</v>
      </c>
      <c r="K134" s="139"/>
      <c r="L134" s="31"/>
      <c r="M134" s="140" t="s">
        <v>1</v>
      </c>
      <c r="N134" s="141" t="s">
        <v>41</v>
      </c>
      <c r="P134" s="142">
        <f>O134*H134</f>
        <v>0</v>
      </c>
      <c r="Q134" s="142">
        <v>0</v>
      </c>
      <c r="R134" s="142">
        <f>Q134*H134</f>
        <v>0</v>
      </c>
      <c r="S134" s="142">
        <v>0.22</v>
      </c>
      <c r="T134" s="143">
        <f>S134*H134</f>
        <v>144.57739999999998</v>
      </c>
      <c r="AR134" s="144" t="s">
        <v>129</v>
      </c>
      <c r="AT134" s="144" t="s">
        <v>127</v>
      </c>
      <c r="AU134" s="144" t="s">
        <v>86</v>
      </c>
      <c r="AY134" s="16" t="s">
        <v>124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6" t="s">
        <v>84</v>
      </c>
      <c r="BK134" s="145">
        <f>ROUND(I134*H134,2)</f>
        <v>0</v>
      </c>
      <c r="BL134" s="16" t="s">
        <v>129</v>
      </c>
      <c r="BM134" s="144" t="s">
        <v>183</v>
      </c>
    </row>
    <row r="135" spans="2:65" s="1" customFormat="1" ht="16.5" customHeight="1">
      <c r="B135" s="31"/>
      <c r="C135" s="132" t="s">
        <v>184</v>
      </c>
      <c r="D135" s="132" t="s">
        <v>127</v>
      </c>
      <c r="E135" s="133" t="s">
        <v>185</v>
      </c>
      <c r="F135" s="134" t="s">
        <v>186</v>
      </c>
      <c r="G135" s="135" t="s">
        <v>128</v>
      </c>
      <c r="H135" s="136">
        <v>240</v>
      </c>
      <c r="I135" s="137"/>
      <c r="J135" s="138">
        <f>ROUND(I135*H135,2)</f>
        <v>0</v>
      </c>
      <c r="K135" s="139"/>
      <c r="L135" s="31"/>
      <c r="M135" s="140" t="s">
        <v>1</v>
      </c>
      <c r="N135" s="141" t="s">
        <v>41</v>
      </c>
      <c r="P135" s="142">
        <f>O135*H135</f>
        <v>0</v>
      </c>
      <c r="Q135" s="142">
        <v>0</v>
      </c>
      <c r="R135" s="142">
        <f>Q135*H135</f>
        <v>0</v>
      </c>
      <c r="S135" s="142">
        <v>0.20499999999999999</v>
      </c>
      <c r="T135" s="143">
        <f>S135*H135</f>
        <v>49.199999999999996</v>
      </c>
      <c r="AR135" s="144" t="s">
        <v>129</v>
      </c>
      <c r="AT135" s="144" t="s">
        <v>127</v>
      </c>
      <c r="AU135" s="144" t="s">
        <v>86</v>
      </c>
      <c r="AY135" s="16" t="s">
        <v>124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6" t="s">
        <v>84</v>
      </c>
      <c r="BK135" s="145">
        <f>ROUND(I135*H135,2)</f>
        <v>0</v>
      </c>
      <c r="BL135" s="16" t="s">
        <v>129</v>
      </c>
      <c r="BM135" s="144" t="s">
        <v>187</v>
      </c>
    </row>
    <row r="136" spans="2:65" s="1" customFormat="1" ht="24.2" customHeight="1">
      <c r="B136" s="31"/>
      <c r="C136" s="132" t="s">
        <v>125</v>
      </c>
      <c r="D136" s="132" t="s">
        <v>127</v>
      </c>
      <c r="E136" s="133" t="s">
        <v>188</v>
      </c>
      <c r="F136" s="134" t="s">
        <v>189</v>
      </c>
      <c r="G136" s="135" t="s">
        <v>134</v>
      </c>
      <c r="H136" s="136">
        <v>62.4</v>
      </c>
      <c r="I136" s="137"/>
      <c r="J136" s="138">
        <f>ROUND(I136*H136,2)</f>
        <v>0</v>
      </c>
      <c r="K136" s="139"/>
      <c r="L136" s="31"/>
      <c r="M136" s="140" t="s">
        <v>1</v>
      </c>
      <c r="N136" s="141" t="s">
        <v>41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129</v>
      </c>
      <c r="AT136" s="144" t="s">
        <v>127</v>
      </c>
      <c r="AU136" s="144" t="s">
        <v>86</v>
      </c>
      <c r="AY136" s="16" t="s">
        <v>124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6" t="s">
        <v>84</v>
      </c>
      <c r="BK136" s="145">
        <f>ROUND(I136*H136,2)</f>
        <v>0</v>
      </c>
      <c r="BL136" s="16" t="s">
        <v>129</v>
      </c>
      <c r="BM136" s="144" t="s">
        <v>190</v>
      </c>
    </row>
    <row r="137" spans="2:65" s="12" customFormat="1">
      <c r="B137" s="146"/>
      <c r="D137" s="147" t="s">
        <v>130</v>
      </c>
      <c r="E137" s="148" t="s">
        <v>1</v>
      </c>
      <c r="F137" s="149" t="s">
        <v>191</v>
      </c>
      <c r="H137" s="150">
        <v>62.4</v>
      </c>
      <c r="I137" s="151"/>
      <c r="L137" s="146"/>
      <c r="M137" s="152"/>
      <c r="T137" s="153"/>
      <c r="AT137" s="148" t="s">
        <v>130</v>
      </c>
      <c r="AU137" s="148" t="s">
        <v>86</v>
      </c>
      <c r="AV137" s="12" t="s">
        <v>86</v>
      </c>
      <c r="AW137" s="12" t="s">
        <v>32</v>
      </c>
      <c r="AX137" s="12" t="s">
        <v>84</v>
      </c>
      <c r="AY137" s="148" t="s">
        <v>124</v>
      </c>
    </row>
    <row r="138" spans="2:65" s="1" customFormat="1" ht="33" customHeight="1">
      <c r="B138" s="31"/>
      <c r="C138" s="132" t="s">
        <v>129</v>
      </c>
      <c r="D138" s="132" t="s">
        <v>127</v>
      </c>
      <c r="E138" s="133" t="s">
        <v>192</v>
      </c>
      <c r="F138" s="134" t="s">
        <v>193</v>
      </c>
      <c r="G138" s="135" t="s">
        <v>194</v>
      </c>
      <c r="H138" s="136">
        <v>112.46899999999999</v>
      </c>
      <c r="I138" s="137"/>
      <c r="J138" s="138">
        <f>ROUND(I138*H138,2)</f>
        <v>0</v>
      </c>
      <c r="K138" s="139"/>
      <c r="L138" s="31"/>
      <c r="M138" s="140" t="s">
        <v>1</v>
      </c>
      <c r="N138" s="141" t="s">
        <v>41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129</v>
      </c>
      <c r="AT138" s="144" t="s">
        <v>127</v>
      </c>
      <c r="AU138" s="144" t="s">
        <v>86</v>
      </c>
      <c r="AY138" s="16" t="s">
        <v>124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6" t="s">
        <v>84</v>
      </c>
      <c r="BK138" s="145">
        <f>ROUND(I138*H138,2)</f>
        <v>0</v>
      </c>
      <c r="BL138" s="16" t="s">
        <v>129</v>
      </c>
      <c r="BM138" s="144" t="s">
        <v>195</v>
      </c>
    </row>
    <row r="139" spans="2:65" s="12" customFormat="1">
      <c r="B139" s="146"/>
      <c r="D139" s="147" t="s">
        <v>130</v>
      </c>
      <c r="E139" s="148" t="s">
        <v>1</v>
      </c>
      <c r="F139" s="149" t="s">
        <v>196</v>
      </c>
      <c r="H139" s="150">
        <v>112.46899999999999</v>
      </c>
      <c r="I139" s="151"/>
      <c r="L139" s="146"/>
      <c r="M139" s="152"/>
      <c r="T139" s="153"/>
      <c r="AT139" s="148" t="s">
        <v>130</v>
      </c>
      <c r="AU139" s="148" t="s">
        <v>86</v>
      </c>
      <c r="AV139" s="12" t="s">
        <v>86</v>
      </c>
      <c r="AW139" s="12" t="s">
        <v>32</v>
      </c>
      <c r="AX139" s="12" t="s">
        <v>84</v>
      </c>
      <c r="AY139" s="148" t="s">
        <v>124</v>
      </c>
    </row>
    <row r="140" spans="2:65" s="1" customFormat="1" ht="33" customHeight="1">
      <c r="B140" s="31"/>
      <c r="C140" s="132" t="s">
        <v>133</v>
      </c>
      <c r="D140" s="132" t="s">
        <v>127</v>
      </c>
      <c r="E140" s="133" t="s">
        <v>197</v>
      </c>
      <c r="F140" s="134" t="s">
        <v>198</v>
      </c>
      <c r="G140" s="135" t="s">
        <v>194</v>
      </c>
      <c r="H140" s="136">
        <v>224.93799999999999</v>
      </c>
      <c r="I140" s="137"/>
      <c r="J140" s="138">
        <f>ROUND(I140*H140,2)</f>
        <v>0</v>
      </c>
      <c r="K140" s="139"/>
      <c r="L140" s="31"/>
      <c r="M140" s="140" t="s">
        <v>1</v>
      </c>
      <c r="N140" s="141" t="s">
        <v>41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129</v>
      </c>
      <c r="AT140" s="144" t="s">
        <v>127</v>
      </c>
      <c r="AU140" s="144" t="s">
        <v>86</v>
      </c>
      <c r="AY140" s="16" t="s">
        <v>124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6" t="s">
        <v>84</v>
      </c>
      <c r="BK140" s="145">
        <f>ROUND(I140*H140,2)</f>
        <v>0</v>
      </c>
      <c r="BL140" s="16" t="s">
        <v>129</v>
      </c>
      <c r="BM140" s="144" t="s">
        <v>199</v>
      </c>
    </row>
    <row r="141" spans="2:65" s="12" customFormat="1">
      <c r="B141" s="146"/>
      <c r="D141" s="147" t="s">
        <v>130</v>
      </c>
      <c r="E141" s="148" t="s">
        <v>1</v>
      </c>
      <c r="F141" s="149" t="s">
        <v>200</v>
      </c>
      <c r="H141" s="150">
        <v>224.93799999999999</v>
      </c>
      <c r="I141" s="151"/>
      <c r="L141" s="146"/>
      <c r="M141" s="152"/>
      <c r="T141" s="153"/>
      <c r="AT141" s="148" t="s">
        <v>130</v>
      </c>
      <c r="AU141" s="148" t="s">
        <v>86</v>
      </c>
      <c r="AV141" s="12" t="s">
        <v>86</v>
      </c>
      <c r="AW141" s="12" t="s">
        <v>32</v>
      </c>
      <c r="AX141" s="12" t="s">
        <v>84</v>
      </c>
      <c r="AY141" s="148" t="s">
        <v>124</v>
      </c>
    </row>
    <row r="142" spans="2:65" s="1" customFormat="1" ht="24.2" customHeight="1">
      <c r="B142" s="31"/>
      <c r="C142" s="132" t="s">
        <v>131</v>
      </c>
      <c r="D142" s="132" t="s">
        <v>127</v>
      </c>
      <c r="E142" s="133" t="s">
        <v>201</v>
      </c>
      <c r="F142" s="134" t="s">
        <v>202</v>
      </c>
      <c r="G142" s="135" t="s">
        <v>194</v>
      </c>
      <c r="H142" s="136">
        <v>337.40600000000001</v>
      </c>
      <c r="I142" s="137"/>
      <c r="J142" s="138">
        <f>ROUND(I142*H142,2)</f>
        <v>0</v>
      </c>
      <c r="K142" s="139"/>
      <c r="L142" s="31"/>
      <c r="M142" s="140" t="s">
        <v>1</v>
      </c>
      <c r="N142" s="141" t="s">
        <v>41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129</v>
      </c>
      <c r="AT142" s="144" t="s">
        <v>127</v>
      </c>
      <c r="AU142" s="144" t="s">
        <v>86</v>
      </c>
      <c r="AY142" s="16" t="s">
        <v>124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6" t="s">
        <v>84</v>
      </c>
      <c r="BK142" s="145">
        <f>ROUND(I142*H142,2)</f>
        <v>0</v>
      </c>
      <c r="BL142" s="16" t="s">
        <v>129</v>
      </c>
      <c r="BM142" s="144" t="s">
        <v>203</v>
      </c>
    </row>
    <row r="143" spans="2:65" s="12" customFormat="1">
      <c r="B143" s="146"/>
      <c r="D143" s="147" t="s">
        <v>130</v>
      </c>
      <c r="E143" s="148" t="s">
        <v>1</v>
      </c>
      <c r="F143" s="149" t="s">
        <v>204</v>
      </c>
      <c r="H143" s="150">
        <v>337.40600000000001</v>
      </c>
      <c r="I143" s="151"/>
      <c r="L143" s="146"/>
      <c r="M143" s="152"/>
      <c r="T143" s="153"/>
      <c r="AT143" s="148" t="s">
        <v>130</v>
      </c>
      <c r="AU143" s="148" t="s">
        <v>86</v>
      </c>
      <c r="AV143" s="12" t="s">
        <v>86</v>
      </c>
      <c r="AW143" s="12" t="s">
        <v>32</v>
      </c>
      <c r="AX143" s="12" t="s">
        <v>84</v>
      </c>
      <c r="AY143" s="148" t="s">
        <v>124</v>
      </c>
    </row>
    <row r="144" spans="2:65" s="1" customFormat="1" ht="24.2" customHeight="1">
      <c r="B144" s="31"/>
      <c r="C144" s="132" t="s">
        <v>135</v>
      </c>
      <c r="D144" s="132" t="s">
        <v>127</v>
      </c>
      <c r="E144" s="133" t="s">
        <v>205</v>
      </c>
      <c r="F144" s="134" t="s">
        <v>206</v>
      </c>
      <c r="G144" s="135" t="s">
        <v>134</v>
      </c>
      <c r="H144" s="136">
        <v>62.4</v>
      </c>
      <c r="I144" s="137"/>
      <c r="J144" s="138">
        <f>ROUND(I144*H144,2)</f>
        <v>0</v>
      </c>
      <c r="K144" s="139"/>
      <c r="L144" s="31"/>
      <c r="M144" s="140" t="s">
        <v>1</v>
      </c>
      <c r="N144" s="141" t="s">
        <v>41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129</v>
      </c>
      <c r="AT144" s="144" t="s">
        <v>127</v>
      </c>
      <c r="AU144" s="144" t="s">
        <v>86</v>
      </c>
      <c r="AY144" s="16" t="s">
        <v>124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6" t="s">
        <v>84</v>
      </c>
      <c r="BK144" s="145">
        <f>ROUND(I144*H144,2)</f>
        <v>0</v>
      </c>
      <c r="BL144" s="16" t="s">
        <v>129</v>
      </c>
      <c r="BM144" s="144" t="s">
        <v>207</v>
      </c>
    </row>
    <row r="145" spans="2:65" s="12" customFormat="1">
      <c r="B145" s="146"/>
      <c r="D145" s="147" t="s">
        <v>130</v>
      </c>
      <c r="E145" s="148" t="s">
        <v>1</v>
      </c>
      <c r="F145" s="149" t="s">
        <v>191</v>
      </c>
      <c r="H145" s="150">
        <v>62.4</v>
      </c>
      <c r="I145" s="151"/>
      <c r="L145" s="146"/>
      <c r="M145" s="152"/>
      <c r="T145" s="153"/>
      <c r="AT145" s="148" t="s">
        <v>130</v>
      </c>
      <c r="AU145" s="148" t="s">
        <v>86</v>
      </c>
      <c r="AV145" s="12" t="s">
        <v>86</v>
      </c>
      <c r="AW145" s="12" t="s">
        <v>32</v>
      </c>
      <c r="AX145" s="12" t="s">
        <v>84</v>
      </c>
      <c r="AY145" s="148" t="s">
        <v>124</v>
      </c>
    </row>
    <row r="146" spans="2:65" s="1" customFormat="1" ht="24.2" customHeight="1">
      <c r="B146" s="31"/>
      <c r="C146" s="132" t="s">
        <v>136</v>
      </c>
      <c r="D146" s="132" t="s">
        <v>127</v>
      </c>
      <c r="E146" s="133" t="s">
        <v>208</v>
      </c>
      <c r="F146" s="134" t="s">
        <v>209</v>
      </c>
      <c r="G146" s="135" t="s">
        <v>134</v>
      </c>
      <c r="H146" s="136">
        <v>62.4</v>
      </c>
      <c r="I146" s="137"/>
      <c r="J146" s="138">
        <f>ROUND(I146*H146,2)</f>
        <v>0</v>
      </c>
      <c r="K146" s="139"/>
      <c r="L146" s="31"/>
      <c r="M146" s="140" t="s">
        <v>1</v>
      </c>
      <c r="N146" s="141" t="s">
        <v>41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129</v>
      </c>
      <c r="AT146" s="144" t="s">
        <v>127</v>
      </c>
      <c r="AU146" s="144" t="s">
        <v>86</v>
      </c>
      <c r="AY146" s="16" t="s">
        <v>124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6" t="s">
        <v>84</v>
      </c>
      <c r="BK146" s="145">
        <f>ROUND(I146*H146,2)</f>
        <v>0</v>
      </c>
      <c r="BL146" s="16" t="s">
        <v>129</v>
      </c>
      <c r="BM146" s="144" t="s">
        <v>210</v>
      </c>
    </row>
    <row r="147" spans="2:65" s="1" customFormat="1" ht="16.5" customHeight="1">
      <c r="B147" s="31"/>
      <c r="C147" s="159" t="s">
        <v>137</v>
      </c>
      <c r="D147" s="159" t="s">
        <v>211</v>
      </c>
      <c r="E147" s="160" t="s">
        <v>212</v>
      </c>
      <c r="F147" s="161" t="s">
        <v>213</v>
      </c>
      <c r="G147" s="162" t="s">
        <v>214</v>
      </c>
      <c r="H147" s="163">
        <v>1.56</v>
      </c>
      <c r="I147" s="164"/>
      <c r="J147" s="165">
        <f>ROUND(I147*H147,2)</f>
        <v>0</v>
      </c>
      <c r="K147" s="166"/>
      <c r="L147" s="167"/>
      <c r="M147" s="168" t="s">
        <v>1</v>
      </c>
      <c r="N147" s="169" t="s">
        <v>41</v>
      </c>
      <c r="P147" s="142">
        <f>O147*H147</f>
        <v>0</v>
      </c>
      <c r="Q147" s="142">
        <v>1E-3</v>
      </c>
      <c r="R147" s="142">
        <f>Q147*H147</f>
        <v>1.5600000000000002E-3</v>
      </c>
      <c r="S147" s="142">
        <v>0</v>
      </c>
      <c r="T147" s="143">
        <f>S147*H147</f>
        <v>0</v>
      </c>
      <c r="AR147" s="144" t="s">
        <v>136</v>
      </c>
      <c r="AT147" s="144" t="s">
        <v>211</v>
      </c>
      <c r="AU147" s="144" t="s">
        <v>86</v>
      </c>
      <c r="AY147" s="16" t="s">
        <v>124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6" t="s">
        <v>84</v>
      </c>
      <c r="BK147" s="145">
        <f>ROUND(I147*H147,2)</f>
        <v>0</v>
      </c>
      <c r="BL147" s="16" t="s">
        <v>129</v>
      </c>
      <c r="BM147" s="144" t="s">
        <v>215</v>
      </c>
    </row>
    <row r="148" spans="2:65" s="12" customFormat="1">
      <c r="B148" s="146"/>
      <c r="D148" s="147" t="s">
        <v>130</v>
      </c>
      <c r="F148" s="149" t="s">
        <v>216</v>
      </c>
      <c r="H148" s="150">
        <v>1.56</v>
      </c>
      <c r="I148" s="151"/>
      <c r="L148" s="146"/>
      <c r="M148" s="152"/>
      <c r="T148" s="153"/>
      <c r="AT148" s="148" t="s">
        <v>130</v>
      </c>
      <c r="AU148" s="148" t="s">
        <v>86</v>
      </c>
      <c r="AV148" s="12" t="s">
        <v>86</v>
      </c>
      <c r="AW148" s="12" t="s">
        <v>4</v>
      </c>
      <c r="AX148" s="12" t="s">
        <v>84</v>
      </c>
      <c r="AY148" s="148" t="s">
        <v>124</v>
      </c>
    </row>
    <row r="149" spans="2:65" s="1" customFormat="1" ht="24.2" customHeight="1">
      <c r="B149" s="31"/>
      <c r="C149" s="132" t="s">
        <v>139</v>
      </c>
      <c r="D149" s="132" t="s">
        <v>127</v>
      </c>
      <c r="E149" s="133" t="s">
        <v>217</v>
      </c>
      <c r="F149" s="134" t="s">
        <v>218</v>
      </c>
      <c r="G149" s="135" t="s">
        <v>134</v>
      </c>
      <c r="H149" s="136">
        <v>91.5</v>
      </c>
      <c r="I149" s="137"/>
      <c r="J149" s="138">
        <f>ROUND(I149*H149,2)</f>
        <v>0</v>
      </c>
      <c r="K149" s="139"/>
      <c r="L149" s="31"/>
      <c r="M149" s="140" t="s">
        <v>1</v>
      </c>
      <c r="N149" s="141" t="s">
        <v>41</v>
      </c>
      <c r="P149" s="142">
        <f>O149*H149</f>
        <v>0</v>
      </c>
      <c r="Q149" s="142">
        <v>0</v>
      </c>
      <c r="R149" s="142">
        <f>Q149*H149</f>
        <v>0</v>
      </c>
      <c r="S149" s="142">
        <v>0</v>
      </c>
      <c r="T149" s="143">
        <f>S149*H149</f>
        <v>0</v>
      </c>
      <c r="AR149" s="144" t="s">
        <v>129</v>
      </c>
      <c r="AT149" s="144" t="s">
        <v>127</v>
      </c>
      <c r="AU149" s="144" t="s">
        <v>86</v>
      </c>
      <c r="AY149" s="16" t="s">
        <v>124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6" t="s">
        <v>84</v>
      </c>
      <c r="BK149" s="145">
        <f>ROUND(I149*H149,2)</f>
        <v>0</v>
      </c>
      <c r="BL149" s="16" t="s">
        <v>129</v>
      </c>
      <c r="BM149" s="144" t="s">
        <v>219</v>
      </c>
    </row>
    <row r="150" spans="2:65" s="12" customFormat="1">
      <c r="B150" s="146"/>
      <c r="D150" s="147" t="s">
        <v>130</v>
      </c>
      <c r="E150" s="148" t="s">
        <v>1</v>
      </c>
      <c r="F150" s="149" t="s">
        <v>220</v>
      </c>
      <c r="H150" s="150">
        <v>91.5</v>
      </c>
      <c r="I150" s="151"/>
      <c r="L150" s="146"/>
      <c r="M150" s="152"/>
      <c r="T150" s="153"/>
      <c r="AT150" s="148" t="s">
        <v>130</v>
      </c>
      <c r="AU150" s="148" t="s">
        <v>86</v>
      </c>
      <c r="AV150" s="12" t="s">
        <v>86</v>
      </c>
      <c r="AW150" s="12" t="s">
        <v>32</v>
      </c>
      <c r="AX150" s="12" t="s">
        <v>84</v>
      </c>
      <c r="AY150" s="148" t="s">
        <v>124</v>
      </c>
    </row>
    <row r="151" spans="2:65" s="1" customFormat="1" ht="24.2" customHeight="1">
      <c r="B151" s="31"/>
      <c r="C151" s="132" t="s">
        <v>140</v>
      </c>
      <c r="D151" s="132" t="s">
        <v>127</v>
      </c>
      <c r="E151" s="133" t="s">
        <v>221</v>
      </c>
      <c r="F151" s="134" t="s">
        <v>222</v>
      </c>
      <c r="G151" s="135" t="s">
        <v>134</v>
      </c>
      <c r="H151" s="136">
        <v>657.17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41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129</v>
      </c>
      <c r="AT151" s="144" t="s">
        <v>127</v>
      </c>
      <c r="AU151" s="144" t="s">
        <v>86</v>
      </c>
      <c r="AY151" s="16" t="s">
        <v>124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6" t="s">
        <v>84</v>
      </c>
      <c r="BK151" s="145">
        <f>ROUND(I151*H151,2)</f>
        <v>0</v>
      </c>
      <c r="BL151" s="16" t="s">
        <v>129</v>
      </c>
      <c r="BM151" s="144" t="s">
        <v>223</v>
      </c>
    </row>
    <row r="152" spans="2:65" s="11" customFormat="1" ht="22.9" customHeight="1">
      <c r="B152" s="120"/>
      <c r="D152" s="121" t="s">
        <v>75</v>
      </c>
      <c r="E152" s="130" t="s">
        <v>125</v>
      </c>
      <c r="F152" s="130" t="s">
        <v>126</v>
      </c>
      <c r="I152" s="123"/>
      <c r="J152" s="131">
        <f>BK152</f>
        <v>0</v>
      </c>
      <c r="L152" s="120"/>
      <c r="M152" s="125"/>
      <c r="P152" s="126">
        <f>SUM(P153:P163)</f>
        <v>0</v>
      </c>
      <c r="R152" s="126">
        <f>SUM(R153:R163)</f>
        <v>0.53034043000000008</v>
      </c>
      <c r="T152" s="127">
        <f>SUM(T153:T163)</f>
        <v>0</v>
      </c>
      <c r="AR152" s="121" t="s">
        <v>84</v>
      </c>
      <c r="AT152" s="128" t="s">
        <v>75</v>
      </c>
      <c r="AU152" s="128" t="s">
        <v>84</v>
      </c>
      <c r="AY152" s="121" t="s">
        <v>124</v>
      </c>
      <c r="BK152" s="129">
        <f>SUM(BK153:BK163)</f>
        <v>0</v>
      </c>
    </row>
    <row r="153" spans="2:65" s="1" customFormat="1" ht="16.5" customHeight="1">
      <c r="B153" s="31"/>
      <c r="C153" s="132" t="s">
        <v>141</v>
      </c>
      <c r="D153" s="132" t="s">
        <v>127</v>
      </c>
      <c r="E153" s="133" t="s">
        <v>224</v>
      </c>
      <c r="F153" s="134" t="s">
        <v>225</v>
      </c>
      <c r="G153" s="135" t="s">
        <v>194</v>
      </c>
      <c r="H153" s="136">
        <v>5.1760000000000002</v>
      </c>
      <c r="I153" s="137"/>
      <c r="J153" s="138">
        <f>ROUND(I153*H153,2)</f>
        <v>0</v>
      </c>
      <c r="K153" s="139"/>
      <c r="L153" s="31"/>
      <c r="M153" s="140" t="s">
        <v>1</v>
      </c>
      <c r="N153" s="141" t="s">
        <v>41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129</v>
      </c>
      <c r="AT153" s="144" t="s">
        <v>127</v>
      </c>
      <c r="AU153" s="144" t="s">
        <v>86</v>
      </c>
      <c r="AY153" s="16" t="s">
        <v>124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6" t="s">
        <v>84</v>
      </c>
      <c r="BK153" s="145">
        <f>ROUND(I153*H153,2)</f>
        <v>0</v>
      </c>
      <c r="BL153" s="16" t="s">
        <v>129</v>
      </c>
      <c r="BM153" s="144" t="s">
        <v>226</v>
      </c>
    </row>
    <row r="154" spans="2:65" s="12" customFormat="1">
      <c r="B154" s="146"/>
      <c r="D154" s="147" t="s">
        <v>130</v>
      </c>
      <c r="E154" s="148" t="s">
        <v>1</v>
      </c>
      <c r="F154" s="149" t="s">
        <v>227</v>
      </c>
      <c r="H154" s="150">
        <v>5.1760000000000002</v>
      </c>
      <c r="I154" s="151"/>
      <c r="L154" s="146"/>
      <c r="M154" s="152"/>
      <c r="T154" s="153"/>
      <c r="AT154" s="148" t="s">
        <v>130</v>
      </c>
      <c r="AU154" s="148" t="s">
        <v>86</v>
      </c>
      <c r="AV154" s="12" t="s">
        <v>86</v>
      </c>
      <c r="AW154" s="12" t="s">
        <v>32</v>
      </c>
      <c r="AX154" s="12" t="s">
        <v>84</v>
      </c>
      <c r="AY154" s="148" t="s">
        <v>124</v>
      </c>
    </row>
    <row r="155" spans="2:65" s="1" customFormat="1" ht="24.2" customHeight="1">
      <c r="B155" s="31"/>
      <c r="C155" s="132" t="s">
        <v>142</v>
      </c>
      <c r="D155" s="132" t="s">
        <v>127</v>
      </c>
      <c r="E155" s="133" t="s">
        <v>228</v>
      </c>
      <c r="F155" s="134" t="s">
        <v>229</v>
      </c>
      <c r="G155" s="135" t="s">
        <v>134</v>
      </c>
      <c r="H155" s="136">
        <v>18.577000000000002</v>
      </c>
      <c r="I155" s="137"/>
      <c r="J155" s="138">
        <f>ROUND(I155*H155,2)</f>
        <v>0</v>
      </c>
      <c r="K155" s="139"/>
      <c r="L155" s="31"/>
      <c r="M155" s="140" t="s">
        <v>1</v>
      </c>
      <c r="N155" s="141" t="s">
        <v>41</v>
      </c>
      <c r="P155" s="142">
        <f>O155*H155</f>
        <v>0</v>
      </c>
      <c r="Q155" s="142">
        <v>2.3700000000000001E-3</v>
      </c>
      <c r="R155" s="142">
        <f>Q155*H155</f>
        <v>4.4027490000000009E-2</v>
      </c>
      <c r="S155" s="142">
        <v>0</v>
      </c>
      <c r="T155" s="143">
        <f>S155*H155</f>
        <v>0</v>
      </c>
      <c r="AR155" s="144" t="s">
        <v>129</v>
      </c>
      <c r="AT155" s="144" t="s">
        <v>127</v>
      </c>
      <c r="AU155" s="144" t="s">
        <v>86</v>
      </c>
      <c r="AY155" s="16" t="s">
        <v>124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6" t="s">
        <v>84</v>
      </c>
      <c r="BK155" s="145">
        <f>ROUND(I155*H155,2)</f>
        <v>0</v>
      </c>
      <c r="BL155" s="16" t="s">
        <v>129</v>
      </c>
      <c r="BM155" s="144" t="s">
        <v>230</v>
      </c>
    </row>
    <row r="156" spans="2:65" s="13" customFormat="1">
      <c r="B156" s="170"/>
      <c r="D156" s="147" t="s">
        <v>130</v>
      </c>
      <c r="E156" s="171" t="s">
        <v>1</v>
      </c>
      <c r="F156" s="172" t="s">
        <v>231</v>
      </c>
      <c r="H156" s="171" t="s">
        <v>1</v>
      </c>
      <c r="I156" s="173"/>
      <c r="L156" s="170"/>
      <c r="M156" s="174"/>
      <c r="T156" s="175"/>
      <c r="AT156" s="171" t="s">
        <v>130</v>
      </c>
      <c r="AU156" s="171" t="s">
        <v>86</v>
      </c>
      <c r="AV156" s="13" t="s">
        <v>84</v>
      </c>
      <c r="AW156" s="13" t="s">
        <v>32</v>
      </c>
      <c r="AX156" s="13" t="s">
        <v>76</v>
      </c>
      <c r="AY156" s="171" t="s">
        <v>124</v>
      </c>
    </row>
    <row r="157" spans="2:65" s="12" customFormat="1">
      <c r="B157" s="146"/>
      <c r="D157" s="147" t="s">
        <v>130</v>
      </c>
      <c r="E157" s="148" t="s">
        <v>1</v>
      </c>
      <c r="F157" s="149" t="s">
        <v>232</v>
      </c>
      <c r="H157" s="150">
        <v>6.2569999999999997</v>
      </c>
      <c r="I157" s="151"/>
      <c r="L157" s="146"/>
      <c r="M157" s="152"/>
      <c r="T157" s="153"/>
      <c r="AT157" s="148" t="s">
        <v>130</v>
      </c>
      <c r="AU157" s="148" t="s">
        <v>86</v>
      </c>
      <c r="AV157" s="12" t="s">
        <v>86</v>
      </c>
      <c r="AW157" s="12" t="s">
        <v>32</v>
      </c>
      <c r="AX157" s="12" t="s">
        <v>76</v>
      </c>
      <c r="AY157" s="148" t="s">
        <v>124</v>
      </c>
    </row>
    <row r="158" spans="2:65" s="12" customFormat="1">
      <c r="B158" s="146"/>
      <c r="D158" s="147" t="s">
        <v>130</v>
      </c>
      <c r="E158" s="148" t="s">
        <v>1</v>
      </c>
      <c r="F158" s="149" t="s">
        <v>233</v>
      </c>
      <c r="H158" s="150">
        <v>4.4000000000000004</v>
      </c>
      <c r="I158" s="151"/>
      <c r="L158" s="146"/>
      <c r="M158" s="152"/>
      <c r="T158" s="153"/>
      <c r="AT158" s="148" t="s">
        <v>130</v>
      </c>
      <c r="AU158" s="148" t="s">
        <v>86</v>
      </c>
      <c r="AV158" s="12" t="s">
        <v>86</v>
      </c>
      <c r="AW158" s="12" t="s">
        <v>32</v>
      </c>
      <c r="AX158" s="12" t="s">
        <v>76</v>
      </c>
      <c r="AY158" s="148" t="s">
        <v>124</v>
      </c>
    </row>
    <row r="159" spans="2:65" s="12" customFormat="1">
      <c r="B159" s="146"/>
      <c r="D159" s="147" t="s">
        <v>130</v>
      </c>
      <c r="E159" s="148" t="s">
        <v>1</v>
      </c>
      <c r="F159" s="149" t="s">
        <v>234</v>
      </c>
      <c r="H159" s="150">
        <v>7.92</v>
      </c>
      <c r="I159" s="151"/>
      <c r="L159" s="146"/>
      <c r="M159" s="152"/>
      <c r="T159" s="153"/>
      <c r="AT159" s="148" t="s">
        <v>130</v>
      </c>
      <c r="AU159" s="148" t="s">
        <v>86</v>
      </c>
      <c r="AV159" s="12" t="s">
        <v>86</v>
      </c>
      <c r="AW159" s="12" t="s">
        <v>32</v>
      </c>
      <c r="AX159" s="12" t="s">
        <v>76</v>
      </c>
      <c r="AY159" s="148" t="s">
        <v>124</v>
      </c>
    </row>
    <row r="160" spans="2:65" s="14" customFormat="1">
      <c r="B160" s="176"/>
      <c r="D160" s="147" t="s">
        <v>130</v>
      </c>
      <c r="E160" s="177" t="s">
        <v>1</v>
      </c>
      <c r="F160" s="178" t="s">
        <v>235</v>
      </c>
      <c r="H160" s="179">
        <v>18.577000000000002</v>
      </c>
      <c r="I160" s="180"/>
      <c r="L160" s="176"/>
      <c r="M160" s="181"/>
      <c r="T160" s="182"/>
      <c r="AT160" s="177" t="s">
        <v>130</v>
      </c>
      <c r="AU160" s="177" t="s">
        <v>86</v>
      </c>
      <c r="AV160" s="14" t="s">
        <v>129</v>
      </c>
      <c r="AW160" s="14" t="s">
        <v>32</v>
      </c>
      <c r="AX160" s="14" t="s">
        <v>84</v>
      </c>
      <c r="AY160" s="177" t="s">
        <v>124</v>
      </c>
    </row>
    <row r="161" spans="2:65" s="1" customFormat="1" ht="24.2" customHeight="1">
      <c r="B161" s="31"/>
      <c r="C161" s="132" t="s">
        <v>145</v>
      </c>
      <c r="D161" s="132" t="s">
        <v>127</v>
      </c>
      <c r="E161" s="133" t="s">
        <v>236</v>
      </c>
      <c r="F161" s="134" t="s">
        <v>237</v>
      </c>
      <c r="G161" s="135" t="s">
        <v>134</v>
      </c>
      <c r="H161" s="136">
        <v>18.577000000000002</v>
      </c>
      <c r="I161" s="137"/>
      <c r="J161" s="138">
        <f>ROUND(I161*H161,2)</f>
        <v>0</v>
      </c>
      <c r="K161" s="139"/>
      <c r="L161" s="31"/>
      <c r="M161" s="140" t="s">
        <v>1</v>
      </c>
      <c r="N161" s="141" t="s">
        <v>41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129</v>
      </c>
      <c r="AT161" s="144" t="s">
        <v>127</v>
      </c>
      <c r="AU161" s="144" t="s">
        <v>86</v>
      </c>
      <c r="AY161" s="16" t="s">
        <v>124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6" t="s">
        <v>84</v>
      </c>
      <c r="BK161" s="145">
        <f>ROUND(I161*H161,2)</f>
        <v>0</v>
      </c>
      <c r="BL161" s="16" t="s">
        <v>129</v>
      </c>
      <c r="BM161" s="144" t="s">
        <v>238</v>
      </c>
    </row>
    <row r="162" spans="2:65" s="1" customFormat="1" ht="24.2" customHeight="1">
      <c r="B162" s="31"/>
      <c r="C162" s="132" t="s">
        <v>8</v>
      </c>
      <c r="D162" s="132" t="s">
        <v>127</v>
      </c>
      <c r="E162" s="133" t="s">
        <v>239</v>
      </c>
      <c r="F162" s="134" t="s">
        <v>240</v>
      </c>
      <c r="G162" s="135" t="s">
        <v>151</v>
      </c>
      <c r="H162" s="136">
        <v>0.46600000000000003</v>
      </c>
      <c r="I162" s="137"/>
      <c r="J162" s="138">
        <f>ROUND(I162*H162,2)</f>
        <v>0</v>
      </c>
      <c r="K162" s="139"/>
      <c r="L162" s="31"/>
      <c r="M162" s="140" t="s">
        <v>1</v>
      </c>
      <c r="N162" s="141" t="s">
        <v>41</v>
      </c>
      <c r="P162" s="142">
        <f>O162*H162</f>
        <v>0</v>
      </c>
      <c r="Q162" s="142">
        <v>1.04359</v>
      </c>
      <c r="R162" s="142">
        <f>Q162*H162</f>
        <v>0.48631294000000003</v>
      </c>
      <c r="S162" s="142">
        <v>0</v>
      </c>
      <c r="T162" s="143">
        <f>S162*H162</f>
        <v>0</v>
      </c>
      <c r="AR162" s="144" t="s">
        <v>129</v>
      </c>
      <c r="AT162" s="144" t="s">
        <v>127</v>
      </c>
      <c r="AU162" s="144" t="s">
        <v>86</v>
      </c>
      <c r="AY162" s="16" t="s">
        <v>124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6" t="s">
        <v>84</v>
      </c>
      <c r="BK162" s="145">
        <f>ROUND(I162*H162,2)</f>
        <v>0</v>
      </c>
      <c r="BL162" s="16" t="s">
        <v>129</v>
      </c>
      <c r="BM162" s="144" t="s">
        <v>241</v>
      </c>
    </row>
    <row r="163" spans="2:65" s="12" customFormat="1">
      <c r="B163" s="146"/>
      <c r="D163" s="147" t="s">
        <v>130</v>
      </c>
      <c r="E163" s="148" t="s">
        <v>1</v>
      </c>
      <c r="F163" s="149" t="s">
        <v>242</v>
      </c>
      <c r="H163" s="150">
        <v>0.46600000000000003</v>
      </c>
      <c r="I163" s="151"/>
      <c r="L163" s="146"/>
      <c r="M163" s="152"/>
      <c r="T163" s="153"/>
      <c r="AT163" s="148" t="s">
        <v>130</v>
      </c>
      <c r="AU163" s="148" t="s">
        <v>86</v>
      </c>
      <c r="AV163" s="12" t="s">
        <v>86</v>
      </c>
      <c r="AW163" s="12" t="s">
        <v>32</v>
      </c>
      <c r="AX163" s="12" t="s">
        <v>84</v>
      </c>
      <c r="AY163" s="148" t="s">
        <v>124</v>
      </c>
    </row>
    <row r="164" spans="2:65" s="11" customFormat="1" ht="22.9" customHeight="1">
      <c r="B164" s="120"/>
      <c r="D164" s="121" t="s">
        <v>75</v>
      </c>
      <c r="E164" s="130" t="s">
        <v>129</v>
      </c>
      <c r="F164" s="130" t="s">
        <v>243</v>
      </c>
      <c r="I164" s="123"/>
      <c r="J164" s="131">
        <f>BK164</f>
        <v>0</v>
      </c>
      <c r="L164" s="120"/>
      <c r="M164" s="125"/>
      <c r="P164" s="126">
        <f>SUM(P165:P171)</f>
        <v>0</v>
      </c>
      <c r="R164" s="126">
        <f>SUM(R165:R171)</f>
        <v>1.6546858899999999</v>
      </c>
      <c r="T164" s="127">
        <f>SUM(T165:T171)</f>
        <v>0</v>
      </c>
      <c r="AR164" s="121" t="s">
        <v>84</v>
      </c>
      <c r="AT164" s="128" t="s">
        <v>75</v>
      </c>
      <c r="AU164" s="128" t="s">
        <v>84</v>
      </c>
      <c r="AY164" s="121" t="s">
        <v>124</v>
      </c>
      <c r="BK164" s="129">
        <f>SUM(BK165:BK171)</f>
        <v>0</v>
      </c>
    </row>
    <row r="165" spans="2:65" s="1" customFormat="1" ht="21.75" customHeight="1">
      <c r="B165" s="31"/>
      <c r="C165" s="132" t="s">
        <v>148</v>
      </c>
      <c r="D165" s="132" t="s">
        <v>127</v>
      </c>
      <c r="E165" s="133" t="s">
        <v>244</v>
      </c>
      <c r="F165" s="134" t="s">
        <v>245</v>
      </c>
      <c r="G165" s="135" t="s">
        <v>194</v>
      </c>
      <c r="H165" s="136">
        <v>0.628</v>
      </c>
      <c r="I165" s="137"/>
      <c r="J165" s="138">
        <f>ROUND(I165*H165,2)</f>
        <v>0</v>
      </c>
      <c r="K165" s="139"/>
      <c r="L165" s="31"/>
      <c r="M165" s="140" t="s">
        <v>1</v>
      </c>
      <c r="N165" s="141" t="s">
        <v>41</v>
      </c>
      <c r="P165" s="142">
        <f>O165*H165</f>
        <v>0</v>
      </c>
      <c r="Q165" s="142">
        <v>2.5019499999999999</v>
      </c>
      <c r="R165" s="142">
        <f>Q165*H165</f>
        <v>1.5712245999999999</v>
      </c>
      <c r="S165" s="142">
        <v>0</v>
      </c>
      <c r="T165" s="143">
        <f>S165*H165</f>
        <v>0</v>
      </c>
      <c r="AR165" s="144" t="s">
        <v>129</v>
      </c>
      <c r="AT165" s="144" t="s">
        <v>127</v>
      </c>
      <c r="AU165" s="144" t="s">
        <v>86</v>
      </c>
      <c r="AY165" s="16" t="s">
        <v>124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6" t="s">
        <v>84</v>
      </c>
      <c r="BK165" s="145">
        <f>ROUND(I165*H165,2)</f>
        <v>0</v>
      </c>
      <c r="BL165" s="16" t="s">
        <v>129</v>
      </c>
      <c r="BM165" s="144" t="s">
        <v>246</v>
      </c>
    </row>
    <row r="166" spans="2:65" s="12" customFormat="1">
      <c r="B166" s="146"/>
      <c r="D166" s="147" t="s">
        <v>130</v>
      </c>
      <c r="E166" s="148" t="s">
        <v>1</v>
      </c>
      <c r="F166" s="149" t="s">
        <v>247</v>
      </c>
      <c r="H166" s="150">
        <v>0.628</v>
      </c>
      <c r="I166" s="151"/>
      <c r="L166" s="146"/>
      <c r="M166" s="152"/>
      <c r="T166" s="153"/>
      <c r="AT166" s="148" t="s">
        <v>130</v>
      </c>
      <c r="AU166" s="148" t="s">
        <v>86</v>
      </c>
      <c r="AV166" s="12" t="s">
        <v>86</v>
      </c>
      <c r="AW166" s="12" t="s">
        <v>32</v>
      </c>
      <c r="AX166" s="12" t="s">
        <v>84</v>
      </c>
      <c r="AY166" s="148" t="s">
        <v>124</v>
      </c>
    </row>
    <row r="167" spans="2:65" s="1" customFormat="1" ht="24.2" customHeight="1">
      <c r="B167" s="31"/>
      <c r="C167" s="132" t="s">
        <v>152</v>
      </c>
      <c r="D167" s="132" t="s">
        <v>127</v>
      </c>
      <c r="E167" s="133" t="s">
        <v>248</v>
      </c>
      <c r="F167" s="134" t="s">
        <v>249</v>
      </c>
      <c r="G167" s="135" t="s">
        <v>151</v>
      </c>
      <c r="H167" s="136">
        <v>5.7000000000000002E-2</v>
      </c>
      <c r="I167" s="137"/>
      <c r="J167" s="138">
        <f>ROUND(I167*H167,2)</f>
        <v>0</v>
      </c>
      <c r="K167" s="139"/>
      <c r="L167" s="31"/>
      <c r="M167" s="140" t="s">
        <v>1</v>
      </c>
      <c r="N167" s="141" t="s">
        <v>41</v>
      </c>
      <c r="P167" s="142">
        <f>O167*H167</f>
        <v>0</v>
      </c>
      <c r="Q167" s="142">
        <v>1.0492699999999999</v>
      </c>
      <c r="R167" s="142">
        <f>Q167*H167</f>
        <v>5.9808389999999996E-2</v>
      </c>
      <c r="S167" s="142">
        <v>0</v>
      </c>
      <c r="T167" s="143">
        <f>S167*H167</f>
        <v>0</v>
      </c>
      <c r="AR167" s="144" t="s">
        <v>129</v>
      </c>
      <c r="AT167" s="144" t="s">
        <v>127</v>
      </c>
      <c r="AU167" s="144" t="s">
        <v>86</v>
      </c>
      <c r="AY167" s="16" t="s">
        <v>124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84</v>
      </c>
      <c r="BK167" s="145">
        <f>ROUND(I167*H167,2)</f>
        <v>0</v>
      </c>
      <c r="BL167" s="16" t="s">
        <v>129</v>
      </c>
      <c r="BM167" s="144" t="s">
        <v>250</v>
      </c>
    </row>
    <row r="168" spans="2:65" s="12" customFormat="1">
      <c r="B168" s="146"/>
      <c r="D168" s="147" t="s">
        <v>130</v>
      </c>
      <c r="E168" s="148" t="s">
        <v>1</v>
      </c>
      <c r="F168" s="149" t="s">
        <v>251</v>
      </c>
      <c r="H168" s="150">
        <v>5.7000000000000002E-2</v>
      </c>
      <c r="I168" s="151"/>
      <c r="L168" s="146"/>
      <c r="M168" s="152"/>
      <c r="T168" s="153"/>
      <c r="AT168" s="148" t="s">
        <v>130</v>
      </c>
      <c r="AU168" s="148" t="s">
        <v>86</v>
      </c>
      <c r="AV168" s="12" t="s">
        <v>86</v>
      </c>
      <c r="AW168" s="12" t="s">
        <v>32</v>
      </c>
      <c r="AX168" s="12" t="s">
        <v>84</v>
      </c>
      <c r="AY168" s="148" t="s">
        <v>124</v>
      </c>
    </row>
    <row r="169" spans="2:65" s="1" customFormat="1" ht="24.2" customHeight="1">
      <c r="B169" s="31"/>
      <c r="C169" s="132" t="s">
        <v>155</v>
      </c>
      <c r="D169" s="132" t="s">
        <v>127</v>
      </c>
      <c r="E169" s="133" t="s">
        <v>252</v>
      </c>
      <c r="F169" s="134" t="s">
        <v>253</v>
      </c>
      <c r="G169" s="135" t="s">
        <v>134</v>
      </c>
      <c r="H169" s="136">
        <v>1.845</v>
      </c>
      <c r="I169" s="137"/>
      <c r="J169" s="138">
        <f>ROUND(I169*H169,2)</f>
        <v>0</v>
      </c>
      <c r="K169" s="139"/>
      <c r="L169" s="31"/>
      <c r="M169" s="140" t="s">
        <v>1</v>
      </c>
      <c r="N169" s="141" t="s">
        <v>41</v>
      </c>
      <c r="P169" s="142">
        <f>O169*H169</f>
        <v>0</v>
      </c>
      <c r="Q169" s="142">
        <v>1.282E-2</v>
      </c>
      <c r="R169" s="142">
        <f>Q169*H169</f>
        <v>2.3652900000000001E-2</v>
      </c>
      <c r="S169" s="142">
        <v>0</v>
      </c>
      <c r="T169" s="143">
        <f>S169*H169</f>
        <v>0</v>
      </c>
      <c r="AR169" s="144" t="s">
        <v>129</v>
      </c>
      <c r="AT169" s="144" t="s">
        <v>127</v>
      </c>
      <c r="AU169" s="144" t="s">
        <v>86</v>
      </c>
      <c r="AY169" s="16" t="s">
        <v>124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6" t="s">
        <v>84</v>
      </c>
      <c r="BK169" s="145">
        <f>ROUND(I169*H169,2)</f>
        <v>0</v>
      </c>
      <c r="BL169" s="16" t="s">
        <v>129</v>
      </c>
      <c r="BM169" s="144" t="s">
        <v>254</v>
      </c>
    </row>
    <row r="170" spans="2:65" s="12" customFormat="1">
      <c r="B170" s="146"/>
      <c r="D170" s="147" t="s">
        <v>130</v>
      </c>
      <c r="E170" s="148" t="s">
        <v>1</v>
      </c>
      <c r="F170" s="149" t="s">
        <v>255</v>
      </c>
      <c r="H170" s="150">
        <v>1.845</v>
      </c>
      <c r="I170" s="151"/>
      <c r="L170" s="146"/>
      <c r="M170" s="152"/>
      <c r="T170" s="153"/>
      <c r="AT170" s="148" t="s">
        <v>130</v>
      </c>
      <c r="AU170" s="148" t="s">
        <v>86</v>
      </c>
      <c r="AV170" s="12" t="s">
        <v>86</v>
      </c>
      <c r="AW170" s="12" t="s">
        <v>32</v>
      </c>
      <c r="AX170" s="12" t="s">
        <v>84</v>
      </c>
      <c r="AY170" s="148" t="s">
        <v>124</v>
      </c>
    </row>
    <row r="171" spans="2:65" s="1" customFormat="1" ht="24.2" customHeight="1">
      <c r="B171" s="31"/>
      <c r="C171" s="132" t="s">
        <v>158</v>
      </c>
      <c r="D171" s="132" t="s">
        <v>127</v>
      </c>
      <c r="E171" s="133" t="s">
        <v>256</v>
      </c>
      <c r="F171" s="134" t="s">
        <v>257</v>
      </c>
      <c r="G171" s="135" t="s">
        <v>134</v>
      </c>
      <c r="H171" s="136">
        <v>1.845</v>
      </c>
      <c r="I171" s="137"/>
      <c r="J171" s="138">
        <f>ROUND(I171*H171,2)</f>
        <v>0</v>
      </c>
      <c r="K171" s="139"/>
      <c r="L171" s="31"/>
      <c r="M171" s="140" t="s">
        <v>1</v>
      </c>
      <c r="N171" s="141" t="s">
        <v>41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129</v>
      </c>
      <c r="AT171" s="144" t="s">
        <v>127</v>
      </c>
      <c r="AU171" s="144" t="s">
        <v>86</v>
      </c>
      <c r="AY171" s="16" t="s">
        <v>124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6" t="s">
        <v>84</v>
      </c>
      <c r="BK171" s="145">
        <f>ROUND(I171*H171,2)</f>
        <v>0</v>
      </c>
      <c r="BL171" s="16" t="s">
        <v>129</v>
      </c>
      <c r="BM171" s="144" t="s">
        <v>258</v>
      </c>
    </row>
    <row r="172" spans="2:65" s="11" customFormat="1" ht="22.9" customHeight="1">
      <c r="B172" s="120"/>
      <c r="D172" s="121" t="s">
        <v>75</v>
      </c>
      <c r="E172" s="130" t="s">
        <v>133</v>
      </c>
      <c r="F172" s="130" t="s">
        <v>259</v>
      </c>
      <c r="I172" s="123"/>
      <c r="J172" s="131">
        <f>BK172</f>
        <v>0</v>
      </c>
      <c r="L172" s="120"/>
      <c r="M172" s="125"/>
      <c r="P172" s="126">
        <f>SUM(P173:P178)</f>
        <v>0</v>
      </c>
      <c r="R172" s="126">
        <f>SUM(R173:R178)</f>
        <v>382.16390939999997</v>
      </c>
      <c r="T172" s="127">
        <f>SUM(T173:T178)</f>
        <v>0</v>
      </c>
      <c r="AR172" s="121" t="s">
        <v>84</v>
      </c>
      <c r="AT172" s="128" t="s">
        <v>75</v>
      </c>
      <c r="AU172" s="128" t="s">
        <v>84</v>
      </c>
      <c r="AY172" s="121" t="s">
        <v>124</v>
      </c>
      <c r="BK172" s="129">
        <f>SUM(BK173:BK178)</f>
        <v>0</v>
      </c>
    </row>
    <row r="173" spans="2:65" s="1" customFormat="1" ht="21.75" customHeight="1">
      <c r="B173" s="31"/>
      <c r="C173" s="132" t="s">
        <v>163</v>
      </c>
      <c r="D173" s="132" t="s">
        <v>127</v>
      </c>
      <c r="E173" s="133" t="s">
        <v>260</v>
      </c>
      <c r="F173" s="134" t="s">
        <v>261</v>
      </c>
      <c r="G173" s="135" t="s">
        <v>134</v>
      </c>
      <c r="H173" s="136">
        <v>657.17</v>
      </c>
      <c r="I173" s="137"/>
      <c r="J173" s="138">
        <f>ROUND(I173*H173,2)</f>
        <v>0</v>
      </c>
      <c r="K173" s="139"/>
      <c r="L173" s="31"/>
      <c r="M173" s="140" t="s">
        <v>1</v>
      </c>
      <c r="N173" s="141" t="s">
        <v>41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129</v>
      </c>
      <c r="AT173" s="144" t="s">
        <v>127</v>
      </c>
      <c r="AU173" s="144" t="s">
        <v>86</v>
      </c>
      <c r="AY173" s="16" t="s">
        <v>124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6" t="s">
        <v>84</v>
      </c>
      <c r="BK173" s="145">
        <f>ROUND(I173*H173,2)</f>
        <v>0</v>
      </c>
      <c r="BL173" s="16" t="s">
        <v>129</v>
      </c>
      <c r="BM173" s="144" t="s">
        <v>262</v>
      </c>
    </row>
    <row r="174" spans="2:65" s="1" customFormat="1" ht="16.5" customHeight="1">
      <c r="B174" s="31"/>
      <c r="C174" s="159" t="s">
        <v>7</v>
      </c>
      <c r="D174" s="159" t="s">
        <v>211</v>
      </c>
      <c r="E174" s="160" t="s">
        <v>263</v>
      </c>
      <c r="F174" s="161" t="s">
        <v>264</v>
      </c>
      <c r="G174" s="162" t="s">
        <v>151</v>
      </c>
      <c r="H174" s="163">
        <v>236.58099999999999</v>
      </c>
      <c r="I174" s="164"/>
      <c r="J174" s="165">
        <f>ROUND(I174*H174,2)</f>
        <v>0</v>
      </c>
      <c r="K174" s="166"/>
      <c r="L174" s="167"/>
      <c r="M174" s="168" t="s">
        <v>1</v>
      </c>
      <c r="N174" s="169" t="s">
        <v>41</v>
      </c>
      <c r="P174" s="142">
        <f>O174*H174</f>
        <v>0</v>
      </c>
      <c r="Q174" s="142">
        <v>1</v>
      </c>
      <c r="R174" s="142">
        <f>Q174*H174</f>
        <v>236.58099999999999</v>
      </c>
      <c r="S174" s="142">
        <v>0</v>
      </c>
      <c r="T174" s="143">
        <f>S174*H174</f>
        <v>0</v>
      </c>
      <c r="AR174" s="144" t="s">
        <v>136</v>
      </c>
      <c r="AT174" s="144" t="s">
        <v>211</v>
      </c>
      <c r="AU174" s="144" t="s">
        <v>86</v>
      </c>
      <c r="AY174" s="16" t="s">
        <v>124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6" t="s">
        <v>84</v>
      </c>
      <c r="BK174" s="145">
        <f>ROUND(I174*H174,2)</f>
        <v>0</v>
      </c>
      <c r="BL174" s="16" t="s">
        <v>129</v>
      </c>
      <c r="BM174" s="144" t="s">
        <v>265</v>
      </c>
    </row>
    <row r="175" spans="2:65" s="12" customFormat="1">
      <c r="B175" s="146"/>
      <c r="D175" s="147" t="s">
        <v>130</v>
      </c>
      <c r="F175" s="149" t="s">
        <v>266</v>
      </c>
      <c r="H175" s="150">
        <v>236.58099999999999</v>
      </c>
      <c r="I175" s="151"/>
      <c r="L175" s="146"/>
      <c r="M175" s="152"/>
      <c r="T175" s="153"/>
      <c r="AT175" s="148" t="s">
        <v>130</v>
      </c>
      <c r="AU175" s="148" t="s">
        <v>86</v>
      </c>
      <c r="AV175" s="12" t="s">
        <v>86</v>
      </c>
      <c r="AW175" s="12" t="s">
        <v>4</v>
      </c>
      <c r="AX175" s="12" t="s">
        <v>84</v>
      </c>
      <c r="AY175" s="148" t="s">
        <v>124</v>
      </c>
    </row>
    <row r="176" spans="2:65" s="1" customFormat="1" ht="24.2" customHeight="1">
      <c r="B176" s="31"/>
      <c r="C176" s="132" t="s">
        <v>168</v>
      </c>
      <c r="D176" s="132" t="s">
        <v>127</v>
      </c>
      <c r="E176" s="133" t="s">
        <v>267</v>
      </c>
      <c r="F176" s="134" t="s">
        <v>268</v>
      </c>
      <c r="G176" s="135" t="s">
        <v>134</v>
      </c>
      <c r="H176" s="136">
        <v>657.17</v>
      </c>
      <c r="I176" s="137"/>
      <c r="J176" s="138">
        <f>ROUND(I176*H176,2)</f>
        <v>0</v>
      </c>
      <c r="K176" s="139"/>
      <c r="L176" s="31"/>
      <c r="M176" s="140" t="s">
        <v>1</v>
      </c>
      <c r="N176" s="141" t="s">
        <v>41</v>
      </c>
      <c r="P176" s="142">
        <f>O176*H176</f>
        <v>0</v>
      </c>
      <c r="Q176" s="142">
        <v>8.9219999999999994E-2</v>
      </c>
      <c r="R176" s="142">
        <f>Q176*H176</f>
        <v>58.632707399999994</v>
      </c>
      <c r="S176" s="142">
        <v>0</v>
      </c>
      <c r="T176" s="143">
        <f>S176*H176</f>
        <v>0</v>
      </c>
      <c r="AR176" s="144" t="s">
        <v>129</v>
      </c>
      <c r="AT176" s="144" t="s">
        <v>127</v>
      </c>
      <c r="AU176" s="144" t="s">
        <v>86</v>
      </c>
      <c r="AY176" s="16" t="s">
        <v>124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6" t="s">
        <v>84</v>
      </c>
      <c r="BK176" s="145">
        <f>ROUND(I176*H176,2)</f>
        <v>0</v>
      </c>
      <c r="BL176" s="16" t="s">
        <v>129</v>
      </c>
      <c r="BM176" s="144" t="s">
        <v>269</v>
      </c>
    </row>
    <row r="177" spans="2:65" s="1" customFormat="1" ht="21.75" customHeight="1">
      <c r="B177" s="31"/>
      <c r="C177" s="159" t="s">
        <v>270</v>
      </c>
      <c r="D177" s="159" t="s">
        <v>211</v>
      </c>
      <c r="E177" s="160" t="s">
        <v>271</v>
      </c>
      <c r="F177" s="161" t="s">
        <v>272</v>
      </c>
      <c r="G177" s="162" t="s">
        <v>134</v>
      </c>
      <c r="H177" s="163">
        <v>663.74199999999996</v>
      </c>
      <c r="I177" s="164"/>
      <c r="J177" s="165">
        <f>ROUND(I177*H177,2)</f>
        <v>0</v>
      </c>
      <c r="K177" s="166"/>
      <c r="L177" s="167"/>
      <c r="M177" s="168" t="s">
        <v>1</v>
      </c>
      <c r="N177" s="169" t="s">
        <v>41</v>
      </c>
      <c r="P177" s="142">
        <f>O177*H177</f>
        <v>0</v>
      </c>
      <c r="Q177" s="142">
        <v>0.13100000000000001</v>
      </c>
      <c r="R177" s="142">
        <f>Q177*H177</f>
        <v>86.950202000000004</v>
      </c>
      <c r="S177" s="142">
        <v>0</v>
      </c>
      <c r="T177" s="143">
        <f>S177*H177</f>
        <v>0</v>
      </c>
      <c r="AR177" s="144" t="s">
        <v>136</v>
      </c>
      <c r="AT177" s="144" t="s">
        <v>211</v>
      </c>
      <c r="AU177" s="144" t="s">
        <v>86</v>
      </c>
      <c r="AY177" s="16" t="s">
        <v>124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6" t="s">
        <v>84</v>
      </c>
      <c r="BK177" s="145">
        <f>ROUND(I177*H177,2)</f>
        <v>0</v>
      </c>
      <c r="BL177" s="16" t="s">
        <v>129</v>
      </c>
      <c r="BM177" s="144" t="s">
        <v>273</v>
      </c>
    </row>
    <row r="178" spans="2:65" s="12" customFormat="1">
      <c r="B178" s="146"/>
      <c r="D178" s="147" t="s">
        <v>130</v>
      </c>
      <c r="F178" s="149" t="s">
        <v>274</v>
      </c>
      <c r="H178" s="150">
        <v>663.74199999999996</v>
      </c>
      <c r="I178" s="151"/>
      <c r="L178" s="146"/>
      <c r="M178" s="152"/>
      <c r="T178" s="153"/>
      <c r="AT178" s="148" t="s">
        <v>130</v>
      </c>
      <c r="AU178" s="148" t="s">
        <v>86</v>
      </c>
      <c r="AV178" s="12" t="s">
        <v>86</v>
      </c>
      <c r="AW178" s="12" t="s">
        <v>4</v>
      </c>
      <c r="AX178" s="12" t="s">
        <v>84</v>
      </c>
      <c r="AY178" s="148" t="s">
        <v>124</v>
      </c>
    </row>
    <row r="179" spans="2:65" s="11" customFormat="1" ht="22.9" customHeight="1">
      <c r="B179" s="120"/>
      <c r="D179" s="121" t="s">
        <v>75</v>
      </c>
      <c r="E179" s="130" t="s">
        <v>131</v>
      </c>
      <c r="F179" s="130" t="s">
        <v>132</v>
      </c>
      <c r="I179" s="123"/>
      <c r="J179" s="131">
        <f>BK179</f>
        <v>0</v>
      </c>
      <c r="L179" s="120"/>
      <c r="M179" s="125"/>
      <c r="P179" s="126">
        <f>SUM(P180:P186)</f>
        <v>0</v>
      </c>
      <c r="R179" s="126">
        <f>SUM(R180:R186)</f>
        <v>30.035681099999998</v>
      </c>
      <c r="T179" s="127">
        <f>SUM(T180:T186)</f>
        <v>0</v>
      </c>
      <c r="AR179" s="121" t="s">
        <v>84</v>
      </c>
      <c r="AT179" s="128" t="s">
        <v>75</v>
      </c>
      <c r="AU179" s="128" t="s">
        <v>84</v>
      </c>
      <c r="AY179" s="121" t="s">
        <v>124</v>
      </c>
      <c r="BK179" s="129">
        <f>SUM(BK180:BK186)</f>
        <v>0</v>
      </c>
    </row>
    <row r="180" spans="2:65" s="1" customFormat="1" ht="16.5" customHeight="1">
      <c r="B180" s="31"/>
      <c r="C180" s="132" t="s">
        <v>275</v>
      </c>
      <c r="D180" s="132" t="s">
        <v>127</v>
      </c>
      <c r="E180" s="133" t="s">
        <v>276</v>
      </c>
      <c r="F180" s="134" t="s">
        <v>277</v>
      </c>
      <c r="G180" s="135" t="s">
        <v>134</v>
      </c>
      <c r="H180" s="136">
        <v>278.31299999999999</v>
      </c>
      <c r="I180" s="137"/>
      <c r="J180" s="138">
        <f>ROUND(I180*H180,2)</f>
        <v>0</v>
      </c>
      <c r="K180" s="139"/>
      <c r="L180" s="31"/>
      <c r="M180" s="140" t="s">
        <v>1</v>
      </c>
      <c r="N180" s="141" t="s">
        <v>41</v>
      </c>
      <c r="P180" s="142">
        <f>O180*H180</f>
        <v>0</v>
      </c>
      <c r="Q180" s="142">
        <v>2.5999999999999998E-4</v>
      </c>
      <c r="R180" s="142">
        <f>Q180*H180</f>
        <v>7.2361379999999989E-2</v>
      </c>
      <c r="S180" s="142">
        <v>0</v>
      </c>
      <c r="T180" s="143">
        <f>S180*H180</f>
        <v>0</v>
      </c>
      <c r="AR180" s="144" t="s">
        <v>129</v>
      </c>
      <c r="AT180" s="144" t="s">
        <v>127</v>
      </c>
      <c r="AU180" s="144" t="s">
        <v>86</v>
      </c>
      <c r="AY180" s="16" t="s">
        <v>124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6" t="s">
        <v>84</v>
      </c>
      <c r="BK180" s="145">
        <f>ROUND(I180*H180,2)</f>
        <v>0</v>
      </c>
      <c r="BL180" s="16" t="s">
        <v>129</v>
      </c>
      <c r="BM180" s="144" t="s">
        <v>278</v>
      </c>
    </row>
    <row r="181" spans="2:65" s="1" customFormat="1" ht="24.2" customHeight="1">
      <c r="B181" s="31"/>
      <c r="C181" s="132" t="s">
        <v>279</v>
      </c>
      <c r="D181" s="132" t="s">
        <v>127</v>
      </c>
      <c r="E181" s="133" t="s">
        <v>280</v>
      </c>
      <c r="F181" s="134" t="s">
        <v>281</v>
      </c>
      <c r="G181" s="135" t="s">
        <v>134</v>
      </c>
      <c r="H181" s="136">
        <v>278.31299999999999</v>
      </c>
      <c r="I181" s="137"/>
      <c r="J181" s="138">
        <f>ROUND(I181*H181,2)</f>
        <v>0</v>
      </c>
      <c r="K181" s="139"/>
      <c r="L181" s="31"/>
      <c r="M181" s="140" t="s">
        <v>1</v>
      </c>
      <c r="N181" s="141" t="s">
        <v>41</v>
      </c>
      <c r="P181" s="142">
        <f>O181*H181</f>
        <v>0</v>
      </c>
      <c r="Q181" s="142">
        <v>8.9999999999999993E-3</v>
      </c>
      <c r="R181" s="142">
        <f>Q181*H181</f>
        <v>2.5048169999999996</v>
      </c>
      <c r="S181" s="142">
        <v>0</v>
      </c>
      <c r="T181" s="143">
        <f>S181*H181</f>
        <v>0</v>
      </c>
      <c r="AR181" s="144" t="s">
        <v>129</v>
      </c>
      <c r="AT181" s="144" t="s">
        <v>127</v>
      </c>
      <c r="AU181" s="144" t="s">
        <v>86</v>
      </c>
      <c r="AY181" s="16" t="s">
        <v>124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6" t="s">
        <v>84</v>
      </c>
      <c r="BK181" s="145">
        <f>ROUND(I181*H181,2)</f>
        <v>0</v>
      </c>
      <c r="BL181" s="16" t="s">
        <v>129</v>
      </c>
      <c r="BM181" s="144" t="s">
        <v>282</v>
      </c>
    </row>
    <row r="182" spans="2:65" s="1" customFormat="1" ht="24.2" customHeight="1">
      <c r="B182" s="31"/>
      <c r="C182" s="132" t="s">
        <v>283</v>
      </c>
      <c r="D182" s="132" t="s">
        <v>127</v>
      </c>
      <c r="E182" s="133" t="s">
        <v>284</v>
      </c>
      <c r="F182" s="134" t="s">
        <v>285</v>
      </c>
      <c r="G182" s="135" t="s">
        <v>134</v>
      </c>
      <c r="H182" s="136">
        <v>278.31299999999999</v>
      </c>
      <c r="I182" s="137"/>
      <c r="J182" s="138">
        <f>ROUND(I182*H182,2)</f>
        <v>0</v>
      </c>
      <c r="K182" s="139"/>
      <c r="L182" s="31"/>
      <c r="M182" s="140" t="s">
        <v>1</v>
      </c>
      <c r="N182" s="141" t="s">
        <v>41</v>
      </c>
      <c r="P182" s="142">
        <f>O182*H182</f>
        <v>0</v>
      </c>
      <c r="Q182" s="142">
        <v>1.208E-2</v>
      </c>
      <c r="R182" s="142">
        <f>Q182*H182</f>
        <v>3.3620210400000001</v>
      </c>
      <c r="S182" s="142">
        <v>0</v>
      </c>
      <c r="T182" s="143">
        <f>S182*H182</f>
        <v>0</v>
      </c>
      <c r="AR182" s="144" t="s">
        <v>129</v>
      </c>
      <c r="AT182" s="144" t="s">
        <v>127</v>
      </c>
      <c r="AU182" s="144" t="s">
        <v>86</v>
      </c>
      <c r="AY182" s="16" t="s">
        <v>124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6" t="s">
        <v>84</v>
      </c>
      <c r="BK182" s="145">
        <f>ROUND(I182*H182,2)</f>
        <v>0</v>
      </c>
      <c r="BL182" s="16" t="s">
        <v>129</v>
      </c>
      <c r="BM182" s="144" t="s">
        <v>286</v>
      </c>
    </row>
    <row r="183" spans="2:65" s="1" customFormat="1" ht="24.2" customHeight="1">
      <c r="B183" s="31"/>
      <c r="C183" s="132" t="s">
        <v>287</v>
      </c>
      <c r="D183" s="132" t="s">
        <v>127</v>
      </c>
      <c r="E183" s="133" t="s">
        <v>288</v>
      </c>
      <c r="F183" s="134" t="s">
        <v>289</v>
      </c>
      <c r="G183" s="135" t="s">
        <v>134</v>
      </c>
      <c r="H183" s="136">
        <v>247.81299999999999</v>
      </c>
      <c r="I183" s="137"/>
      <c r="J183" s="138">
        <f>ROUND(I183*H183,2)</f>
        <v>0</v>
      </c>
      <c r="K183" s="139"/>
      <c r="L183" s="31"/>
      <c r="M183" s="140" t="s">
        <v>1</v>
      </c>
      <c r="N183" s="141" t="s">
        <v>41</v>
      </c>
      <c r="P183" s="142">
        <f>O183*H183</f>
        <v>0</v>
      </c>
      <c r="Q183" s="142">
        <v>4.8599999999999997E-3</v>
      </c>
      <c r="R183" s="142">
        <f>Q183*H183</f>
        <v>1.2043711799999999</v>
      </c>
      <c r="S183" s="142">
        <v>0</v>
      </c>
      <c r="T183" s="143">
        <f>S183*H183</f>
        <v>0</v>
      </c>
      <c r="AR183" s="144" t="s">
        <v>129</v>
      </c>
      <c r="AT183" s="144" t="s">
        <v>127</v>
      </c>
      <c r="AU183" s="144" t="s">
        <v>86</v>
      </c>
      <c r="AY183" s="16" t="s">
        <v>124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6" t="s">
        <v>84</v>
      </c>
      <c r="BK183" s="145">
        <f>ROUND(I183*H183,2)</f>
        <v>0</v>
      </c>
      <c r="BL183" s="16" t="s">
        <v>129</v>
      </c>
      <c r="BM183" s="144" t="s">
        <v>290</v>
      </c>
    </row>
    <row r="184" spans="2:65" s="1" customFormat="1" ht="33" customHeight="1">
      <c r="B184" s="31"/>
      <c r="C184" s="132" t="s">
        <v>291</v>
      </c>
      <c r="D184" s="132" t="s">
        <v>127</v>
      </c>
      <c r="E184" s="133" t="s">
        <v>292</v>
      </c>
      <c r="F184" s="134" t="s">
        <v>293</v>
      </c>
      <c r="G184" s="135" t="s">
        <v>194</v>
      </c>
      <c r="H184" s="136">
        <v>9.15</v>
      </c>
      <c r="I184" s="137"/>
      <c r="J184" s="138">
        <f>ROUND(I184*H184,2)</f>
        <v>0</v>
      </c>
      <c r="K184" s="139"/>
      <c r="L184" s="31"/>
      <c r="M184" s="140" t="s">
        <v>1</v>
      </c>
      <c r="N184" s="141" t="s">
        <v>41</v>
      </c>
      <c r="P184" s="142">
        <f>O184*H184</f>
        <v>0</v>
      </c>
      <c r="Q184" s="142">
        <v>2.5018699999999998</v>
      </c>
      <c r="R184" s="142">
        <f>Q184*H184</f>
        <v>22.892110499999998</v>
      </c>
      <c r="S184" s="142">
        <v>0</v>
      </c>
      <c r="T184" s="143">
        <f>S184*H184</f>
        <v>0</v>
      </c>
      <c r="AR184" s="144" t="s">
        <v>129</v>
      </c>
      <c r="AT184" s="144" t="s">
        <v>127</v>
      </c>
      <c r="AU184" s="144" t="s">
        <v>86</v>
      </c>
      <c r="AY184" s="16" t="s">
        <v>124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6" t="s">
        <v>84</v>
      </c>
      <c r="BK184" s="145">
        <f>ROUND(I184*H184,2)</f>
        <v>0</v>
      </c>
      <c r="BL184" s="16" t="s">
        <v>129</v>
      </c>
      <c r="BM184" s="144" t="s">
        <v>294</v>
      </c>
    </row>
    <row r="185" spans="2:65" s="12" customFormat="1">
      <c r="B185" s="146"/>
      <c r="D185" s="147" t="s">
        <v>130</v>
      </c>
      <c r="E185" s="148" t="s">
        <v>1</v>
      </c>
      <c r="F185" s="149" t="s">
        <v>295</v>
      </c>
      <c r="H185" s="150">
        <v>9.15</v>
      </c>
      <c r="I185" s="151"/>
      <c r="L185" s="146"/>
      <c r="M185" s="152"/>
      <c r="T185" s="153"/>
      <c r="AT185" s="148" t="s">
        <v>130</v>
      </c>
      <c r="AU185" s="148" t="s">
        <v>86</v>
      </c>
      <c r="AV185" s="12" t="s">
        <v>86</v>
      </c>
      <c r="AW185" s="12" t="s">
        <v>32</v>
      </c>
      <c r="AX185" s="12" t="s">
        <v>84</v>
      </c>
      <c r="AY185" s="148" t="s">
        <v>124</v>
      </c>
    </row>
    <row r="186" spans="2:65" s="1" customFormat="1" ht="24.2" customHeight="1">
      <c r="B186" s="31"/>
      <c r="C186" s="132" t="s">
        <v>296</v>
      </c>
      <c r="D186" s="132" t="s">
        <v>127</v>
      </c>
      <c r="E186" s="133" t="s">
        <v>297</v>
      </c>
      <c r="F186" s="134" t="s">
        <v>298</v>
      </c>
      <c r="G186" s="135" t="s">
        <v>128</v>
      </c>
      <c r="H186" s="136">
        <v>152.5</v>
      </c>
      <c r="I186" s="137"/>
      <c r="J186" s="138">
        <f>ROUND(I186*H186,2)</f>
        <v>0</v>
      </c>
      <c r="K186" s="139"/>
      <c r="L186" s="31"/>
      <c r="M186" s="140" t="s">
        <v>1</v>
      </c>
      <c r="N186" s="141" t="s">
        <v>41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129</v>
      </c>
      <c r="AT186" s="144" t="s">
        <v>127</v>
      </c>
      <c r="AU186" s="144" t="s">
        <v>86</v>
      </c>
      <c r="AY186" s="16" t="s">
        <v>124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6" t="s">
        <v>84</v>
      </c>
      <c r="BK186" s="145">
        <f>ROUND(I186*H186,2)</f>
        <v>0</v>
      </c>
      <c r="BL186" s="16" t="s">
        <v>129</v>
      </c>
      <c r="BM186" s="144" t="s">
        <v>299</v>
      </c>
    </row>
    <row r="187" spans="2:65" s="11" customFormat="1" ht="22.9" customHeight="1">
      <c r="B187" s="120"/>
      <c r="D187" s="121" t="s">
        <v>75</v>
      </c>
      <c r="E187" s="130" t="s">
        <v>137</v>
      </c>
      <c r="F187" s="130" t="s">
        <v>138</v>
      </c>
      <c r="I187" s="123"/>
      <c r="J187" s="131">
        <f>BK187</f>
        <v>0</v>
      </c>
      <c r="L187" s="120"/>
      <c r="M187" s="125"/>
      <c r="P187" s="126">
        <f>SUM(P188:P214)</f>
        <v>0</v>
      </c>
      <c r="R187" s="126">
        <f>SUM(R188:R214)</f>
        <v>84.120638999999997</v>
      </c>
      <c r="T187" s="127">
        <f>SUM(T188:T214)</f>
        <v>25.353982500000001</v>
      </c>
      <c r="AR187" s="121" t="s">
        <v>84</v>
      </c>
      <c r="AT187" s="128" t="s">
        <v>75</v>
      </c>
      <c r="AU187" s="128" t="s">
        <v>84</v>
      </c>
      <c r="AY187" s="121" t="s">
        <v>124</v>
      </c>
      <c r="BK187" s="129">
        <f>SUM(BK188:BK214)</f>
        <v>0</v>
      </c>
    </row>
    <row r="188" spans="2:65" s="1" customFormat="1" ht="33" customHeight="1">
      <c r="B188" s="31"/>
      <c r="C188" s="132" t="s">
        <v>300</v>
      </c>
      <c r="D188" s="132" t="s">
        <v>127</v>
      </c>
      <c r="E188" s="133" t="s">
        <v>301</v>
      </c>
      <c r="F188" s="134" t="s">
        <v>302</v>
      </c>
      <c r="G188" s="135" t="s">
        <v>128</v>
      </c>
      <c r="H188" s="136">
        <v>323.33999999999997</v>
      </c>
      <c r="I188" s="137"/>
      <c r="J188" s="138">
        <f>ROUND(I188*H188,2)</f>
        <v>0</v>
      </c>
      <c r="K188" s="139"/>
      <c r="L188" s="31"/>
      <c r="M188" s="140" t="s">
        <v>1</v>
      </c>
      <c r="N188" s="141" t="s">
        <v>41</v>
      </c>
      <c r="P188" s="142">
        <f>O188*H188</f>
        <v>0</v>
      </c>
      <c r="Q188" s="142">
        <v>0.1295</v>
      </c>
      <c r="R188" s="142">
        <f>Q188*H188</f>
        <v>41.872529999999998</v>
      </c>
      <c r="S188" s="142">
        <v>0</v>
      </c>
      <c r="T188" s="143">
        <f>S188*H188</f>
        <v>0</v>
      </c>
      <c r="AR188" s="144" t="s">
        <v>129</v>
      </c>
      <c r="AT188" s="144" t="s">
        <v>127</v>
      </c>
      <c r="AU188" s="144" t="s">
        <v>86</v>
      </c>
      <c r="AY188" s="16" t="s">
        <v>124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6" t="s">
        <v>84</v>
      </c>
      <c r="BK188" s="145">
        <f>ROUND(I188*H188,2)</f>
        <v>0</v>
      </c>
      <c r="BL188" s="16" t="s">
        <v>129</v>
      </c>
      <c r="BM188" s="144" t="s">
        <v>303</v>
      </c>
    </row>
    <row r="189" spans="2:65" s="12" customFormat="1">
      <c r="B189" s="146"/>
      <c r="D189" s="147" t="s">
        <v>130</v>
      </c>
      <c r="E189" s="148" t="s">
        <v>1</v>
      </c>
      <c r="F189" s="149" t="s">
        <v>304</v>
      </c>
      <c r="H189" s="150">
        <v>323.33999999999997</v>
      </c>
      <c r="I189" s="151"/>
      <c r="L189" s="146"/>
      <c r="M189" s="152"/>
      <c r="T189" s="153"/>
      <c r="AT189" s="148" t="s">
        <v>130</v>
      </c>
      <c r="AU189" s="148" t="s">
        <v>86</v>
      </c>
      <c r="AV189" s="12" t="s">
        <v>86</v>
      </c>
      <c r="AW189" s="12" t="s">
        <v>32</v>
      </c>
      <c r="AX189" s="12" t="s">
        <v>84</v>
      </c>
      <c r="AY189" s="148" t="s">
        <v>124</v>
      </c>
    </row>
    <row r="190" spans="2:65" s="1" customFormat="1" ht="16.5" customHeight="1">
      <c r="B190" s="31"/>
      <c r="C190" s="159" t="s">
        <v>305</v>
      </c>
      <c r="D190" s="159" t="s">
        <v>211</v>
      </c>
      <c r="E190" s="160" t="s">
        <v>306</v>
      </c>
      <c r="F190" s="161" t="s">
        <v>307</v>
      </c>
      <c r="G190" s="162" t="s">
        <v>128</v>
      </c>
      <c r="H190" s="163">
        <v>329.80700000000002</v>
      </c>
      <c r="I190" s="164"/>
      <c r="J190" s="165">
        <f>ROUND(I190*H190,2)</f>
        <v>0</v>
      </c>
      <c r="K190" s="166"/>
      <c r="L190" s="167"/>
      <c r="M190" s="168" t="s">
        <v>1</v>
      </c>
      <c r="N190" s="169" t="s">
        <v>41</v>
      </c>
      <c r="P190" s="142">
        <f>O190*H190</f>
        <v>0</v>
      </c>
      <c r="Q190" s="142">
        <v>4.5999999999999999E-2</v>
      </c>
      <c r="R190" s="142">
        <f>Q190*H190</f>
        <v>15.171122</v>
      </c>
      <c r="S190" s="142">
        <v>0</v>
      </c>
      <c r="T190" s="143">
        <f>S190*H190</f>
        <v>0</v>
      </c>
      <c r="AR190" s="144" t="s">
        <v>136</v>
      </c>
      <c r="AT190" s="144" t="s">
        <v>211</v>
      </c>
      <c r="AU190" s="144" t="s">
        <v>86</v>
      </c>
      <c r="AY190" s="16" t="s">
        <v>124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6" t="s">
        <v>84</v>
      </c>
      <c r="BK190" s="145">
        <f>ROUND(I190*H190,2)</f>
        <v>0</v>
      </c>
      <c r="BL190" s="16" t="s">
        <v>129</v>
      </c>
      <c r="BM190" s="144" t="s">
        <v>308</v>
      </c>
    </row>
    <row r="191" spans="2:65" s="12" customFormat="1">
      <c r="B191" s="146"/>
      <c r="D191" s="147" t="s">
        <v>130</v>
      </c>
      <c r="F191" s="149" t="s">
        <v>309</v>
      </c>
      <c r="H191" s="150">
        <v>329.80700000000002</v>
      </c>
      <c r="I191" s="151"/>
      <c r="L191" s="146"/>
      <c r="M191" s="152"/>
      <c r="T191" s="153"/>
      <c r="AT191" s="148" t="s">
        <v>130</v>
      </c>
      <c r="AU191" s="148" t="s">
        <v>86</v>
      </c>
      <c r="AV191" s="12" t="s">
        <v>86</v>
      </c>
      <c r="AW191" s="12" t="s">
        <v>4</v>
      </c>
      <c r="AX191" s="12" t="s">
        <v>84</v>
      </c>
      <c r="AY191" s="148" t="s">
        <v>124</v>
      </c>
    </row>
    <row r="192" spans="2:65" s="1" customFormat="1" ht="24.2" customHeight="1">
      <c r="B192" s="31"/>
      <c r="C192" s="132" t="s">
        <v>310</v>
      </c>
      <c r="D192" s="132" t="s">
        <v>127</v>
      </c>
      <c r="E192" s="133" t="s">
        <v>311</v>
      </c>
      <c r="F192" s="134" t="s">
        <v>312</v>
      </c>
      <c r="G192" s="135" t="s">
        <v>194</v>
      </c>
      <c r="H192" s="136">
        <v>7.2750000000000004</v>
      </c>
      <c r="I192" s="137"/>
      <c r="J192" s="138">
        <f>ROUND(I192*H192,2)</f>
        <v>0</v>
      </c>
      <c r="K192" s="139"/>
      <c r="L192" s="31"/>
      <c r="M192" s="140" t="s">
        <v>1</v>
      </c>
      <c r="N192" s="141" t="s">
        <v>41</v>
      </c>
      <c r="P192" s="142">
        <f>O192*H192</f>
        <v>0</v>
      </c>
      <c r="Q192" s="142">
        <v>2.2563399999999998</v>
      </c>
      <c r="R192" s="142">
        <f>Q192*H192</f>
        <v>16.414873499999999</v>
      </c>
      <c r="S192" s="142">
        <v>0</v>
      </c>
      <c r="T192" s="143">
        <f>S192*H192</f>
        <v>0</v>
      </c>
      <c r="AR192" s="144" t="s">
        <v>129</v>
      </c>
      <c r="AT192" s="144" t="s">
        <v>127</v>
      </c>
      <c r="AU192" s="144" t="s">
        <v>86</v>
      </c>
      <c r="AY192" s="16" t="s">
        <v>124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6" t="s">
        <v>84</v>
      </c>
      <c r="BK192" s="145">
        <f>ROUND(I192*H192,2)</f>
        <v>0</v>
      </c>
      <c r="BL192" s="16" t="s">
        <v>129</v>
      </c>
      <c r="BM192" s="144" t="s">
        <v>313</v>
      </c>
    </row>
    <row r="193" spans="2:65" s="12" customFormat="1">
      <c r="B193" s="146"/>
      <c r="D193" s="147" t="s">
        <v>130</v>
      </c>
      <c r="E193" s="148" t="s">
        <v>1</v>
      </c>
      <c r="F193" s="149" t="s">
        <v>314</v>
      </c>
      <c r="H193" s="150">
        <v>7.2750000000000004</v>
      </c>
      <c r="I193" s="151"/>
      <c r="L193" s="146"/>
      <c r="M193" s="152"/>
      <c r="T193" s="153"/>
      <c r="AT193" s="148" t="s">
        <v>130</v>
      </c>
      <c r="AU193" s="148" t="s">
        <v>86</v>
      </c>
      <c r="AV193" s="12" t="s">
        <v>86</v>
      </c>
      <c r="AW193" s="12" t="s">
        <v>32</v>
      </c>
      <c r="AX193" s="12" t="s">
        <v>84</v>
      </c>
      <c r="AY193" s="148" t="s">
        <v>124</v>
      </c>
    </row>
    <row r="194" spans="2:65" s="1" customFormat="1" ht="24.2" customHeight="1">
      <c r="B194" s="31"/>
      <c r="C194" s="132" t="s">
        <v>315</v>
      </c>
      <c r="D194" s="132" t="s">
        <v>127</v>
      </c>
      <c r="E194" s="133" t="s">
        <v>316</v>
      </c>
      <c r="F194" s="134" t="s">
        <v>317</v>
      </c>
      <c r="G194" s="135" t="s">
        <v>134</v>
      </c>
      <c r="H194" s="136">
        <v>657.17</v>
      </c>
      <c r="I194" s="137"/>
      <c r="J194" s="138">
        <f>ROUND(I194*H194,2)</f>
        <v>0</v>
      </c>
      <c r="K194" s="139"/>
      <c r="L194" s="31"/>
      <c r="M194" s="140" t="s">
        <v>1</v>
      </c>
      <c r="N194" s="141" t="s">
        <v>41</v>
      </c>
      <c r="P194" s="142">
        <f>O194*H194</f>
        <v>0</v>
      </c>
      <c r="Q194" s="142">
        <v>4.6999999999999999E-4</v>
      </c>
      <c r="R194" s="142">
        <f>Q194*H194</f>
        <v>0.30886989999999998</v>
      </c>
      <c r="S194" s="142">
        <v>0</v>
      </c>
      <c r="T194" s="143">
        <f>S194*H194</f>
        <v>0</v>
      </c>
      <c r="AR194" s="144" t="s">
        <v>129</v>
      </c>
      <c r="AT194" s="144" t="s">
        <v>127</v>
      </c>
      <c r="AU194" s="144" t="s">
        <v>86</v>
      </c>
      <c r="AY194" s="16" t="s">
        <v>124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6" t="s">
        <v>84</v>
      </c>
      <c r="BK194" s="145">
        <f>ROUND(I194*H194,2)</f>
        <v>0</v>
      </c>
      <c r="BL194" s="16" t="s">
        <v>129</v>
      </c>
      <c r="BM194" s="144" t="s">
        <v>318</v>
      </c>
    </row>
    <row r="195" spans="2:65" s="1" customFormat="1" ht="16.5" customHeight="1">
      <c r="B195" s="31"/>
      <c r="C195" s="132" t="s">
        <v>319</v>
      </c>
      <c r="D195" s="132" t="s">
        <v>127</v>
      </c>
      <c r="E195" s="133" t="s">
        <v>320</v>
      </c>
      <c r="F195" s="134" t="s">
        <v>321</v>
      </c>
      <c r="G195" s="135" t="s">
        <v>194</v>
      </c>
      <c r="H195" s="136">
        <v>5.1760000000000002</v>
      </c>
      <c r="I195" s="137"/>
      <c r="J195" s="138">
        <f>ROUND(I195*H195,2)</f>
        <v>0</v>
      </c>
      <c r="K195" s="139"/>
      <c r="L195" s="31"/>
      <c r="M195" s="140" t="s">
        <v>1</v>
      </c>
      <c r="N195" s="141" t="s">
        <v>41</v>
      </c>
      <c r="P195" s="142">
        <f>O195*H195</f>
        <v>0</v>
      </c>
      <c r="Q195" s="142">
        <v>0</v>
      </c>
      <c r="R195" s="142">
        <f>Q195*H195</f>
        <v>0</v>
      </c>
      <c r="S195" s="142">
        <v>2.4</v>
      </c>
      <c r="T195" s="143">
        <f>S195*H195</f>
        <v>12.4224</v>
      </c>
      <c r="AR195" s="144" t="s">
        <v>129</v>
      </c>
      <c r="AT195" s="144" t="s">
        <v>127</v>
      </c>
      <c r="AU195" s="144" t="s">
        <v>86</v>
      </c>
      <c r="AY195" s="16" t="s">
        <v>124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6" t="s">
        <v>84</v>
      </c>
      <c r="BK195" s="145">
        <f>ROUND(I195*H195,2)</f>
        <v>0</v>
      </c>
      <c r="BL195" s="16" t="s">
        <v>129</v>
      </c>
      <c r="BM195" s="144" t="s">
        <v>322</v>
      </c>
    </row>
    <row r="196" spans="2:65" s="13" customFormat="1">
      <c r="B196" s="170"/>
      <c r="D196" s="147" t="s">
        <v>130</v>
      </c>
      <c r="E196" s="171" t="s">
        <v>1</v>
      </c>
      <c r="F196" s="172" t="s">
        <v>231</v>
      </c>
      <c r="H196" s="171" t="s">
        <v>1</v>
      </c>
      <c r="I196" s="173"/>
      <c r="L196" s="170"/>
      <c r="M196" s="174"/>
      <c r="T196" s="175"/>
      <c r="AT196" s="171" t="s">
        <v>130</v>
      </c>
      <c r="AU196" s="171" t="s">
        <v>86</v>
      </c>
      <c r="AV196" s="13" t="s">
        <v>84</v>
      </c>
      <c r="AW196" s="13" t="s">
        <v>32</v>
      </c>
      <c r="AX196" s="13" t="s">
        <v>76</v>
      </c>
      <c r="AY196" s="171" t="s">
        <v>124</v>
      </c>
    </row>
    <row r="197" spans="2:65" s="12" customFormat="1">
      <c r="B197" s="146"/>
      <c r="D197" s="147" t="s">
        <v>130</v>
      </c>
      <c r="E197" s="148" t="s">
        <v>1</v>
      </c>
      <c r="F197" s="149" t="s">
        <v>323</v>
      </c>
      <c r="H197" s="150">
        <v>0.79800000000000004</v>
      </c>
      <c r="I197" s="151"/>
      <c r="L197" s="146"/>
      <c r="M197" s="152"/>
      <c r="T197" s="153"/>
      <c r="AT197" s="148" t="s">
        <v>130</v>
      </c>
      <c r="AU197" s="148" t="s">
        <v>86</v>
      </c>
      <c r="AV197" s="12" t="s">
        <v>86</v>
      </c>
      <c r="AW197" s="12" t="s">
        <v>32</v>
      </c>
      <c r="AX197" s="12" t="s">
        <v>76</v>
      </c>
      <c r="AY197" s="148" t="s">
        <v>124</v>
      </c>
    </row>
    <row r="198" spans="2:65" s="12" customFormat="1">
      <c r="B198" s="146"/>
      <c r="D198" s="147" t="s">
        <v>130</v>
      </c>
      <c r="E198" s="148" t="s">
        <v>1</v>
      </c>
      <c r="F198" s="149" t="s">
        <v>324</v>
      </c>
      <c r="H198" s="150">
        <v>0.81399999999999995</v>
      </c>
      <c r="I198" s="151"/>
      <c r="L198" s="146"/>
      <c r="M198" s="152"/>
      <c r="T198" s="153"/>
      <c r="AT198" s="148" t="s">
        <v>130</v>
      </c>
      <c r="AU198" s="148" t="s">
        <v>86</v>
      </c>
      <c r="AV198" s="12" t="s">
        <v>86</v>
      </c>
      <c r="AW198" s="12" t="s">
        <v>32</v>
      </c>
      <c r="AX198" s="12" t="s">
        <v>76</v>
      </c>
      <c r="AY198" s="148" t="s">
        <v>124</v>
      </c>
    </row>
    <row r="199" spans="2:65" s="12" customFormat="1">
      <c r="B199" s="146"/>
      <c r="D199" s="147" t="s">
        <v>130</v>
      </c>
      <c r="E199" s="148" t="s">
        <v>1</v>
      </c>
      <c r="F199" s="149" t="s">
        <v>325</v>
      </c>
      <c r="H199" s="150">
        <v>3.5640000000000001</v>
      </c>
      <c r="I199" s="151"/>
      <c r="L199" s="146"/>
      <c r="M199" s="152"/>
      <c r="T199" s="153"/>
      <c r="AT199" s="148" t="s">
        <v>130</v>
      </c>
      <c r="AU199" s="148" t="s">
        <v>86</v>
      </c>
      <c r="AV199" s="12" t="s">
        <v>86</v>
      </c>
      <c r="AW199" s="12" t="s">
        <v>32</v>
      </c>
      <c r="AX199" s="12" t="s">
        <v>76</v>
      </c>
      <c r="AY199" s="148" t="s">
        <v>124</v>
      </c>
    </row>
    <row r="200" spans="2:65" s="14" customFormat="1">
      <c r="B200" s="176"/>
      <c r="D200" s="147" t="s">
        <v>130</v>
      </c>
      <c r="E200" s="177" t="s">
        <v>1</v>
      </c>
      <c r="F200" s="178" t="s">
        <v>235</v>
      </c>
      <c r="H200" s="179">
        <v>5.1760000000000002</v>
      </c>
      <c r="I200" s="180"/>
      <c r="L200" s="176"/>
      <c r="M200" s="181"/>
      <c r="T200" s="182"/>
      <c r="AT200" s="177" t="s">
        <v>130</v>
      </c>
      <c r="AU200" s="177" t="s">
        <v>86</v>
      </c>
      <c r="AV200" s="14" t="s">
        <v>129</v>
      </c>
      <c r="AW200" s="14" t="s">
        <v>32</v>
      </c>
      <c r="AX200" s="14" t="s">
        <v>84</v>
      </c>
      <c r="AY200" s="177" t="s">
        <v>124</v>
      </c>
    </row>
    <row r="201" spans="2:65" s="1" customFormat="1" ht="24.2" customHeight="1">
      <c r="B201" s="31"/>
      <c r="C201" s="132" t="s">
        <v>326</v>
      </c>
      <c r="D201" s="132" t="s">
        <v>127</v>
      </c>
      <c r="E201" s="133" t="s">
        <v>327</v>
      </c>
      <c r="F201" s="134" t="s">
        <v>328</v>
      </c>
      <c r="G201" s="135" t="s">
        <v>128</v>
      </c>
      <c r="H201" s="136">
        <v>7.75</v>
      </c>
      <c r="I201" s="137"/>
      <c r="J201" s="138">
        <f>ROUND(I201*H201,2)</f>
        <v>0</v>
      </c>
      <c r="K201" s="139"/>
      <c r="L201" s="31"/>
      <c r="M201" s="140" t="s">
        <v>1</v>
      </c>
      <c r="N201" s="141" t="s">
        <v>41</v>
      </c>
      <c r="P201" s="142">
        <f>O201*H201</f>
        <v>0</v>
      </c>
      <c r="Q201" s="142">
        <v>0</v>
      </c>
      <c r="R201" s="142">
        <f>Q201*H201</f>
        <v>0</v>
      </c>
      <c r="S201" s="142">
        <v>7.0000000000000007E-2</v>
      </c>
      <c r="T201" s="143">
        <f>S201*H201</f>
        <v>0.54250000000000009</v>
      </c>
      <c r="AR201" s="144" t="s">
        <v>129</v>
      </c>
      <c r="AT201" s="144" t="s">
        <v>127</v>
      </c>
      <c r="AU201" s="144" t="s">
        <v>86</v>
      </c>
      <c r="AY201" s="16" t="s">
        <v>124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6" t="s">
        <v>84</v>
      </c>
      <c r="BK201" s="145">
        <f>ROUND(I201*H201,2)</f>
        <v>0</v>
      </c>
      <c r="BL201" s="16" t="s">
        <v>129</v>
      </c>
      <c r="BM201" s="144" t="s">
        <v>329</v>
      </c>
    </row>
    <row r="202" spans="2:65" s="12" customFormat="1">
      <c r="B202" s="146"/>
      <c r="D202" s="147" t="s">
        <v>130</v>
      </c>
      <c r="E202" s="148" t="s">
        <v>1</v>
      </c>
      <c r="F202" s="149" t="s">
        <v>330</v>
      </c>
      <c r="H202" s="150">
        <v>7.75</v>
      </c>
      <c r="I202" s="151"/>
      <c r="L202" s="146"/>
      <c r="M202" s="152"/>
      <c r="T202" s="153"/>
      <c r="AT202" s="148" t="s">
        <v>130</v>
      </c>
      <c r="AU202" s="148" t="s">
        <v>86</v>
      </c>
      <c r="AV202" s="12" t="s">
        <v>86</v>
      </c>
      <c r="AW202" s="12" t="s">
        <v>32</v>
      </c>
      <c r="AX202" s="12" t="s">
        <v>84</v>
      </c>
      <c r="AY202" s="148" t="s">
        <v>124</v>
      </c>
    </row>
    <row r="203" spans="2:65" s="1" customFormat="1" ht="37.9" customHeight="1">
      <c r="B203" s="31"/>
      <c r="C203" s="132" t="s">
        <v>331</v>
      </c>
      <c r="D203" s="132" t="s">
        <v>127</v>
      </c>
      <c r="E203" s="133" t="s">
        <v>332</v>
      </c>
      <c r="F203" s="134" t="s">
        <v>333</v>
      </c>
      <c r="G203" s="135" t="s">
        <v>194</v>
      </c>
      <c r="H203" s="136">
        <v>0.32</v>
      </c>
      <c r="I203" s="137"/>
      <c r="J203" s="138">
        <f>ROUND(I203*H203,2)</f>
        <v>0</v>
      </c>
      <c r="K203" s="139"/>
      <c r="L203" s="31"/>
      <c r="M203" s="140" t="s">
        <v>1</v>
      </c>
      <c r="N203" s="141" t="s">
        <v>41</v>
      </c>
      <c r="P203" s="142">
        <f>O203*H203</f>
        <v>0</v>
      </c>
      <c r="Q203" s="142">
        <v>0</v>
      </c>
      <c r="R203" s="142">
        <f>Q203*H203</f>
        <v>0</v>
      </c>
      <c r="S203" s="142">
        <v>2.2000000000000002</v>
      </c>
      <c r="T203" s="143">
        <f>S203*H203</f>
        <v>0.70400000000000007</v>
      </c>
      <c r="AR203" s="144" t="s">
        <v>129</v>
      </c>
      <c r="AT203" s="144" t="s">
        <v>127</v>
      </c>
      <c r="AU203" s="144" t="s">
        <v>86</v>
      </c>
      <c r="AY203" s="16" t="s">
        <v>124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6" t="s">
        <v>84</v>
      </c>
      <c r="BK203" s="145">
        <f>ROUND(I203*H203,2)</f>
        <v>0</v>
      </c>
      <c r="BL203" s="16" t="s">
        <v>129</v>
      </c>
      <c r="BM203" s="144" t="s">
        <v>334</v>
      </c>
    </row>
    <row r="204" spans="2:65" s="12" customFormat="1">
      <c r="B204" s="146"/>
      <c r="D204" s="147" t="s">
        <v>130</v>
      </c>
      <c r="E204" s="148" t="s">
        <v>1</v>
      </c>
      <c r="F204" s="149" t="s">
        <v>335</v>
      </c>
      <c r="H204" s="150">
        <v>0.32</v>
      </c>
      <c r="I204" s="151"/>
      <c r="L204" s="146"/>
      <c r="M204" s="152"/>
      <c r="T204" s="153"/>
      <c r="AT204" s="148" t="s">
        <v>130</v>
      </c>
      <c r="AU204" s="148" t="s">
        <v>86</v>
      </c>
      <c r="AV204" s="12" t="s">
        <v>86</v>
      </c>
      <c r="AW204" s="12" t="s">
        <v>32</v>
      </c>
      <c r="AX204" s="12" t="s">
        <v>84</v>
      </c>
      <c r="AY204" s="148" t="s">
        <v>124</v>
      </c>
    </row>
    <row r="205" spans="2:65" s="1" customFormat="1" ht="33" customHeight="1">
      <c r="B205" s="31"/>
      <c r="C205" s="132" t="s">
        <v>336</v>
      </c>
      <c r="D205" s="132" t="s">
        <v>127</v>
      </c>
      <c r="E205" s="133" t="s">
        <v>337</v>
      </c>
      <c r="F205" s="134" t="s">
        <v>338</v>
      </c>
      <c r="G205" s="135" t="s">
        <v>194</v>
      </c>
      <c r="H205" s="136">
        <v>0.32</v>
      </c>
      <c r="I205" s="137"/>
      <c r="J205" s="138">
        <f>ROUND(I205*H205,2)</f>
        <v>0</v>
      </c>
      <c r="K205" s="139"/>
      <c r="L205" s="31"/>
      <c r="M205" s="140" t="s">
        <v>1</v>
      </c>
      <c r="N205" s="141" t="s">
        <v>41</v>
      </c>
      <c r="P205" s="142">
        <f>O205*H205</f>
        <v>0</v>
      </c>
      <c r="Q205" s="142">
        <v>0</v>
      </c>
      <c r="R205" s="142">
        <f>Q205*H205</f>
        <v>0</v>
      </c>
      <c r="S205" s="142">
        <v>2.9000000000000001E-2</v>
      </c>
      <c r="T205" s="143">
        <f>S205*H205</f>
        <v>9.2800000000000001E-3</v>
      </c>
      <c r="AR205" s="144" t="s">
        <v>129</v>
      </c>
      <c r="AT205" s="144" t="s">
        <v>127</v>
      </c>
      <c r="AU205" s="144" t="s">
        <v>86</v>
      </c>
      <c r="AY205" s="16" t="s">
        <v>124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6" t="s">
        <v>84</v>
      </c>
      <c r="BK205" s="145">
        <f>ROUND(I205*H205,2)</f>
        <v>0</v>
      </c>
      <c r="BL205" s="16" t="s">
        <v>129</v>
      </c>
      <c r="BM205" s="144" t="s">
        <v>339</v>
      </c>
    </row>
    <row r="206" spans="2:65" s="1" customFormat="1" ht="24.2" customHeight="1">
      <c r="B206" s="31"/>
      <c r="C206" s="132" t="s">
        <v>340</v>
      </c>
      <c r="D206" s="132" t="s">
        <v>127</v>
      </c>
      <c r="E206" s="133" t="s">
        <v>341</v>
      </c>
      <c r="F206" s="134" t="s">
        <v>342</v>
      </c>
      <c r="G206" s="135" t="s">
        <v>134</v>
      </c>
      <c r="H206" s="136">
        <v>247.81299999999999</v>
      </c>
      <c r="I206" s="137"/>
      <c r="J206" s="138">
        <f>ROUND(I206*H206,2)</f>
        <v>0</v>
      </c>
      <c r="K206" s="139"/>
      <c r="L206" s="31"/>
      <c r="M206" s="140" t="s">
        <v>1</v>
      </c>
      <c r="N206" s="141" t="s">
        <v>41</v>
      </c>
      <c r="P206" s="142">
        <f>O206*H206</f>
        <v>0</v>
      </c>
      <c r="Q206" s="142">
        <v>0</v>
      </c>
      <c r="R206" s="142">
        <f>Q206*H206</f>
        <v>0</v>
      </c>
      <c r="S206" s="142">
        <v>5.0000000000000001E-3</v>
      </c>
      <c r="T206" s="143">
        <f>S206*H206</f>
        <v>1.2390649999999999</v>
      </c>
      <c r="AR206" s="144" t="s">
        <v>129</v>
      </c>
      <c r="AT206" s="144" t="s">
        <v>127</v>
      </c>
      <c r="AU206" s="144" t="s">
        <v>86</v>
      </c>
      <c r="AY206" s="16" t="s">
        <v>124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6" t="s">
        <v>84</v>
      </c>
      <c r="BK206" s="145">
        <f>ROUND(I206*H206,2)</f>
        <v>0</v>
      </c>
      <c r="BL206" s="16" t="s">
        <v>129</v>
      </c>
      <c r="BM206" s="144" t="s">
        <v>343</v>
      </c>
    </row>
    <row r="207" spans="2:65" s="12" customFormat="1">
      <c r="B207" s="146"/>
      <c r="D207" s="147" t="s">
        <v>130</v>
      </c>
      <c r="E207" s="148" t="s">
        <v>1</v>
      </c>
      <c r="F207" s="149" t="s">
        <v>344</v>
      </c>
      <c r="H207" s="150">
        <v>247.81299999999999</v>
      </c>
      <c r="I207" s="151"/>
      <c r="L207" s="146"/>
      <c r="M207" s="152"/>
      <c r="T207" s="153"/>
      <c r="AT207" s="148" t="s">
        <v>130</v>
      </c>
      <c r="AU207" s="148" t="s">
        <v>86</v>
      </c>
      <c r="AV207" s="12" t="s">
        <v>86</v>
      </c>
      <c r="AW207" s="12" t="s">
        <v>32</v>
      </c>
      <c r="AX207" s="12" t="s">
        <v>84</v>
      </c>
      <c r="AY207" s="148" t="s">
        <v>124</v>
      </c>
    </row>
    <row r="208" spans="2:65" s="1" customFormat="1" ht="24.2" customHeight="1">
      <c r="B208" s="31"/>
      <c r="C208" s="132" t="s">
        <v>345</v>
      </c>
      <c r="D208" s="132" t="s">
        <v>127</v>
      </c>
      <c r="E208" s="133" t="s">
        <v>143</v>
      </c>
      <c r="F208" s="134" t="s">
        <v>144</v>
      </c>
      <c r="G208" s="135" t="s">
        <v>134</v>
      </c>
      <c r="H208" s="136">
        <v>526.12599999999998</v>
      </c>
      <c r="I208" s="137"/>
      <c r="J208" s="138">
        <f>ROUND(I208*H208,2)</f>
        <v>0</v>
      </c>
      <c r="K208" s="139"/>
      <c r="L208" s="31"/>
      <c r="M208" s="140" t="s">
        <v>1</v>
      </c>
      <c r="N208" s="141" t="s">
        <v>41</v>
      </c>
      <c r="P208" s="142">
        <f>O208*H208</f>
        <v>0</v>
      </c>
      <c r="Q208" s="142">
        <v>0</v>
      </c>
      <c r="R208" s="142">
        <f>Q208*H208</f>
        <v>0</v>
      </c>
      <c r="S208" s="142">
        <v>0</v>
      </c>
      <c r="T208" s="143">
        <f>S208*H208</f>
        <v>0</v>
      </c>
      <c r="AR208" s="144" t="s">
        <v>129</v>
      </c>
      <c r="AT208" s="144" t="s">
        <v>127</v>
      </c>
      <c r="AU208" s="144" t="s">
        <v>86</v>
      </c>
      <c r="AY208" s="16" t="s">
        <v>124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6" t="s">
        <v>84</v>
      </c>
      <c r="BK208" s="145">
        <f>ROUND(I208*H208,2)</f>
        <v>0</v>
      </c>
      <c r="BL208" s="16" t="s">
        <v>129</v>
      </c>
      <c r="BM208" s="144" t="s">
        <v>346</v>
      </c>
    </row>
    <row r="209" spans="2:65" s="12" customFormat="1">
      <c r="B209" s="146"/>
      <c r="D209" s="147" t="s">
        <v>130</v>
      </c>
      <c r="E209" s="148" t="s">
        <v>1</v>
      </c>
      <c r="F209" s="149" t="s">
        <v>347</v>
      </c>
      <c r="H209" s="150">
        <v>278.31299999999999</v>
      </c>
      <c r="I209" s="151"/>
      <c r="L209" s="146"/>
      <c r="M209" s="152"/>
      <c r="T209" s="153"/>
      <c r="AT209" s="148" t="s">
        <v>130</v>
      </c>
      <c r="AU209" s="148" t="s">
        <v>86</v>
      </c>
      <c r="AV209" s="12" t="s">
        <v>86</v>
      </c>
      <c r="AW209" s="12" t="s">
        <v>32</v>
      </c>
      <c r="AX209" s="12" t="s">
        <v>76</v>
      </c>
      <c r="AY209" s="148" t="s">
        <v>124</v>
      </c>
    </row>
    <row r="210" spans="2:65" s="12" customFormat="1">
      <c r="B210" s="146"/>
      <c r="D210" s="147" t="s">
        <v>130</v>
      </c>
      <c r="E210" s="148" t="s">
        <v>1</v>
      </c>
      <c r="F210" s="149" t="s">
        <v>344</v>
      </c>
      <c r="H210" s="150">
        <v>247.81299999999999</v>
      </c>
      <c r="I210" s="151"/>
      <c r="L210" s="146"/>
      <c r="M210" s="152"/>
      <c r="T210" s="153"/>
      <c r="AT210" s="148" t="s">
        <v>130</v>
      </c>
      <c r="AU210" s="148" t="s">
        <v>86</v>
      </c>
      <c r="AV210" s="12" t="s">
        <v>86</v>
      </c>
      <c r="AW210" s="12" t="s">
        <v>32</v>
      </c>
      <c r="AX210" s="12" t="s">
        <v>76</v>
      </c>
      <c r="AY210" s="148" t="s">
        <v>124</v>
      </c>
    </row>
    <row r="211" spans="2:65" s="14" customFormat="1">
      <c r="B211" s="176"/>
      <c r="D211" s="147" t="s">
        <v>130</v>
      </c>
      <c r="E211" s="177" t="s">
        <v>1</v>
      </c>
      <c r="F211" s="178" t="s">
        <v>235</v>
      </c>
      <c r="H211" s="179">
        <v>526.12599999999998</v>
      </c>
      <c r="I211" s="180"/>
      <c r="L211" s="176"/>
      <c r="M211" s="181"/>
      <c r="T211" s="182"/>
      <c r="AT211" s="177" t="s">
        <v>130</v>
      </c>
      <c r="AU211" s="177" t="s">
        <v>86</v>
      </c>
      <c r="AV211" s="14" t="s">
        <v>129</v>
      </c>
      <c r="AW211" s="14" t="s">
        <v>32</v>
      </c>
      <c r="AX211" s="14" t="s">
        <v>84</v>
      </c>
      <c r="AY211" s="177" t="s">
        <v>124</v>
      </c>
    </row>
    <row r="212" spans="2:65" s="1" customFormat="1" ht="24.2" customHeight="1">
      <c r="B212" s="31"/>
      <c r="C212" s="132" t="s">
        <v>348</v>
      </c>
      <c r="D212" s="132" t="s">
        <v>127</v>
      </c>
      <c r="E212" s="133" t="s">
        <v>349</v>
      </c>
      <c r="F212" s="134" t="s">
        <v>350</v>
      </c>
      <c r="G212" s="135" t="s">
        <v>134</v>
      </c>
      <c r="H212" s="136">
        <v>278.31299999999999</v>
      </c>
      <c r="I212" s="137"/>
      <c r="J212" s="138">
        <f>ROUND(I212*H212,2)</f>
        <v>0</v>
      </c>
      <c r="K212" s="139"/>
      <c r="L212" s="31"/>
      <c r="M212" s="140" t="s">
        <v>1</v>
      </c>
      <c r="N212" s="141" t="s">
        <v>41</v>
      </c>
      <c r="P212" s="142">
        <f>O212*H212</f>
        <v>0</v>
      </c>
      <c r="Q212" s="142">
        <v>0</v>
      </c>
      <c r="R212" s="142">
        <f>Q212*H212</f>
        <v>0</v>
      </c>
      <c r="S212" s="142">
        <v>3.7499999999999999E-2</v>
      </c>
      <c r="T212" s="143">
        <f>S212*H212</f>
        <v>10.4367375</v>
      </c>
      <c r="AR212" s="144" t="s">
        <v>129</v>
      </c>
      <c r="AT212" s="144" t="s">
        <v>127</v>
      </c>
      <c r="AU212" s="144" t="s">
        <v>86</v>
      </c>
      <c r="AY212" s="16" t="s">
        <v>124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6" t="s">
        <v>84</v>
      </c>
      <c r="BK212" s="145">
        <f>ROUND(I212*H212,2)</f>
        <v>0</v>
      </c>
      <c r="BL212" s="16" t="s">
        <v>129</v>
      </c>
      <c r="BM212" s="144" t="s">
        <v>351</v>
      </c>
    </row>
    <row r="213" spans="2:65" s="1" customFormat="1" ht="24.2" customHeight="1">
      <c r="B213" s="31"/>
      <c r="C213" s="132" t="s">
        <v>352</v>
      </c>
      <c r="D213" s="132" t="s">
        <v>127</v>
      </c>
      <c r="E213" s="133" t="s">
        <v>353</v>
      </c>
      <c r="F213" s="134" t="s">
        <v>354</v>
      </c>
      <c r="G213" s="135" t="s">
        <v>134</v>
      </c>
      <c r="H213" s="136">
        <v>278.31299999999999</v>
      </c>
      <c r="I213" s="137"/>
      <c r="J213" s="138">
        <f>ROUND(I213*H213,2)</f>
        <v>0</v>
      </c>
      <c r="K213" s="139"/>
      <c r="L213" s="31"/>
      <c r="M213" s="140" t="s">
        <v>1</v>
      </c>
      <c r="N213" s="141" t="s">
        <v>41</v>
      </c>
      <c r="P213" s="142">
        <f>O213*H213</f>
        <v>0</v>
      </c>
      <c r="Q213" s="142">
        <v>3.7199999999999997E-2</v>
      </c>
      <c r="R213" s="142">
        <f>Q213*H213</f>
        <v>10.353243599999999</v>
      </c>
      <c r="S213" s="142">
        <v>0</v>
      </c>
      <c r="T213" s="143">
        <f>S213*H213</f>
        <v>0</v>
      </c>
      <c r="AR213" s="144" t="s">
        <v>129</v>
      </c>
      <c r="AT213" s="144" t="s">
        <v>127</v>
      </c>
      <c r="AU213" s="144" t="s">
        <v>86</v>
      </c>
      <c r="AY213" s="16" t="s">
        <v>124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6" t="s">
        <v>84</v>
      </c>
      <c r="BK213" s="145">
        <f>ROUND(I213*H213,2)</f>
        <v>0</v>
      </c>
      <c r="BL213" s="16" t="s">
        <v>129</v>
      </c>
      <c r="BM213" s="144" t="s">
        <v>355</v>
      </c>
    </row>
    <row r="214" spans="2:65" s="1" customFormat="1" ht="24.2" customHeight="1">
      <c r="B214" s="31"/>
      <c r="C214" s="132" t="s">
        <v>356</v>
      </c>
      <c r="D214" s="132" t="s">
        <v>127</v>
      </c>
      <c r="E214" s="133" t="s">
        <v>357</v>
      </c>
      <c r="F214" s="134" t="s">
        <v>358</v>
      </c>
      <c r="G214" s="135" t="s">
        <v>134</v>
      </c>
      <c r="H214" s="136">
        <v>278.31299999999999</v>
      </c>
      <c r="I214" s="137"/>
      <c r="J214" s="138">
        <f>ROUND(I214*H214,2)</f>
        <v>0</v>
      </c>
      <c r="K214" s="139"/>
      <c r="L214" s="31"/>
      <c r="M214" s="140" t="s">
        <v>1</v>
      </c>
      <c r="N214" s="141" t="s">
        <v>41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129</v>
      </c>
      <c r="AT214" s="144" t="s">
        <v>127</v>
      </c>
      <c r="AU214" s="144" t="s">
        <v>86</v>
      </c>
      <c r="AY214" s="16" t="s">
        <v>124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6" t="s">
        <v>84</v>
      </c>
      <c r="BK214" s="145">
        <f>ROUND(I214*H214,2)</f>
        <v>0</v>
      </c>
      <c r="BL214" s="16" t="s">
        <v>129</v>
      </c>
      <c r="BM214" s="144" t="s">
        <v>359</v>
      </c>
    </row>
    <row r="215" spans="2:65" s="11" customFormat="1" ht="22.9" customHeight="1">
      <c r="B215" s="120"/>
      <c r="D215" s="121" t="s">
        <v>75</v>
      </c>
      <c r="E215" s="130" t="s">
        <v>146</v>
      </c>
      <c r="F215" s="130" t="s">
        <v>147</v>
      </c>
      <c r="I215" s="123"/>
      <c r="J215" s="131">
        <f>BK215</f>
        <v>0</v>
      </c>
      <c r="L215" s="120"/>
      <c r="M215" s="125"/>
      <c r="P215" s="126">
        <f>SUM(P216:P222)</f>
        <v>0</v>
      </c>
      <c r="R215" s="126">
        <f>SUM(R216:R222)</f>
        <v>0</v>
      </c>
      <c r="T215" s="127">
        <f>SUM(T216:T222)</f>
        <v>0</v>
      </c>
      <c r="AR215" s="121" t="s">
        <v>84</v>
      </c>
      <c r="AT215" s="128" t="s">
        <v>75</v>
      </c>
      <c r="AU215" s="128" t="s">
        <v>84</v>
      </c>
      <c r="AY215" s="121" t="s">
        <v>124</v>
      </c>
      <c r="BK215" s="129">
        <f>SUM(BK216:BK222)</f>
        <v>0</v>
      </c>
    </row>
    <row r="216" spans="2:65" s="1" customFormat="1" ht="24.2" customHeight="1">
      <c r="B216" s="31"/>
      <c r="C216" s="132" t="s">
        <v>360</v>
      </c>
      <c r="D216" s="132" t="s">
        <v>127</v>
      </c>
      <c r="E216" s="133" t="s">
        <v>149</v>
      </c>
      <c r="F216" s="134" t="s">
        <v>150</v>
      </c>
      <c r="G216" s="135" t="s">
        <v>151</v>
      </c>
      <c r="H216" s="136">
        <v>410.09199999999998</v>
      </c>
      <c r="I216" s="137"/>
      <c r="J216" s="138">
        <f>ROUND(I216*H216,2)</f>
        <v>0</v>
      </c>
      <c r="K216" s="139"/>
      <c r="L216" s="31"/>
      <c r="M216" s="140" t="s">
        <v>1</v>
      </c>
      <c r="N216" s="141" t="s">
        <v>41</v>
      </c>
      <c r="P216" s="142">
        <f>O216*H216</f>
        <v>0</v>
      </c>
      <c r="Q216" s="142">
        <v>0</v>
      </c>
      <c r="R216" s="142">
        <f>Q216*H216</f>
        <v>0</v>
      </c>
      <c r="S216" s="142">
        <v>0</v>
      </c>
      <c r="T216" s="143">
        <f>S216*H216</f>
        <v>0</v>
      </c>
      <c r="AR216" s="144" t="s">
        <v>129</v>
      </c>
      <c r="AT216" s="144" t="s">
        <v>127</v>
      </c>
      <c r="AU216" s="144" t="s">
        <v>86</v>
      </c>
      <c r="AY216" s="16" t="s">
        <v>124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6" t="s">
        <v>84</v>
      </c>
      <c r="BK216" s="145">
        <f>ROUND(I216*H216,2)</f>
        <v>0</v>
      </c>
      <c r="BL216" s="16" t="s">
        <v>129</v>
      </c>
      <c r="BM216" s="144" t="s">
        <v>361</v>
      </c>
    </row>
    <row r="217" spans="2:65" s="1" customFormat="1" ht="24.2" customHeight="1">
      <c r="B217" s="31"/>
      <c r="C217" s="132" t="s">
        <v>362</v>
      </c>
      <c r="D217" s="132" t="s">
        <v>127</v>
      </c>
      <c r="E217" s="133" t="s">
        <v>153</v>
      </c>
      <c r="F217" s="134" t="s">
        <v>154</v>
      </c>
      <c r="G217" s="135" t="s">
        <v>151</v>
      </c>
      <c r="H217" s="136">
        <v>410.09199999999998</v>
      </c>
      <c r="I217" s="137"/>
      <c r="J217" s="138">
        <f>ROUND(I217*H217,2)</f>
        <v>0</v>
      </c>
      <c r="K217" s="139"/>
      <c r="L217" s="31"/>
      <c r="M217" s="140" t="s">
        <v>1</v>
      </c>
      <c r="N217" s="141" t="s">
        <v>41</v>
      </c>
      <c r="P217" s="142">
        <f>O217*H217</f>
        <v>0</v>
      </c>
      <c r="Q217" s="142">
        <v>0</v>
      </c>
      <c r="R217" s="142">
        <f>Q217*H217</f>
        <v>0</v>
      </c>
      <c r="S217" s="142">
        <v>0</v>
      </c>
      <c r="T217" s="143">
        <f>S217*H217</f>
        <v>0</v>
      </c>
      <c r="AR217" s="144" t="s">
        <v>129</v>
      </c>
      <c r="AT217" s="144" t="s">
        <v>127</v>
      </c>
      <c r="AU217" s="144" t="s">
        <v>86</v>
      </c>
      <c r="AY217" s="16" t="s">
        <v>124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6" t="s">
        <v>84</v>
      </c>
      <c r="BK217" s="145">
        <f>ROUND(I217*H217,2)</f>
        <v>0</v>
      </c>
      <c r="BL217" s="16" t="s">
        <v>129</v>
      </c>
      <c r="BM217" s="144" t="s">
        <v>363</v>
      </c>
    </row>
    <row r="218" spans="2:65" s="1" customFormat="1" ht="24.2" customHeight="1">
      <c r="B218" s="31"/>
      <c r="C218" s="132" t="s">
        <v>364</v>
      </c>
      <c r="D218" s="132" t="s">
        <v>127</v>
      </c>
      <c r="E218" s="133" t="s">
        <v>156</v>
      </c>
      <c r="F218" s="134" t="s">
        <v>157</v>
      </c>
      <c r="G218" s="135" t="s">
        <v>151</v>
      </c>
      <c r="H218" s="136">
        <v>3690.828</v>
      </c>
      <c r="I218" s="137"/>
      <c r="J218" s="138">
        <f>ROUND(I218*H218,2)</f>
        <v>0</v>
      </c>
      <c r="K218" s="139"/>
      <c r="L218" s="31"/>
      <c r="M218" s="140" t="s">
        <v>1</v>
      </c>
      <c r="N218" s="141" t="s">
        <v>41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129</v>
      </c>
      <c r="AT218" s="144" t="s">
        <v>127</v>
      </c>
      <c r="AU218" s="144" t="s">
        <v>86</v>
      </c>
      <c r="AY218" s="16" t="s">
        <v>124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6" t="s">
        <v>84</v>
      </c>
      <c r="BK218" s="145">
        <f>ROUND(I218*H218,2)</f>
        <v>0</v>
      </c>
      <c r="BL218" s="16" t="s">
        <v>129</v>
      </c>
      <c r="BM218" s="144" t="s">
        <v>365</v>
      </c>
    </row>
    <row r="219" spans="2:65" s="12" customFormat="1">
      <c r="B219" s="146"/>
      <c r="D219" s="147" t="s">
        <v>130</v>
      </c>
      <c r="F219" s="149" t="s">
        <v>366</v>
      </c>
      <c r="H219" s="150">
        <v>3690.828</v>
      </c>
      <c r="I219" s="151"/>
      <c r="L219" s="146"/>
      <c r="M219" s="152"/>
      <c r="T219" s="153"/>
      <c r="AT219" s="148" t="s">
        <v>130</v>
      </c>
      <c r="AU219" s="148" t="s">
        <v>86</v>
      </c>
      <c r="AV219" s="12" t="s">
        <v>86</v>
      </c>
      <c r="AW219" s="12" t="s">
        <v>4</v>
      </c>
      <c r="AX219" s="12" t="s">
        <v>84</v>
      </c>
      <c r="AY219" s="148" t="s">
        <v>124</v>
      </c>
    </row>
    <row r="220" spans="2:65" s="1" customFormat="1" ht="44.25" customHeight="1">
      <c r="B220" s="31"/>
      <c r="C220" s="132" t="s">
        <v>367</v>
      </c>
      <c r="D220" s="132" t="s">
        <v>127</v>
      </c>
      <c r="E220" s="133" t="s">
        <v>159</v>
      </c>
      <c r="F220" s="134" t="s">
        <v>160</v>
      </c>
      <c r="G220" s="135" t="s">
        <v>151</v>
      </c>
      <c r="H220" s="136">
        <v>265.51499999999999</v>
      </c>
      <c r="I220" s="137"/>
      <c r="J220" s="138">
        <f>ROUND(I220*H220,2)</f>
        <v>0</v>
      </c>
      <c r="K220" s="139"/>
      <c r="L220" s="31"/>
      <c r="M220" s="140" t="s">
        <v>1</v>
      </c>
      <c r="N220" s="141" t="s">
        <v>41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129</v>
      </c>
      <c r="AT220" s="144" t="s">
        <v>127</v>
      </c>
      <c r="AU220" s="144" t="s">
        <v>86</v>
      </c>
      <c r="AY220" s="16" t="s">
        <v>124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6" t="s">
        <v>84</v>
      </c>
      <c r="BK220" s="145">
        <f>ROUND(I220*H220,2)</f>
        <v>0</v>
      </c>
      <c r="BL220" s="16" t="s">
        <v>129</v>
      </c>
      <c r="BM220" s="144" t="s">
        <v>368</v>
      </c>
    </row>
    <row r="221" spans="2:65" s="12" customFormat="1">
      <c r="B221" s="146"/>
      <c r="D221" s="147" t="s">
        <v>130</v>
      </c>
      <c r="E221" s="148" t="s">
        <v>1</v>
      </c>
      <c r="F221" s="149" t="s">
        <v>369</v>
      </c>
      <c r="H221" s="150">
        <v>265.51499999999999</v>
      </c>
      <c r="I221" s="151"/>
      <c r="L221" s="146"/>
      <c r="M221" s="152"/>
      <c r="T221" s="153"/>
      <c r="AT221" s="148" t="s">
        <v>130</v>
      </c>
      <c r="AU221" s="148" t="s">
        <v>86</v>
      </c>
      <c r="AV221" s="12" t="s">
        <v>86</v>
      </c>
      <c r="AW221" s="12" t="s">
        <v>32</v>
      </c>
      <c r="AX221" s="12" t="s">
        <v>84</v>
      </c>
      <c r="AY221" s="148" t="s">
        <v>124</v>
      </c>
    </row>
    <row r="222" spans="2:65" s="1" customFormat="1" ht="44.25" customHeight="1">
      <c r="B222" s="31"/>
      <c r="C222" s="132" t="s">
        <v>370</v>
      </c>
      <c r="D222" s="132" t="s">
        <v>127</v>
      </c>
      <c r="E222" s="133" t="s">
        <v>371</v>
      </c>
      <c r="F222" s="134" t="s">
        <v>372</v>
      </c>
      <c r="G222" s="135" t="s">
        <v>151</v>
      </c>
      <c r="H222" s="136">
        <v>144.577</v>
      </c>
      <c r="I222" s="137"/>
      <c r="J222" s="138">
        <f>ROUND(I222*H222,2)</f>
        <v>0</v>
      </c>
      <c r="K222" s="139"/>
      <c r="L222" s="31"/>
      <c r="M222" s="140" t="s">
        <v>1</v>
      </c>
      <c r="N222" s="141" t="s">
        <v>41</v>
      </c>
      <c r="P222" s="142">
        <f>O222*H222</f>
        <v>0</v>
      </c>
      <c r="Q222" s="142">
        <v>0</v>
      </c>
      <c r="R222" s="142">
        <f>Q222*H222</f>
        <v>0</v>
      </c>
      <c r="S222" s="142">
        <v>0</v>
      </c>
      <c r="T222" s="143">
        <f>S222*H222</f>
        <v>0</v>
      </c>
      <c r="AR222" s="144" t="s">
        <v>129</v>
      </c>
      <c r="AT222" s="144" t="s">
        <v>127</v>
      </c>
      <c r="AU222" s="144" t="s">
        <v>86</v>
      </c>
      <c r="AY222" s="16" t="s">
        <v>124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6" t="s">
        <v>84</v>
      </c>
      <c r="BK222" s="145">
        <f>ROUND(I222*H222,2)</f>
        <v>0</v>
      </c>
      <c r="BL222" s="16" t="s">
        <v>129</v>
      </c>
      <c r="BM222" s="144" t="s">
        <v>373</v>
      </c>
    </row>
    <row r="223" spans="2:65" s="11" customFormat="1" ht="22.9" customHeight="1">
      <c r="B223" s="120"/>
      <c r="D223" s="121" t="s">
        <v>75</v>
      </c>
      <c r="E223" s="130" t="s">
        <v>161</v>
      </c>
      <c r="F223" s="130" t="s">
        <v>162</v>
      </c>
      <c r="I223" s="123"/>
      <c r="J223" s="131">
        <f>BK223</f>
        <v>0</v>
      </c>
      <c r="L223" s="120"/>
      <c r="M223" s="125"/>
      <c r="P223" s="126">
        <f>P224</f>
        <v>0</v>
      </c>
      <c r="R223" s="126">
        <f>R224</f>
        <v>0</v>
      </c>
      <c r="T223" s="127">
        <f>T224</f>
        <v>0</v>
      </c>
      <c r="AR223" s="121" t="s">
        <v>84</v>
      </c>
      <c r="AT223" s="128" t="s">
        <v>75</v>
      </c>
      <c r="AU223" s="128" t="s">
        <v>84</v>
      </c>
      <c r="AY223" s="121" t="s">
        <v>124</v>
      </c>
      <c r="BK223" s="129">
        <f>BK224</f>
        <v>0</v>
      </c>
    </row>
    <row r="224" spans="2:65" s="1" customFormat="1" ht="16.5" customHeight="1">
      <c r="B224" s="31"/>
      <c r="C224" s="132" t="s">
        <v>374</v>
      </c>
      <c r="D224" s="132" t="s">
        <v>127</v>
      </c>
      <c r="E224" s="133" t="s">
        <v>164</v>
      </c>
      <c r="F224" s="134" t="s">
        <v>165</v>
      </c>
      <c r="G224" s="135" t="s">
        <v>151</v>
      </c>
      <c r="H224" s="136">
        <v>498.50700000000001</v>
      </c>
      <c r="I224" s="137"/>
      <c r="J224" s="138">
        <f>ROUND(I224*H224,2)</f>
        <v>0</v>
      </c>
      <c r="K224" s="139"/>
      <c r="L224" s="31"/>
      <c r="M224" s="140" t="s">
        <v>1</v>
      </c>
      <c r="N224" s="141" t="s">
        <v>41</v>
      </c>
      <c r="P224" s="142">
        <f>O224*H224</f>
        <v>0</v>
      </c>
      <c r="Q224" s="142">
        <v>0</v>
      </c>
      <c r="R224" s="142">
        <f>Q224*H224</f>
        <v>0</v>
      </c>
      <c r="S224" s="142">
        <v>0</v>
      </c>
      <c r="T224" s="143">
        <f>S224*H224</f>
        <v>0</v>
      </c>
      <c r="AR224" s="144" t="s">
        <v>129</v>
      </c>
      <c r="AT224" s="144" t="s">
        <v>127</v>
      </c>
      <c r="AU224" s="144" t="s">
        <v>86</v>
      </c>
      <c r="AY224" s="16" t="s">
        <v>124</v>
      </c>
      <c r="BE224" s="145">
        <f>IF(N224="základní",J224,0)</f>
        <v>0</v>
      </c>
      <c r="BF224" s="145">
        <f>IF(N224="snížená",J224,0)</f>
        <v>0</v>
      </c>
      <c r="BG224" s="145">
        <f>IF(N224="zákl. přenesená",J224,0)</f>
        <v>0</v>
      </c>
      <c r="BH224" s="145">
        <f>IF(N224="sníž. přenesená",J224,0)</f>
        <v>0</v>
      </c>
      <c r="BI224" s="145">
        <f>IF(N224="nulová",J224,0)</f>
        <v>0</v>
      </c>
      <c r="BJ224" s="16" t="s">
        <v>84</v>
      </c>
      <c r="BK224" s="145">
        <f>ROUND(I224*H224,2)</f>
        <v>0</v>
      </c>
      <c r="BL224" s="16" t="s">
        <v>129</v>
      </c>
      <c r="BM224" s="144" t="s">
        <v>375</v>
      </c>
    </row>
    <row r="225" spans="2:65" s="11" customFormat="1" ht="25.9" customHeight="1">
      <c r="B225" s="120"/>
      <c r="D225" s="121" t="s">
        <v>75</v>
      </c>
      <c r="E225" s="122" t="s">
        <v>166</v>
      </c>
      <c r="F225" s="122" t="s">
        <v>167</v>
      </c>
      <c r="I225" s="123"/>
      <c r="J225" s="124">
        <f>BK225</f>
        <v>0</v>
      </c>
      <c r="L225" s="120"/>
      <c r="M225" s="125"/>
      <c r="P225" s="126">
        <f>P226+P241+P256+P261</f>
        <v>0</v>
      </c>
      <c r="R225" s="126">
        <f>R226+R241+R256+R261</f>
        <v>4.8400474400000002</v>
      </c>
      <c r="T225" s="127">
        <f>T226+T241+T256+T261</f>
        <v>0.38119499999999995</v>
      </c>
      <c r="AR225" s="121" t="s">
        <v>86</v>
      </c>
      <c r="AT225" s="128" t="s">
        <v>75</v>
      </c>
      <c r="AU225" s="128" t="s">
        <v>76</v>
      </c>
      <c r="AY225" s="121" t="s">
        <v>124</v>
      </c>
      <c r="BK225" s="129">
        <f>BK226+BK241+BK256+BK261</f>
        <v>0</v>
      </c>
    </row>
    <row r="226" spans="2:65" s="11" customFormat="1" ht="22.9" customHeight="1">
      <c r="B226" s="120"/>
      <c r="D226" s="121" t="s">
        <v>75</v>
      </c>
      <c r="E226" s="130" t="s">
        <v>376</v>
      </c>
      <c r="F226" s="130" t="s">
        <v>377</v>
      </c>
      <c r="I226" s="123"/>
      <c r="J226" s="131">
        <f>BK226</f>
        <v>0</v>
      </c>
      <c r="L226" s="120"/>
      <c r="M226" s="125"/>
      <c r="P226" s="126">
        <f>SUM(P227:P240)</f>
        <v>0</v>
      </c>
      <c r="R226" s="126">
        <f>SUM(R227:R240)</f>
        <v>2.92051952</v>
      </c>
      <c r="T226" s="127">
        <f>SUM(T227:T240)</f>
        <v>0</v>
      </c>
      <c r="AR226" s="121" t="s">
        <v>86</v>
      </c>
      <c r="AT226" s="128" t="s">
        <v>75</v>
      </c>
      <c r="AU226" s="128" t="s">
        <v>84</v>
      </c>
      <c r="AY226" s="121" t="s">
        <v>124</v>
      </c>
      <c r="BK226" s="129">
        <f>SUM(BK227:BK240)</f>
        <v>0</v>
      </c>
    </row>
    <row r="227" spans="2:65" s="1" customFormat="1" ht="24.2" customHeight="1">
      <c r="B227" s="31"/>
      <c r="C227" s="132" t="s">
        <v>378</v>
      </c>
      <c r="D227" s="132" t="s">
        <v>127</v>
      </c>
      <c r="E227" s="133" t="s">
        <v>379</v>
      </c>
      <c r="F227" s="134" t="s">
        <v>380</v>
      </c>
      <c r="G227" s="135" t="s">
        <v>134</v>
      </c>
      <c r="H227" s="136">
        <v>278.31299999999999</v>
      </c>
      <c r="I227" s="137"/>
      <c r="J227" s="138">
        <f>ROUND(I227*H227,2)</f>
        <v>0</v>
      </c>
      <c r="K227" s="139"/>
      <c r="L227" s="31"/>
      <c r="M227" s="140" t="s">
        <v>1</v>
      </c>
      <c r="N227" s="141" t="s">
        <v>41</v>
      </c>
      <c r="P227" s="142">
        <f>O227*H227</f>
        <v>0</v>
      </c>
      <c r="Q227" s="142">
        <v>0</v>
      </c>
      <c r="R227" s="142">
        <f>Q227*H227</f>
        <v>0</v>
      </c>
      <c r="S227" s="142">
        <v>0</v>
      </c>
      <c r="T227" s="143">
        <f>S227*H227</f>
        <v>0</v>
      </c>
      <c r="AR227" s="144" t="s">
        <v>148</v>
      </c>
      <c r="AT227" s="144" t="s">
        <v>127</v>
      </c>
      <c r="AU227" s="144" t="s">
        <v>86</v>
      </c>
      <c r="AY227" s="16" t="s">
        <v>124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6" t="s">
        <v>84</v>
      </c>
      <c r="BK227" s="145">
        <f>ROUND(I227*H227,2)</f>
        <v>0</v>
      </c>
      <c r="BL227" s="16" t="s">
        <v>148</v>
      </c>
      <c r="BM227" s="144" t="s">
        <v>381</v>
      </c>
    </row>
    <row r="228" spans="2:65" s="1" customFormat="1" ht="16.5" customHeight="1">
      <c r="B228" s="31"/>
      <c r="C228" s="159" t="s">
        <v>382</v>
      </c>
      <c r="D228" s="159" t="s">
        <v>211</v>
      </c>
      <c r="E228" s="160" t="s">
        <v>383</v>
      </c>
      <c r="F228" s="161" t="s">
        <v>384</v>
      </c>
      <c r="G228" s="162" t="s">
        <v>214</v>
      </c>
      <c r="H228" s="163">
        <v>417.47</v>
      </c>
      <c r="I228" s="164"/>
      <c r="J228" s="165">
        <f>ROUND(I228*H228,2)</f>
        <v>0</v>
      </c>
      <c r="K228" s="166"/>
      <c r="L228" s="167"/>
      <c r="M228" s="168" t="s">
        <v>1</v>
      </c>
      <c r="N228" s="169" t="s">
        <v>41</v>
      </c>
      <c r="P228" s="142">
        <f>O228*H228</f>
        <v>0</v>
      </c>
      <c r="Q228" s="142">
        <v>1E-3</v>
      </c>
      <c r="R228" s="142">
        <f>Q228*H228</f>
        <v>0.41747000000000006</v>
      </c>
      <c r="S228" s="142">
        <v>0</v>
      </c>
      <c r="T228" s="143">
        <f>S228*H228</f>
        <v>0</v>
      </c>
      <c r="AR228" s="144" t="s">
        <v>331</v>
      </c>
      <c r="AT228" s="144" t="s">
        <v>211</v>
      </c>
      <c r="AU228" s="144" t="s">
        <v>86</v>
      </c>
      <c r="AY228" s="16" t="s">
        <v>124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6" t="s">
        <v>84</v>
      </c>
      <c r="BK228" s="145">
        <f>ROUND(I228*H228,2)</f>
        <v>0</v>
      </c>
      <c r="BL228" s="16" t="s">
        <v>148</v>
      </c>
      <c r="BM228" s="144" t="s">
        <v>385</v>
      </c>
    </row>
    <row r="229" spans="2:65" s="13" customFormat="1">
      <c r="B229" s="170"/>
      <c r="D229" s="147" t="s">
        <v>130</v>
      </c>
      <c r="E229" s="171" t="s">
        <v>1</v>
      </c>
      <c r="F229" s="172" t="s">
        <v>386</v>
      </c>
      <c r="H229" s="171" t="s">
        <v>1</v>
      </c>
      <c r="I229" s="173"/>
      <c r="L229" s="170"/>
      <c r="M229" s="174"/>
      <c r="T229" s="175"/>
      <c r="AT229" s="171" t="s">
        <v>130</v>
      </c>
      <c r="AU229" s="171" t="s">
        <v>86</v>
      </c>
      <c r="AV229" s="13" t="s">
        <v>84</v>
      </c>
      <c r="AW229" s="13" t="s">
        <v>32</v>
      </c>
      <c r="AX229" s="13" t="s">
        <v>76</v>
      </c>
      <c r="AY229" s="171" t="s">
        <v>124</v>
      </c>
    </row>
    <row r="230" spans="2:65" s="12" customFormat="1">
      <c r="B230" s="146"/>
      <c r="D230" s="147" t="s">
        <v>130</v>
      </c>
      <c r="E230" s="148" t="s">
        <v>1</v>
      </c>
      <c r="F230" s="149" t="s">
        <v>387</v>
      </c>
      <c r="H230" s="150">
        <v>278.31299999999999</v>
      </c>
      <c r="I230" s="151"/>
      <c r="L230" s="146"/>
      <c r="M230" s="152"/>
      <c r="T230" s="153"/>
      <c r="AT230" s="148" t="s">
        <v>130</v>
      </c>
      <c r="AU230" s="148" t="s">
        <v>86</v>
      </c>
      <c r="AV230" s="12" t="s">
        <v>86</v>
      </c>
      <c r="AW230" s="12" t="s">
        <v>32</v>
      </c>
      <c r="AX230" s="12" t="s">
        <v>84</v>
      </c>
      <c r="AY230" s="148" t="s">
        <v>124</v>
      </c>
    </row>
    <row r="231" spans="2:65" s="12" customFormat="1">
      <c r="B231" s="146"/>
      <c r="D231" s="147" t="s">
        <v>130</v>
      </c>
      <c r="F231" s="149" t="s">
        <v>388</v>
      </c>
      <c r="H231" s="150">
        <v>417.47</v>
      </c>
      <c r="I231" s="151"/>
      <c r="L231" s="146"/>
      <c r="M231" s="152"/>
      <c r="T231" s="153"/>
      <c r="AT231" s="148" t="s">
        <v>130</v>
      </c>
      <c r="AU231" s="148" t="s">
        <v>86</v>
      </c>
      <c r="AV231" s="12" t="s">
        <v>86</v>
      </c>
      <c r="AW231" s="12" t="s">
        <v>4</v>
      </c>
      <c r="AX231" s="12" t="s">
        <v>84</v>
      </c>
      <c r="AY231" s="148" t="s">
        <v>124</v>
      </c>
    </row>
    <row r="232" spans="2:65" s="1" customFormat="1" ht="24.2" customHeight="1">
      <c r="B232" s="31"/>
      <c r="C232" s="132" t="s">
        <v>389</v>
      </c>
      <c r="D232" s="132" t="s">
        <v>127</v>
      </c>
      <c r="E232" s="133" t="s">
        <v>390</v>
      </c>
      <c r="F232" s="134" t="s">
        <v>391</v>
      </c>
      <c r="G232" s="135" t="s">
        <v>134</v>
      </c>
      <c r="H232" s="136">
        <v>278.31299999999999</v>
      </c>
      <c r="I232" s="137"/>
      <c r="J232" s="138">
        <f>ROUND(I232*H232,2)</f>
        <v>0</v>
      </c>
      <c r="K232" s="139"/>
      <c r="L232" s="31"/>
      <c r="M232" s="140" t="s">
        <v>1</v>
      </c>
      <c r="N232" s="141" t="s">
        <v>41</v>
      </c>
      <c r="P232" s="142">
        <f>O232*H232</f>
        <v>0</v>
      </c>
      <c r="Q232" s="142">
        <v>4.0000000000000003E-5</v>
      </c>
      <c r="R232" s="142">
        <f>Q232*H232</f>
        <v>1.113252E-2</v>
      </c>
      <c r="S232" s="142">
        <v>0</v>
      </c>
      <c r="T232" s="143">
        <f>S232*H232</f>
        <v>0</v>
      </c>
      <c r="AR232" s="144" t="s">
        <v>148</v>
      </c>
      <c r="AT232" s="144" t="s">
        <v>127</v>
      </c>
      <c r="AU232" s="144" t="s">
        <v>86</v>
      </c>
      <c r="AY232" s="16" t="s">
        <v>124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6" t="s">
        <v>84</v>
      </c>
      <c r="BK232" s="145">
        <f>ROUND(I232*H232,2)</f>
        <v>0</v>
      </c>
      <c r="BL232" s="16" t="s">
        <v>148</v>
      </c>
      <c r="BM232" s="144" t="s">
        <v>392</v>
      </c>
    </row>
    <row r="233" spans="2:65" s="1" customFormat="1" ht="24.2" customHeight="1">
      <c r="B233" s="31"/>
      <c r="C233" s="159" t="s">
        <v>393</v>
      </c>
      <c r="D233" s="159" t="s">
        <v>211</v>
      </c>
      <c r="E233" s="160" t="s">
        <v>394</v>
      </c>
      <c r="F233" s="161" t="s">
        <v>395</v>
      </c>
      <c r="G233" s="162" t="s">
        <v>134</v>
      </c>
      <c r="H233" s="163">
        <v>339.82</v>
      </c>
      <c r="I233" s="164"/>
      <c r="J233" s="165">
        <f>ROUND(I233*H233,2)</f>
        <v>0</v>
      </c>
      <c r="K233" s="166"/>
      <c r="L233" s="167"/>
      <c r="M233" s="168" t="s">
        <v>1</v>
      </c>
      <c r="N233" s="169" t="s">
        <v>41</v>
      </c>
      <c r="P233" s="142">
        <f>O233*H233</f>
        <v>0</v>
      </c>
      <c r="Q233" s="142">
        <v>6.4999999999999997E-4</v>
      </c>
      <c r="R233" s="142">
        <f>Q233*H233</f>
        <v>0.220883</v>
      </c>
      <c r="S233" s="142">
        <v>0</v>
      </c>
      <c r="T233" s="143">
        <f>S233*H233</f>
        <v>0</v>
      </c>
      <c r="AR233" s="144" t="s">
        <v>331</v>
      </c>
      <c r="AT233" s="144" t="s">
        <v>211</v>
      </c>
      <c r="AU233" s="144" t="s">
        <v>86</v>
      </c>
      <c r="AY233" s="16" t="s">
        <v>124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6" t="s">
        <v>84</v>
      </c>
      <c r="BK233" s="145">
        <f>ROUND(I233*H233,2)</f>
        <v>0</v>
      </c>
      <c r="BL233" s="16" t="s">
        <v>148</v>
      </c>
      <c r="BM233" s="144" t="s">
        <v>396</v>
      </c>
    </row>
    <row r="234" spans="2:65" s="12" customFormat="1">
      <c r="B234" s="146"/>
      <c r="D234" s="147" t="s">
        <v>130</v>
      </c>
      <c r="F234" s="149" t="s">
        <v>397</v>
      </c>
      <c r="H234" s="150">
        <v>339.82</v>
      </c>
      <c r="I234" s="151"/>
      <c r="L234" s="146"/>
      <c r="M234" s="152"/>
      <c r="T234" s="153"/>
      <c r="AT234" s="148" t="s">
        <v>130</v>
      </c>
      <c r="AU234" s="148" t="s">
        <v>86</v>
      </c>
      <c r="AV234" s="12" t="s">
        <v>86</v>
      </c>
      <c r="AW234" s="12" t="s">
        <v>4</v>
      </c>
      <c r="AX234" s="12" t="s">
        <v>84</v>
      </c>
      <c r="AY234" s="148" t="s">
        <v>124</v>
      </c>
    </row>
    <row r="235" spans="2:65" s="1" customFormat="1" ht="24.2" customHeight="1">
      <c r="B235" s="31"/>
      <c r="C235" s="132" t="s">
        <v>398</v>
      </c>
      <c r="D235" s="132" t="s">
        <v>127</v>
      </c>
      <c r="E235" s="133" t="s">
        <v>399</v>
      </c>
      <c r="F235" s="134" t="s">
        <v>400</v>
      </c>
      <c r="G235" s="135" t="s">
        <v>134</v>
      </c>
      <c r="H235" s="136">
        <v>278.31299999999999</v>
      </c>
      <c r="I235" s="137"/>
      <c r="J235" s="138">
        <f>ROUND(I235*H235,2)</f>
        <v>0</v>
      </c>
      <c r="K235" s="139"/>
      <c r="L235" s="31"/>
      <c r="M235" s="140" t="s">
        <v>1</v>
      </c>
      <c r="N235" s="141" t="s">
        <v>41</v>
      </c>
      <c r="P235" s="142">
        <f>O235*H235</f>
        <v>0</v>
      </c>
      <c r="Q235" s="142">
        <v>0</v>
      </c>
      <c r="R235" s="142">
        <f>Q235*H235</f>
        <v>0</v>
      </c>
      <c r="S235" s="142">
        <v>0</v>
      </c>
      <c r="T235" s="143">
        <f>S235*H235</f>
        <v>0</v>
      </c>
      <c r="AR235" s="144" t="s">
        <v>148</v>
      </c>
      <c r="AT235" s="144" t="s">
        <v>127</v>
      </c>
      <c r="AU235" s="144" t="s">
        <v>86</v>
      </c>
      <c r="AY235" s="16" t="s">
        <v>124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6" t="s">
        <v>84</v>
      </c>
      <c r="BK235" s="145">
        <f>ROUND(I235*H235,2)</f>
        <v>0</v>
      </c>
      <c r="BL235" s="16" t="s">
        <v>148</v>
      </c>
      <c r="BM235" s="144" t="s">
        <v>401</v>
      </c>
    </row>
    <row r="236" spans="2:65" s="1" customFormat="1" ht="16.5" customHeight="1">
      <c r="B236" s="31"/>
      <c r="C236" s="159" t="s">
        <v>402</v>
      </c>
      <c r="D236" s="159" t="s">
        <v>211</v>
      </c>
      <c r="E236" s="160" t="s">
        <v>403</v>
      </c>
      <c r="F236" s="161" t="s">
        <v>404</v>
      </c>
      <c r="G236" s="162" t="s">
        <v>214</v>
      </c>
      <c r="H236" s="163">
        <v>2271.0340000000001</v>
      </c>
      <c r="I236" s="164"/>
      <c r="J236" s="165">
        <f>ROUND(I236*H236,2)</f>
        <v>0</v>
      </c>
      <c r="K236" s="166"/>
      <c r="L236" s="167"/>
      <c r="M236" s="168" t="s">
        <v>1</v>
      </c>
      <c r="N236" s="169" t="s">
        <v>41</v>
      </c>
      <c r="P236" s="142">
        <f>O236*H236</f>
        <v>0</v>
      </c>
      <c r="Q236" s="142">
        <v>1E-3</v>
      </c>
      <c r="R236" s="142">
        <f>Q236*H236</f>
        <v>2.2710340000000002</v>
      </c>
      <c r="S236" s="142">
        <v>0</v>
      </c>
      <c r="T236" s="143">
        <f>S236*H236</f>
        <v>0</v>
      </c>
      <c r="AR236" s="144" t="s">
        <v>331</v>
      </c>
      <c r="AT236" s="144" t="s">
        <v>211</v>
      </c>
      <c r="AU236" s="144" t="s">
        <v>86</v>
      </c>
      <c r="AY236" s="16" t="s">
        <v>124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6" t="s">
        <v>84</v>
      </c>
      <c r="BK236" s="145">
        <f>ROUND(I236*H236,2)</f>
        <v>0</v>
      </c>
      <c r="BL236" s="16" t="s">
        <v>148</v>
      </c>
      <c r="BM236" s="144" t="s">
        <v>405</v>
      </c>
    </row>
    <row r="237" spans="2:65" s="13" customFormat="1">
      <c r="B237" s="170"/>
      <c r="D237" s="147" t="s">
        <v>130</v>
      </c>
      <c r="E237" s="171" t="s">
        <v>1</v>
      </c>
      <c r="F237" s="172" t="s">
        <v>386</v>
      </c>
      <c r="H237" s="171" t="s">
        <v>1</v>
      </c>
      <c r="I237" s="173"/>
      <c r="L237" s="170"/>
      <c r="M237" s="174"/>
      <c r="T237" s="175"/>
      <c r="AT237" s="171" t="s">
        <v>130</v>
      </c>
      <c r="AU237" s="171" t="s">
        <v>86</v>
      </c>
      <c r="AV237" s="13" t="s">
        <v>84</v>
      </c>
      <c r="AW237" s="13" t="s">
        <v>32</v>
      </c>
      <c r="AX237" s="13" t="s">
        <v>76</v>
      </c>
      <c r="AY237" s="171" t="s">
        <v>124</v>
      </c>
    </row>
    <row r="238" spans="2:65" s="12" customFormat="1">
      <c r="B238" s="146"/>
      <c r="D238" s="147" t="s">
        <v>130</v>
      </c>
      <c r="E238" s="148" t="s">
        <v>1</v>
      </c>
      <c r="F238" s="149" t="s">
        <v>387</v>
      </c>
      <c r="H238" s="150">
        <v>278.31299999999999</v>
      </c>
      <c r="I238" s="151"/>
      <c r="L238" s="146"/>
      <c r="M238" s="152"/>
      <c r="T238" s="153"/>
      <c r="AT238" s="148" t="s">
        <v>130</v>
      </c>
      <c r="AU238" s="148" t="s">
        <v>86</v>
      </c>
      <c r="AV238" s="12" t="s">
        <v>86</v>
      </c>
      <c r="AW238" s="12" t="s">
        <v>32</v>
      </c>
      <c r="AX238" s="12" t="s">
        <v>84</v>
      </c>
      <c r="AY238" s="148" t="s">
        <v>124</v>
      </c>
    </row>
    <row r="239" spans="2:65" s="12" customFormat="1">
      <c r="B239" s="146"/>
      <c r="D239" s="147" t="s">
        <v>130</v>
      </c>
      <c r="F239" s="149" t="s">
        <v>406</v>
      </c>
      <c r="H239" s="150">
        <v>2271.0340000000001</v>
      </c>
      <c r="I239" s="151"/>
      <c r="L239" s="146"/>
      <c r="M239" s="152"/>
      <c r="T239" s="153"/>
      <c r="AT239" s="148" t="s">
        <v>130</v>
      </c>
      <c r="AU239" s="148" t="s">
        <v>86</v>
      </c>
      <c r="AV239" s="12" t="s">
        <v>86</v>
      </c>
      <c r="AW239" s="12" t="s">
        <v>4</v>
      </c>
      <c r="AX239" s="12" t="s">
        <v>84</v>
      </c>
      <c r="AY239" s="148" t="s">
        <v>124</v>
      </c>
    </row>
    <row r="240" spans="2:65" s="1" customFormat="1" ht="24.2" customHeight="1">
      <c r="B240" s="31"/>
      <c r="C240" s="132" t="s">
        <v>407</v>
      </c>
      <c r="D240" s="132" t="s">
        <v>127</v>
      </c>
      <c r="E240" s="133" t="s">
        <v>408</v>
      </c>
      <c r="F240" s="134" t="s">
        <v>409</v>
      </c>
      <c r="G240" s="135" t="s">
        <v>151</v>
      </c>
      <c r="H240" s="136">
        <v>2.9209999999999998</v>
      </c>
      <c r="I240" s="137"/>
      <c r="J240" s="138">
        <f>ROUND(I240*H240,2)</f>
        <v>0</v>
      </c>
      <c r="K240" s="139"/>
      <c r="L240" s="31"/>
      <c r="M240" s="140" t="s">
        <v>1</v>
      </c>
      <c r="N240" s="141" t="s">
        <v>41</v>
      </c>
      <c r="P240" s="142">
        <f>O240*H240</f>
        <v>0</v>
      </c>
      <c r="Q240" s="142">
        <v>0</v>
      </c>
      <c r="R240" s="142">
        <f>Q240*H240</f>
        <v>0</v>
      </c>
      <c r="S240" s="142">
        <v>0</v>
      </c>
      <c r="T240" s="143">
        <f>S240*H240</f>
        <v>0</v>
      </c>
      <c r="AR240" s="144" t="s">
        <v>148</v>
      </c>
      <c r="AT240" s="144" t="s">
        <v>127</v>
      </c>
      <c r="AU240" s="144" t="s">
        <v>86</v>
      </c>
      <c r="AY240" s="16" t="s">
        <v>124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6" t="s">
        <v>84</v>
      </c>
      <c r="BK240" s="145">
        <f>ROUND(I240*H240,2)</f>
        <v>0</v>
      </c>
      <c r="BL240" s="16" t="s">
        <v>148</v>
      </c>
      <c r="BM240" s="144" t="s">
        <v>410</v>
      </c>
    </row>
    <row r="241" spans="2:65" s="11" customFormat="1" ht="22.9" customHeight="1">
      <c r="B241" s="120"/>
      <c r="D241" s="121" t="s">
        <v>75</v>
      </c>
      <c r="E241" s="130" t="s">
        <v>411</v>
      </c>
      <c r="F241" s="130" t="s">
        <v>412</v>
      </c>
      <c r="I241" s="123"/>
      <c r="J241" s="131">
        <f>BK241</f>
        <v>0</v>
      </c>
      <c r="L241" s="120"/>
      <c r="M241" s="125"/>
      <c r="P241" s="126">
        <f>SUM(P242:P255)</f>
        <v>0</v>
      </c>
      <c r="R241" s="126">
        <f>SUM(R242:R255)</f>
        <v>0.43222000000000005</v>
      </c>
      <c r="T241" s="127">
        <f>SUM(T242:T255)</f>
        <v>0.27719499999999997</v>
      </c>
      <c r="AR241" s="121" t="s">
        <v>86</v>
      </c>
      <c r="AT241" s="128" t="s">
        <v>75</v>
      </c>
      <c r="AU241" s="128" t="s">
        <v>84</v>
      </c>
      <c r="AY241" s="121" t="s">
        <v>124</v>
      </c>
      <c r="BK241" s="129">
        <f>SUM(BK242:BK255)</f>
        <v>0</v>
      </c>
    </row>
    <row r="242" spans="2:65" s="1" customFormat="1" ht="16.5" customHeight="1">
      <c r="B242" s="31"/>
      <c r="C242" s="132" t="s">
        <v>413</v>
      </c>
      <c r="D242" s="132" t="s">
        <v>127</v>
      </c>
      <c r="E242" s="133" t="s">
        <v>414</v>
      </c>
      <c r="F242" s="134" t="s">
        <v>415</v>
      </c>
      <c r="G242" s="135" t="s">
        <v>128</v>
      </c>
      <c r="H242" s="136">
        <v>5</v>
      </c>
      <c r="I242" s="137"/>
      <c r="J242" s="138">
        <f>ROUND(I242*H242,2)</f>
        <v>0</v>
      </c>
      <c r="K242" s="139"/>
      <c r="L242" s="31"/>
      <c r="M242" s="140" t="s">
        <v>1</v>
      </c>
      <c r="N242" s="141" t="s">
        <v>41</v>
      </c>
      <c r="P242" s="142">
        <f>O242*H242</f>
        <v>0</v>
      </c>
      <c r="Q242" s="142">
        <v>0</v>
      </c>
      <c r="R242" s="142">
        <f>Q242*H242</f>
        <v>0</v>
      </c>
      <c r="S242" s="142">
        <v>3.48E-3</v>
      </c>
      <c r="T242" s="143">
        <f>S242*H242</f>
        <v>1.7399999999999999E-2</v>
      </c>
      <c r="AR242" s="144" t="s">
        <v>148</v>
      </c>
      <c r="AT242" s="144" t="s">
        <v>127</v>
      </c>
      <c r="AU242" s="144" t="s">
        <v>86</v>
      </c>
      <c r="AY242" s="16" t="s">
        <v>124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6" t="s">
        <v>84</v>
      </c>
      <c r="BK242" s="145">
        <f>ROUND(I242*H242,2)</f>
        <v>0</v>
      </c>
      <c r="BL242" s="16" t="s">
        <v>148</v>
      </c>
      <c r="BM242" s="144" t="s">
        <v>416</v>
      </c>
    </row>
    <row r="243" spans="2:65" s="1" customFormat="1" ht="21.75" customHeight="1">
      <c r="B243" s="31"/>
      <c r="C243" s="132" t="s">
        <v>417</v>
      </c>
      <c r="D243" s="132" t="s">
        <v>127</v>
      </c>
      <c r="E243" s="133" t="s">
        <v>418</v>
      </c>
      <c r="F243" s="134" t="s">
        <v>419</v>
      </c>
      <c r="G243" s="135" t="s">
        <v>128</v>
      </c>
      <c r="H243" s="136">
        <v>116.5</v>
      </c>
      <c r="I243" s="137"/>
      <c r="J243" s="138">
        <f>ROUND(I243*H243,2)</f>
        <v>0</v>
      </c>
      <c r="K243" s="139"/>
      <c r="L243" s="31"/>
      <c r="M243" s="140" t="s">
        <v>1</v>
      </c>
      <c r="N243" s="141" t="s">
        <v>41</v>
      </c>
      <c r="P243" s="142">
        <f>O243*H243</f>
        <v>0</v>
      </c>
      <c r="Q243" s="142">
        <v>0</v>
      </c>
      <c r="R243" s="142">
        <f>Q243*H243</f>
        <v>0</v>
      </c>
      <c r="S243" s="142">
        <v>2.2300000000000002E-3</v>
      </c>
      <c r="T243" s="143">
        <f>S243*H243</f>
        <v>0.259795</v>
      </c>
      <c r="AR243" s="144" t="s">
        <v>148</v>
      </c>
      <c r="AT243" s="144" t="s">
        <v>127</v>
      </c>
      <c r="AU243" s="144" t="s">
        <v>86</v>
      </c>
      <c r="AY243" s="16" t="s">
        <v>124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6" t="s">
        <v>84</v>
      </c>
      <c r="BK243" s="145">
        <f>ROUND(I243*H243,2)</f>
        <v>0</v>
      </c>
      <c r="BL243" s="16" t="s">
        <v>148</v>
      </c>
      <c r="BM243" s="144" t="s">
        <v>420</v>
      </c>
    </row>
    <row r="244" spans="2:65" s="1" customFormat="1" ht="24.2" customHeight="1">
      <c r="B244" s="31"/>
      <c r="C244" s="132" t="s">
        <v>421</v>
      </c>
      <c r="D244" s="132" t="s">
        <v>127</v>
      </c>
      <c r="E244" s="133" t="s">
        <v>422</v>
      </c>
      <c r="F244" s="134" t="s">
        <v>423</v>
      </c>
      <c r="G244" s="135" t="s">
        <v>128</v>
      </c>
      <c r="H244" s="136">
        <v>5</v>
      </c>
      <c r="I244" s="137"/>
      <c r="J244" s="138">
        <f>ROUND(I244*H244,2)</f>
        <v>0</v>
      </c>
      <c r="K244" s="139"/>
      <c r="L244" s="31"/>
      <c r="M244" s="140" t="s">
        <v>1</v>
      </c>
      <c r="N244" s="141" t="s">
        <v>41</v>
      </c>
      <c r="P244" s="142">
        <f>O244*H244</f>
        <v>0</v>
      </c>
      <c r="Q244" s="142">
        <v>8.6599999999999993E-3</v>
      </c>
      <c r="R244" s="142">
        <f>Q244*H244</f>
        <v>4.3299999999999998E-2</v>
      </c>
      <c r="S244" s="142">
        <v>0</v>
      </c>
      <c r="T244" s="143">
        <f>S244*H244</f>
        <v>0</v>
      </c>
      <c r="AR244" s="144" t="s">
        <v>148</v>
      </c>
      <c r="AT244" s="144" t="s">
        <v>127</v>
      </c>
      <c r="AU244" s="144" t="s">
        <v>86</v>
      </c>
      <c r="AY244" s="16" t="s">
        <v>124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6" t="s">
        <v>84</v>
      </c>
      <c r="BK244" s="145">
        <f>ROUND(I244*H244,2)</f>
        <v>0</v>
      </c>
      <c r="BL244" s="16" t="s">
        <v>148</v>
      </c>
      <c r="BM244" s="144" t="s">
        <v>424</v>
      </c>
    </row>
    <row r="245" spans="2:65" s="1" customFormat="1" ht="24.2" customHeight="1">
      <c r="B245" s="31"/>
      <c r="C245" s="132" t="s">
        <v>425</v>
      </c>
      <c r="D245" s="132" t="s">
        <v>127</v>
      </c>
      <c r="E245" s="133" t="s">
        <v>426</v>
      </c>
      <c r="F245" s="134" t="s">
        <v>427</v>
      </c>
      <c r="G245" s="135" t="s">
        <v>128</v>
      </c>
      <c r="H245" s="136">
        <v>5</v>
      </c>
      <c r="I245" s="137"/>
      <c r="J245" s="138">
        <f>ROUND(I245*H245,2)</f>
        <v>0</v>
      </c>
      <c r="K245" s="139"/>
      <c r="L245" s="31"/>
      <c r="M245" s="140" t="s">
        <v>1</v>
      </c>
      <c r="N245" s="141" t="s">
        <v>41</v>
      </c>
      <c r="P245" s="142">
        <f>O245*H245</f>
        <v>0</v>
      </c>
      <c r="Q245" s="142">
        <v>3.5799999999999998E-3</v>
      </c>
      <c r="R245" s="142">
        <f>Q245*H245</f>
        <v>1.7899999999999999E-2</v>
      </c>
      <c r="S245" s="142">
        <v>0</v>
      </c>
      <c r="T245" s="143">
        <f>S245*H245</f>
        <v>0</v>
      </c>
      <c r="AR245" s="144" t="s">
        <v>148</v>
      </c>
      <c r="AT245" s="144" t="s">
        <v>127</v>
      </c>
      <c r="AU245" s="144" t="s">
        <v>86</v>
      </c>
      <c r="AY245" s="16" t="s">
        <v>124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6" t="s">
        <v>84</v>
      </c>
      <c r="BK245" s="145">
        <f>ROUND(I245*H245,2)</f>
        <v>0</v>
      </c>
      <c r="BL245" s="16" t="s">
        <v>148</v>
      </c>
      <c r="BM245" s="144" t="s">
        <v>428</v>
      </c>
    </row>
    <row r="246" spans="2:65" s="12" customFormat="1">
      <c r="B246" s="146"/>
      <c r="D246" s="147" t="s">
        <v>130</v>
      </c>
      <c r="E246" s="148" t="s">
        <v>1</v>
      </c>
      <c r="F246" s="149" t="s">
        <v>429</v>
      </c>
      <c r="H246" s="150">
        <v>5</v>
      </c>
      <c r="I246" s="151"/>
      <c r="L246" s="146"/>
      <c r="M246" s="152"/>
      <c r="T246" s="153"/>
      <c r="AT246" s="148" t="s">
        <v>130</v>
      </c>
      <c r="AU246" s="148" t="s">
        <v>86</v>
      </c>
      <c r="AV246" s="12" t="s">
        <v>86</v>
      </c>
      <c r="AW246" s="12" t="s">
        <v>32</v>
      </c>
      <c r="AX246" s="12" t="s">
        <v>84</v>
      </c>
      <c r="AY246" s="148" t="s">
        <v>124</v>
      </c>
    </row>
    <row r="247" spans="2:65" s="1" customFormat="1" ht="33" customHeight="1">
      <c r="B247" s="31"/>
      <c r="C247" s="132" t="s">
        <v>430</v>
      </c>
      <c r="D247" s="132" t="s">
        <v>127</v>
      </c>
      <c r="E247" s="133" t="s">
        <v>431</v>
      </c>
      <c r="F247" s="134" t="s">
        <v>432</v>
      </c>
      <c r="G247" s="135" t="s">
        <v>128</v>
      </c>
      <c r="H247" s="136">
        <v>116.5</v>
      </c>
      <c r="I247" s="137"/>
      <c r="J247" s="138">
        <f>ROUND(I247*H247,2)</f>
        <v>0</v>
      </c>
      <c r="K247" s="139"/>
      <c r="L247" s="31"/>
      <c r="M247" s="140" t="s">
        <v>1</v>
      </c>
      <c r="N247" s="141" t="s">
        <v>41</v>
      </c>
      <c r="P247" s="142">
        <f>O247*H247</f>
        <v>0</v>
      </c>
      <c r="Q247" s="142">
        <v>3.0400000000000002E-3</v>
      </c>
      <c r="R247" s="142">
        <f>Q247*H247</f>
        <v>0.35416000000000003</v>
      </c>
      <c r="S247" s="142">
        <v>0</v>
      </c>
      <c r="T247" s="143">
        <f>S247*H247</f>
        <v>0</v>
      </c>
      <c r="AR247" s="144" t="s">
        <v>148</v>
      </c>
      <c r="AT247" s="144" t="s">
        <v>127</v>
      </c>
      <c r="AU247" s="144" t="s">
        <v>86</v>
      </c>
      <c r="AY247" s="16" t="s">
        <v>124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6" t="s">
        <v>84</v>
      </c>
      <c r="BK247" s="145">
        <f>ROUND(I247*H247,2)</f>
        <v>0</v>
      </c>
      <c r="BL247" s="16" t="s">
        <v>148</v>
      </c>
      <c r="BM247" s="144" t="s">
        <v>433</v>
      </c>
    </row>
    <row r="248" spans="2:65" s="12" customFormat="1">
      <c r="B248" s="146"/>
      <c r="D248" s="147" t="s">
        <v>130</v>
      </c>
      <c r="E248" s="148" t="s">
        <v>1</v>
      </c>
      <c r="F248" s="149" t="s">
        <v>434</v>
      </c>
      <c r="H248" s="150">
        <v>116.5</v>
      </c>
      <c r="I248" s="151"/>
      <c r="L248" s="146"/>
      <c r="M248" s="152"/>
      <c r="T248" s="153"/>
      <c r="AT248" s="148" t="s">
        <v>130</v>
      </c>
      <c r="AU248" s="148" t="s">
        <v>86</v>
      </c>
      <c r="AV248" s="12" t="s">
        <v>86</v>
      </c>
      <c r="AW248" s="12" t="s">
        <v>32</v>
      </c>
      <c r="AX248" s="12" t="s">
        <v>84</v>
      </c>
      <c r="AY248" s="148" t="s">
        <v>124</v>
      </c>
    </row>
    <row r="249" spans="2:65" s="1" customFormat="1" ht="24.2" customHeight="1">
      <c r="B249" s="31"/>
      <c r="C249" s="132" t="s">
        <v>435</v>
      </c>
      <c r="D249" s="132" t="s">
        <v>127</v>
      </c>
      <c r="E249" s="133" t="s">
        <v>436</v>
      </c>
      <c r="F249" s="134" t="s">
        <v>437</v>
      </c>
      <c r="G249" s="135" t="s">
        <v>128</v>
      </c>
      <c r="H249" s="136">
        <v>5</v>
      </c>
      <c r="I249" s="137"/>
      <c r="J249" s="138">
        <f>ROUND(I249*H249,2)</f>
        <v>0</v>
      </c>
      <c r="K249" s="139"/>
      <c r="L249" s="31"/>
      <c r="M249" s="140" t="s">
        <v>1</v>
      </c>
      <c r="N249" s="141" t="s">
        <v>41</v>
      </c>
      <c r="P249" s="142">
        <f>O249*H249</f>
        <v>0</v>
      </c>
      <c r="Q249" s="142">
        <v>1.6199999999999999E-3</v>
      </c>
      <c r="R249" s="142">
        <f>Q249*H249</f>
        <v>8.0999999999999996E-3</v>
      </c>
      <c r="S249" s="142">
        <v>0</v>
      </c>
      <c r="T249" s="143">
        <f>S249*H249</f>
        <v>0</v>
      </c>
      <c r="AR249" s="144" t="s">
        <v>148</v>
      </c>
      <c r="AT249" s="144" t="s">
        <v>127</v>
      </c>
      <c r="AU249" s="144" t="s">
        <v>86</v>
      </c>
      <c r="AY249" s="16" t="s">
        <v>124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6" t="s">
        <v>84</v>
      </c>
      <c r="BK249" s="145">
        <f>ROUND(I249*H249,2)</f>
        <v>0</v>
      </c>
      <c r="BL249" s="16" t="s">
        <v>148</v>
      </c>
      <c r="BM249" s="144" t="s">
        <v>438</v>
      </c>
    </row>
    <row r="250" spans="2:65" s="12" customFormat="1">
      <c r="B250" s="146"/>
      <c r="D250" s="147" t="s">
        <v>130</v>
      </c>
      <c r="E250" s="148" t="s">
        <v>1</v>
      </c>
      <c r="F250" s="149" t="s">
        <v>439</v>
      </c>
      <c r="H250" s="150">
        <v>5</v>
      </c>
      <c r="I250" s="151"/>
      <c r="L250" s="146"/>
      <c r="M250" s="152"/>
      <c r="T250" s="153"/>
      <c r="AT250" s="148" t="s">
        <v>130</v>
      </c>
      <c r="AU250" s="148" t="s">
        <v>86</v>
      </c>
      <c r="AV250" s="12" t="s">
        <v>86</v>
      </c>
      <c r="AW250" s="12" t="s">
        <v>32</v>
      </c>
      <c r="AX250" s="12" t="s">
        <v>84</v>
      </c>
      <c r="AY250" s="148" t="s">
        <v>124</v>
      </c>
    </row>
    <row r="251" spans="2:65" s="1" customFormat="1" ht="24.2" customHeight="1">
      <c r="B251" s="31"/>
      <c r="C251" s="132" t="s">
        <v>440</v>
      </c>
      <c r="D251" s="132" t="s">
        <v>127</v>
      </c>
      <c r="E251" s="133" t="s">
        <v>441</v>
      </c>
      <c r="F251" s="134" t="s">
        <v>442</v>
      </c>
      <c r="G251" s="135" t="s">
        <v>443</v>
      </c>
      <c r="H251" s="136">
        <v>1</v>
      </c>
      <c r="I251" s="137"/>
      <c r="J251" s="138">
        <f>ROUND(I251*H251,2)</f>
        <v>0</v>
      </c>
      <c r="K251" s="139"/>
      <c r="L251" s="31"/>
      <c r="M251" s="140" t="s">
        <v>1</v>
      </c>
      <c r="N251" s="141" t="s">
        <v>41</v>
      </c>
      <c r="P251" s="142">
        <f>O251*H251</f>
        <v>0</v>
      </c>
      <c r="Q251" s="142">
        <v>3.6000000000000002E-4</v>
      </c>
      <c r="R251" s="142">
        <f>Q251*H251</f>
        <v>3.6000000000000002E-4</v>
      </c>
      <c r="S251" s="142">
        <v>0</v>
      </c>
      <c r="T251" s="143">
        <f>S251*H251</f>
        <v>0</v>
      </c>
      <c r="AR251" s="144" t="s">
        <v>148</v>
      </c>
      <c r="AT251" s="144" t="s">
        <v>127</v>
      </c>
      <c r="AU251" s="144" t="s">
        <v>86</v>
      </c>
      <c r="AY251" s="16" t="s">
        <v>124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6" t="s">
        <v>84</v>
      </c>
      <c r="BK251" s="145">
        <f>ROUND(I251*H251,2)</f>
        <v>0</v>
      </c>
      <c r="BL251" s="16" t="s">
        <v>148</v>
      </c>
      <c r="BM251" s="144" t="s">
        <v>444</v>
      </c>
    </row>
    <row r="252" spans="2:65" s="12" customFormat="1">
      <c r="B252" s="146"/>
      <c r="D252" s="147" t="s">
        <v>130</v>
      </c>
      <c r="E252" s="148" t="s">
        <v>1</v>
      </c>
      <c r="F252" s="149" t="s">
        <v>445</v>
      </c>
      <c r="H252" s="150">
        <v>1</v>
      </c>
      <c r="I252" s="151"/>
      <c r="L252" s="146"/>
      <c r="M252" s="152"/>
      <c r="T252" s="153"/>
      <c r="AT252" s="148" t="s">
        <v>130</v>
      </c>
      <c r="AU252" s="148" t="s">
        <v>86</v>
      </c>
      <c r="AV252" s="12" t="s">
        <v>86</v>
      </c>
      <c r="AW252" s="12" t="s">
        <v>32</v>
      </c>
      <c r="AX252" s="12" t="s">
        <v>84</v>
      </c>
      <c r="AY252" s="148" t="s">
        <v>124</v>
      </c>
    </row>
    <row r="253" spans="2:65" s="1" customFormat="1" ht="24.2" customHeight="1">
      <c r="B253" s="31"/>
      <c r="C253" s="132" t="s">
        <v>446</v>
      </c>
      <c r="D253" s="132" t="s">
        <v>127</v>
      </c>
      <c r="E253" s="133" t="s">
        <v>447</v>
      </c>
      <c r="F253" s="134" t="s">
        <v>448</v>
      </c>
      <c r="G253" s="135" t="s">
        <v>128</v>
      </c>
      <c r="H253" s="136">
        <v>4</v>
      </c>
      <c r="I253" s="137"/>
      <c r="J253" s="138">
        <f>ROUND(I253*H253,2)</f>
        <v>0</v>
      </c>
      <c r="K253" s="139"/>
      <c r="L253" s="31"/>
      <c r="M253" s="140" t="s">
        <v>1</v>
      </c>
      <c r="N253" s="141" t="s">
        <v>41</v>
      </c>
      <c r="P253" s="142">
        <f>O253*H253</f>
        <v>0</v>
      </c>
      <c r="Q253" s="142">
        <v>2.0999999999999999E-3</v>
      </c>
      <c r="R253" s="142">
        <f>Q253*H253</f>
        <v>8.3999999999999995E-3</v>
      </c>
      <c r="S253" s="142">
        <v>0</v>
      </c>
      <c r="T253" s="143">
        <f>S253*H253</f>
        <v>0</v>
      </c>
      <c r="AR253" s="144" t="s">
        <v>148</v>
      </c>
      <c r="AT253" s="144" t="s">
        <v>127</v>
      </c>
      <c r="AU253" s="144" t="s">
        <v>86</v>
      </c>
      <c r="AY253" s="16" t="s">
        <v>124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6" t="s">
        <v>84</v>
      </c>
      <c r="BK253" s="145">
        <f>ROUND(I253*H253,2)</f>
        <v>0</v>
      </c>
      <c r="BL253" s="16" t="s">
        <v>148</v>
      </c>
      <c r="BM253" s="144" t="s">
        <v>449</v>
      </c>
    </row>
    <row r="254" spans="2:65" s="12" customFormat="1">
      <c r="B254" s="146"/>
      <c r="D254" s="147" t="s">
        <v>130</v>
      </c>
      <c r="E254" s="148" t="s">
        <v>1</v>
      </c>
      <c r="F254" s="149" t="s">
        <v>450</v>
      </c>
      <c r="H254" s="150">
        <v>4</v>
      </c>
      <c r="I254" s="151"/>
      <c r="L254" s="146"/>
      <c r="M254" s="152"/>
      <c r="T254" s="153"/>
      <c r="AT254" s="148" t="s">
        <v>130</v>
      </c>
      <c r="AU254" s="148" t="s">
        <v>86</v>
      </c>
      <c r="AV254" s="12" t="s">
        <v>86</v>
      </c>
      <c r="AW254" s="12" t="s">
        <v>32</v>
      </c>
      <c r="AX254" s="12" t="s">
        <v>84</v>
      </c>
      <c r="AY254" s="148" t="s">
        <v>124</v>
      </c>
    </row>
    <row r="255" spans="2:65" s="1" customFormat="1" ht="24.2" customHeight="1">
      <c r="B255" s="31"/>
      <c r="C255" s="132" t="s">
        <v>451</v>
      </c>
      <c r="D255" s="132" t="s">
        <v>127</v>
      </c>
      <c r="E255" s="133" t="s">
        <v>452</v>
      </c>
      <c r="F255" s="134" t="s">
        <v>453</v>
      </c>
      <c r="G255" s="135" t="s">
        <v>151</v>
      </c>
      <c r="H255" s="136">
        <v>0.432</v>
      </c>
      <c r="I255" s="137"/>
      <c r="J255" s="138">
        <f>ROUND(I255*H255,2)</f>
        <v>0</v>
      </c>
      <c r="K255" s="139"/>
      <c r="L255" s="31"/>
      <c r="M255" s="140" t="s">
        <v>1</v>
      </c>
      <c r="N255" s="141" t="s">
        <v>41</v>
      </c>
      <c r="P255" s="142">
        <f>O255*H255</f>
        <v>0</v>
      </c>
      <c r="Q255" s="142">
        <v>0</v>
      </c>
      <c r="R255" s="142">
        <f>Q255*H255</f>
        <v>0</v>
      </c>
      <c r="S255" s="142">
        <v>0</v>
      </c>
      <c r="T255" s="143">
        <f>S255*H255</f>
        <v>0</v>
      </c>
      <c r="AR255" s="144" t="s">
        <v>148</v>
      </c>
      <c r="AT255" s="144" t="s">
        <v>127</v>
      </c>
      <c r="AU255" s="144" t="s">
        <v>86</v>
      </c>
      <c r="AY255" s="16" t="s">
        <v>124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6" t="s">
        <v>84</v>
      </c>
      <c r="BK255" s="145">
        <f>ROUND(I255*H255,2)</f>
        <v>0</v>
      </c>
      <c r="BL255" s="16" t="s">
        <v>148</v>
      </c>
      <c r="BM255" s="144" t="s">
        <v>454</v>
      </c>
    </row>
    <row r="256" spans="2:65" s="11" customFormat="1" ht="22.9" customHeight="1">
      <c r="B256" s="120"/>
      <c r="D256" s="121" t="s">
        <v>75</v>
      </c>
      <c r="E256" s="130" t="s">
        <v>455</v>
      </c>
      <c r="F256" s="130" t="s">
        <v>456</v>
      </c>
      <c r="I256" s="123"/>
      <c r="J256" s="131">
        <f>BK256</f>
        <v>0</v>
      </c>
      <c r="L256" s="120"/>
      <c r="M256" s="125"/>
      <c r="P256" s="126">
        <f>SUM(P257:P260)</f>
        <v>0</v>
      </c>
      <c r="R256" s="126">
        <f>SUM(R257:R260)</f>
        <v>4.0079999999999998E-2</v>
      </c>
      <c r="T256" s="127">
        <f>SUM(T257:T260)</f>
        <v>0.104</v>
      </c>
      <c r="AR256" s="121" t="s">
        <v>86</v>
      </c>
      <c r="AT256" s="128" t="s">
        <v>75</v>
      </c>
      <c r="AU256" s="128" t="s">
        <v>84</v>
      </c>
      <c r="AY256" s="121" t="s">
        <v>124</v>
      </c>
      <c r="BK256" s="129">
        <f>SUM(BK257:BK260)</f>
        <v>0</v>
      </c>
    </row>
    <row r="257" spans="2:65" s="1" customFormat="1" ht="33" customHeight="1">
      <c r="B257" s="31"/>
      <c r="C257" s="132" t="s">
        <v>457</v>
      </c>
      <c r="D257" s="132" t="s">
        <v>127</v>
      </c>
      <c r="E257" s="133" t="s">
        <v>458</v>
      </c>
      <c r="F257" s="134" t="s">
        <v>459</v>
      </c>
      <c r="G257" s="135" t="s">
        <v>443</v>
      </c>
      <c r="H257" s="136">
        <v>2</v>
      </c>
      <c r="I257" s="137"/>
      <c r="J257" s="138">
        <f>ROUND(I257*H257,2)</f>
        <v>0</v>
      </c>
      <c r="K257" s="139"/>
      <c r="L257" s="31"/>
      <c r="M257" s="140" t="s">
        <v>1</v>
      </c>
      <c r="N257" s="141" t="s">
        <v>41</v>
      </c>
      <c r="P257" s="142">
        <f>O257*H257</f>
        <v>0</v>
      </c>
      <c r="Q257" s="142">
        <v>4.0000000000000003E-5</v>
      </c>
      <c r="R257" s="142">
        <f>Q257*H257</f>
        <v>8.0000000000000007E-5</v>
      </c>
      <c r="S257" s="142">
        <v>0</v>
      </c>
      <c r="T257" s="143">
        <f>S257*H257</f>
        <v>0</v>
      </c>
      <c r="AR257" s="144" t="s">
        <v>148</v>
      </c>
      <c r="AT257" s="144" t="s">
        <v>127</v>
      </c>
      <c r="AU257" s="144" t="s">
        <v>86</v>
      </c>
      <c r="AY257" s="16" t="s">
        <v>124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6" t="s">
        <v>84</v>
      </c>
      <c r="BK257" s="145">
        <f>ROUND(I257*H257,2)</f>
        <v>0</v>
      </c>
      <c r="BL257" s="16" t="s">
        <v>148</v>
      </c>
      <c r="BM257" s="144" t="s">
        <v>460</v>
      </c>
    </row>
    <row r="258" spans="2:65" s="1" customFormat="1" ht="37.9" customHeight="1">
      <c r="B258" s="31"/>
      <c r="C258" s="159" t="s">
        <v>461</v>
      </c>
      <c r="D258" s="159" t="s">
        <v>211</v>
      </c>
      <c r="E258" s="160" t="s">
        <v>462</v>
      </c>
      <c r="F258" s="161" t="s">
        <v>463</v>
      </c>
      <c r="G258" s="162" t="s">
        <v>443</v>
      </c>
      <c r="H258" s="163">
        <v>2</v>
      </c>
      <c r="I258" s="164"/>
      <c r="J258" s="165">
        <f>ROUND(I258*H258,2)</f>
        <v>0</v>
      </c>
      <c r="K258" s="166"/>
      <c r="L258" s="167"/>
      <c r="M258" s="168" t="s">
        <v>1</v>
      </c>
      <c r="N258" s="169" t="s">
        <v>41</v>
      </c>
      <c r="P258" s="142">
        <f>O258*H258</f>
        <v>0</v>
      </c>
      <c r="Q258" s="142">
        <v>0.02</v>
      </c>
      <c r="R258" s="142">
        <f>Q258*H258</f>
        <v>0.04</v>
      </c>
      <c r="S258" s="142">
        <v>0</v>
      </c>
      <c r="T258" s="143">
        <f>S258*H258</f>
        <v>0</v>
      </c>
      <c r="AR258" s="144" t="s">
        <v>331</v>
      </c>
      <c r="AT258" s="144" t="s">
        <v>211</v>
      </c>
      <c r="AU258" s="144" t="s">
        <v>86</v>
      </c>
      <c r="AY258" s="16" t="s">
        <v>124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6" t="s">
        <v>84</v>
      </c>
      <c r="BK258" s="145">
        <f>ROUND(I258*H258,2)</f>
        <v>0</v>
      </c>
      <c r="BL258" s="16" t="s">
        <v>148</v>
      </c>
      <c r="BM258" s="144" t="s">
        <v>464</v>
      </c>
    </row>
    <row r="259" spans="2:65" s="1" customFormat="1" ht="16.5" customHeight="1">
      <c r="B259" s="31"/>
      <c r="C259" s="132" t="s">
        <v>465</v>
      </c>
      <c r="D259" s="132" t="s">
        <v>127</v>
      </c>
      <c r="E259" s="133" t="s">
        <v>466</v>
      </c>
      <c r="F259" s="134" t="s">
        <v>467</v>
      </c>
      <c r="G259" s="135" t="s">
        <v>128</v>
      </c>
      <c r="H259" s="136">
        <v>4</v>
      </c>
      <c r="I259" s="137"/>
      <c r="J259" s="138">
        <f>ROUND(I259*H259,2)</f>
        <v>0</v>
      </c>
      <c r="K259" s="139"/>
      <c r="L259" s="31"/>
      <c r="M259" s="140" t="s">
        <v>1</v>
      </c>
      <c r="N259" s="141" t="s">
        <v>41</v>
      </c>
      <c r="P259" s="142">
        <f>O259*H259</f>
        <v>0</v>
      </c>
      <c r="Q259" s="142">
        <v>0</v>
      </c>
      <c r="R259" s="142">
        <f>Q259*H259</f>
        <v>0</v>
      </c>
      <c r="S259" s="142">
        <v>2.5999999999999999E-2</v>
      </c>
      <c r="T259" s="143">
        <f>S259*H259</f>
        <v>0.104</v>
      </c>
      <c r="AR259" s="144" t="s">
        <v>148</v>
      </c>
      <c r="AT259" s="144" t="s">
        <v>127</v>
      </c>
      <c r="AU259" s="144" t="s">
        <v>86</v>
      </c>
      <c r="AY259" s="16" t="s">
        <v>124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6" t="s">
        <v>84</v>
      </c>
      <c r="BK259" s="145">
        <f>ROUND(I259*H259,2)</f>
        <v>0</v>
      </c>
      <c r="BL259" s="16" t="s">
        <v>148</v>
      </c>
      <c r="BM259" s="144" t="s">
        <v>468</v>
      </c>
    </row>
    <row r="260" spans="2:65" s="1" customFormat="1" ht="24.2" customHeight="1">
      <c r="B260" s="31"/>
      <c r="C260" s="132" t="s">
        <v>469</v>
      </c>
      <c r="D260" s="132" t="s">
        <v>127</v>
      </c>
      <c r="E260" s="133" t="s">
        <v>470</v>
      </c>
      <c r="F260" s="134" t="s">
        <v>471</v>
      </c>
      <c r="G260" s="135" t="s">
        <v>151</v>
      </c>
      <c r="H260" s="136">
        <v>0.04</v>
      </c>
      <c r="I260" s="137"/>
      <c r="J260" s="138">
        <f>ROUND(I260*H260,2)</f>
        <v>0</v>
      </c>
      <c r="K260" s="139"/>
      <c r="L260" s="31"/>
      <c r="M260" s="140" t="s">
        <v>1</v>
      </c>
      <c r="N260" s="141" t="s">
        <v>41</v>
      </c>
      <c r="P260" s="142">
        <f>O260*H260</f>
        <v>0</v>
      </c>
      <c r="Q260" s="142">
        <v>0</v>
      </c>
      <c r="R260" s="142">
        <f>Q260*H260</f>
        <v>0</v>
      </c>
      <c r="S260" s="142">
        <v>0</v>
      </c>
      <c r="T260" s="143">
        <f>S260*H260</f>
        <v>0</v>
      </c>
      <c r="AR260" s="144" t="s">
        <v>148</v>
      </c>
      <c r="AT260" s="144" t="s">
        <v>127</v>
      </c>
      <c r="AU260" s="144" t="s">
        <v>86</v>
      </c>
      <c r="AY260" s="16" t="s">
        <v>124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6" t="s">
        <v>84</v>
      </c>
      <c r="BK260" s="145">
        <f>ROUND(I260*H260,2)</f>
        <v>0</v>
      </c>
      <c r="BL260" s="16" t="s">
        <v>148</v>
      </c>
      <c r="BM260" s="144" t="s">
        <v>472</v>
      </c>
    </row>
    <row r="261" spans="2:65" s="11" customFormat="1" ht="22.9" customHeight="1">
      <c r="B261" s="120"/>
      <c r="D261" s="121" t="s">
        <v>75</v>
      </c>
      <c r="E261" s="130" t="s">
        <v>473</v>
      </c>
      <c r="F261" s="130" t="s">
        <v>474</v>
      </c>
      <c r="I261" s="123"/>
      <c r="J261" s="131">
        <f>BK261</f>
        <v>0</v>
      </c>
      <c r="L261" s="120"/>
      <c r="M261" s="125"/>
      <c r="P261" s="126">
        <f>SUM(P262:P267)</f>
        <v>0</v>
      </c>
      <c r="R261" s="126">
        <f>SUM(R262:R267)</f>
        <v>1.44722792</v>
      </c>
      <c r="T261" s="127">
        <f>SUM(T262:T267)</f>
        <v>0</v>
      </c>
      <c r="AR261" s="121" t="s">
        <v>86</v>
      </c>
      <c r="AT261" s="128" t="s">
        <v>75</v>
      </c>
      <c r="AU261" s="128" t="s">
        <v>84</v>
      </c>
      <c r="AY261" s="121" t="s">
        <v>124</v>
      </c>
      <c r="BK261" s="129">
        <f>SUM(BK262:BK267)</f>
        <v>0</v>
      </c>
    </row>
    <row r="262" spans="2:65" s="1" customFormat="1" ht="16.5" customHeight="1">
      <c r="B262" s="31"/>
      <c r="C262" s="132" t="s">
        <v>475</v>
      </c>
      <c r="D262" s="132" t="s">
        <v>127</v>
      </c>
      <c r="E262" s="133" t="s">
        <v>476</v>
      </c>
      <c r="F262" s="134" t="s">
        <v>477</v>
      </c>
      <c r="G262" s="135" t="s">
        <v>134</v>
      </c>
      <c r="H262" s="136">
        <v>247.81299999999999</v>
      </c>
      <c r="I262" s="137"/>
      <c r="J262" s="138">
        <f>ROUND(I262*H262,2)</f>
        <v>0</v>
      </c>
      <c r="K262" s="139"/>
      <c r="L262" s="31"/>
      <c r="M262" s="140" t="s">
        <v>1</v>
      </c>
      <c r="N262" s="141" t="s">
        <v>41</v>
      </c>
      <c r="P262" s="142">
        <f>O262*H262</f>
        <v>0</v>
      </c>
      <c r="Q262" s="142">
        <v>0</v>
      </c>
      <c r="R262" s="142">
        <f>Q262*H262</f>
        <v>0</v>
      </c>
      <c r="S262" s="142">
        <v>0</v>
      </c>
      <c r="T262" s="143">
        <f>S262*H262</f>
        <v>0</v>
      </c>
      <c r="AR262" s="144" t="s">
        <v>148</v>
      </c>
      <c r="AT262" s="144" t="s">
        <v>127</v>
      </c>
      <c r="AU262" s="144" t="s">
        <v>86</v>
      </c>
      <c r="AY262" s="16" t="s">
        <v>124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6" t="s">
        <v>84</v>
      </c>
      <c r="BK262" s="145">
        <f>ROUND(I262*H262,2)</f>
        <v>0</v>
      </c>
      <c r="BL262" s="16" t="s">
        <v>148</v>
      </c>
      <c r="BM262" s="144" t="s">
        <v>478</v>
      </c>
    </row>
    <row r="263" spans="2:65" s="12" customFormat="1">
      <c r="B263" s="146"/>
      <c r="D263" s="147" t="s">
        <v>130</v>
      </c>
      <c r="E263" s="148" t="s">
        <v>1</v>
      </c>
      <c r="F263" s="149" t="s">
        <v>344</v>
      </c>
      <c r="H263" s="150">
        <v>247.81299999999999</v>
      </c>
      <c r="I263" s="151"/>
      <c r="L263" s="146"/>
      <c r="M263" s="152"/>
      <c r="T263" s="153"/>
      <c r="AT263" s="148" t="s">
        <v>130</v>
      </c>
      <c r="AU263" s="148" t="s">
        <v>86</v>
      </c>
      <c r="AV263" s="12" t="s">
        <v>86</v>
      </c>
      <c r="AW263" s="12" t="s">
        <v>32</v>
      </c>
      <c r="AX263" s="12" t="s">
        <v>84</v>
      </c>
      <c r="AY263" s="148" t="s">
        <v>124</v>
      </c>
    </row>
    <row r="264" spans="2:65" s="1" customFormat="1" ht="33" customHeight="1">
      <c r="B264" s="31"/>
      <c r="C264" s="132" t="s">
        <v>479</v>
      </c>
      <c r="D264" s="132" t="s">
        <v>127</v>
      </c>
      <c r="E264" s="133" t="s">
        <v>480</v>
      </c>
      <c r="F264" s="134" t="s">
        <v>481</v>
      </c>
      <c r="G264" s="135" t="s">
        <v>134</v>
      </c>
      <c r="H264" s="136">
        <v>247.81299999999999</v>
      </c>
      <c r="I264" s="137"/>
      <c r="J264" s="138">
        <f>ROUND(I264*H264,2)</f>
        <v>0</v>
      </c>
      <c r="K264" s="139"/>
      <c r="L264" s="31"/>
      <c r="M264" s="140" t="s">
        <v>1</v>
      </c>
      <c r="N264" s="141" t="s">
        <v>41</v>
      </c>
      <c r="P264" s="142">
        <f>O264*H264</f>
        <v>0</v>
      </c>
      <c r="Q264" s="142">
        <v>4.7200000000000002E-3</v>
      </c>
      <c r="R264" s="142">
        <f>Q264*H264</f>
        <v>1.1696773600000001</v>
      </c>
      <c r="S264" s="142">
        <v>0</v>
      </c>
      <c r="T264" s="143">
        <f>S264*H264</f>
        <v>0</v>
      </c>
      <c r="AR264" s="144" t="s">
        <v>148</v>
      </c>
      <c r="AT264" s="144" t="s">
        <v>127</v>
      </c>
      <c r="AU264" s="144" t="s">
        <v>86</v>
      </c>
      <c r="AY264" s="16" t="s">
        <v>124</v>
      </c>
      <c r="BE264" s="145">
        <f>IF(N264="základní",J264,0)</f>
        <v>0</v>
      </c>
      <c r="BF264" s="145">
        <f>IF(N264="snížená",J264,0)</f>
        <v>0</v>
      </c>
      <c r="BG264" s="145">
        <f>IF(N264="zákl. přenesená",J264,0)</f>
        <v>0</v>
      </c>
      <c r="BH264" s="145">
        <f>IF(N264="sníž. přenesená",J264,0)</f>
        <v>0</v>
      </c>
      <c r="BI264" s="145">
        <f>IF(N264="nulová",J264,0)</f>
        <v>0</v>
      </c>
      <c r="BJ264" s="16" t="s">
        <v>84</v>
      </c>
      <c r="BK264" s="145">
        <f>ROUND(I264*H264,2)</f>
        <v>0</v>
      </c>
      <c r="BL264" s="16" t="s">
        <v>148</v>
      </c>
      <c r="BM264" s="144" t="s">
        <v>482</v>
      </c>
    </row>
    <row r="265" spans="2:65" s="1" customFormat="1" ht="24.2" customHeight="1">
      <c r="B265" s="31"/>
      <c r="C265" s="132" t="s">
        <v>483</v>
      </c>
      <c r="D265" s="132" t="s">
        <v>127</v>
      </c>
      <c r="E265" s="133" t="s">
        <v>484</v>
      </c>
      <c r="F265" s="134" t="s">
        <v>485</v>
      </c>
      <c r="G265" s="135" t="s">
        <v>134</v>
      </c>
      <c r="H265" s="136">
        <v>247.81299999999999</v>
      </c>
      <c r="I265" s="137"/>
      <c r="J265" s="138">
        <f>ROUND(I265*H265,2)</f>
        <v>0</v>
      </c>
      <c r="K265" s="139"/>
      <c r="L265" s="31"/>
      <c r="M265" s="140" t="s">
        <v>1</v>
      </c>
      <c r="N265" s="141" t="s">
        <v>41</v>
      </c>
      <c r="P265" s="142">
        <f>O265*H265</f>
        <v>0</v>
      </c>
      <c r="Q265" s="142">
        <v>1.1E-4</v>
      </c>
      <c r="R265" s="142">
        <f>Q265*H265</f>
        <v>2.7259430000000001E-2</v>
      </c>
      <c r="S265" s="142">
        <v>0</v>
      </c>
      <c r="T265" s="143">
        <f>S265*H265</f>
        <v>0</v>
      </c>
      <c r="AR265" s="144" t="s">
        <v>148</v>
      </c>
      <c r="AT265" s="144" t="s">
        <v>127</v>
      </c>
      <c r="AU265" s="144" t="s">
        <v>86</v>
      </c>
      <c r="AY265" s="16" t="s">
        <v>124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6" t="s">
        <v>84</v>
      </c>
      <c r="BK265" s="145">
        <f>ROUND(I265*H265,2)</f>
        <v>0</v>
      </c>
      <c r="BL265" s="16" t="s">
        <v>148</v>
      </c>
      <c r="BM265" s="144" t="s">
        <v>486</v>
      </c>
    </row>
    <row r="266" spans="2:65" s="1" customFormat="1" ht="16.5" customHeight="1">
      <c r="B266" s="31"/>
      <c r="C266" s="132" t="s">
        <v>487</v>
      </c>
      <c r="D266" s="132" t="s">
        <v>127</v>
      </c>
      <c r="E266" s="133" t="s">
        <v>488</v>
      </c>
      <c r="F266" s="134" t="s">
        <v>489</v>
      </c>
      <c r="G266" s="135" t="s">
        <v>134</v>
      </c>
      <c r="H266" s="136">
        <v>247.81299999999999</v>
      </c>
      <c r="I266" s="137"/>
      <c r="J266" s="138">
        <f>ROUND(I266*H266,2)</f>
        <v>0</v>
      </c>
      <c r="K266" s="139"/>
      <c r="L266" s="31"/>
      <c r="M266" s="140" t="s">
        <v>1</v>
      </c>
      <c r="N266" s="141" t="s">
        <v>41</v>
      </c>
      <c r="P266" s="142">
        <f>O266*H266</f>
        <v>0</v>
      </c>
      <c r="Q266" s="142">
        <v>9.7999999999999997E-4</v>
      </c>
      <c r="R266" s="142">
        <f>Q266*H266</f>
        <v>0.24285673999999999</v>
      </c>
      <c r="S266" s="142">
        <v>0</v>
      </c>
      <c r="T266" s="143">
        <f>S266*H266</f>
        <v>0</v>
      </c>
      <c r="AR266" s="144" t="s">
        <v>148</v>
      </c>
      <c r="AT266" s="144" t="s">
        <v>127</v>
      </c>
      <c r="AU266" s="144" t="s">
        <v>86</v>
      </c>
      <c r="AY266" s="16" t="s">
        <v>124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6" t="s">
        <v>84</v>
      </c>
      <c r="BK266" s="145">
        <f>ROUND(I266*H266,2)</f>
        <v>0</v>
      </c>
      <c r="BL266" s="16" t="s">
        <v>148</v>
      </c>
      <c r="BM266" s="144" t="s">
        <v>490</v>
      </c>
    </row>
    <row r="267" spans="2:65" s="1" customFormat="1" ht="33" customHeight="1">
      <c r="B267" s="31"/>
      <c r="C267" s="132" t="s">
        <v>491</v>
      </c>
      <c r="D267" s="132" t="s">
        <v>127</v>
      </c>
      <c r="E267" s="133" t="s">
        <v>492</v>
      </c>
      <c r="F267" s="134" t="s">
        <v>493</v>
      </c>
      <c r="G267" s="135" t="s">
        <v>134</v>
      </c>
      <c r="H267" s="136">
        <v>247.81299999999999</v>
      </c>
      <c r="I267" s="137"/>
      <c r="J267" s="138">
        <f>ROUND(I267*H267,2)</f>
        <v>0</v>
      </c>
      <c r="K267" s="139"/>
      <c r="L267" s="31"/>
      <c r="M267" s="154" t="s">
        <v>1</v>
      </c>
      <c r="N267" s="155" t="s">
        <v>41</v>
      </c>
      <c r="O267" s="156"/>
      <c r="P267" s="157">
        <f>O267*H267</f>
        <v>0</v>
      </c>
      <c r="Q267" s="157">
        <v>3.0000000000000001E-5</v>
      </c>
      <c r="R267" s="157">
        <f>Q267*H267</f>
        <v>7.4343899999999999E-3</v>
      </c>
      <c r="S267" s="157">
        <v>0</v>
      </c>
      <c r="T267" s="158">
        <f>S267*H267</f>
        <v>0</v>
      </c>
      <c r="AR267" s="144" t="s">
        <v>148</v>
      </c>
      <c r="AT267" s="144" t="s">
        <v>127</v>
      </c>
      <c r="AU267" s="144" t="s">
        <v>86</v>
      </c>
      <c r="AY267" s="16" t="s">
        <v>124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6" t="s">
        <v>84</v>
      </c>
      <c r="BK267" s="145">
        <f>ROUND(I267*H267,2)</f>
        <v>0</v>
      </c>
      <c r="BL267" s="16" t="s">
        <v>148</v>
      </c>
      <c r="BM267" s="144" t="s">
        <v>494</v>
      </c>
    </row>
    <row r="268" spans="2:65" s="1" customFormat="1" ht="6.95" customHeight="1">
      <c r="B268" s="43"/>
      <c r="C268" s="44"/>
      <c r="D268" s="44"/>
      <c r="E268" s="44"/>
      <c r="F268" s="44"/>
      <c r="G268" s="44"/>
      <c r="H268" s="44"/>
      <c r="I268" s="44"/>
      <c r="J268" s="44"/>
      <c r="K268" s="44"/>
      <c r="L268" s="31"/>
    </row>
  </sheetData>
  <sheetProtection algorithmName="SHA-512" hashValue="gaPvXTi9TQBCDuz7586ZdN3abwsoh59vsQEKYDRhNodMK0pz+odQjxp7B9dR1ZrpN9IXrxWkxA6Cb49o6JoySg==" saltValue="f3zMI6EviwKdo8rRCQiUqHUVKH83SRpxVq+p6ER2ycNwTG/shhlqwg2KeKROiChCEXVwS25AAXTbS39zn+kXYw==" spinCount="100000" sheet="1" objects="1" scenarios="1" formatColumns="0" formatRows="0" autoFilter="0"/>
  <autoFilter ref="C129:K267" xr:uid="{00000000-0009-0000-0000-000002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0"/>
  <sheetViews>
    <sheetView showGridLines="0" tabSelected="1" workbookViewId="0">
      <selection activeCell="W25" sqref="W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95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5" t="str">
        <f>'Rekapitulace stavby'!K6</f>
        <v>Sanace obvodového zdiva staré budovy ZŠ a MŠ TGM v Bílovci a oprava ZP</v>
      </c>
      <c r="F7" s="226"/>
      <c r="G7" s="226"/>
      <c r="H7" s="226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15" t="s">
        <v>574</v>
      </c>
      <c r="F9" s="224"/>
      <c r="G9" s="224"/>
      <c r="H9" s="224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20. 2. 2022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7" t="str">
        <f>'Rekapitulace stavby'!E14</f>
        <v>Vyplň údaj</v>
      </c>
      <c r="F18" s="197"/>
      <c r="G18" s="197"/>
      <c r="H18" s="197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8"/>
      <c r="E27" s="201" t="s">
        <v>1</v>
      </c>
      <c r="F27" s="201"/>
      <c r="G27" s="201"/>
      <c r="H27" s="201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ROUND((SUM(BE119:BE169)),  2)</f>
        <v>0</v>
      </c>
      <c r="I33" s="91">
        <v>0.21</v>
      </c>
      <c r="J33" s="90">
        <f>ROUND(((SUM(BE119:BE169))*I33),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ROUND((SUM(BF119:BF169)),  2)</f>
        <v>0</v>
      </c>
      <c r="I34" s="91">
        <v>0.15</v>
      </c>
      <c r="J34" s="90">
        <f>ROUND(((SUM(BF119:BF169))*I34),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ROUND((SUM(BG119:BG169)),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ROUND((SUM(BH119:BH169)),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ROUND((SUM(BI119:BI169)),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5" t="str">
        <f>E7</f>
        <v>Sanace obvodového zdiva staré budovy ZŠ a MŠ TGM v Bílovci a oprava ZP</v>
      </c>
      <c r="F85" s="226"/>
      <c r="G85" s="226"/>
      <c r="H85" s="226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15" t="str">
        <f>E9</f>
        <v>VRN IIe - Vedlejší a ostatní náklady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Bílovec</v>
      </c>
      <c r="I89" s="26" t="s">
        <v>22</v>
      </c>
      <c r="J89" s="51" t="str">
        <f>IF(J12="","",J12)</f>
        <v>20. 2. 2022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Bílovec</v>
      </c>
      <c r="I91" s="26" t="s">
        <v>30</v>
      </c>
      <c r="J91" s="29" t="str">
        <f>E21</f>
        <v>Ing. Jakub Guňka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98</v>
      </c>
      <c r="D94" s="92"/>
      <c r="E94" s="92"/>
      <c r="F94" s="92"/>
      <c r="G94" s="92"/>
      <c r="H94" s="92"/>
      <c r="I94" s="92"/>
      <c r="J94" s="101" t="s">
        <v>99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100</v>
      </c>
      <c r="J96" s="65">
        <f>J119</f>
        <v>0</v>
      </c>
      <c r="L96" s="31"/>
      <c r="AU96" s="16" t="s">
        <v>101</v>
      </c>
    </row>
    <row r="97" spans="2:12" s="8" customFormat="1" ht="24.95" customHeight="1">
      <c r="B97" s="103"/>
      <c r="D97" s="104" t="s">
        <v>495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9" customFormat="1" ht="19.899999999999999" customHeight="1">
      <c r="B98" s="107"/>
      <c r="D98" s="108" t="s">
        <v>496</v>
      </c>
      <c r="E98" s="109"/>
      <c r="F98" s="109"/>
      <c r="G98" s="109"/>
      <c r="H98" s="109"/>
      <c r="I98" s="109"/>
      <c r="J98" s="110">
        <f>J121</f>
        <v>0</v>
      </c>
      <c r="L98" s="107"/>
    </row>
    <row r="99" spans="2:12" s="9" customFormat="1" ht="19.899999999999999" customHeight="1">
      <c r="B99" s="107"/>
      <c r="D99" s="108" t="s">
        <v>497</v>
      </c>
      <c r="E99" s="109"/>
      <c r="F99" s="109"/>
      <c r="G99" s="109"/>
      <c r="H99" s="109"/>
      <c r="I99" s="109"/>
      <c r="J99" s="110">
        <f>J140</f>
        <v>0</v>
      </c>
      <c r="L99" s="107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109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26.25" customHeight="1">
      <c r="B109" s="31"/>
      <c r="E109" s="225" t="str">
        <f>E7</f>
        <v>Sanace obvodového zdiva staré budovy ZŠ a MŠ TGM v Bílovci a oprava ZP</v>
      </c>
      <c r="F109" s="226"/>
      <c r="G109" s="226"/>
      <c r="H109" s="226"/>
      <c r="L109" s="31"/>
    </row>
    <row r="110" spans="2:12" s="1" customFormat="1" ht="12" customHeight="1">
      <c r="B110" s="31"/>
      <c r="C110" s="26" t="s">
        <v>96</v>
      </c>
      <c r="L110" s="31"/>
    </row>
    <row r="111" spans="2:12" s="1" customFormat="1" ht="16.5" customHeight="1">
      <c r="B111" s="31"/>
      <c r="E111" s="215" t="str">
        <f>E9</f>
        <v>VRN IIe - Vedlejší a ostatní náklady</v>
      </c>
      <c r="F111" s="224"/>
      <c r="G111" s="224"/>
      <c r="H111" s="224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>Bílovec</v>
      </c>
      <c r="I113" s="26" t="s">
        <v>22</v>
      </c>
      <c r="J113" s="51" t="str">
        <f>IF(J12="","",J12)</f>
        <v>20. 2. 2022</v>
      </c>
      <c r="L113" s="31"/>
    </row>
    <row r="114" spans="2:65" s="1" customFormat="1" ht="6.95" customHeight="1">
      <c r="B114" s="31"/>
      <c r="L114" s="31"/>
    </row>
    <row r="115" spans="2:65" s="1" customFormat="1" ht="15.2" customHeight="1">
      <c r="B115" s="31"/>
      <c r="C115" s="26" t="s">
        <v>24</v>
      </c>
      <c r="F115" s="24" t="str">
        <f>E15</f>
        <v>Město Bílovec</v>
      </c>
      <c r="I115" s="26" t="s">
        <v>30</v>
      </c>
      <c r="J115" s="29" t="str">
        <f>E21</f>
        <v>Ing. Jakub Guňka</v>
      </c>
      <c r="L115" s="31"/>
    </row>
    <row r="116" spans="2:65" s="1" customFormat="1" ht="15.2" customHeight="1">
      <c r="B116" s="31"/>
      <c r="C116" s="26" t="s">
        <v>28</v>
      </c>
      <c r="F116" s="24" t="str">
        <f>IF(E18="","",E18)</f>
        <v>Vyplň údaj</v>
      </c>
      <c r="I116" s="26" t="s">
        <v>33</v>
      </c>
      <c r="J116" s="29" t="str">
        <f>E24</f>
        <v xml:space="preserve"> 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1"/>
      <c r="C118" s="112" t="s">
        <v>110</v>
      </c>
      <c r="D118" s="113" t="s">
        <v>61</v>
      </c>
      <c r="E118" s="113" t="s">
        <v>57</v>
      </c>
      <c r="F118" s="113" t="s">
        <v>58</v>
      </c>
      <c r="G118" s="113" t="s">
        <v>111</v>
      </c>
      <c r="H118" s="113" t="s">
        <v>112</v>
      </c>
      <c r="I118" s="113" t="s">
        <v>113</v>
      </c>
      <c r="J118" s="114" t="s">
        <v>99</v>
      </c>
      <c r="K118" s="115" t="s">
        <v>114</v>
      </c>
      <c r="L118" s="111"/>
      <c r="M118" s="58" t="s">
        <v>1</v>
      </c>
      <c r="N118" s="59" t="s">
        <v>40</v>
      </c>
      <c r="O118" s="59" t="s">
        <v>115</v>
      </c>
      <c r="P118" s="59" t="s">
        <v>116</v>
      </c>
      <c r="Q118" s="59" t="s">
        <v>117</v>
      </c>
      <c r="R118" s="59" t="s">
        <v>118</v>
      </c>
      <c r="S118" s="59" t="s">
        <v>119</v>
      </c>
      <c r="T118" s="60" t="s">
        <v>120</v>
      </c>
    </row>
    <row r="119" spans="2:65" s="1" customFormat="1" ht="22.9" customHeight="1">
      <c r="B119" s="31"/>
      <c r="C119" s="63" t="s">
        <v>121</v>
      </c>
      <c r="J119" s="116">
        <f>BK119</f>
        <v>0</v>
      </c>
      <c r="L119" s="31"/>
      <c r="M119" s="61"/>
      <c r="N119" s="52"/>
      <c r="O119" s="52"/>
      <c r="P119" s="117">
        <f>P120</f>
        <v>0</v>
      </c>
      <c r="Q119" s="52"/>
      <c r="R119" s="117">
        <f>R120</f>
        <v>0</v>
      </c>
      <c r="S119" s="52"/>
      <c r="T119" s="118">
        <f>T120</f>
        <v>0</v>
      </c>
      <c r="AT119" s="16" t="s">
        <v>75</v>
      </c>
      <c r="AU119" s="16" t="s">
        <v>101</v>
      </c>
      <c r="BK119" s="119">
        <f>BK120</f>
        <v>0</v>
      </c>
    </row>
    <row r="120" spans="2:65" s="11" customFormat="1" ht="25.9" customHeight="1">
      <c r="B120" s="120"/>
      <c r="D120" s="121" t="s">
        <v>75</v>
      </c>
      <c r="E120" s="122" t="s">
        <v>498</v>
      </c>
      <c r="F120" s="122" t="s">
        <v>498</v>
      </c>
      <c r="I120" s="123"/>
      <c r="J120" s="124">
        <f>BK120</f>
        <v>0</v>
      </c>
      <c r="L120" s="120"/>
      <c r="M120" s="125"/>
      <c r="P120" s="126">
        <f>P121+P140</f>
        <v>0</v>
      </c>
      <c r="R120" s="126">
        <f>R121+R140</f>
        <v>0</v>
      </c>
      <c r="T120" s="127">
        <f>T121+T140</f>
        <v>0</v>
      </c>
      <c r="AR120" s="121" t="s">
        <v>133</v>
      </c>
      <c r="AT120" s="128" t="s">
        <v>75</v>
      </c>
      <c r="AU120" s="128" t="s">
        <v>76</v>
      </c>
      <c r="AY120" s="121" t="s">
        <v>124</v>
      </c>
      <c r="BK120" s="129">
        <f>BK121+BK140</f>
        <v>0</v>
      </c>
    </row>
    <row r="121" spans="2:65" s="11" customFormat="1" ht="22.9" customHeight="1">
      <c r="B121" s="120"/>
      <c r="D121" s="121" t="s">
        <v>75</v>
      </c>
      <c r="E121" s="130" t="s">
        <v>499</v>
      </c>
      <c r="F121" s="130" t="s">
        <v>500</v>
      </c>
      <c r="I121" s="123"/>
      <c r="J121" s="131">
        <f>BK121</f>
        <v>0</v>
      </c>
      <c r="L121" s="120"/>
      <c r="M121" s="125"/>
      <c r="P121" s="126">
        <f>SUM(P122:P139)</f>
        <v>0</v>
      </c>
      <c r="R121" s="126">
        <f>SUM(R122:R139)</f>
        <v>0</v>
      </c>
      <c r="T121" s="127">
        <f>SUM(T122:T139)</f>
        <v>0</v>
      </c>
      <c r="AR121" s="121" t="s">
        <v>133</v>
      </c>
      <c r="AT121" s="128" t="s">
        <v>75</v>
      </c>
      <c r="AU121" s="128" t="s">
        <v>84</v>
      </c>
      <c r="AY121" s="121" t="s">
        <v>124</v>
      </c>
      <c r="BK121" s="129">
        <f>SUM(BK122:BK139)</f>
        <v>0</v>
      </c>
    </row>
    <row r="122" spans="2:65" s="1" customFormat="1" ht="33" customHeight="1">
      <c r="B122" s="31"/>
      <c r="C122" s="132" t="s">
        <v>84</v>
      </c>
      <c r="D122" s="132" t="s">
        <v>127</v>
      </c>
      <c r="E122" s="133" t="s">
        <v>501</v>
      </c>
      <c r="F122" s="134" t="s">
        <v>502</v>
      </c>
      <c r="G122" s="135" t="s">
        <v>503</v>
      </c>
      <c r="H122" s="136">
        <v>1</v>
      </c>
      <c r="I122" s="137"/>
      <c r="J122" s="138">
        <f>ROUND(I122*H122,2)</f>
        <v>0</v>
      </c>
      <c r="K122" s="139"/>
      <c r="L122" s="31"/>
      <c r="M122" s="140" t="s">
        <v>1</v>
      </c>
      <c r="N122" s="141" t="s">
        <v>41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129</v>
      </c>
      <c r="AT122" s="144" t="s">
        <v>127</v>
      </c>
      <c r="AU122" s="144" t="s">
        <v>86</v>
      </c>
      <c r="AY122" s="16" t="s">
        <v>124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6" t="s">
        <v>84</v>
      </c>
      <c r="BK122" s="145">
        <f>ROUND(I122*H122,2)</f>
        <v>0</v>
      </c>
      <c r="BL122" s="16" t="s">
        <v>129</v>
      </c>
      <c r="BM122" s="144" t="s">
        <v>504</v>
      </c>
    </row>
    <row r="123" spans="2:65" s="1" customFormat="1" ht="39">
      <c r="B123" s="31"/>
      <c r="D123" s="147" t="s">
        <v>505</v>
      </c>
      <c r="F123" s="183" t="s">
        <v>506</v>
      </c>
      <c r="I123" s="184"/>
      <c r="L123" s="31"/>
      <c r="M123" s="185"/>
      <c r="T123" s="55"/>
      <c r="AT123" s="16" t="s">
        <v>505</v>
      </c>
      <c r="AU123" s="16" t="s">
        <v>86</v>
      </c>
    </row>
    <row r="124" spans="2:65" s="1" customFormat="1" ht="33" customHeight="1">
      <c r="B124" s="31"/>
      <c r="C124" s="132" t="s">
        <v>86</v>
      </c>
      <c r="D124" s="132" t="s">
        <v>127</v>
      </c>
      <c r="E124" s="133" t="s">
        <v>507</v>
      </c>
      <c r="F124" s="134" t="s">
        <v>508</v>
      </c>
      <c r="G124" s="135" t="s">
        <v>503</v>
      </c>
      <c r="H124" s="136">
        <v>1</v>
      </c>
      <c r="I124" s="137"/>
      <c r="J124" s="138">
        <f>ROUND(I124*H124,2)</f>
        <v>0</v>
      </c>
      <c r="K124" s="139"/>
      <c r="L124" s="31"/>
      <c r="M124" s="140" t="s">
        <v>1</v>
      </c>
      <c r="N124" s="141" t="s">
        <v>41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129</v>
      </c>
      <c r="AT124" s="144" t="s">
        <v>127</v>
      </c>
      <c r="AU124" s="144" t="s">
        <v>86</v>
      </c>
      <c r="AY124" s="16" t="s">
        <v>124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6" t="s">
        <v>84</v>
      </c>
      <c r="BK124" s="145">
        <f>ROUND(I124*H124,2)</f>
        <v>0</v>
      </c>
      <c r="BL124" s="16" t="s">
        <v>129</v>
      </c>
      <c r="BM124" s="144" t="s">
        <v>509</v>
      </c>
    </row>
    <row r="125" spans="2:65" s="13" customFormat="1">
      <c r="B125" s="170"/>
      <c r="D125" s="147" t="s">
        <v>130</v>
      </c>
      <c r="E125" s="171" t="s">
        <v>1</v>
      </c>
      <c r="F125" s="172" t="s">
        <v>510</v>
      </c>
      <c r="H125" s="171" t="s">
        <v>1</v>
      </c>
      <c r="I125" s="173"/>
      <c r="L125" s="170"/>
      <c r="M125" s="174"/>
      <c r="T125" s="175"/>
      <c r="AT125" s="171" t="s">
        <v>130</v>
      </c>
      <c r="AU125" s="171" t="s">
        <v>86</v>
      </c>
      <c r="AV125" s="13" t="s">
        <v>84</v>
      </c>
      <c r="AW125" s="13" t="s">
        <v>32</v>
      </c>
      <c r="AX125" s="13" t="s">
        <v>76</v>
      </c>
      <c r="AY125" s="171" t="s">
        <v>124</v>
      </c>
    </row>
    <row r="126" spans="2:65" s="13" customFormat="1">
      <c r="B126" s="170"/>
      <c r="D126" s="147" t="s">
        <v>130</v>
      </c>
      <c r="E126" s="171" t="s">
        <v>1</v>
      </c>
      <c r="F126" s="172" t="s">
        <v>511</v>
      </c>
      <c r="H126" s="171" t="s">
        <v>1</v>
      </c>
      <c r="I126" s="173"/>
      <c r="L126" s="170"/>
      <c r="M126" s="174"/>
      <c r="T126" s="175"/>
      <c r="AT126" s="171" t="s">
        <v>130</v>
      </c>
      <c r="AU126" s="171" t="s">
        <v>86</v>
      </c>
      <c r="AV126" s="13" t="s">
        <v>84</v>
      </c>
      <c r="AW126" s="13" t="s">
        <v>32</v>
      </c>
      <c r="AX126" s="13" t="s">
        <v>76</v>
      </c>
      <c r="AY126" s="171" t="s">
        <v>124</v>
      </c>
    </row>
    <row r="127" spans="2:65" s="13" customFormat="1" ht="33.75">
      <c r="B127" s="170"/>
      <c r="D127" s="147" t="s">
        <v>130</v>
      </c>
      <c r="E127" s="171" t="s">
        <v>1</v>
      </c>
      <c r="F127" s="172" t="s">
        <v>512</v>
      </c>
      <c r="H127" s="171" t="s">
        <v>1</v>
      </c>
      <c r="I127" s="173"/>
      <c r="L127" s="170"/>
      <c r="M127" s="174"/>
      <c r="T127" s="175"/>
      <c r="AT127" s="171" t="s">
        <v>130</v>
      </c>
      <c r="AU127" s="171" t="s">
        <v>86</v>
      </c>
      <c r="AV127" s="13" t="s">
        <v>84</v>
      </c>
      <c r="AW127" s="13" t="s">
        <v>32</v>
      </c>
      <c r="AX127" s="13" t="s">
        <v>76</v>
      </c>
      <c r="AY127" s="171" t="s">
        <v>124</v>
      </c>
    </row>
    <row r="128" spans="2:65" s="13" customFormat="1" ht="22.5">
      <c r="B128" s="170"/>
      <c r="D128" s="147" t="s">
        <v>130</v>
      </c>
      <c r="E128" s="171" t="s">
        <v>1</v>
      </c>
      <c r="F128" s="172" t="s">
        <v>513</v>
      </c>
      <c r="H128" s="171" t="s">
        <v>1</v>
      </c>
      <c r="I128" s="173"/>
      <c r="L128" s="170"/>
      <c r="M128" s="174"/>
      <c r="T128" s="175"/>
      <c r="AT128" s="171" t="s">
        <v>130</v>
      </c>
      <c r="AU128" s="171" t="s">
        <v>86</v>
      </c>
      <c r="AV128" s="13" t="s">
        <v>84</v>
      </c>
      <c r="AW128" s="13" t="s">
        <v>32</v>
      </c>
      <c r="AX128" s="13" t="s">
        <v>76</v>
      </c>
      <c r="AY128" s="171" t="s">
        <v>124</v>
      </c>
    </row>
    <row r="129" spans="2:65" s="13" customFormat="1" ht="22.5">
      <c r="B129" s="170"/>
      <c r="D129" s="147" t="s">
        <v>130</v>
      </c>
      <c r="E129" s="171" t="s">
        <v>1</v>
      </c>
      <c r="F129" s="172" t="s">
        <v>514</v>
      </c>
      <c r="H129" s="171" t="s">
        <v>1</v>
      </c>
      <c r="I129" s="173"/>
      <c r="L129" s="170"/>
      <c r="M129" s="174"/>
      <c r="T129" s="175"/>
      <c r="AT129" s="171" t="s">
        <v>130</v>
      </c>
      <c r="AU129" s="171" t="s">
        <v>86</v>
      </c>
      <c r="AV129" s="13" t="s">
        <v>84</v>
      </c>
      <c r="AW129" s="13" t="s">
        <v>32</v>
      </c>
      <c r="AX129" s="13" t="s">
        <v>76</v>
      </c>
      <c r="AY129" s="171" t="s">
        <v>124</v>
      </c>
    </row>
    <row r="130" spans="2:65" s="13" customFormat="1" ht="22.5">
      <c r="B130" s="170"/>
      <c r="D130" s="147" t="s">
        <v>130</v>
      </c>
      <c r="E130" s="171" t="s">
        <v>1</v>
      </c>
      <c r="F130" s="172" t="s">
        <v>515</v>
      </c>
      <c r="H130" s="171" t="s">
        <v>1</v>
      </c>
      <c r="I130" s="173"/>
      <c r="L130" s="170"/>
      <c r="M130" s="174"/>
      <c r="T130" s="175"/>
      <c r="AT130" s="171" t="s">
        <v>130</v>
      </c>
      <c r="AU130" s="171" t="s">
        <v>86</v>
      </c>
      <c r="AV130" s="13" t="s">
        <v>84</v>
      </c>
      <c r="AW130" s="13" t="s">
        <v>32</v>
      </c>
      <c r="AX130" s="13" t="s">
        <v>76</v>
      </c>
      <c r="AY130" s="171" t="s">
        <v>124</v>
      </c>
    </row>
    <row r="131" spans="2:65" s="13" customFormat="1" ht="22.5">
      <c r="B131" s="170"/>
      <c r="D131" s="147" t="s">
        <v>130</v>
      </c>
      <c r="E131" s="171" t="s">
        <v>1</v>
      </c>
      <c r="F131" s="172" t="s">
        <v>516</v>
      </c>
      <c r="H131" s="171" t="s">
        <v>1</v>
      </c>
      <c r="I131" s="173"/>
      <c r="L131" s="170"/>
      <c r="M131" s="174"/>
      <c r="T131" s="175"/>
      <c r="AT131" s="171" t="s">
        <v>130</v>
      </c>
      <c r="AU131" s="171" t="s">
        <v>86</v>
      </c>
      <c r="AV131" s="13" t="s">
        <v>84</v>
      </c>
      <c r="AW131" s="13" t="s">
        <v>32</v>
      </c>
      <c r="AX131" s="13" t="s">
        <v>76</v>
      </c>
      <c r="AY131" s="171" t="s">
        <v>124</v>
      </c>
    </row>
    <row r="132" spans="2:65" s="13" customFormat="1">
      <c r="B132" s="170"/>
      <c r="D132" s="147" t="s">
        <v>130</v>
      </c>
      <c r="E132" s="171" t="s">
        <v>1</v>
      </c>
      <c r="F132" s="172" t="s">
        <v>517</v>
      </c>
      <c r="H132" s="171" t="s">
        <v>1</v>
      </c>
      <c r="I132" s="173"/>
      <c r="L132" s="170"/>
      <c r="M132" s="174"/>
      <c r="T132" s="175"/>
      <c r="AT132" s="171" t="s">
        <v>130</v>
      </c>
      <c r="AU132" s="171" t="s">
        <v>86</v>
      </c>
      <c r="AV132" s="13" t="s">
        <v>84</v>
      </c>
      <c r="AW132" s="13" t="s">
        <v>32</v>
      </c>
      <c r="AX132" s="13" t="s">
        <v>76</v>
      </c>
      <c r="AY132" s="171" t="s">
        <v>124</v>
      </c>
    </row>
    <row r="133" spans="2:65" s="13" customFormat="1" ht="22.5">
      <c r="B133" s="170"/>
      <c r="D133" s="147" t="s">
        <v>130</v>
      </c>
      <c r="E133" s="171" t="s">
        <v>1</v>
      </c>
      <c r="F133" s="172" t="s">
        <v>518</v>
      </c>
      <c r="H133" s="171" t="s">
        <v>1</v>
      </c>
      <c r="I133" s="173"/>
      <c r="L133" s="170"/>
      <c r="M133" s="174"/>
      <c r="T133" s="175"/>
      <c r="AT133" s="171" t="s">
        <v>130</v>
      </c>
      <c r="AU133" s="171" t="s">
        <v>86</v>
      </c>
      <c r="AV133" s="13" t="s">
        <v>84</v>
      </c>
      <c r="AW133" s="13" t="s">
        <v>32</v>
      </c>
      <c r="AX133" s="13" t="s">
        <v>76</v>
      </c>
      <c r="AY133" s="171" t="s">
        <v>124</v>
      </c>
    </row>
    <row r="134" spans="2:65" s="13" customFormat="1" ht="33.75">
      <c r="B134" s="170"/>
      <c r="D134" s="147" t="s">
        <v>130</v>
      </c>
      <c r="E134" s="171" t="s">
        <v>1</v>
      </c>
      <c r="F134" s="172" t="s">
        <v>519</v>
      </c>
      <c r="H134" s="171" t="s">
        <v>1</v>
      </c>
      <c r="I134" s="173"/>
      <c r="L134" s="170"/>
      <c r="M134" s="174"/>
      <c r="T134" s="175"/>
      <c r="AT134" s="171" t="s">
        <v>130</v>
      </c>
      <c r="AU134" s="171" t="s">
        <v>86</v>
      </c>
      <c r="AV134" s="13" t="s">
        <v>84</v>
      </c>
      <c r="AW134" s="13" t="s">
        <v>32</v>
      </c>
      <c r="AX134" s="13" t="s">
        <v>76</v>
      </c>
      <c r="AY134" s="171" t="s">
        <v>124</v>
      </c>
    </row>
    <row r="135" spans="2:65" s="13" customFormat="1" ht="22.5">
      <c r="B135" s="170"/>
      <c r="D135" s="147" t="s">
        <v>130</v>
      </c>
      <c r="E135" s="171" t="s">
        <v>1</v>
      </c>
      <c r="F135" s="172" t="s">
        <v>520</v>
      </c>
      <c r="H135" s="171" t="s">
        <v>1</v>
      </c>
      <c r="I135" s="173"/>
      <c r="L135" s="170"/>
      <c r="M135" s="174"/>
      <c r="T135" s="175"/>
      <c r="AT135" s="171" t="s">
        <v>130</v>
      </c>
      <c r="AU135" s="171" t="s">
        <v>86</v>
      </c>
      <c r="AV135" s="13" t="s">
        <v>84</v>
      </c>
      <c r="AW135" s="13" t="s">
        <v>32</v>
      </c>
      <c r="AX135" s="13" t="s">
        <v>76</v>
      </c>
      <c r="AY135" s="171" t="s">
        <v>124</v>
      </c>
    </row>
    <row r="136" spans="2:65" s="12" customFormat="1">
      <c r="B136" s="146"/>
      <c r="D136" s="147" t="s">
        <v>130</v>
      </c>
      <c r="E136" s="148" t="s">
        <v>1</v>
      </c>
      <c r="F136" s="149" t="s">
        <v>521</v>
      </c>
      <c r="H136" s="150">
        <v>1</v>
      </c>
      <c r="I136" s="151"/>
      <c r="L136" s="146"/>
      <c r="M136" s="152"/>
      <c r="T136" s="153"/>
      <c r="AT136" s="148" t="s">
        <v>130</v>
      </c>
      <c r="AU136" s="148" t="s">
        <v>86</v>
      </c>
      <c r="AV136" s="12" t="s">
        <v>86</v>
      </c>
      <c r="AW136" s="12" t="s">
        <v>32</v>
      </c>
      <c r="AX136" s="12" t="s">
        <v>76</v>
      </c>
      <c r="AY136" s="148" t="s">
        <v>124</v>
      </c>
    </row>
    <row r="137" spans="2:65" s="14" customFormat="1">
      <c r="B137" s="176"/>
      <c r="D137" s="147" t="s">
        <v>130</v>
      </c>
      <c r="E137" s="177" t="s">
        <v>1</v>
      </c>
      <c r="F137" s="178" t="s">
        <v>235</v>
      </c>
      <c r="H137" s="179">
        <v>1</v>
      </c>
      <c r="I137" s="180"/>
      <c r="L137" s="176"/>
      <c r="M137" s="181"/>
      <c r="T137" s="182"/>
      <c r="AT137" s="177" t="s">
        <v>130</v>
      </c>
      <c r="AU137" s="177" t="s">
        <v>86</v>
      </c>
      <c r="AV137" s="14" t="s">
        <v>129</v>
      </c>
      <c r="AW137" s="14" t="s">
        <v>32</v>
      </c>
      <c r="AX137" s="14" t="s">
        <v>84</v>
      </c>
      <c r="AY137" s="177" t="s">
        <v>124</v>
      </c>
    </row>
    <row r="138" spans="2:65" s="1" customFormat="1" ht="37.9" customHeight="1">
      <c r="B138" s="31"/>
      <c r="C138" s="132" t="s">
        <v>125</v>
      </c>
      <c r="D138" s="132" t="s">
        <v>127</v>
      </c>
      <c r="E138" s="133" t="s">
        <v>522</v>
      </c>
      <c r="F138" s="134" t="s">
        <v>523</v>
      </c>
      <c r="G138" s="135" t="s">
        <v>503</v>
      </c>
      <c r="H138" s="136">
        <v>1</v>
      </c>
      <c r="I138" s="137"/>
      <c r="J138" s="138">
        <f>ROUND(I138*H138,2)</f>
        <v>0</v>
      </c>
      <c r="K138" s="139"/>
      <c r="L138" s="31"/>
      <c r="M138" s="140" t="s">
        <v>1</v>
      </c>
      <c r="N138" s="141" t="s">
        <v>41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129</v>
      </c>
      <c r="AT138" s="144" t="s">
        <v>127</v>
      </c>
      <c r="AU138" s="144" t="s">
        <v>86</v>
      </c>
      <c r="AY138" s="16" t="s">
        <v>124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6" t="s">
        <v>84</v>
      </c>
      <c r="BK138" s="145">
        <f>ROUND(I138*H138,2)</f>
        <v>0</v>
      </c>
      <c r="BL138" s="16" t="s">
        <v>129</v>
      </c>
      <c r="BM138" s="144" t="s">
        <v>524</v>
      </c>
    </row>
    <row r="139" spans="2:65" s="1" customFormat="1" ht="29.25">
      <c r="B139" s="31"/>
      <c r="D139" s="147" t="s">
        <v>505</v>
      </c>
      <c r="F139" s="183" t="s">
        <v>525</v>
      </c>
      <c r="I139" s="184"/>
      <c r="L139" s="31"/>
      <c r="M139" s="185"/>
      <c r="T139" s="55"/>
      <c r="AT139" s="16" t="s">
        <v>505</v>
      </c>
      <c r="AU139" s="16" t="s">
        <v>86</v>
      </c>
    </row>
    <row r="140" spans="2:65" s="11" customFormat="1" ht="22.9" customHeight="1">
      <c r="B140" s="120"/>
      <c r="D140" s="121" t="s">
        <v>75</v>
      </c>
      <c r="E140" s="130" t="s">
        <v>526</v>
      </c>
      <c r="F140" s="130" t="s">
        <v>527</v>
      </c>
      <c r="I140" s="123"/>
      <c r="J140" s="131">
        <f>BK140</f>
        <v>0</v>
      </c>
      <c r="L140" s="120"/>
      <c r="M140" s="125"/>
      <c r="P140" s="126">
        <f>SUM(P141:P169)</f>
        <v>0</v>
      </c>
      <c r="R140" s="126">
        <f>SUM(R141:R169)</f>
        <v>0</v>
      </c>
      <c r="T140" s="127">
        <f>SUM(T141:T169)</f>
        <v>0</v>
      </c>
      <c r="AR140" s="121" t="s">
        <v>133</v>
      </c>
      <c r="AT140" s="128" t="s">
        <v>75</v>
      </c>
      <c r="AU140" s="128" t="s">
        <v>84</v>
      </c>
      <c r="AY140" s="121" t="s">
        <v>124</v>
      </c>
      <c r="BK140" s="129">
        <f>SUM(BK141:BK169)</f>
        <v>0</v>
      </c>
    </row>
    <row r="141" spans="2:65" s="1" customFormat="1" ht="37.9" customHeight="1">
      <c r="B141" s="31"/>
      <c r="C141" s="132" t="s">
        <v>129</v>
      </c>
      <c r="D141" s="132" t="s">
        <v>127</v>
      </c>
      <c r="E141" s="133" t="s">
        <v>528</v>
      </c>
      <c r="F141" s="134" t="s">
        <v>529</v>
      </c>
      <c r="G141" s="135" t="s">
        <v>503</v>
      </c>
      <c r="H141" s="136">
        <v>1</v>
      </c>
      <c r="I141" s="137"/>
      <c r="J141" s="138">
        <f>ROUND(I141*H141,2)</f>
        <v>0</v>
      </c>
      <c r="K141" s="139"/>
      <c r="L141" s="31"/>
      <c r="M141" s="140" t="s">
        <v>1</v>
      </c>
      <c r="N141" s="141" t="s">
        <v>41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129</v>
      </c>
      <c r="AT141" s="144" t="s">
        <v>127</v>
      </c>
      <c r="AU141" s="144" t="s">
        <v>86</v>
      </c>
      <c r="AY141" s="16" t="s">
        <v>124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6" t="s">
        <v>84</v>
      </c>
      <c r="BK141" s="145">
        <f>ROUND(I141*H141,2)</f>
        <v>0</v>
      </c>
      <c r="BL141" s="16" t="s">
        <v>129</v>
      </c>
      <c r="BM141" s="144" t="s">
        <v>530</v>
      </c>
    </row>
    <row r="142" spans="2:65" s="1" customFormat="1" ht="33" customHeight="1">
      <c r="B142" s="31"/>
      <c r="C142" s="132" t="s">
        <v>133</v>
      </c>
      <c r="D142" s="132" t="s">
        <v>127</v>
      </c>
      <c r="E142" s="133" t="s">
        <v>575</v>
      </c>
      <c r="F142" s="134" t="s">
        <v>576</v>
      </c>
      <c r="G142" s="135" t="s">
        <v>503</v>
      </c>
      <c r="H142" s="136">
        <v>1</v>
      </c>
      <c r="I142" s="137"/>
      <c r="J142" s="138">
        <f>ROUND(I142*H142,2)</f>
        <v>0</v>
      </c>
      <c r="K142" s="139"/>
      <c r="L142" s="31"/>
      <c r="M142" s="140" t="s">
        <v>1</v>
      </c>
      <c r="N142" s="141" t="s">
        <v>41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129</v>
      </c>
      <c r="AT142" s="144" t="s">
        <v>127</v>
      </c>
      <c r="AU142" s="144" t="s">
        <v>86</v>
      </c>
      <c r="AY142" s="16" t="s">
        <v>124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6" t="s">
        <v>84</v>
      </c>
      <c r="BK142" s="145">
        <f>ROUND(I142*H142,2)</f>
        <v>0</v>
      </c>
      <c r="BL142" s="16" t="s">
        <v>129</v>
      </c>
      <c r="BM142" s="144" t="s">
        <v>577</v>
      </c>
    </row>
    <row r="143" spans="2:65" s="1" customFormat="1" ht="24.2" customHeight="1">
      <c r="B143" s="31"/>
      <c r="C143" s="132" t="s">
        <v>131</v>
      </c>
      <c r="D143" s="132" t="s">
        <v>127</v>
      </c>
      <c r="E143" s="133" t="s">
        <v>531</v>
      </c>
      <c r="F143" s="134" t="s">
        <v>532</v>
      </c>
      <c r="G143" s="135" t="s">
        <v>503</v>
      </c>
      <c r="H143" s="136">
        <v>1</v>
      </c>
      <c r="I143" s="137"/>
      <c r="J143" s="138">
        <f>ROUND(I143*H143,2)</f>
        <v>0</v>
      </c>
      <c r="K143" s="139"/>
      <c r="L143" s="31"/>
      <c r="M143" s="140" t="s">
        <v>1</v>
      </c>
      <c r="N143" s="141" t="s">
        <v>41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129</v>
      </c>
      <c r="AT143" s="144" t="s">
        <v>127</v>
      </c>
      <c r="AU143" s="144" t="s">
        <v>86</v>
      </c>
      <c r="AY143" s="16" t="s">
        <v>124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6" t="s">
        <v>84</v>
      </c>
      <c r="BK143" s="145">
        <f>ROUND(I143*H143,2)</f>
        <v>0</v>
      </c>
      <c r="BL143" s="16" t="s">
        <v>129</v>
      </c>
      <c r="BM143" s="144" t="s">
        <v>533</v>
      </c>
    </row>
    <row r="144" spans="2:65" s="13" customFormat="1" ht="33.75">
      <c r="B144" s="170"/>
      <c r="D144" s="147" t="s">
        <v>130</v>
      </c>
      <c r="E144" s="171" t="s">
        <v>1</v>
      </c>
      <c r="F144" s="172" t="s">
        <v>534</v>
      </c>
      <c r="H144" s="171" t="s">
        <v>1</v>
      </c>
      <c r="I144" s="173"/>
      <c r="L144" s="170"/>
      <c r="M144" s="174"/>
      <c r="T144" s="175"/>
      <c r="AT144" s="171" t="s">
        <v>130</v>
      </c>
      <c r="AU144" s="171" t="s">
        <v>86</v>
      </c>
      <c r="AV144" s="13" t="s">
        <v>84</v>
      </c>
      <c r="AW144" s="13" t="s">
        <v>32</v>
      </c>
      <c r="AX144" s="13" t="s">
        <v>76</v>
      </c>
      <c r="AY144" s="171" t="s">
        <v>124</v>
      </c>
    </row>
    <row r="145" spans="2:65" s="13" customFormat="1">
      <c r="B145" s="170"/>
      <c r="D145" s="147" t="s">
        <v>130</v>
      </c>
      <c r="E145" s="171" t="s">
        <v>1</v>
      </c>
      <c r="F145" s="172" t="s">
        <v>535</v>
      </c>
      <c r="H145" s="171" t="s">
        <v>1</v>
      </c>
      <c r="I145" s="173"/>
      <c r="L145" s="170"/>
      <c r="M145" s="174"/>
      <c r="T145" s="175"/>
      <c r="AT145" s="171" t="s">
        <v>130</v>
      </c>
      <c r="AU145" s="171" t="s">
        <v>86</v>
      </c>
      <c r="AV145" s="13" t="s">
        <v>84</v>
      </c>
      <c r="AW145" s="13" t="s">
        <v>32</v>
      </c>
      <c r="AX145" s="13" t="s">
        <v>76</v>
      </c>
      <c r="AY145" s="171" t="s">
        <v>124</v>
      </c>
    </row>
    <row r="146" spans="2:65" s="13" customFormat="1" ht="22.5">
      <c r="B146" s="170"/>
      <c r="D146" s="147" t="s">
        <v>130</v>
      </c>
      <c r="E146" s="171" t="s">
        <v>1</v>
      </c>
      <c r="F146" s="172" t="s">
        <v>536</v>
      </c>
      <c r="H146" s="171" t="s">
        <v>1</v>
      </c>
      <c r="I146" s="173"/>
      <c r="L146" s="170"/>
      <c r="M146" s="174"/>
      <c r="T146" s="175"/>
      <c r="AT146" s="171" t="s">
        <v>130</v>
      </c>
      <c r="AU146" s="171" t="s">
        <v>86</v>
      </c>
      <c r="AV146" s="13" t="s">
        <v>84</v>
      </c>
      <c r="AW146" s="13" t="s">
        <v>32</v>
      </c>
      <c r="AX146" s="13" t="s">
        <v>76</v>
      </c>
      <c r="AY146" s="171" t="s">
        <v>124</v>
      </c>
    </row>
    <row r="147" spans="2:65" s="13" customFormat="1" ht="22.5">
      <c r="B147" s="170"/>
      <c r="D147" s="147" t="s">
        <v>130</v>
      </c>
      <c r="E147" s="171" t="s">
        <v>1</v>
      </c>
      <c r="F147" s="172" t="s">
        <v>537</v>
      </c>
      <c r="H147" s="171" t="s">
        <v>1</v>
      </c>
      <c r="I147" s="173"/>
      <c r="L147" s="170"/>
      <c r="M147" s="174"/>
      <c r="T147" s="175"/>
      <c r="AT147" s="171" t="s">
        <v>130</v>
      </c>
      <c r="AU147" s="171" t="s">
        <v>86</v>
      </c>
      <c r="AV147" s="13" t="s">
        <v>84</v>
      </c>
      <c r="AW147" s="13" t="s">
        <v>32</v>
      </c>
      <c r="AX147" s="13" t="s">
        <v>76</v>
      </c>
      <c r="AY147" s="171" t="s">
        <v>124</v>
      </c>
    </row>
    <row r="148" spans="2:65" s="13" customFormat="1" ht="33.75">
      <c r="B148" s="170"/>
      <c r="D148" s="147" t="s">
        <v>130</v>
      </c>
      <c r="E148" s="171" t="s">
        <v>1</v>
      </c>
      <c r="F148" s="172" t="s">
        <v>538</v>
      </c>
      <c r="H148" s="171" t="s">
        <v>1</v>
      </c>
      <c r="I148" s="173"/>
      <c r="L148" s="170"/>
      <c r="M148" s="174"/>
      <c r="T148" s="175"/>
      <c r="AT148" s="171" t="s">
        <v>130</v>
      </c>
      <c r="AU148" s="171" t="s">
        <v>86</v>
      </c>
      <c r="AV148" s="13" t="s">
        <v>84</v>
      </c>
      <c r="AW148" s="13" t="s">
        <v>32</v>
      </c>
      <c r="AX148" s="13" t="s">
        <v>76</v>
      </c>
      <c r="AY148" s="171" t="s">
        <v>124</v>
      </c>
    </row>
    <row r="149" spans="2:65" s="13" customFormat="1" ht="22.5">
      <c r="B149" s="170"/>
      <c r="D149" s="147" t="s">
        <v>130</v>
      </c>
      <c r="E149" s="171" t="s">
        <v>1</v>
      </c>
      <c r="F149" s="172" t="s">
        <v>539</v>
      </c>
      <c r="H149" s="171" t="s">
        <v>1</v>
      </c>
      <c r="I149" s="173"/>
      <c r="L149" s="170"/>
      <c r="M149" s="174"/>
      <c r="T149" s="175"/>
      <c r="AT149" s="171" t="s">
        <v>130</v>
      </c>
      <c r="AU149" s="171" t="s">
        <v>86</v>
      </c>
      <c r="AV149" s="13" t="s">
        <v>84</v>
      </c>
      <c r="AW149" s="13" t="s">
        <v>32</v>
      </c>
      <c r="AX149" s="13" t="s">
        <v>76</v>
      </c>
      <c r="AY149" s="171" t="s">
        <v>124</v>
      </c>
    </row>
    <row r="150" spans="2:65" s="13" customFormat="1" ht="22.5">
      <c r="B150" s="170"/>
      <c r="D150" s="147" t="s">
        <v>130</v>
      </c>
      <c r="E150" s="171" t="s">
        <v>1</v>
      </c>
      <c r="F150" s="172" t="s">
        <v>540</v>
      </c>
      <c r="H150" s="171" t="s">
        <v>1</v>
      </c>
      <c r="I150" s="173"/>
      <c r="L150" s="170"/>
      <c r="M150" s="174"/>
      <c r="T150" s="175"/>
      <c r="AT150" s="171" t="s">
        <v>130</v>
      </c>
      <c r="AU150" s="171" t="s">
        <v>86</v>
      </c>
      <c r="AV150" s="13" t="s">
        <v>84</v>
      </c>
      <c r="AW150" s="13" t="s">
        <v>32</v>
      </c>
      <c r="AX150" s="13" t="s">
        <v>76</v>
      </c>
      <c r="AY150" s="171" t="s">
        <v>124</v>
      </c>
    </row>
    <row r="151" spans="2:65" s="12" customFormat="1">
      <c r="B151" s="146"/>
      <c r="D151" s="147" t="s">
        <v>130</v>
      </c>
      <c r="E151" s="148" t="s">
        <v>1</v>
      </c>
      <c r="F151" s="149" t="s">
        <v>84</v>
      </c>
      <c r="H151" s="150">
        <v>1</v>
      </c>
      <c r="I151" s="151"/>
      <c r="L151" s="146"/>
      <c r="M151" s="152"/>
      <c r="T151" s="153"/>
      <c r="AT151" s="148" t="s">
        <v>130</v>
      </c>
      <c r="AU151" s="148" t="s">
        <v>86</v>
      </c>
      <c r="AV151" s="12" t="s">
        <v>86</v>
      </c>
      <c r="AW151" s="12" t="s">
        <v>32</v>
      </c>
      <c r="AX151" s="12" t="s">
        <v>84</v>
      </c>
      <c r="AY151" s="148" t="s">
        <v>124</v>
      </c>
    </row>
    <row r="152" spans="2:65" s="1" customFormat="1" ht="37.9" customHeight="1">
      <c r="B152" s="31"/>
      <c r="C152" s="132" t="s">
        <v>135</v>
      </c>
      <c r="D152" s="132" t="s">
        <v>127</v>
      </c>
      <c r="E152" s="133" t="s">
        <v>541</v>
      </c>
      <c r="F152" s="134" t="s">
        <v>542</v>
      </c>
      <c r="G152" s="135" t="s">
        <v>503</v>
      </c>
      <c r="H152" s="136">
        <v>1</v>
      </c>
      <c r="I152" s="137"/>
      <c r="J152" s="138">
        <f t="shared" ref="J152:J160" si="0">ROUND(I152*H152,2)</f>
        <v>0</v>
      </c>
      <c r="K152" s="139"/>
      <c r="L152" s="31"/>
      <c r="M152" s="140" t="s">
        <v>1</v>
      </c>
      <c r="N152" s="141" t="s">
        <v>41</v>
      </c>
      <c r="P152" s="142">
        <f t="shared" ref="P152:P160" si="1">O152*H152</f>
        <v>0</v>
      </c>
      <c r="Q152" s="142">
        <v>0</v>
      </c>
      <c r="R152" s="142">
        <f t="shared" ref="R152:R160" si="2">Q152*H152</f>
        <v>0</v>
      </c>
      <c r="S152" s="142">
        <v>0</v>
      </c>
      <c r="T152" s="143">
        <f t="shared" ref="T152:T160" si="3">S152*H152</f>
        <v>0</v>
      </c>
      <c r="AR152" s="144" t="s">
        <v>129</v>
      </c>
      <c r="AT152" s="144" t="s">
        <v>127</v>
      </c>
      <c r="AU152" s="144" t="s">
        <v>86</v>
      </c>
      <c r="AY152" s="16" t="s">
        <v>124</v>
      </c>
      <c r="BE152" s="145">
        <f t="shared" ref="BE152:BE160" si="4">IF(N152="základní",J152,0)</f>
        <v>0</v>
      </c>
      <c r="BF152" s="145">
        <f t="shared" ref="BF152:BF160" si="5">IF(N152="snížená",J152,0)</f>
        <v>0</v>
      </c>
      <c r="BG152" s="145">
        <f t="shared" ref="BG152:BG160" si="6">IF(N152="zákl. přenesená",J152,0)</f>
        <v>0</v>
      </c>
      <c r="BH152" s="145">
        <f t="shared" ref="BH152:BH160" si="7">IF(N152="sníž. přenesená",J152,0)</f>
        <v>0</v>
      </c>
      <c r="BI152" s="145">
        <f t="shared" ref="BI152:BI160" si="8">IF(N152="nulová",J152,0)</f>
        <v>0</v>
      </c>
      <c r="BJ152" s="16" t="s">
        <v>84</v>
      </c>
      <c r="BK152" s="145">
        <f t="shared" ref="BK152:BK160" si="9">ROUND(I152*H152,2)</f>
        <v>0</v>
      </c>
      <c r="BL152" s="16" t="s">
        <v>129</v>
      </c>
      <c r="BM152" s="144" t="s">
        <v>543</v>
      </c>
    </row>
    <row r="153" spans="2:65" s="1" customFormat="1" ht="37.9" customHeight="1">
      <c r="B153" s="31"/>
      <c r="C153" s="132" t="s">
        <v>136</v>
      </c>
      <c r="D153" s="132" t="s">
        <v>127</v>
      </c>
      <c r="E153" s="133" t="s">
        <v>544</v>
      </c>
      <c r="F153" s="134" t="s">
        <v>545</v>
      </c>
      <c r="G153" s="135" t="s">
        <v>503</v>
      </c>
      <c r="H153" s="136">
        <v>1</v>
      </c>
      <c r="I153" s="137"/>
      <c r="J153" s="138">
        <f t="shared" si="0"/>
        <v>0</v>
      </c>
      <c r="K153" s="139"/>
      <c r="L153" s="31"/>
      <c r="M153" s="140" t="s">
        <v>1</v>
      </c>
      <c r="N153" s="141" t="s">
        <v>41</v>
      </c>
      <c r="P153" s="142">
        <f t="shared" si="1"/>
        <v>0</v>
      </c>
      <c r="Q153" s="142">
        <v>0</v>
      </c>
      <c r="R153" s="142">
        <f t="shared" si="2"/>
        <v>0</v>
      </c>
      <c r="S153" s="142">
        <v>0</v>
      </c>
      <c r="T153" s="143">
        <f t="shared" si="3"/>
        <v>0</v>
      </c>
      <c r="AR153" s="144" t="s">
        <v>129</v>
      </c>
      <c r="AT153" s="144" t="s">
        <v>127</v>
      </c>
      <c r="AU153" s="144" t="s">
        <v>86</v>
      </c>
      <c r="AY153" s="16" t="s">
        <v>124</v>
      </c>
      <c r="BE153" s="145">
        <f t="shared" si="4"/>
        <v>0</v>
      </c>
      <c r="BF153" s="145">
        <f t="shared" si="5"/>
        <v>0</v>
      </c>
      <c r="BG153" s="145">
        <f t="shared" si="6"/>
        <v>0</v>
      </c>
      <c r="BH153" s="145">
        <f t="shared" si="7"/>
        <v>0</v>
      </c>
      <c r="BI153" s="145">
        <f t="shared" si="8"/>
        <v>0</v>
      </c>
      <c r="BJ153" s="16" t="s">
        <v>84</v>
      </c>
      <c r="BK153" s="145">
        <f t="shared" si="9"/>
        <v>0</v>
      </c>
      <c r="BL153" s="16" t="s">
        <v>129</v>
      </c>
      <c r="BM153" s="144" t="s">
        <v>546</v>
      </c>
    </row>
    <row r="154" spans="2:65" s="1" customFormat="1" ht="49.15" customHeight="1">
      <c r="B154" s="31"/>
      <c r="C154" s="132" t="s">
        <v>137</v>
      </c>
      <c r="D154" s="132" t="s">
        <v>127</v>
      </c>
      <c r="E154" s="133" t="s">
        <v>547</v>
      </c>
      <c r="F154" s="134" t="s">
        <v>548</v>
      </c>
      <c r="G154" s="135" t="s">
        <v>503</v>
      </c>
      <c r="H154" s="136">
        <v>1</v>
      </c>
      <c r="I154" s="137"/>
      <c r="J154" s="138">
        <f t="shared" si="0"/>
        <v>0</v>
      </c>
      <c r="K154" s="139"/>
      <c r="L154" s="31"/>
      <c r="M154" s="140" t="s">
        <v>1</v>
      </c>
      <c r="N154" s="141" t="s">
        <v>41</v>
      </c>
      <c r="P154" s="142">
        <f t="shared" si="1"/>
        <v>0</v>
      </c>
      <c r="Q154" s="142">
        <v>0</v>
      </c>
      <c r="R154" s="142">
        <f t="shared" si="2"/>
        <v>0</v>
      </c>
      <c r="S154" s="142">
        <v>0</v>
      </c>
      <c r="T154" s="143">
        <f t="shared" si="3"/>
        <v>0</v>
      </c>
      <c r="AR154" s="144" t="s">
        <v>129</v>
      </c>
      <c r="AT154" s="144" t="s">
        <v>127</v>
      </c>
      <c r="AU154" s="144" t="s">
        <v>86</v>
      </c>
      <c r="AY154" s="16" t="s">
        <v>124</v>
      </c>
      <c r="BE154" s="145">
        <f t="shared" si="4"/>
        <v>0</v>
      </c>
      <c r="BF154" s="145">
        <f t="shared" si="5"/>
        <v>0</v>
      </c>
      <c r="BG154" s="145">
        <f t="shared" si="6"/>
        <v>0</v>
      </c>
      <c r="BH154" s="145">
        <f t="shared" si="7"/>
        <v>0</v>
      </c>
      <c r="BI154" s="145">
        <f t="shared" si="8"/>
        <v>0</v>
      </c>
      <c r="BJ154" s="16" t="s">
        <v>84</v>
      </c>
      <c r="BK154" s="145">
        <f t="shared" si="9"/>
        <v>0</v>
      </c>
      <c r="BL154" s="16" t="s">
        <v>129</v>
      </c>
      <c r="BM154" s="144" t="s">
        <v>549</v>
      </c>
    </row>
    <row r="155" spans="2:65" s="1" customFormat="1" ht="33" customHeight="1">
      <c r="B155" s="31"/>
      <c r="C155" s="132" t="s">
        <v>139</v>
      </c>
      <c r="D155" s="132" t="s">
        <v>127</v>
      </c>
      <c r="E155" s="133" t="s">
        <v>550</v>
      </c>
      <c r="F155" s="134" t="s">
        <v>551</v>
      </c>
      <c r="G155" s="135" t="s">
        <v>503</v>
      </c>
      <c r="H155" s="136">
        <v>1</v>
      </c>
      <c r="I155" s="137"/>
      <c r="J155" s="138">
        <f t="shared" si="0"/>
        <v>0</v>
      </c>
      <c r="K155" s="139"/>
      <c r="L155" s="31"/>
      <c r="M155" s="140" t="s">
        <v>1</v>
      </c>
      <c r="N155" s="141" t="s">
        <v>41</v>
      </c>
      <c r="P155" s="142">
        <f t="shared" si="1"/>
        <v>0</v>
      </c>
      <c r="Q155" s="142">
        <v>0</v>
      </c>
      <c r="R155" s="142">
        <f t="shared" si="2"/>
        <v>0</v>
      </c>
      <c r="S155" s="142">
        <v>0</v>
      </c>
      <c r="T155" s="143">
        <f t="shared" si="3"/>
        <v>0</v>
      </c>
      <c r="AR155" s="144" t="s">
        <v>129</v>
      </c>
      <c r="AT155" s="144" t="s">
        <v>127</v>
      </c>
      <c r="AU155" s="144" t="s">
        <v>86</v>
      </c>
      <c r="AY155" s="16" t="s">
        <v>124</v>
      </c>
      <c r="BE155" s="145">
        <f t="shared" si="4"/>
        <v>0</v>
      </c>
      <c r="BF155" s="145">
        <f t="shared" si="5"/>
        <v>0</v>
      </c>
      <c r="BG155" s="145">
        <f t="shared" si="6"/>
        <v>0</v>
      </c>
      <c r="BH155" s="145">
        <f t="shared" si="7"/>
        <v>0</v>
      </c>
      <c r="BI155" s="145">
        <f t="shared" si="8"/>
        <v>0</v>
      </c>
      <c r="BJ155" s="16" t="s">
        <v>84</v>
      </c>
      <c r="BK155" s="145">
        <f t="shared" si="9"/>
        <v>0</v>
      </c>
      <c r="BL155" s="16" t="s">
        <v>129</v>
      </c>
      <c r="BM155" s="144" t="s">
        <v>552</v>
      </c>
    </row>
    <row r="156" spans="2:65" s="1" customFormat="1" ht="62.65" customHeight="1">
      <c r="B156" s="31"/>
      <c r="C156" s="132" t="s">
        <v>140</v>
      </c>
      <c r="D156" s="132" t="s">
        <v>127</v>
      </c>
      <c r="E156" s="133" t="s">
        <v>553</v>
      </c>
      <c r="F156" s="134" t="s">
        <v>554</v>
      </c>
      <c r="G156" s="135" t="s">
        <v>503</v>
      </c>
      <c r="H156" s="136">
        <v>1</v>
      </c>
      <c r="I156" s="137"/>
      <c r="J156" s="138">
        <f t="shared" si="0"/>
        <v>0</v>
      </c>
      <c r="K156" s="139"/>
      <c r="L156" s="31"/>
      <c r="M156" s="140" t="s">
        <v>1</v>
      </c>
      <c r="N156" s="141" t="s">
        <v>41</v>
      </c>
      <c r="P156" s="142">
        <f t="shared" si="1"/>
        <v>0</v>
      </c>
      <c r="Q156" s="142">
        <v>0</v>
      </c>
      <c r="R156" s="142">
        <f t="shared" si="2"/>
        <v>0</v>
      </c>
      <c r="S156" s="142">
        <v>0</v>
      </c>
      <c r="T156" s="143">
        <f t="shared" si="3"/>
        <v>0</v>
      </c>
      <c r="AR156" s="144" t="s">
        <v>129</v>
      </c>
      <c r="AT156" s="144" t="s">
        <v>127</v>
      </c>
      <c r="AU156" s="144" t="s">
        <v>86</v>
      </c>
      <c r="AY156" s="16" t="s">
        <v>124</v>
      </c>
      <c r="BE156" s="145">
        <f t="shared" si="4"/>
        <v>0</v>
      </c>
      <c r="BF156" s="145">
        <f t="shared" si="5"/>
        <v>0</v>
      </c>
      <c r="BG156" s="145">
        <f t="shared" si="6"/>
        <v>0</v>
      </c>
      <c r="BH156" s="145">
        <f t="shared" si="7"/>
        <v>0</v>
      </c>
      <c r="BI156" s="145">
        <f t="shared" si="8"/>
        <v>0</v>
      </c>
      <c r="BJ156" s="16" t="s">
        <v>84</v>
      </c>
      <c r="BK156" s="145">
        <f t="shared" si="9"/>
        <v>0</v>
      </c>
      <c r="BL156" s="16" t="s">
        <v>129</v>
      </c>
      <c r="BM156" s="144" t="s">
        <v>555</v>
      </c>
    </row>
    <row r="157" spans="2:65" s="1" customFormat="1" ht="66.75" customHeight="1">
      <c r="B157" s="31"/>
      <c r="C157" s="132" t="s">
        <v>141</v>
      </c>
      <c r="D157" s="132" t="s">
        <v>127</v>
      </c>
      <c r="E157" s="133" t="s">
        <v>556</v>
      </c>
      <c r="F157" s="134" t="s">
        <v>557</v>
      </c>
      <c r="G157" s="135" t="s">
        <v>503</v>
      </c>
      <c r="H157" s="136">
        <v>1</v>
      </c>
      <c r="I157" s="137"/>
      <c r="J157" s="138">
        <f t="shared" si="0"/>
        <v>0</v>
      </c>
      <c r="K157" s="139"/>
      <c r="L157" s="31"/>
      <c r="M157" s="140" t="s">
        <v>1</v>
      </c>
      <c r="N157" s="141" t="s">
        <v>41</v>
      </c>
      <c r="P157" s="142">
        <f t="shared" si="1"/>
        <v>0</v>
      </c>
      <c r="Q157" s="142">
        <v>0</v>
      </c>
      <c r="R157" s="142">
        <f t="shared" si="2"/>
        <v>0</v>
      </c>
      <c r="S157" s="142">
        <v>0</v>
      </c>
      <c r="T157" s="143">
        <f t="shared" si="3"/>
        <v>0</v>
      </c>
      <c r="AR157" s="144" t="s">
        <v>129</v>
      </c>
      <c r="AT157" s="144" t="s">
        <v>127</v>
      </c>
      <c r="AU157" s="144" t="s">
        <v>86</v>
      </c>
      <c r="AY157" s="16" t="s">
        <v>124</v>
      </c>
      <c r="BE157" s="145">
        <f t="shared" si="4"/>
        <v>0</v>
      </c>
      <c r="BF157" s="145">
        <f t="shared" si="5"/>
        <v>0</v>
      </c>
      <c r="BG157" s="145">
        <f t="shared" si="6"/>
        <v>0</v>
      </c>
      <c r="BH157" s="145">
        <f t="shared" si="7"/>
        <v>0</v>
      </c>
      <c r="BI157" s="145">
        <f t="shared" si="8"/>
        <v>0</v>
      </c>
      <c r="BJ157" s="16" t="s">
        <v>84</v>
      </c>
      <c r="BK157" s="145">
        <f t="shared" si="9"/>
        <v>0</v>
      </c>
      <c r="BL157" s="16" t="s">
        <v>129</v>
      </c>
      <c r="BM157" s="144" t="s">
        <v>558</v>
      </c>
    </row>
    <row r="158" spans="2:65" s="1" customFormat="1" ht="49.15" customHeight="1">
      <c r="B158" s="31"/>
      <c r="C158" s="132" t="s">
        <v>142</v>
      </c>
      <c r="D158" s="132" t="s">
        <v>127</v>
      </c>
      <c r="E158" s="133" t="s">
        <v>559</v>
      </c>
      <c r="F158" s="134" t="s">
        <v>560</v>
      </c>
      <c r="G158" s="135" t="s">
        <v>503</v>
      </c>
      <c r="H158" s="136">
        <v>1</v>
      </c>
      <c r="I158" s="137"/>
      <c r="J158" s="138">
        <f t="shared" si="0"/>
        <v>0</v>
      </c>
      <c r="K158" s="139"/>
      <c r="L158" s="31"/>
      <c r="M158" s="140" t="s">
        <v>1</v>
      </c>
      <c r="N158" s="141" t="s">
        <v>41</v>
      </c>
      <c r="P158" s="142">
        <f t="shared" si="1"/>
        <v>0</v>
      </c>
      <c r="Q158" s="142">
        <v>0</v>
      </c>
      <c r="R158" s="142">
        <f t="shared" si="2"/>
        <v>0</v>
      </c>
      <c r="S158" s="142">
        <v>0</v>
      </c>
      <c r="T158" s="143">
        <f t="shared" si="3"/>
        <v>0</v>
      </c>
      <c r="AR158" s="144" t="s">
        <v>129</v>
      </c>
      <c r="AT158" s="144" t="s">
        <v>127</v>
      </c>
      <c r="AU158" s="144" t="s">
        <v>86</v>
      </c>
      <c r="AY158" s="16" t="s">
        <v>124</v>
      </c>
      <c r="BE158" s="145">
        <f t="shared" si="4"/>
        <v>0</v>
      </c>
      <c r="BF158" s="145">
        <f t="shared" si="5"/>
        <v>0</v>
      </c>
      <c r="BG158" s="145">
        <f t="shared" si="6"/>
        <v>0</v>
      </c>
      <c r="BH158" s="145">
        <f t="shared" si="7"/>
        <v>0</v>
      </c>
      <c r="BI158" s="145">
        <f t="shared" si="8"/>
        <v>0</v>
      </c>
      <c r="BJ158" s="16" t="s">
        <v>84</v>
      </c>
      <c r="BK158" s="145">
        <f t="shared" si="9"/>
        <v>0</v>
      </c>
      <c r="BL158" s="16" t="s">
        <v>129</v>
      </c>
      <c r="BM158" s="144" t="s">
        <v>561</v>
      </c>
    </row>
    <row r="159" spans="2:65" s="1" customFormat="1" ht="49.15" customHeight="1">
      <c r="B159" s="31"/>
      <c r="C159" s="132" t="s">
        <v>145</v>
      </c>
      <c r="D159" s="132" t="s">
        <v>127</v>
      </c>
      <c r="E159" s="133" t="s">
        <v>578</v>
      </c>
      <c r="F159" s="134" t="s">
        <v>579</v>
      </c>
      <c r="G159" s="135" t="s">
        <v>503</v>
      </c>
      <c r="H159" s="136">
        <v>1</v>
      </c>
      <c r="I159" s="137"/>
      <c r="J159" s="138">
        <f t="shared" si="0"/>
        <v>0</v>
      </c>
      <c r="K159" s="139"/>
      <c r="L159" s="31"/>
      <c r="M159" s="140" t="s">
        <v>1</v>
      </c>
      <c r="N159" s="141" t="s">
        <v>41</v>
      </c>
      <c r="P159" s="142">
        <f t="shared" si="1"/>
        <v>0</v>
      </c>
      <c r="Q159" s="142">
        <v>0</v>
      </c>
      <c r="R159" s="142">
        <f t="shared" si="2"/>
        <v>0</v>
      </c>
      <c r="S159" s="142">
        <v>0</v>
      </c>
      <c r="T159" s="143">
        <f t="shared" si="3"/>
        <v>0</v>
      </c>
      <c r="AR159" s="144" t="s">
        <v>129</v>
      </c>
      <c r="AT159" s="144" t="s">
        <v>127</v>
      </c>
      <c r="AU159" s="144" t="s">
        <v>86</v>
      </c>
      <c r="AY159" s="16" t="s">
        <v>124</v>
      </c>
      <c r="BE159" s="145">
        <f t="shared" si="4"/>
        <v>0</v>
      </c>
      <c r="BF159" s="145">
        <f t="shared" si="5"/>
        <v>0</v>
      </c>
      <c r="BG159" s="145">
        <f t="shared" si="6"/>
        <v>0</v>
      </c>
      <c r="BH159" s="145">
        <f t="shared" si="7"/>
        <v>0</v>
      </c>
      <c r="BI159" s="145">
        <f t="shared" si="8"/>
        <v>0</v>
      </c>
      <c r="BJ159" s="16" t="s">
        <v>84</v>
      </c>
      <c r="BK159" s="145">
        <f t="shared" si="9"/>
        <v>0</v>
      </c>
      <c r="BL159" s="16" t="s">
        <v>129</v>
      </c>
      <c r="BM159" s="144" t="s">
        <v>580</v>
      </c>
    </row>
    <row r="160" spans="2:65" s="1" customFormat="1" ht="16.5" customHeight="1">
      <c r="B160" s="31"/>
      <c r="C160" s="132" t="s">
        <v>8</v>
      </c>
      <c r="D160" s="132" t="s">
        <v>127</v>
      </c>
      <c r="E160" s="133" t="s">
        <v>562</v>
      </c>
      <c r="F160" s="134" t="s">
        <v>563</v>
      </c>
      <c r="G160" s="135" t="s">
        <v>503</v>
      </c>
      <c r="H160" s="136">
        <v>1</v>
      </c>
      <c r="I160" s="137"/>
      <c r="J160" s="138">
        <f t="shared" si="0"/>
        <v>0</v>
      </c>
      <c r="K160" s="139"/>
      <c r="L160" s="31"/>
      <c r="M160" s="140" t="s">
        <v>1</v>
      </c>
      <c r="N160" s="141" t="s">
        <v>41</v>
      </c>
      <c r="P160" s="142">
        <f t="shared" si="1"/>
        <v>0</v>
      </c>
      <c r="Q160" s="142">
        <v>0</v>
      </c>
      <c r="R160" s="142">
        <f t="shared" si="2"/>
        <v>0</v>
      </c>
      <c r="S160" s="142">
        <v>0</v>
      </c>
      <c r="T160" s="143">
        <f t="shared" si="3"/>
        <v>0</v>
      </c>
      <c r="AR160" s="144" t="s">
        <v>129</v>
      </c>
      <c r="AT160" s="144" t="s">
        <v>127</v>
      </c>
      <c r="AU160" s="144" t="s">
        <v>86</v>
      </c>
      <c r="AY160" s="16" t="s">
        <v>124</v>
      </c>
      <c r="BE160" s="145">
        <f t="shared" si="4"/>
        <v>0</v>
      </c>
      <c r="BF160" s="145">
        <f t="shared" si="5"/>
        <v>0</v>
      </c>
      <c r="BG160" s="145">
        <f t="shared" si="6"/>
        <v>0</v>
      </c>
      <c r="BH160" s="145">
        <f t="shared" si="7"/>
        <v>0</v>
      </c>
      <c r="BI160" s="145">
        <f t="shared" si="8"/>
        <v>0</v>
      </c>
      <c r="BJ160" s="16" t="s">
        <v>84</v>
      </c>
      <c r="BK160" s="145">
        <f t="shared" si="9"/>
        <v>0</v>
      </c>
      <c r="BL160" s="16" t="s">
        <v>129</v>
      </c>
      <c r="BM160" s="144" t="s">
        <v>564</v>
      </c>
    </row>
    <row r="161" spans="2:65" s="13" customFormat="1" ht="33.75">
      <c r="B161" s="170"/>
      <c r="D161" s="147" t="s">
        <v>130</v>
      </c>
      <c r="E161" s="171" t="s">
        <v>1</v>
      </c>
      <c r="F161" s="172" t="s">
        <v>565</v>
      </c>
      <c r="H161" s="171" t="s">
        <v>1</v>
      </c>
      <c r="I161" s="173"/>
      <c r="L161" s="170"/>
      <c r="M161" s="174"/>
      <c r="T161" s="175"/>
      <c r="AT161" s="171" t="s">
        <v>130</v>
      </c>
      <c r="AU161" s="171" t="s">
        <v>86</v>
      </c>
      <c r="AV161" s="13" t="s">
        <v>84</v>
      </c>
      <c r="AW161" s="13" t="s">
        <v>32</v>
      </c>
      <c r="AX161" s="13" t="s">
        <v>76</v>
      </c>
      <c r="AY161" s="171" t="s">
        <v>124</v>
      </c>
    </row>
    <row r="162" spans="2:65" s="13" customFormat="1" ht="33.75">
      <c r="B162" s="170"/>
      <c r="D162" s="147" t="s">
        <v>130</v>
      </c>
      <c r="E162" s="171" t="s">
        <v>1</v>
      </c>
      <c r="F162" s="172" t="s">
        <v>566</v>
      </c>
      <c r="H162" s="171" t="s">
        <v>1</v>
      </c>
      <c r="I162" s="173"/>
      <c r="L162" s="170"/>
      <c r="M162" s="174"/>
      <c r="T162" s="175"/>
      <c r="AT162" s="171" t="s">
        <v>130</v>
      </c>
      <c r="AU162" s="171" t="s">
        <v>86</v>
      </c>
      <c r="AV162" s="13" t="s">
        <v>84</v>
      </c>
      <c r="AW162" s="13" t="s">
        <v>32</v>
      </c>
      <c r="AX162" s="13" t="s">
        <v>76</v>
      </c>
      <c r="AY162" s="171" t="s">
        <v>124</v>
      </c>
    </row>
    <row r="163" spans="2:65" s="13" customFormat="1" ht="22.5">
      <c r="B163" s="170"/>
      <c r="D163" s="147" t="s">
        <v>130</v>
      </c>
      <c r="E163" s="171" t="s">
        <v>1</v>
      </c>
      <c r="F163" s="172" t="s">
        <v>567</v>
      </c>
      <c r="H163" s="171" t="s">
        <v>1</v>
      </c>
      <c r="I163" s="173"/>
      <c r="L163" s="170"/>
      <c r="M163" s="174"/>
      <c r="T163" s="175"/>
      <c r="AT163" s="171" t="s">
        <v>130</v>
      </c>
      <c r="AU163" s="171" t="s">
        <v>86</v>
      </c>
      <c r="AV163" s="13" t="s">
        <v>84</v>
      </c>
      <c r="AW163" s="13" t="s">
        <v>32</v>
      </c>
      <c r="AX163" s="13" t="s">
        <v>76</v>
      </c>
      <c r="AY163" s="171" t="s">
        <v>124</v>
      </c>
    </row>
    <row r="164" spans="2:65" s="12" customFormat="1">
      <c r="B164" s="146"/>
      <c r="D164" s="147" t="s">
        <v>130</v>
      </c>
      <c r="E164" s="148" t="s">
        <v>1</v>
      </c>
      <c r="F164" s="149" t="s">
        <v>521</v>
      </c>
      <c r="H164" s="150">
        <v>1</v>
      </c>
      <c r="I164" s="151"/>
      <c r="L164" s="146"/>
      <c r="M164" s="152"/>
      <c r="T164" s="153"/>
      <c r="AT164" s="148" t="s">
        <v>130</v>
      </c>
      <c r="AU164" s="148" t="s">
        <v>86</v>
      </c>
      <c r="AV164" s="12" t="s">
        <v>86</v>
      </c>
      <c r="AW164" s="12" t="s">
        <v>32</v>
      </c>
      <c r="AX164" s="12" t="s">
        <v>76</v>
      </c>
      <c r="AY164" s="148" t="s">
        <v>124</v>
      </c>
    </row>
    <row r="165" spans="2:65" s="14" customFormat="1">
      <c r="B165" s="176"/>
      <c r="D165" s="147" t="s">
        <v>130</v>
      </c>
      <c r="E165" s="177" t="s">
        <v>1</v>
      </c>
      <c r="F165" s="178" t="s">
        <v>235</v>
      </c>
      <c r="H165" s="179">
        <v>1</v>
      </c>
      <c r="I165" s="180"/>
      <c r="L165" s="176"/>
      <c r="M165" s="181"/>
      <c r="T165" s="182"/>
      <c r="AT165" s="177" t="s">
        <v>130</v>
      </c>
      <c r="AU165" s="177" t="s">
        <v>86</v>
      </c>
      <c r="AV165" s="14" t="s">
        <v>129</v>
      </c>
      <c r="AW165" s="14" t="s">
        <v>32</v>
      </c>
      <c r="AX165" s="14" t="s">
        <v>84</v>
      </c>
      <c r="AY165" s="177" t="s">
        <v>124</v>
      </c>
    </row>
    <row r="166" spans="2:65" s="1" customFormat="1" ht="76.349999999999994" customHeight="1">
      <c r="B166" s="31"/>
      <c r="C166" s="132" t="s">
        <v>148</v>
      </c>
      <c r="D166" s="132" t="s">
        <v>127</v>
      </c>
      <c r="E166" s="133" t="s">
        <v>568</v>
      </c>
      <c r="F166" s="134" t="s">
        <v>569</v>
      </c>
      <c r="G166" s="135" t="s">
        <v>503</v>
      </c>
      <c r="H166" s="136">
        <v>1</v>
      </c>
      <c r="I166" s="137"/>
      <c r="J166" s="138">
        <f>ROUND(I166*H166,2)</f>
        <v>0</v>
      </c>
      <c r="K166" s="139"/>
      <c r="L166" s="31"/>
      <c r="M166" s="140" t="s">
        <v>1</v>
      </c>
      <c r="N166" s="141" t="s">
        <v>41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129</v>
      </c>
      <c r="AT166" s="144" t="s">
        <v>127</v>
      </c>
      <c r="AU166" s="144" t="s">
        <v>86</v>
      </c>
      <c r="AY166" s="16" t="s">
        <v>124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6" t="s">
        <v>84</v>
      </c>
      <c r="BK166" s="145">
        <f>ROUND(I166*H166,2)</f>
        <v>0</v>
      </c>
      <c r="BL166" s="16" t="s">
        <v>129</v>
      </c>
      <c r="BM166" s="144" t="s">
        <v>570</v>
      </c>
    </row>
    <row r="167" spans="2:65" s="1" customFormat="1" ht="55.5" customHeight="1">
      <c r="B167" s="31"/>
      <c r="C167" s="132" t="s">
        <v>152</v>
      </c>
      <c r="D167" s="132" t="s">
        <v>127</v>
      </c>
      <c r="E167" s="133" t="s">
        <v>581</v>
      </c>
      <c r="F167" s="134" t="s">
        <v>582</v>
      </c>
      <c r="G167" s="135" t="s">
        <v>503</v>
      </c>
      <c r="H167" s="136">
        <v>1</v>
      </c>
      <c r="I167" s="137"/>
      <c r="J167" s="138">
        <f>ROUND(I167*H167,2)</f>
        <v>0</v>
      </c>
      <c r="K167" s="139"/>
      <c r="L167" s="31"/>
      <c r="M167" s="140" t="s">
        <v>1</v>
      </c>
      <c r="N167" s="141" t="s">
        <v>41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129</v>
      </c>
      <c r="AT167" s="144" t="s">
        <v>127</v>
      </c>
      <c r="AU167" s="144" t="s">
        <v>86</v>
      </c>
      <c r="AY167" s="16" t="s">
        <v>124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84</v>
      </c>
      <c r="BK167" s="145">
        <f>ROUND(I167*H167,2)</f>
        <v>0</v>
      </c>
      <c r="BL167" s="16" t="s">
        <v>129</v>
      </c>
      <c r="BM167" s="144" t="s">
        <v>583</v>
      </c>
    </row>
    <row r="168" spans="2:65" s="1" customFormat="1" ht="55.5" customHeight="1">
      <c r="B168" s="31"/>
      <c r="C168" s="132" t="s">
        <v>155</v>
      </c>
      <c r="D168" s="132" t="s">
        <v>127</v>
      </c>
      <c r="E168" s="133" t="s">
        <v>584</v>
      </c>
      <c r="F168" s="134" t="s">
        <v>585</v>
      </c>
      <c r="G168" s="135" t="s">
        <v>503</v>
      </c>
      <c r="H168" s="136">
        <v>1</v>
      </c>
      <c r="I168" s="137"/>
      <c r="J168" s="138">
        <f>ROUND(I168*H168,2)</f>
        <v>0</v>
      </c>
      <c r="K168" s="139"/>
      <c r="L168" s="31"/>
      <c r="M168" s="140" t="s">
        <v>1</v>
      </c>
      <c r="N168" s="141" t="s">
        <v>41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129</v>
      </c>
      <c r="AT168" s="144" t="s">
        <v>127</v>
      </c>
      <c r="AU168" s="144" t="s">
        <v>86</v>
      </c>
      <c r="AY168" s="16" t="s">
        <v>124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6" t="s">
        <v>84</v>
      </c>
      <c r="BK168" s="145">
        <f>ROUND(I168*H168,2)</f>
        <v>0</v>
      </c>
      <c r="BL168" s="16" t="s">
        <v>129</v>
      </c>
      <c r="BM168" s="144" t="s">
        <v>586</v>
      </c>
    </row>
    <row r="169" spans="2:65" s="1" customFormat="1" ht="44.25" customHeight="1">
      <c r="B169" s="31"/>
      <c r="C169" s="132" t="s">
        <v>158</v>
      </c>
      <c r="D169" s="132" t="s">
        <v>127</v>
      </c>
      <c r="E169" s="133" t="s">
        <v>571</v>
      </c>
      <c r="F169" s="134" t="s">
        <v>572</v>
      </c>
      <c r="G169" s="135" t="s">
        <v>503</v>
      </c>
      <c r="H169" s="136">
        <v>1</v>
      </c>
      <c r="I169" s="137"/>
      <c r="J169" s="138">
        <f>ROUND(I169*H169,2)</f>
        <v>0</v>
      </c>
      <c r="K169" s="139"/>
      <c r="L169" s="31"/>
      <c r="M169" s="154" t="s">
        <v>1</v>
      </c>
      <c r="N169" s="155" t="s">
        <v>41</v>
      </c>
      <c r="O169" s="156"/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AR169" s="144" t="s">
        <v>129</v>
      </c>
      <c r="AT169" s="144" t="s">
        <v>127</v>
      </c>
      <c r="AU169" s="144" t="s">
        <v>86</v>
      </c>
      <c r="AY169" s="16" t="s">
        <v>124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6" t="s">
        <v>84</v>
      </c>
      <c r="BK169" s="145">
        <f>ROUND(I169*H169,2)</f>
        <v>0</v>
      </c>
      <c r="BL169" s="16" t="s">
        <v>129</v>
      </c>
      <c r="BM169" s="144" t="s">
        <v>573</v>
      </c>
    </row>
    <row r="170" spans="2:65" s="1" customFormat="1" ht="6.95" customHeight="1">
      <c r="B170" s="43"/>
      <c r="C170" s="44"/>
      <c r="D170" s="44"/>
      <c r="E170" s="44"/>
      <c r="F170" s="44"/>
      <c r="G170" s="44"/>
      <c r="H170" s="44"/>
      <c r="I170" s="44"/>
      <c r="J170" s="44"/>
      <c r="K170" s="44"/>
      <c r="L170" s="31"/>
    </row>
  </sheetData>
  <sheetProtection algorithmName="SHA-512" hashValue="yVPxi5AR/Tb9HbAIXahKesV6E+cJtH0OIpO/RGUgqZrbPV2wuLDAnCV63GTvQJ2MfyNVcpblMh1PUB0SW9QfaA==" saltValue="3bbx8w18jCUtMJkJxfaxUCNTfE0IpPJjgPVXav4CaIWoTPjQ88DLP3bcnErWCnbaAZFadAQo7REX4cFhsEQhbw==" spinCount="100000" sheet="1" objects="1" scenarios="1" formatColumns="0" formatRows="0" autoFilter="0"/>
  <autoFilter ref="C118:K169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II. etapa - Vnější úpravy</vt:lpstr>
      <vt:lpstr>VRN IIe - Vedlejší a osta...</vt:lpstr>
      <vt:lpstr>'II. etapa - Vnější úpravy'!Názvy_tisku</vt:lpstr>
      <vt:lpstr>'Rekapitulace stavby'!Názvy_tisku</vt:lpstr>
      <vt:lpstr>'VRN IIe - Vedlejší a osta...'!Názvy_tisku</vt:lpstr>
      <vt:lpstr>'II. etapa - Vnější úpravy'!Oblast_tisku</vt:lpstr>
      <vt:lpstr>'Rekapitulace stavby'!Oblast_tisku</vt:lpstr>
      <vt:lpstr>'VRN IIe - Vedlejší a osta...'!Oblast_tisku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ROZACER\Pavel</dc:creator>
  <cp:lastModifiedBy>Bc. Regína Beilová</cp:lastModifiedBy>
  <dcterms:created xsi:type="dcterms:W3CDTF">2023-01-19T12:22:19Z</dcterms:created>
  <dcterms:modified xsi:type="dcterms:W3CDTF">2023-01-20T11:29:46Z</dcterms:modified>
</cp:coreProperties>
</file>