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LenkaJandová\OneDrive - Lenka Jandová\Dokumenty\Dokumenty 2023-01-04 21;42;57 (Plná)\KROS 2024\"/>
    </mc:Choice>
  </mc:AlternateContent>
  <bookViews>
    <workbookView xWindow="0" yWindow="0" windowWidth="0" windowHeight="0"/>
  </bookViews>
  <sheets>
    <sheet name="Rekapitulace stavby" sheetId="1" r:id="rId1"/>
    <sheet name="Tribuna - REKONSTRUKCE TR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'Tribuna - REKONSTRUKCE TR...'!$C$128:$K$332</definedName>
    <definedName name="_xlnm.Print_Area" localSheetId="1">'Tribuna - REKONSTRUKCE TR...'!$C$4:$J$76,'Tribuna - REKONSTRUKCE TR...'!$C$82:$J$112,'Tribuna - REKONSTRUKCE TR...'!$C$118:$J$332</definedName>
    <definedName name="_xlnm.Print_Titles" localSheetId="1">'Tribuna - REKONSTRUKCE TR...'!$128:$128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332"/>
  <c r="BH332"/>
  <c r="BF332"/>
  <c r="BE332"/>
  <c r="T332"/>
  <c r="R332"/>
  <c r="P332"/>
  <c r="BI331"/>
  <c r="BH331"/>
  <c r="BF331"/>
  <c r="BE331"/>
  <c r="T331"/>
  <c r="R331"/>
  <c r="P331"/>
  <c r="BI329"/>
  <c r="BH329"/>
  <c r="BF329"/>
  <c r="BE329"/>
  <c r="T329"/>
  <c r="R329"/>
  <c r="P329"/>
  <c r="BI322"/>
  <c r="BH322"/>
  <c r="BF322"/>
  <c r="BE322"/>
  <c r="T322"/>
  <c r="R322"/>
  <c r="P322"/>
  <c r="BI321"/>
  <c r="BH321"/>
  <c r="BF321"/>
  <c r="BE321"/>
  <c r="T321"/>
  <c r="R321"/>
  <c r="P321"/>
  <c r="BI319"/>
  <c r="BH319"/>
  <c r="BF319"/>
  <c r="BE319"/>
  <c r="T319"/>
  <c r="R319"/>
  <c r="P319"/>
  <c r="BI317"/>
  <c r="BH317"/>
  <c r="BF317"/>
  <c r="BE317"/>
  <c r="T317"/>
  <c r="R317"/>
  <c r="P317"/>
  <c r="BI316"/>
  <c r="BH316"/>
  <c r="BF316"/>
  <c r="BE316"/>
  <c r="T316"/>
  <c r="R316"/>
  <c r="P316"/>
  <c r="BI315"/>
  <c r="BH315"/>
  <c r="BF315"/>
  <c r="BE315"/>
  <c r="T315"/>
  <c r="R315"/>
  <c r="P315"/>
  <c r="BI314"/>
  <c r="BH314"/>
  <c r="BF314"/>
  <c r="BE314"/>
  <c r="T314"/>
  <c r="R314"/>
  <c r="P314"/>
  <c r="BI312"/>
  <c r="BH312"/>
  <c r="BF312"/>
  <c r="BE312"/>
  <c r="T312"/>
  <c r="R312"/>
  <c r="P312"/>
  <c r="BI310"/>
  <c r="BH310"/>
  <c r="BF310"/>
  <c r="BE310"/>
  <c r="T310"/>
  <c r="R310"/>
  <c r="P310"/>
  <c r="BI309"/>
  <c r="BH309"/>
  <c r="BF309"/>
  <c r="BE309"/>
  <c r="T309"/>
  <c r="R309"/>
  <c r="P309"/>
  <c r="BI308"/>
  <c r="BH308"/>
  <c r="BF308"/>
  <c r="BE308"/>
  <c r="T308"/>
  <c r="R308"/>
  <c r="P308"/>
  <c r="BI306"/>
  <c r="BH306"/>
  <c r="BF306"/>
  <c r="BE306"/>
  <c r="T306"/>
  <c r="R306"/>
  <c r="P306"/>
  <c r="BI304"/>
  <c r="BH304"/>
  <c r="BF304"/>
  <c r="BE304"/>
  <c r="T304"/>
  <c r="R304"/>
  <c r="P304"/>
  <c r="BI303"/>
  <c r="BH303"/>
  <c r="BF303"/>
  <c r="BE303"/>
  <c r="T303"/>
  <c r="R303"/>
  <c r="P303"/>
  <c r="BI301"/>
  <c r="BH301"/>
  <c r="BF301"/>
  <c r="BE301"/>
  <c r="T301"/>
  <c r="R301"/>
  <c r="P301"/>
  <c r="BI299"/>
  <c r="BH299"/>
  <c r="BF299"/>
  <c r="BE299"/>
  <c r="T299"/>
  <c r="R299"/>
  <c r="P299"/>
  <c r="BI298"/>
  <c r="BH298"/>
  <c r="BF298"/>
  <c r="BE298"/>
  <c r="T298"/>
  <c r="R298"/>
  <c r="P298"/>
  <c r="BI296"/>
  <c r="BH296"/>
  <c r="BF296"/>
  <c r="BE296"/>
  <c r="T296"/>
  <c r="R296"/>
  <c r="P296"/>
  <c r="BI294"/>
  <c r="BH294"/>
  <c r="BF294"/>
  <c r="BE294"/>
  <c r="T294"/>
  <c r="R294"/>
  <c r="P294"/>
  <c r="BI291"/>
  <c r="BH291"/>
  <c r="BF291"/>
  <c r="BE291"/>
  <c r="T291"/>
  <c r="T290"/>
  <c r="R291"/>
  <c r="R290"/>
  <c r="P291"/>
  <c r="P290"/>
  <c r="BI289"/>
  <c r="BH289"/>
  <c r="BF289"/>
  <c r="BE289"/>
  <c r="T289"/>
  <c r="R289"/>
  <c r="P289"/>
  <c r="BI287"/>
  <c r="BH287"/>
  <c r="BF287"/>
  <c r="BE287"/>
  <c r="T287"/>
  <c r="R287"/>
  <c r="P287"/>
  <c r="BI286"/>
  <c r="BH286"/>
  <c r="BF286"/>
  <c r="BE286"/>
  <c r="T286"/>
  <c r="R286"/>
  <c r="P286"/>
  <c r="BI285"/>
  <c r="BH285"/>
  <c r="BF285"/>
  <c r="BE285"/>
  <c r="T285"/>
  <c r="R285"/>
  <c r="P285"/>
  <c r="BI283"/>
  <c r="BH283"/>
  <c r="BG283"/>
  <c r="BF283"/>
  <c r="T283"/>
  <c r="R283"/>
  <c r="P283"/>
  <c r="BI282"/>
  <c r="BH282"/>
  <c r="BG282"/>
  <c r="BF282"/>
  <c r="T282"/>
  <c r="R282"/>
  <c r="P282"/>
  <c r="BI279"/>
  <c r="BH279"/>
  <c r="BF279"/>
  <c r="BE279"/>
  <c r="T279"/>
  <c r="R279"/>
  <c r="P279"/>
  <c r="BI277"/>
  <c r="BH277"/>
  <c r="BF277"/>
  <c r="BE277"/>
  <c r="T277"/>
  <c r="R277"/>
  <c r="P277"/>
  <c r="BI276"/>
  <c r="BH276"/>
  <c r="BF276"/>
  <c r="BE276"/>
  <c r="T276"/>
  <c r="R276"/>
  <c r="P276"/>
  <c r="BI274"/>
  <c r="BH274"/>
  <c r="BF274"/>
  <c r="BE274"/>
  <c r="T274"/>
  <c r="R274"/>
  <c r="P274"/>
  <c r="BI272"/>
  <c r="BH272"/>
  <c r="BF272"/>
  <c r="BE272"/>
  <c r="T272"/>
  <c r="R272"/>
  <c r="P272"/>
  <c r="BI269"/>
  <c r="BH269"/>
  <c r="BF269"/>
  <c r="BE269"/>
  <c r="T269"/>
  <c r="R269"/>
  <c r="P269"/>
  <c r="BI266"/>
  <c r="BH266"/>
  <c r="BF266"/>
  <c r="BE266"/>
  <c r="T266"/>
  <c r="R266"/>
  <c r="P266"/>
  <c r="BI263"/>
  <c r="BH263"/>
  <c r="BF263"/>
  <c r="BE263"/>
  <c r="T263"/>
  <c r="R263"/>
  <c r="P263"/>
  <c r="BI261"/>
  <c r="BH261"/>
  <c r="BF261"/>
  <c r="BE261"/>
  <c r="T261"/>
  <c r="R261"/>
  <c r="P261"/>
  <c r="BI260"/>
  <c r="BH260"/>
  <c r="BF260"/>
  <c r="BE260"/>
  <c r="T260"/>
  <c r="R260"/>
  <c r="P260"/>
  <c r="BI258"/>
  <c r="BH258"/>
  <c r="BF258"/>
  <c r="BE258"/>
  <c r="T258"/>
  <c r="R258"/>
  <c r="P258"/>
  <c r="BI257"/>
  <c r="BH257"/>
  <c r="BF257"/>
  <c r="BE257"/>
  <c r="T257"/>
  <c r="R257"/>
  <c r="P257"/>
  <c r="BI256"/>
  <c r="BH256"/>
  <c r="BF256"/>
  <c r="BE256"/>
  <c r="T256"/>
  <c r="R256"/>
  <c r="P256"/>
  <c r="BI254"/>
  <c r="BH254"/>
  <c r="BF254"/>
  <c r="BE254"/>
  <c r="T254"/>
  <c r="R254"/>
  <c r="P254"/>
  <c r="BI252"/>
  <c r="BH252"/>
  <c r="BF252"/>
  <c r="BE252"/>
  <c r="T252"/>
  <c r="R252"/>
  <c r="P252"/>
  <c r="BI249"/>
  <c r="BH249"/>
  <c r="BF249"/>
  <c r="BE249"/>
  <c r="T249"/>
  <c r="R249"/>
  <c r="P249"/>
  <c r="BI248"/>
  <c r="BH248"/>
  <c r="BF248"/>
  <c r="BE248"/>
  <c r="T248"/>
  <c r="R248"/>
  <c r="P248"/>
  <c r="BI246"/>
  <c r="BH246"/>
  <c r="BF246"/>
  <c r="BE246"/>
  <c r="T246"/>
  <c r="R246"/>
  <c r="P246"/>
  <c r="BI244"/>
  <c r="BH244"/>
  <c r="BF244"/>
  <c r="BE244"/>
  <c r="T244"/>
  <c r="R244"/>
  <c r="P244"/>
  <c r="BI238"/>
  <c r="BH238"/>
  <c r="BF238"/>
  <c r="BE238"/>
  <c r="T238"/>
  <c r="R238"/>
  <c r="P238"/>
  <c r="BI237"/>
  <c r="BH237"/>
  <c r="BF237"/>
  <c r="BE237"/>
  <c r="T237"/>
  <c r="R237"/>
  <c r="P237"/>
  <c r="BI231"/>
  <c r="BH231"/>
  <c r="BF231"/>
  <c r="BE231"/>
  <c r="T231"/>
  <c r="R231"/>
  <c r="P231"/>
  <c r="BI220"/>
  <c r="BH220"/>
  <c r="BF220"/>
  <c r="BE220"/>
  <c r="T220"/>
  <c r="R220"/>
  <c r="P220"/>
  <c r="BI216"/>
  <c r="BH216"/>
  <c r="BF216"/>
  <c r="BE216"/>
  <c r="T216"/>
  <c r="R216"/>
  <c r="P216"/>
  <c r="BI205"/>
  <c r="BH205"/>
  <c r="BF205"/>
  <c r="BE205"/>
  <c r="T205"/>
  <c r="R205"/>
  <c r="P205"/>
  <c r="BI203"/>
  <c r="BH203"/>
  <c r="BF203"/>
  <c r="BE203"/>
  <c r="T203"/>
  <c r="R203"/>
  <c r="P203"/>
  <c r="BI202"/>
  <c r="BH202"/>
  <c r="BF202"/>
  <c r="BE202"/>
  <c r="T202"/>
  <c r="R202"/>
  <c r="P202"/>
  <c r="BI197"/>
  <c r="BH197"/>
  <c r="BF197"/>
  <c r="BE197"/>
  <c r="T197"/>
  <c r="R197"/>
  <c r="P197"/>
  <c r="BI193"/>
  <c r="BH193"/>
  <c r="BF193"/>
  <c r="BE193"/>
  <c r="T193"/>
  <c r="R193"/>
  <c r="P193"/>
  <c r="BI192"/>
  <c r="BH192"/>
  <c r="BF192"/>
  <c r="BE192"/>
  <c r="T192"/>
  <c r="R192"/>
  <c r="P192"/>
  <c r="BI190"/>
  <c r="BH190"/>
  <c r="BF190"/>
  <c r="BE190"/>
  <c r="T190"/>
  <c r="R190"/>
  <c r="P190"/>
  <c r="BI188"/>
  <c r="BH188"/>
  <c r="BF188"/>
  <c r="BE188"/>
  <c r="T188"/>
  <c r="R188"/>
  <c r="P188"/>
  <c r="BI186"/>
  <c r="BH186"/>
  <c r="BF186"/>
  <c r="BE186"/>
  <c r="T186"/>
  <c r="R186"/>
  <c r="P186"/>
  <c r="BI185"/>
  <c r="BH185"/>
  <c r="BF185"/>
  <c r="BE185"/>
  <c r="T185"/>
  <c r="R185"/>
  <c r="P185"/>
  <c r="BI183"/>
  <c r="BH183"/>
  <c r="BF183"/>
  <c r="BE183"/>
  <c r="T183"/>
  <c r="R183"/>
  <c r="P183"/>
  <c r="BI180"/>
  <c r="BH180"/>
  <c r="BF180"/>
  <c r="BE180"/>
  <c r="T180"/>
  <c r="R180"/>
  <c r="P180"/>
  <c r="BI176"/>
  <c r="BH176"/>
  <c r="BF176"/>
  <c r="BE176"/>
  <c r="T176"/>
  <c r="R176"/>
  <c r="P176"/>
  <c r="BI172"/>
  <c r="BH172"/>
  <c r="BF172"/>
  <c r="BE172"/>
  <c r="T172"/>
  <c r="R172"/>
  <c r="P172"/>
  <c r="BI164"/>
  <c r="BH164"/>
  <c r="BF164"/>
  <c r="BE164"/>
  <c r="T164"/>
  <c r="R164"/>
  <c r="P164"/>
  <c r="BI160"/>
  <c r="BH160"/>
  <c r="BF160"/>
  <c r="BE160"/>
  <c r="T160"/>
  <c r="R160"/>
  <c r="P160"/>
  <c r="BI155"/>
  <c r="BH155"/>
  <c r="BF155"/>
  <c r="BE155"/>
  <c r="T155"/>
  <c r="R155"/>
  <c r="P155"/>
  <c r="BI151"/>
  <c r="BH151"/>
  <c r="BF151"/>
  <c r="BE151"/>
  <c r="T151"/>
  <c r="R151"/>
  <c r="P151"/>
  <c r="BI148"/>
  <c r="BH148"/>
  <c r="BF148"/>
  <c r="BE148"/>
  <c r="T148"/>
  <c r="R148"/>
  <c r="P148"/>
  <c r="BI146"/>
  <c r="BH146"/>
  <c r="BF146"/>
  <c r="BE146"/>
  <c r="T146"/>
  <c r="R146"/>
  <c r="P146"/>
  <c r="BI145"/>
  <c r="BH145"/>
  <c r="BF145"/>
  <c r="BE145"/>
  <c r="T145"/>
  <c r="R145"/>
  <c r="P145"/>
  <c r="BI143"/>
  <c r="BH143"/>
  <c r="BF143"/>
  <c r="BE143"/>
  <c r="T143"/>
  <c r="R143"/>
  <c r="P143"/>
  <c r="BI142"/>
  <c r="BH142"/>
  <c r="BF142"/>
  <c r="BE142"/>
  <c r="T142"/>
  <c r="R142"/>
  <c r="P142"/>
  <c r="BI140"/>
  <c r="BH140"/>
  <c r="BF140"/>
  <c r="BE140"/>
  <c r="T140"/>
  <c r="R140"/>
  <c r="P140"/>
  <c r="BI138"/>
  <c r="BH138"/>
  <c r="BF138"/>
  <c r="BE138"/>
  <c r="T138"/>
  <c r="R138"/>
  <c r="P138"/>
  <c r="BI134"/>
  <c r="BH134"/>
  <c r="BF134"/>
  <c r="BE134"/>
  <c r="T134"/>
  <c r="R134"/>
  <c r="P134"/>
  <c r="BI132"/>
  <c r="BH132"/>
  <c r="BF132"/>
  <c r="BE132"/>
  <c r="T132"/>
  <c r="R132"/>
  <c r="P132"/>
  <c r="J126"/>
  <c r="J125"/>
  <c r="F125"/>
  <c r="F123"/>
  <c r="E121"/>
  <c r="J90"/>
  <c r="J89"/>
  <c r="F89"/>
  <c r="F87"/>
  <c r="E85"/>
  <c r="J16"/>
  <c r="E16"/>
  <c r="F90"/>
  <c r="J15"/>
  <c r="J10"/>
  <c r="J87"/>
  <c i="1" r="L90"/>
  <c r="AM90"/>
  <c r="AM89"/>
  <c r="L89"/>
  <c r="AM87"/>
  <c r="L87"/>
  <c r="L85"/>
  <c r="L84"/>
  <c i="2" r="J332"/>
  <c r="J321"/>
  <c r="BK317"/>
  <c r="BK308"/>
  <c r="BK289"/>
  <c r="J274"/>
  <c r="J257"/>
  <c r="J249"/>
  <c r="BK238"/>
  <c r="BK197"/>
  <c r="BK160"/>
  <c r="J138"/>
  <c r="J266"/>
  <c r="J244"/>
  <c r="J183"/>
  <c r="BK134"/>
  <c r="J291"/>
  <c r="J301"/>
  <c r="J146"/>
  <c i="1" r="AS94"/>
  <c i="2" r="BK283"/>
  <c r="J237"/>
  <c r="BK192"/>
  <c r="BK155"/>
  <c r="BK306"/>
  <c r="J285"/>
  <c r="BK252"/>
  <c r="BK183"/>
  <c r="BK261"/>
  <c r="J286"/>
  <c r="BK185"/>
  <c r="BK145"/>
  <c r="J143"/>
  <c r="BK332"/>
  <c r="BK316"/>
  <c r="J282"/>
  <c r="BK244"/>
  <c r="BK180"/>
  <c r="J312"/>
  <c r="BK205"/>
  <c r="BK140"/>
  <c r="J303"/>
  <c r="J132"/>
  <c r="BK249"/>
  <c r="BK151"/>
  <c r="BK274"/>
  <c r="J258"/>
  <c r="BK190"/>
  <c r="BK138"/>
  <c r="J145"/>
  <c r="BK172"/>
  <c r="J309"/>
  <c r="J148"/>
  <c r="J279"/>
  <c r="BK164"/>
  <c r="J260"/>
  <c r="J314"/>
  <c r="J252"/>
  <c r="BK303"/>
  <c r="J331"/>
  <c r="BK319"/>
  <c r="J319"/>
  <c r="J310"/>
  <c r="J296"/>
  <c r="BK277"/>
  <c r="BK260"/>
  <c r="BK254"/>
  <c r="BK220"/>
  <c r="J193"/>
  <c r="BK146"/>
  <c r="BK304"/>
  <c r="BK256"/>
  <c r="J188"/>
  <c r="J164"/>
  <c r="J316"/>
  <c r="J283"/>
  <c r="J261"/>
  <c r="BK142"/>
  <c r="BK309"/>
  <c r="J272"/>
  <c r="J216"/>
  <c r="BK314"/>
  <c r="BK301"/>
  <c r="BK276"/>
  <c r="J220"/>
  <c r="J299"/>
  <c r="J231"/>
  <c r="J246"/>
  <c r="J176"/>
  <c r="J140"/>
  <c r="BK331"/>
  <c r="BK315"/>
  <c r="BK269"/>
  <c r="J203"/>
  <c r="J306"/>
  <c r="J197"/>
  <c r="J289"/>
  <c r="J192"/>
  <c r="J276"/>
  <c r="BK310"/>
  <c r="J190"/>
  <c r="BK263"/>
  <c r="J151"/>
  <c r="J142"/>
  <c r="BK321"/>
  <c r="BK285"/>
  <c r="BK298"/>
  <c r="J322"/>
  <c r="J294"/>
  <c r="J256"/>
  <c r="BK237"/>
  <c r="BK176"/>
  <c r="J263"/>
  <c r="BK186"/>
  <c r="BK312"/>
  <c r="BK258"/>
  <c r="J308"/>
  <c r="BK202"/>
  <c r="J304"/>
  <c r="BK216"/>
  <c r="J238"/>
  <c r="J155"/>
  <c r="J329"/>
  <c r="BK291"/>
  <c r="BK246"/>
  <c r="BK188"/>
  <c r="BK143"/>
  <c r="BK257"/>
  <c r="J160"/>
  <c r="BK287"/>
  <c r="J185"/>
  <c r="BK282"/>
  <c r="J180"/>
  <c r="BK279"/>
  <c r="BK296"/>
  <c r="J254"/>
  <c r="BK286"/>
  <c r="BK322"/>
  <c r="J298"/>
  <c r="BK266"/>
  <c r="BK231"/>
  <c r="BK132"/>
  <c r="BK203"/>
  <c r="J315"/>
  <c r="BK193"/>
  <c r="J277"/>
  <c r="J186"/>
  <c r="J287"/>
  <c r="J202"/>
  <c r="BK294"/>
  <c r="J205"/>
  <c r="J317"/>
  <c r="BK329"/>
  <c r="BK299"/>
  <c r="BK272"/>
  <c r="BK248"/>
  <c r="J172"/>
  <c r="J269"/>
  <c r="J248"/>
  <c r="BK148"/>
  <c r="J134"/>
  <c l="1" r="BK131"/>
  <c r="J131"/>
  <c r="J96"/>
  <c r="BK184"/>
  <c r="J184"/>
  <c r="J99"/>
  <c r="T245"/>
  <c r="P284"/>
  <c r="R131"/>
  <c r="T150"/>
  <c r="T184"/>
  <c r="P245"/>
  <c r="P251"/>
  <c r="P268"/>
  <c r="BK281"/>
  <c r="J281"/>
  <c r="J103"/>
  <c r="BK284"/>
  <c r="J284"/>
  <c r="J104"/>
  <c r="R284"/>
  <c r="R293"/>
  <c r="R302"/>
  <c r="BK318"/>
  <c r="J318"/>
  <c r="J110"/>
  <c r="BK330"/>
  <c r="J330"/>
  <c r="J111"/>
  <c r="R150"/>
  <c r="R171"/>
  <c r="BK251"/>
  <c r="J251"/>
  <c r="J101"/>
  <c r="R268"/>
  <c r="T293"/>
  <c r="R318"/>
  <c r="T131"/>
  <c r="P171"/>
  <c r="T171"/>
  <c r="BK245"/>
  <c r="J245"/>
  <c r="J100"/>
  <c r="T251"/>
  <c r="R281"/>
  <c r="BK293"/>
  <c r="J293"/>
  <c r="J107"/>
  <c r="P302"/>
  <c r="R311"/>
  <c r="P330"/>
  <c r="BK150"/>
  <c r="J150"/>
  <c r="J97"/>
  <c r="P184"/>
  <c r="BK268"/>
  <c r="J268"/>
  <c r="J102"/>
  <c r="T281"/>
  <c r="T302"/>
  <c r="P318"/>
  <c r="R330"/>
  <c r="P131"/>
  <c r="P150"/>
  <c r="BK171"/>
  <c r="J171"/>
  <c r="J98"/>
  <c r="R184"/>
  <c r="R245"/>
  <c r="R251"/>
  <c r="T268"/>
  <c r="P281"/>
  <c r="T284"/>
  <c r="P293"/>
  <c r="P292"/>
  <c r="BK302"/>
  <c r="J302"/>
  <c r="J108"/>
  <c r="BK311"/>
  <c r="J311"/>
  <c r="J109"/>
  <c r="P311"/>
  <c r="T311"/>
  <c r="T318"/>
  <c r="T330"/>
  <c r="BK290"/>
  <c r="J290"/>
  <c r="J105"/>
  <c r="F126"/>
  <c r="BG132"/>
  <c r="J123"/>
  <c r="BG252"/>
  <c r="BG266"/>
  <c r="BG276"/>
  <c r="BE283"/>
  <c r="BG299"/>
  <c r="BG304"/>
  <c r="BG160"/>
  <c r="BG197"/>
  <c r="BG277"/>
  <c r="BG296"/>
  <c r="BG306"/>
  <c r="BG205"/>
  <c r="BG244"/>
  <c r="BG272"/>
  <c r="BG286"/>
  <c r="BG289"/>
  <c r="BG301"/>
  <c r="BG183"/>
  <c r="BG185"/>
  <c r="BG186"/>
  <c r="BG190"/>
  <c r="BG238"/>
  <c r="BG317"/>
  <c r="BG188"/>
  <c r="BG193"/>
  <c r="BG257"/>
  <c r="BG291"/>
  <c r="BG303"/>
  <c r="BG310"/>
  <c r="BG314"/>
  <c r="BG138"/>
  <c r="BG143"/>
  <c r="BG172"/>
  <c r="BG180"/>
  <c r="BG202"/>
  <c r="BG203"/>
  <c r="BG216"/>
  <c r="BG237"/>
  <c r="BG249"/>
  <c r="BG254"/>
  <c r="BG263"/>
  <c r="BG274"/>
  <c r="BE282"/>
  <c r="BG287"/>
  <c r="BG261"/>
  <c r="BG279"/>
  <c r="BG285"/>
  <c r="BG294"/>
  <c r="BG231"/>
  <c r="BG248"/>
  <c r="BG308"/>
  <c r="BG134"/>
  <c r="BG140"/>
  <c r="BG142"/>
  <c r="BG145"/>
  <c r="BG146"/>
  <c r="BG148"/>
  <c r="BG151"/>
  <c r="BG155"/>
  <c r="BG164"/>
  <c r="BG176"/>
  <c r="BG192"/>
  <c r="BG220"/>
  <c r="BG246"/>
  <c r="BG256"/>
  <c r="BG258"/>
  <c r="BG260"/>
  <c r="BG269"/>
  <c r="BG298"/>
  <c r="BG309"/>
  <c r="BG312"/>
  <c r="BG315"/>
  <c r="BG316"/>
  <c r="BG319"/>
  <c r="BG321"/>
  <c r="BG322"/>
  <c r="BG329"/>
  <c r="BG331"/>
  <c r="BG332"/>
  <c r="F34"/>
  <c i="1" r="BC95"/>
  <c r="BC94"/>
  <c r="W32"/>
  <c i="2" r="F35"/>
  <c i="1" r="BD95"/>
  <c r="BD94"/>
  <c r="W33"/>
  <c i="2" r="F32"/>
  <c i="1" r="BA95"/>
  <c r="BA94"/>
  <c r="AW94"/>
  <c r="AK30"/>
  <c i="2" r="J32"/>
  <c i="1" r="AW95"/>
  <c i="2" l="1" r="P130"/>
  <c r="P129"/>
  <c i="1" r="AU95"/>
  <c i="2" r="T292"/>
  <c r="T130"/>
  <c r="T129"/>
  <c r="R292"/>
  <c r="R130"/>
  <c r="R129"/>
  <c r="BK292"/>
  <c r="J292"/>
  <c r="J106"/>
  <c r="BK130"/>
  <c r="BK129"/>
  <c r="J129"/>
  <c r="J94"/>
  <c i="1" r="AU94"/>
  <c r="AY94"/>
  <c r="W30"/>
  <c i="2" r="F31"/>
  <c i="1" r="AZ95"/>
  <c r="AZ94"/>
  <c r="W29"/>
  <c i="2" r="F33"/>
  <c i="1" r="BB95"/>
  <c r="BB94"/>
  <c r="AX94"/>
  <c i="2" r="J31"/>
  <c i="1" r="AV95"/>
  <c r="AT95"/>
  <c i="2" l="1" r="J130"/>
  <c r="J95"/>
  <c r="J28"/>
  <c i="1" r="AG95"/>
  <c r="AG94"/>
  <c r="AK26"/>
  <c r="AV94"/>
  <c r="AK29"/>
  <c r="AK35"/>
  <c r="W31"/>
  <c i="2" l="1" r="J37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<sst xmlns="http://schemas.openxmlformats.org/spreadsheetml/2006/main">
  <si>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</si>
  <si>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</si>
  <si>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</si>
  <si>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</si>
  <si>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</si>
  <si>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{0cd53001-7cb0-4664-bc7b-e5ac54d0f7e2}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</si>
  <si>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</si>
  <si>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</si>
  <si>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</si>
  <si>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</si>
  <si>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</si>
  <si>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</si>
  <si>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</si>
  <si>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</si>
  <si>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Tribuna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</si>
  <si>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</si>
  <si>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</si>
  <si>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TRIBUNY AFK LODĚNICE</t>
  </si>
  <si>
    <t>KSO:</t>
  </si>
  <si>
    <t>CC-CZ:</t>
  </si>
  <si>
    <t>Místo:</t>
  </si>
  <si>
    <t>parc.č. 1700/28; 1700/27, k.ú. Loděnice</t>
  </si>
  <si>
    <t>Datum:</t>
  </si>
  <si>
    <t>22. 5. 2024</t>
  </si>
  <si>
    <t>Zadavatel:</t>
  </si>
  <si>
    <t>IČ:</t>
  </si>
  <si>
    <t xml:space="preserve">OÚ Loděnice, Husovo nám. č.p.4, 267 12 , Loděnice </t>
  </si>
  <si>
    <t>DIČ:</t>
  </si>
  <si>
    <t>Uchazeč:</t>
  </si>
  <si>
    <t>Vyplň údaj</t>
  </si>
  <si>
    <t>Projektant:</t>
  </si>
  <si>
    <t>SPORTPROJEKTA PRAHA S.R.O</t>
  </si>
  <si>
    <t>True</t>
  </si>
  <si>
    <t>Zpracovatel:</t>
  </si>
  <si>
    <t>61081051</t>
  </si>
  <si>
    <t>Lenka Jandová, Průběžná 1851, Rakovník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</si>
  <si>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</si>
  <si>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</si>
  <si>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</si>
  <si>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</si>
  <si>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</si>
  <si>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</si>
  <si>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</si>
  <si>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</si>
  <si>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</si>
  <si>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</si>
  <si>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</si>
  <si>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</si>
  <si>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</si>
  <si>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</si>
  <si>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</si>
  <si>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</si>
  <si>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</si>
  <si>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</si>
  <si>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</si>
  <si>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</si>
  <si>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</si>
  <si>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</si>
  <si>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</si>
  <si>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</si>
  <si>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</si>
  <si>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</si>
  <si>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</si>
  <si>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</si>
  <si>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</si>
  <si>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</si>
  <si>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</si>
  <si>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</si>
  <si>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</si>
  <si>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</si>
  <si>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</si>
  <si>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</si>
  <si>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</si>
  <si>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</si>
  <si>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</si>
  <si>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</si>
  <si>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</si>
  <si>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</si>
  <si>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</si>
  <si>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</si>
  <si>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</si>
  <si>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</si>
  <si>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</si>
  <si>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</si>
  <si>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</si>
  <si>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</si>
  <si>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</si>
  <si>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</si>
  <si>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</si>
  <si>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</si>
  <si>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</si>
  <si>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</si>
  <si>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</si>
  <si>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</si>
  <si>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</si>
  <si>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</si>
  <si>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</si>
  <si>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</si>
  <si>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</si>
  <si>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9-1 - Tribuna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</si>
  <si>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</si>
  <si>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</si>
  <si>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</si>
  <si>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</si>
  <si>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741 - Elektroinstalace - silnoproud</t>
  </si>
  <si>
    <t xml:space="preserve">    767 - Konstrukce zámečnické</t>
  </si>
  <si>
    <t xml:space="preserve">    783 - Dokončovací práce - nátěry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</si>
  <si>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</si>
  <si>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</si>
  <si>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</si>
  <si>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</si>
  <si>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</si>
  <si>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</si>
  <si>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</si>
  <si>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</si>
  <si>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</si>
  <si>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</si>
  <si>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</si>
  <si>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</si>
  <si>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</si>
  <si>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</si>
  <si>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</si>
  <si>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</si>
  <si>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</si>
  <si>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</si>
  <si>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</si>
  <si>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122151101</t>
  </si>
  <si>
    <t>Odkopávky a prokopávky nezapažené v hornině třídy těžitelnosti I skupiny 1 a 2 objem do 20 m3 strojně</t>
  </si>
  <si>
    <t>m3</t>
  </si>
  <si>
    <t>4</t>
  </si>
  <si>
    <t>1891524699</t>
  </si>
  <si>
    <t>VV</t>
  </si>
  <si>
    <t>16*6*0,15</t>
  </si>
  <si>
    <t>132151101</t>
  </si>
  <si>
    <t>Hloubení rýh nezapažených š do 800 mm v hornině třídy těžitelnosti I skupiny 1 a 2 objem do 20 m3 strojně</t>
  </si>
  <si>
    <t>1943345192</t>
  </si>
  <si>
    <t>(15,65*2+4,6*3)*0,5*1</t>
  </si>
  <si>
    <t>1,4*0,5*1*2</t>
  </si>
  <si>
    <t>Součet</t>
  </si>
  <si>
    <t>3</t>
  </si>
  <si>
    <t>162251101</t>
  </si>
  <si>
    <t>Vodorovné přemístění do 20 m výkopku/sypaniny z horniny třídy těžitelnosti I skupiny 1 až 3</t>
  </si>
  <si>
    <t>-1116800323</t>
  </si>
  <si>
    <t>12,783 " pro tpětné použití"</t>
  </si>
  <si>
    <t>162751117</t>
  </si>
  <si>
    <t>Vodorovné přemístění přes 9 000 do 10000 m výkopku/sypaniny z horniny třídy těžitelnosti I skupiny 1 až 3</t>
  </si>
  <si>
    <t>716893021</t>
  </si>
  <si>
    <t>23,95+14,4-12,783</t>
  </si>
  <si>
    <t>5</t>
  </si>
  <si>
    <t>167151101</t>
  </si>
  <si>
    <t>Nakládání výkopku z hornin třídy těžitelnosti I skupiny 1 až 3 do 100 m3</t>
  </si>
  <si>
    <t>-859681400</t>
  </si>
  <si>
    <t>6</t>
  </si>
  <si>
    <t>171201221</t>
  </si>
  <si>
    <t>Poplatek za uložení na skládce (skládkovné) zeminy a kamení kód odpadu 17 05 04</t>
  </si>
  <si>
    <t>t</t>
  </si>
  <si>
    <t>-772331174</t>
  </si>
  <si>
    <t>25,567*1,4 'Přepočtené koeficientem množství</t>
  </si>
  <si>
    <t>7</t>
  </si>
  <si>
    <t>171251201</t>
  </si>
  <si>
    <t>Uložení sypaniny na skládky nebo meziskládky</t>
  </si>
  <si>
    <t>862280636</t>
  </si>
  <si>
    <t>8</t>
  </si>
  <si>
    <t>174151101</t>
  </si>
  <si>
    <t>Zásyp jam, šachet rýh nebo kolem objektů sypaninou se zhutněním</t>
  </si>
  <si>
    <t>-1640709686</t>
  </si>
  <si>
    <t>(23,95+14,4)/3</t>
  </si>
  <si>
    <t>9</t>
  </si>
  <si>
    <t>181951112</t>
  </si>
  <si>
    <t>Úprava pláně v hornině třídy těžitelnosti I skupiny 1 až 3 se zhutněním strojně</t>
  </si>
  <si>
    <t>m2</t>
  </si>
  <si>
    <t>1124413404</t>
  </si>
  <si>
    <t>17*6</t>
  </si>
  <si>
    <t>Zakládání</t>
  </si>
  <si>
    <t>10</t>
  </si>
  <si>
    <t>274321411</t>
  </si>
  <si>
    <t>Základové pasy ze ŽB bez zvýšených nároků na prostředí tř. C 20/25</t>
  </si>
  <si>
    <t>1908120013</t>
  </si>
  <si>
    <t>(15,65*2+4,6*3)*0,5*0,5</t>
  </si>
  <si>
    <t>11</t>
  </si>
  <si>
    <t>274361821</t>
  </si>
  <si>
    <t>Výztuž základových pasů betonářskou ocelí 10 505 (R)</t>
  </si>
  <si>
    <t>-1920473854</t>
  </si>
  <si>
    <t>" D8"</t>
  </si>
  <si>
    <t>0,96*24*0,000395*1,1*4</t>
  </si>
  <si>
    <t>1*24*0,000395*1,1*2</t>
  </si>
  <si>
    <t>279113146</t>
  </si>
  <si>
    <t>Základová zeď tl přes 400 do 500 mm z tvárnic ztraceného bednění včetně výplně z betonu tř. C 20/25</t>
  </si>
  <si>
    <t>-1059401839</t>
  </si>
  <si>
    <t>(15,65*2+4,6*3)*0,5</t>
  </si>
  <si>
    <t>1,4*0,5*2</t>
  </si>
  <si>
    <t>13</t>
  </si>
  <si>
    <t>279361821</t>
  </si>
  <si>
    <t>Výztuž základových zdí nosných betonářskou ocelí 10 505</t>
  </si>
  <si>
    <t>-1192574031</t>
  </si>
  <si>
    <t>(45,1/0,25)*2,3*0,000395*1,1</t>
  </si>
  <si>
    <t>(1,4/0,25)*2,3*0,000395*1,1*2</t>
  </si>
  <si>
    <t>45,1*6*0,000395*1,1</t>
  </si>
  <si>
    <t>1,4*6*0,000395*1,1*2</t>
  </si>
  <si>
    <t>Svislé a kompletní konstrukce</t>
  </si>
  <si>
    <t>14</t>
  </si>
  <si>
    <t>311113144</t>
  </si>
  <si>
    <t>Nosná zeď tl přes 250 do 300 mm z hladkých tvárnic ztraceného bednění včetně výplně z betonu tř. C 20/25</t>
  </si>
  <si>
    <t>292643164</t>
  </si>
  <si>
    <t>(15,45*2+4,8*3)*2,5</t>
  </si>
  <si>
    <t>-1,5*2*2</t>
  </si>
  <si>
    <t>15</t>
  </si>
  <si>
    <t>311361821</t>
  </si>
  <si>
    <t>Výztuž nosných zdí betonářskou ocelí 10 505</t>
  </si>
  <si>
    <t>1806268291</t>
  </si>
  <si>
    <t>((15,45*2+4,8*3-1,5*2)/0,25)*2,65*0,000395*1,1 " 3"</t>
  </si>
  <si>
    <t xml:space="preserve">(1,4/0,25)*0,25*0,000395*1,1  " 4"</t>
  </si>
  <si>
    <t>16</t>
  </si>
  <si>
    <t>339921132</t>
  </si>
  <si>
    <t>Osazování betonových palisád do betonového základu v řadě výšky prvku přes 0,5 do 1 m</t>
  </si>
  <si>
    <t>m</t>
  </si>
  <si>
    <t>54201911</t>
  </si>
  <si>
    <t>" boky vjezdů"</t>
  </si>
  <si>
    <t>6*2*2</t>
  </si>
  <si>
    <t>17</t>
  </si>
  <si>
    <t>M</t>
  </si>
  <si>
    <t>592284081</t>
  </si>
  <si>
    <t xml:space="preserve">palisáda betonová  přírodní </t>
  </si>
  <si>
    <t>-167465253</t>
  </si>
  <si>
    <t>Vodorovné konstrukce</t>
  </si>
  <si>
    <t>18</t>
  </si>
  <si>
    <t>411121125</t>
  </si>
  <si>
    <t>Montáž prefabrikovaných ŽB stropů ze stropních panelů š 1200 mm dl přes 3800 do 7000 mm</t>
  </si>
  <si>
    <t>kus</t>
  </si>
  <si>
    <t>-796307495</t>
  </si>
  <si>
    <t>19</t>
  </si>
  <si>
    <t>593468671</t>
  </si>
  <si>
    <t>panel stropní předpjatý 1000x1196x200mm</t>
  </si>
  <si>
    <t>-160453974</t>
  </si>
  <si>
    <t>12,000*5,1</t>
  </si>
  <si>
    <t>20</t>
  </si>
  <si>
    <t>411321414</t>
  </si>
  <si>
    <t>Stropy deskové ze ŽB tř. C 25/30</t>
  </si>
  <si>
    <t>-212085005</t>
  </si>
  <si>
    <t>15,45*5,4*0,04</t>
  </si>
  <si>
    <t>411362021</t>
  </si>
  <si>
    <t>Výztuž stropů svařovanými sítěmi Kari</t>
  </si>
  <si>
    <t>-1712610703</t>
  </si>
  <si>
    <t>15,45*5,4*0,0044*1,1</t>
  </si>
  <si>
    <t>22</t>
  </si>
  <si>
    <t>413352116</t>
  </si>
  <si>
    <t>Odstranění podpěrné konstrukce nosníků výšky podepření do 4 m pro nosník výšky přes 100 cm</t>
  </si>
  <si>
    <t>281511549</t>
  </si>
  <si>
    <t>23</t>
  </si>
  <si>
    <t>417321515</t>
  </si>
  <si>
    <t>Ztužující pásy a věnce ze ŽB tř. C 25/30</t>
  </si>
  <si>
    <t>-44856225</t>
  </si>
  <si>
    <t>30,3*(0,3*0,2+0,2*0,15)</t>
  </si>
  <si>
    <t>13,8*(0,4*0,3+0,2*0,05)</t>
  </si>
  <si>
    <t>24</t>
  </si>
  <si>
    <t>417351115</t>
  </si>
  <si>
    <t>Zřízení bednění ztužujících věnců</t>
  </si>
  <si>
    <t>526565408</t>
  </si>
  <si>
    <t>30,3*(0,4*2+0,15)</t>
  </si>
  <si>
    <t>13,8*(0,4*2+0,05*4)</t>
  </si>
  <si>
    <t>3,1*2*0,3</t>
  </si>
  <si>
    <t>25</t>
  </si>
  <si>
    <t>417351116</t>
  </si>
  <si>
    <t>Odstranění bednění ztužujících věnců</t>
  </si>
  <si>
    <t>-1147305833</t>
  </si>
  <si>
    <t>26</t>
  </si>
  <si>
    <t>413352115</t>
  </si>
  <si>
    <t>Zřízení podpěrné konstrukce nosníků výšky podepření do 4 m pro nosník výšky přes 100 cm</t>
  </si>
  <si>
    <t>-1889258922</t>
  </si>
  <si>
    <t>3,1*0,3*2</t>
  </si>
  <si>
    <t>27</t>
  </si>
  <si>
    <t>417361821</t>
  </si>
  <si>
    <t>Výztuž ztužujících pásů a věnců betonářskou ocelí 10 505</t>
  </si>
  <si>
    <t>1120800742</t>
  </si>
  <si>
    <t>"D12"</t>
  </si>
  <si>
    <t>30,3*4*0,000888*1,1</t>
  </si>
  <si>
    <t>13,8*4*0,000888*1,1</t>
  </si>
  <si>
    <t>5,1*10*0,000888*1,1</t>
  </si>
  <si>
    <t>" D6"</t>
  </si>
  <si>
    <t>(30,3/0,2)*0,98*0,000222*1,1</t>
  </si>
  <si>
    <t>(13,8/0,2)*1,36*0,000222*1,1</t>
  </si>
  <si>
    <t>1,5*18*0,000395*1,1*6</t>
  </si>
  <si>
    <t>28</t>
  </si>
  <si>
    <t>430321414</t>
  </si>
  <si>
    <t>Schodišťová konstrukce a rampa ze ŽB tř. C 25/30</t>
  </si>
  <si>
    <t>-914839838</t>
  </si>
  <si>
    <t>1,2*4,6*0,15*2</t>
  </si>
  <si>
    <t>16*0,1775*0,28</t>
  </si>
  <si>
    <t>29</t>
  </si>
  <si>
    <t>430361821</t>
  </si>
  <si>
    <t>Výztuž schodišťové konstrukce a rampy betonářskou ocelí 10 505</t>
  </si>
  <si>
    <t>-1299601711</t>
  </si>
  <si>
    <t>1,14*41*0,000395*1,1</t>
  </si>
  <si>
    <t>" D12"</t>
  </si>
  <si>
    <t>5*5,35*0,000888*1,1</t>
  </si>
  <si>
    <t>5*5,1*0,000888*1,1</t>
  </si>
  <si>
    <t>4*5,37*0,000888*1,1</t>
  </si>
  <si>
    <t>Mezisoučet</t>
  </si>
  <si>
    <t>" druhé rameno"</t>
  </si>
  <si>
    <t>0,092</t>
  </si>
  <si>
    <t>30</t>
  </si>
  <si>
    <t>431351121</t>
  </si>
  <si>
    <t>Zřízení bednění podest schodišť a ramp přímočarých v do 4 m</t>
  </si>
  <si>
    <t>-1761366959</t>
  </si>
  <si>
    <t>1,2*4,7*2</t>
  </si>
  <si>
    <t>4,7*0,2*2</t>
  </si>
  <si>
    <t>13,16</t>
  </si>
  <si>
    <t>31</t>
  </si>
  <si>
    <t>431351122</t>
  </si>
  <si>
    <t>Odstranění bednění podest schodišť a ramp přímočarých v do 4 m</t>
  </si>
  <si>
    <t>417050963</t>
  </si>
  <si>
    <t>32</t>
  </si>
  <si>
    <t>434351141</t>
  </si>
  <si>
    <t>Zřízení bednění stupňů přímočarých schodišť</t>
  </si>
  <si>
    <t>292723838</t>
  </si>
  <si>
    <t>1,2*16*0,1775+1,2*15*0,28</t>
  </si>
  <si>
    <t>10,328</t>
  </si>
  <si>
    <t>33</t>
  </si>
  <si>
    <t>434351142</t>
  </si>
  <si>
    <t>Odstranění bednění stupňů přímočarých schodišť</t>
  </si>
  <si>
    <t>-2011279734</t>
  </si>
  <si>
    <t>Komunikace pozemní</t>
  </si>
  <si>
    <t>34</t>
  </si>
  <si>
    <t>564871116</t>
  </si>
  <si>
    <t>Podklad ze štěrkodrtě ŠD tl. 300 mm</t>
  </si>
  <si>
    <t>676087567</t>
  </si>
  <si>
    <t>6*3,1*2</t>
  </si>
  <si>
    <t>35</t>
  </si>
  <si>
    <t>596211110</t>
  </si>
  <si>
    <t>Kladení zámkové dlažby komunikací pro pěší tl 60 mm skupiny A pl do 50 m2</t>
  </si>
  <si>
    <t>466842016</t>
  </si>
  <si>
    <t>36</t>
  </si>
  <si>
    <t>59245018</t>
  </si>
  <si>
    <t>dlažba tvar obdélník betonová 200x100x60mm přírodní</t>
  </si>
  <si>
    <t>-1615494911</t>
  </si>
  <si>
    <t>37,2*1,03 'Přepočtené koeficientem množství</t>
  </si>
  <si>
    <t>Úpravy povrchů, podlahy a osazování výplní</t>
  </si>
  <si>
    <t>37</t>
  </si>
  <si>
    <t>631311116</t>
  </si>
  <si>
    <t>Mazanina tl přes 50 do 80 mm z betonu prostého bez zvýšených nároků na prostředí tř. C 25/30</t>
  </si>
  <si>
    <t>1200620423</t>
  </si>
  <si>
    <t>15,45*5,4*0,05</t>
  </si>
  <si>
    <t>38</t>
  </si>
  <si>
    <t>631311136</t>
  </si>
  <si>
    <t>Mazanina tl přes 120 do 240 mm z betonu prostého bez zvýšených nároků na prostředí tř. C 25/30</t>
  </si>
  <si>
    <t>1091154046</t>
  </si>
  <si>
    <t>15,45*5,4*0,15</t>
  </si>
  <si>
    <t>39</t>
  </si>
  <si>
    <t>631319013</t>
  </si>
  <si>
    <t>Příplatek k mazanině tl přes 120 do 240 mm za přehlazení povrchu</t>
  </si>
  <si>
    <t>-982818800</t>
  </si>
  <si>
    <t>40</t>
  </si>
  <si>
    <t>631319175</t>
  </si>
  <si>
    <t>Příplatek k mazanině tl přes 120 do 240 mm za stržení povrchu spodní vrstvy před vložením výztuže</t>
  </si>
  <si>
    <t>967622254</t>
  </si>
  <si>
    <t>41</t>
  </si>
  <si>
    <t>631351101</t>
  </si>
  <si>
    <t>Zřízení bednění rýh a hran v podlahách</t>
  </si>
  <si>
    <t>907071817</t>
  </si>
  <si>
    <t>(15,45*2+5,4*2)*0,15</t>
  </si>
  <si>
    <t>42</t>
  </si>
  <si>
    <t>631351102</t>
  </si>
  <si>
    <t>Odstranění bednění rýh a hran v podlahách</t>
  </si>
  <si>
    <t>1755138153</t>
  </si>
  <si>
    <t>43</t>
  </si>
  <si>
    <t>631362021</t>
  </si>
  <si>
    <t>Výztuž mazanin svařovanými sítěmi Kari</t>
  </si>
  <si>
    <t>14123946</t>
  </si>
  <si>
    <t>15,45*5,4*2*0,0031*1,1</t>
  </si>
  <si>
    <t>44</t>
  </si>
  <si>
    <t>635111241</t>
  </si>
  <si>
    <t>Násyp pod podlahy z hrubého kameniva 8-16 se zhutněním</t>
  </si>
  <si>
    <t>-1872375006</t>
  </si>
  <si>
    <t>" násyp - nájezdy"</t>
  </si>
  <si>
    <t>(6*3,1)*0,4*2</t>
  </si>
  <si>
    <t>45</t>
  </si>
  <si>
    <t>635111242</t>
  </si>
  <si>
    <t>Násyp pod podlahy z hrubého kameniva 16-32 se zhutněním</t>
  </si>
  <si>
    <t>-998461537</t>
  </si>
  <si>
    <t>35*0,45*2</t>
  </si>
  <si>
    <t>Ostatní konstrukce a práce, bourání</t>
  </si>
  <si>
    <t>46</t>
  </si>
  <si>
    <t>916991121</t>
  </si>
  <si>
    <t>Lože pod obrubníky, krajníky nebo obruby z dlažebních kostek z betonu prostého</t>
  </si>
  <si>
    <t>-472348664</t>
  </si>
  <si>
    <t>" nájez - lože palisády"</t>
  </si>
  <si>
    <t>24*0,2*0,2</t>
  </si>
  <si>
    <t>47</t>
  </si>
  <si>
    <t>941111131</t>
  </si>
  <si>
    <t>Montáž lešení řadového trubkového lehkého s podlahami zatížení do 200 kg/m2 š přes 1,2 do 1,5 m v do 10 m</t>
  </si>
  <si>
    <t>-1774841946</t>
  </si>
  <si>
    <t>(18*2+8,5*2+4,6)*2,5</t>
  </si>
  <si>
    <t>48</t>
  </si>
  <si>
    <t>941111231</t>
  </si>
  <si>
    <t>Příplatek k lešení řadovému trubkovému lehkému s podlahami š 1,5 m v 10 m za první a ZKD den použití</t>
  </si>
  <si>
    <t>-2096581227</t>
  </si>
  <si>
    <t>144*3 'Přepočtené koeficientem množství</t>
  </si>
  <si>
    <t>49</t>
  </si>
  <si>
    <t>941111831</t>
  </si>
  <si>
    <t>Demontáž lešení řadového trubkového lehkého s podlahami zatížení do 200 kg/m2 š přes 1,2 do 1,5 m v do 10 m</t>
  </si>
  <si>
    <t>-1626088091</t>
  </si>
  <si>
    <t>50</t>
  </si>
  <si>
    <t>952901111</t>
  </si>
  <si>
    <t>Vyčištění budov bytové a občanské výstavby při výšce podlaží do 4 m</t>
  </si>
  <si>
    <t>771679287</t>
  </si>
  <si>
    <t>35*2</t>
  </si>
  <si>
    <t>51</t>
  </si>
  <si>
    <t>961044111</t>
  </si>
  <si>
    <t>Bourání základů z betonu prostého</t>
  </si>
  <si>
    <t>-827788480</t>
  </si>
  <si>
    <t>((1,6+0,9)/2)*5*0,3*4</t>
  </si>
  <si>
    <t>9-1</t>
  </si>
  <si>
    <t>52</t>
  </si>
  <si>
    <t>9-101</t>
  </si>
  <si>
    <t>Montáž a doprava tribuny</t>
  </si>
  <si>
    <t>soub</t>
  </si>
  <si>
    <t>-793270138</t>
  </si>
  <si>
    <t>53</t>
  </si>
  <si>
    <t>901101</t>
  </si>
  <si>
    <t>Krytá tribuna, kapacita 142 míst, nosnost 11360kg; ocelová konstrukce + komůrkový polykarbonát s UV tl. 8mm, plastová sedadla, plošiny z rýhovaného plechu</t>
  </si>
  <si>
    <t>-1532132152</t>
  </si>
  <si>
    <t>997</t>
  </si>
  <si>
    <t>Přesun sutě</t>
  </si>
  <si>
    <t>54</t>
  </si>
  <si>
    <t>997013111</t>
  </si>
  <si>
    <t>Vnitrostaveništní doprava suti a vybouraných hmot pro budovy v do 6 m s použitím mechanizace</t>
  </si>
  <si>
    <t>1039357003</t>
  </si>
  <si>
    <t>55</t>
  </si>
  <si>
    <t>997013501</t>
  </si>
  <si>
    <t>Odvoz suti a vybouraných hmot na skládku nebo meziskládku do 1 km se složením</t>
  </si>
  <si>
    <t>1614822837</t>
  </si>
  <si>
    <t>56</t>
  </si>
  <si>
    <t>997013509</t>
  </si>
  <si>
    <t>Příplatek k odvozu suti a vybouraných hmot na skládku ZKD 1 km přes 1 km</t>
  </si>
  <si>
    <t>17905641</t>
  </si>
  <si>
    <t>15*9 'Přepočtené koeficientem množství</t>
  </si>
  <si>
    <t>57</t>
  </si>
  <si>
    <t>997013601</t>
  </si>
  <si>
    <t>Poplatek za uložení na skládce (skládkovné) stavebního odpadu betonového kód odpadu 17 01 01</t>
  </si>
  <si>
    <t>1479568334</t>
  </si>
  <si>
    <t>998</t>
  </si>
  <si>
    <t>Přesun hmot</t>
  </si>
  <si>
    <t>58</t>
  </si>
  <si>
    <t>998011001</t>
  </si>
  <si>
    <t>Přesun hmot pro budovy zděné v do 6 m</t>
  </si>
  <si>
    <t>2009079883</t>
  </si>
  <si>
    <t>PSV</t>
  </si>
  <si>
    <t>Práce a dodávky PSV</t>
  </si>
  <si>
    <t>711</t>
  </si>
  <si>
    <t>Izolace proti vodě, vlhkosti a plynům</t>
  </si>
  <si>
    <t>59</t>
  </si>
  <si>
    <t>711111001</t>
  </si>
  <si>
    <t>Provedení izolace proti zemní vlhkosti vodorovné za studena nátěrem penetračním</t>
  </si>
  <si>
    <t>925566540</t>
  </si>
  <si>
    <t>15,45*5,4</t>
  </si>
  <si>
    <t>60</t>
  </si>
  <si>
    <t>11163150</t>
  </si>
  <si>
    <t>lak penetrační asfaltový</t>
  </si>
  <si>
    <t>1070772533</t>
  </si>
  <si>
    <t>83,43*0,00033 'Přepočtené koeficientem množství</t>
  </si>
  <si>
    <t>61</t>
  </si>
  <si>
    <t>711111051</t>
  </si>
  <si>
    <t>Provedení izolace proti zemní vlhkosti vodorovné za studena 2x nátěr tekutou elastickou hydroizolací</t>
  </si>
  <si>
    <t>-680646173</t>
  </si>
  <si>
    <t>62</t>
  </si>
  <si>
    <t>24551030</t>
  </si>
  <si>
    <t>stěrka hydroizolační dvousložková cemento-polymerová vlákny vyztužená proti zemní vlhkosti</t>
  </si>
  <si>
    <t>kg</t>
  </si>
  <si>
    <t>-1037323491</t>
  </si>
  <si>
    <t>83,43*1,65 'Přepočtené koeficientem množství</t>
  </si>
  <si>
    <t>63</t>
  </si>
  <si>
    <t>998711101</t>
  </si>
  <si>
    <t>Přesun hmot tonážní pro izolace proti vodě, vlhkosti a plynům v objektech v do 6 m</t>
  </si>
  <si>
    <t>254598993</t>
  </si>
  <si>
    <t>741</t>
  </si>
  <si>
    <t>Elektroinstalace - silnoproud</t>
  </si>
  <si>
    <t>64</t>
  </si>
  <si>
    <t>741110000</t>
  </si>
  <si>
    <t>Montáž elektroinstalace</t>
  </si>
  <si>
    <t>1842829385</t>
  </si>
  <si>
    <t>65</t>
  </si>
  <si>
    <t>348237351</t>
  </si>
  <si>
    <t>svítidlo stropní zářivkové</t>
  </si>
  <si>
    <t>660197122</t>
  </si>
  <si>
    <t>8*1,05 'Přepočtené koeficientem množství</t>
  </si>
  <si>
    <t>66</t>
  </si>
  <si>
    <t>345552201</t>
  </si>
  <si>
    <t>zásuvky a spínače</t>
  </si>
  <si>
    <t>-1267933530</t>
  </si>
  <si>
    <t>1*1,05 'Přepočtené koeficientem množství</t>
  </si>
  <si>
    <t>67</t>
  </si>
  <si>
    <t>345552203</t>
  </si>
  <si>
    <t>drobný a spojovací materiál</t>
  </si>
  <si>
    <t>1969441785</t>
  </si>
  <si>
    <t>68</t>
  </si>
  <si>
    <t>741110009</t>
  </si>
  <si>
    <t>Výchozí revize</t>
  </si>
  <si>
    <t>645297202</t>
  </si>
  <si>
    <t>69</t>
  </si>
  <si>
    <t>741110001</t>
  </si>
  <si>
    <t>Stavební přípomoce</t>
  </si>
  <si>
    <t>-1541609300</t>
  </si>
  <si>
    <t>767</t>
  </si>
  <si>
    <t>Konstrukce zámečnické</t>
  </si>
  <si>
    <t>70</t>
  </si>
  <si>
    <t>767163221</t>
  </si>
  <si>
    <t>Montáž přímého kovového zábradlí z dílců do betonu konstrukce na schodišti</t>
  </si>
  <si>
    <t>-1803793991</t>
  </si>
  <si>
    <t>4,9*4</t>
  </si>
  <si>
    <t>71</t>
  </si>
  <si>
    <t>553422801</t>
  </si>
  <si>
    <t xml:space="preserve"> ocelové schodišťové zábradlí vč. povrchové úpravy</t>
  </si>
  <si>
    <t>188314937</t>
  </si>
  <si>
    <t>72</t>
  </si>
  <si>
    <t>767651111</t>
  </si>
  <si>
    <t>Montáž vrat garážových sekčních zajížděcích pod strop nebo rolovacích pl do 6 m2</t>
  </si>
  <si>
    <t>-1884868899</t>
  </si>
  <si>
    <t>73</t>
  </si>
  <si>
    <t>553458671</t>
  </si>
  <si>
    <t>vrata rolovací 150x205 cm vč. pohonu a ovladače, kliky</t>
  </si>
  <si>
    <t>1596404842</t>
  </si>
  <si>
    <t>74</t>
  </si>
  <si>
    <t>998767101</t>
  </si>
  <si>
    <t>Přesun hmot tonážní pro zámečnické konstrukce v objektech v do 6 m</t>
  </si>
  <si>
    <t>-2073957865</t>
  </si>
  <si>
    <t>783</t>
  </si>
  <si>
    <t>Dokončovací práce - nátěry</t>
  </si>
  <si>
    <t>75</t>
  </si>
  <si>
    <t>777111123</t>
  </si>
  <si>
    <t>Strojní broušení podkladu před provedením lité podlahy</t>
  </si>
  <si>
    <t>967459193</t>
  </si>
  <si>
    <t>173,146</t>
  </si>
  <si>
    <t>76</t>
  </si>
  <si>
    <t>783913151</t>
  </si>
  <si>
    <t>Penetrační syntetický nátěr hladkých betonových podlah</t>
  </si>
  <si>
    <t>945342994</t>
  </si>
  <si>
    <t>77</t>
  </si>
  <si>
    <t>783917161</t>
  </si>
  <si>
    <t>Krycí dvojnásobný syntetický nátěr betonové podlahy</t>
  </si>
  <si>
    <t>1832167587</t>
  </si>
  <si>
    <t>" schodiště"</t>
  </si>
  <si>
    <t>(1,2*0,1775*16+1,2*0,28*15)*2</t>
  </si>
  <si>
    <t>4,7*0,15*4</t>
  </si>
  <si>
    <t>78</t>
  </si>
  <si>
    <t>783997151</t>
  </si>
  <si>
    <t>Příplatek k cenám krycího nátěru betonové podlahy za protiskluznou úpravu</t>
  </si>
  <si>
    <t>-171444434</t>
  </si>
  <si>
    <t>HZS</t>
  </si>
  <si>
    <t>Hodinové zúčtovací sazby</t>
  </si>
  <si>
    <t>79</t>
  </si>
  <si>
    <t>HZS4132</t>
  </si>
  <si>
    <t>Hodinová zúčtovací sazba jeřábník specialista</t>
  </si>
  <si>
    <t>hod</t>
  </si>
  <si>
    <t>512</t>
  </si>
  <si>
    <t>-757933755</t>
  </si>
  <si>
    <t>80</t>
  </si>
  <si>
    <t>HZS4142</t>
  </si>
  <si>
    <t>Hodinová zúčtovací sazba vazač břemen odborný</t>
  </si>
  <si>
    <t>-1946174063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</si>
</sst>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8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 applyProtection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1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2" fillId="0" borderId="14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34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37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38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39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40</v>
      </c>
      <c r="AL28" s="46"/>
      <c r="AM28" s="46"/>
      <c r="AN28" s="46"/>
      <c r="AO28" s="46"/>
      <c r="AP28" s="41"/>
      <c r="AQ28" s="41"/>
      <c r="AR28" s="45"/>
      <c r="BE28" s="32"/>
    </row>
    <row r="29" hidden="1" s="3" customFormat="1" ht="14.4" customHeight="1">
      <c r="A29" s="3"/>
      <c r="B29" s="47"/>
      <c r="C29" s="48"/>
      <c r="D29" s="33" t="s">
        <v>41</v>
      </c>
      <c r="E29" s="48"/>
      <c r="F29" s="33" t="s">
        <v>42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hidden="1" s="3" customFormat="1" ht="14.4" customHeight="1">
      <c r="A30" s="3"/>
      <c r="B30" s="47"/>
      <c r="C30" s="48"/>
      <c r="D30" s="48"/>
      <c r="E30" s="48"/>
      <c r="F30" s="33" t="s">
        <v>43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s="3" customFormat="1" ht="14.4" customHeight="1">
      <c r="A31" s="3"/>
      <c r="B31" s="47"/>
      <c r="C31" s="48"/>
      <c r="D31" s="53" t="s">
        <v>41</v>
      </c>
      <c r="E31" s="48"/>
      <c r="F31" s="33" t="s">
        <v>44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s="3" customFormat="1" ht="14.4" customHeight="1">
      <c r="A32" s="3"/>
      <c r="B32" s="47"/>
      <c r="C32" s="48"/>
      <c r="D32" s="48"/>
      <c r="E32" s="48"/>
      <c r="F32" s="33" t="s">
        <v>45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46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4"/>
      <c r="D35" s="55" t="s">
        <v>47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48</v>
      </c>
      <c r="U35" s="56"/>
      <c r="V35" s="56"/>
      <c r="W35" s="56"/>
      <c r="X35" s="58" t="s">
        <v>49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1"/>
      <c r="C49" s="62"/>
      <c r="D49" s="63" t="s">
        <v>50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3" t="s">
        <v>51</v>
      </c>
      <c r="AI49" s="64"/>
      <c r="AJ49" s="64"/>
      <c r="AK49" s="64"/>
      <c r="AL49" s="64"/>
      <c r="AM49" s="64"/>
      <c r="AN49" s="64"/>
      <c r="AO49" s="64"/>
      <c r="AP49" s="62"/>
      <c r="AQ49" s="62"/>
      <c r="AR49" s="65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6" t="s">
        <v>52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6" t="s">
        <v>53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6" t="s">
        <v>52</v>
      </c>
      <c r="AI60" s="43"/>
      <c r="AJ60" s="43"/>
      <c r="AK60" s="43"/>
      <c r="AL60" s="43"/>
      <c r="AM60" s="66" t="s">
        <v>53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3" t="s">
        <v>54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3" t="s">
        <v>55</v>
      </c>
      <c r="AI64" s="67"/>
      <c r="AJ64" s="67"/>
      <c r="AK64" s="67"/>
      <c r="AL64" s="67"/>
      <c r="AM64" s="67"/>
      <c r="AN64" s="67"/>
      <c r="AO64" s="67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6" t="s">
        <v>52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6" t="s">
        <v>53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6" t="s">
        <v>52</v>
      </c>
      <c r="AI75" s="43"/>
      <c r="AJ75" s="43"/>
      <c r="AK75" s="43"/>
      <c r="AL75" s="43"/>
      <c r="AM75" s="66" t="s">
        <v>53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8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45"/>
      <c r="BE77" s="39"/>
    </row>
    <row r="81" s="2" customFormat="1" ht="6.96" customHeight="1">
      <c r="A81" s="39"/>
      <c r="B81" s="70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45"/>
      <c r="BE81" s="39"/>
    </row>
    <row r="82" s="2" customFormat="1" ht="24.96" customHeight="1">
      <c r="A82" s="39"/>
      <c r="B82" s="40"/>
      <c r="C82" s="24" t="s">
        <v>56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2"/>
      <c r="C84" s="33" t="s">
        <v>13</v>
      </c>
      <c r="D84" s="73"/>
      <c r="E84" s="73"/>
      <c r="F84" s="73"/>
      <c r="G84" s="73"/>
      <c r="H84" s="73"/>
      <c r="I84" s="73"/>
      <c r="J84" s="73"/>
      <c r="K84" s="73"/>
      <c r="L84" s="73" t="str">
        <f>K5</f>
        <v>Tribuna</v>
      </c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4"/>
      <c r="BE84" s="4"/>
    </row>
    <row r="85" s="5" customFormat="1" ht="36.96" customHeight="1">
      <c r="A85" s="5"/>
      <c r="B85" s="75"/>
      <c r="C85" s="76" t="s">
        <v>16</v>
      </c>
      <c r="D85" s="77"/>
      <c r="E85" s="77"/>
      <c r="F85" s="77"/>
      <c r="G85" s="77"/>
      <c r="H85" s="77"/>
      <c r="I85" s="77"/>
      <c r="J85" s="77"/>
      <c r="K85" s="77"/>
      <c r="L85" s="78" t="str">
        <f>K6</f>
        <v>REKONSTRUKCE TRIBUNY AFK LODĚNICE</v>
      </c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9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80" t="str">
        <f>IF(K8="","",K8)</f>
        <v>parc.č. 1700/28; 1700/27, k.ú. Loděnice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1" t="str">
        <f>IF(AN8= "","",AN8)</f>
        <v>22. 5. 2024</v>
      </c>
      <c r="AN87" s="81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25.6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3" t="str">
        <f>IF(E11= "","",E11)</f>
        <v xml:space="preserve">OÚ Loděnice, Husovo nám. č.p.4, 267 12 , Loděnice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2" t="str">
        <f>IF(E17="","",E17)</f>
        <v>SPORTPROJEKTA PRAHA S.R.O</v>
      </c>
      <c r="AN89" s="73"/>
      <c r="AO89" s="73"/>
      <c r="AP89" s="73"/>
      <c r="AQ89" s="41"/>
      <c r="AR89" s="45"/>
      <c r="AS89" s="83" t="s">
        <v>57</v>
      </c>
      <c r="AT89" s="84"/>
      <c r="AU89" s="85"/>
      <c r="AV89" s="85"/>
      <c r="AW89" s="85"/>
      <c r="AX89" s="85"/>
      <c r="AY89" s="85"/>
      <c r="AZ89" s="85"/>
      <c r="BA89" s="85"/>
      <c r="BB89" s="85"/>
      <c r="BC89" s="85"/>
      <c r="BD89" s="86"/>
      <c r="BE89" s="39"/>
    </row>
    <row r="90" s="2" customFormat="1" ht="25.6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3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2" t="str">
        <f>IF(E20="","",E20)</f>
        <v>Lenka Jandová, Průběžná 1851, Rakovník</v>
      </c>
      <c r="AN90" s="73"/>
      <c r="AO90" s="73"/>
      <c r="AP90" s="73"/>
      <c r="AQ90" s="41"/>
      <c r="AR90" s="45"/>
      <c r="AS90" s="87"/>
      <c r="AT90" s="88"/>
      <c r="AU90" s="89"/>
      <c r="AV90" s="89"/>
      <c r="AW90" s="89"/>
      <c r="AX90" s="89"/>
      <c r="AY90" s="89"/>
      <c r="AZ90" s="89"/>
      <c r="BA90" s="89"/>
      <c r="BB90" s="89"/>
      <c r="BC90" s="89"/>
      <c r="BD90" s="90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1"/>
      <c r="AT91" s="92"/>
      <c r="AU91" s="93"/>
      <c r="AV91" s="93"/>
      <c r="AW91" s="93"/>
      <c r="AX91" s="93"/>
      <c r="AY91" s="93"/>
      <c r="AZ91" s="93"/>
      <c r="BA91" s="93"/>
      <c r="BB91" s="93"/>
      <c r="BC91" s="93"/>
      <c r="BD91" s="94"/>
      <c r="BE91" s="39"/>
    </row>
    <row r="92" s="2" customFormat="1" ht="29.28" customHeight="1">
      <c r="A92" s="39"/>
      <c r="B92" s="40"/>
      <c r="C92" s="95" t="s">
        <v>58</v>
      </c>
      <c r="D92" s="96"/>
      <c r="E92" s="96"/>
      <c r="F92" s="96"/>
      <c r="G92" s="96"/>
      <c r="H92" s="97"/>
      <c r="I92" s="98" t="s">
        <v>59</v>
      </c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9" t="s">
        <v>60</v>
      </c>
      <c r="AH92" s="96"/>
      <c r="AI92" s="96"/>
      <c r="AJ92" s="96"/>
      <c r="AK92" s="96"/>
      <c r="AL92" s="96"/>
      <c r="AM92" s="96"/>
      <c r="AN92" s="98" t="s">
        <v>61</v>
      </c>
      <c r="AO92" s="96"/>
      <c r="AP92" s="100"/>
      <c r="AQ92" s="101" t="s">
        <v>62</v>
      </c>
      <c r="AR92" s="45"/>
      <c r="AS92" s="102" t="s">
        <v>63</v>
      </c>
      <c r="AT92" s="103" t="s">
        <v>64</v>
      </c>
      <c r="AU92" s="103" t="s">
        <v>65</v>
      </c>
      <c r="AV92" s="103" t="s">
        <v>66</v>
      </c>
      <c r="AW92" s="103" t="s">
        <v>67</v>
      </c>
      <c r="AX92" s="103" t="s">
        <v>68</v>
      </c>
      <c r="AY92" s="103" t="s">
        <v>69</v>
      </c>
      <c r="AZ92" s="103" t="s">
        <v>70</v>
      </c>
      <c r="BA92" s="103" t="s">
        <v>71</v>
      </c>
      <c r="BB92" s="103" t="s">
        <v>72</v>
      </c>
      <c r="BC92" s="103" t="s">
        <v>73</v>
      </c>
      <c r="BD92" s="104" t="s">
        <v>74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5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7"/>
      <c r="BE93" s="39"/>
    </row>
    <row r="94" s="6" customFormat="1" ht="32.4" customHeight="1">
      <c r="A94" s="6"/>
      <c r="B94" s="108"/>
      <c r="C94" s="109" t="s">
        <v>75</v>
      </c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1">
        <f>ROUND(AG95,2)</f>
        <v>0</v>
      </c>
      <c r="AH94" s="111"/>
      <c r="AI94" s="111"/>
      <c r="AJ94" s="111"/>
      <c r="AK94" s="111"/>
      <c r="AL94" s="111"/>
      <c r="AM94" s="111"/>
      <c r="AN94" s="112">
        <f>SUM(AG94,AT94)</f>
        <v>0</v>
      </c>
      <c r="AO94" s="112"/>
      <c r="AP94" s="112"/>
      <c r="AQ94" s="113" t="s">
        <v>1</v>
      </c>
      <c r="AR94" s="114"/>
      <c r="AS94" s="115">
        <f>ROUND(AS95,2)</f>
        <v>0</v>
      </c>
      <c r="AT94" s="116">
        <f>ROUND(SUM(AV94:AW94),2)</f>
        <v>0</v>
      </c>
      <c r="AU94" s="117">
        <f>ROUND(AU95,5)</f>
        <v>0</v>
      </c>
      <c r="AV94" s="116">
        <f>ROUND(AZ94*L29,2)</f>
        <v>0</v>
      </c>
      <c r="AW94" s="116">
        <f>ROUND(BA94*L30,2)</f>
        <v>0</v>
      </c>
      <c r="AX94" s="116">
        <f>ROUND(BB94*L29,2)</f>
        <v>0</v>
      </c>
      <c r="AY94" s="116">
        <f>ROUND(BC94*L30,2)</f>
        <v>0</v>
      </c>
      <c r="AZ94" s="116">
        <f>ROUND(AZ95,2)</f>
        <v>0</v>
      </c>
      <c r="BA94" s="116">
        <f>ROUND(BA95,2)</f>
        <v>0</v>
      </c>
      <c r="BB94" s="116">
        <f>ROUND(BB95,2)</f>
        <v>0</v>
      </c>
      <c r="BC94" s="116">
        <f>ROUND(BC95,2)</f>
        <v>0</v>
      </c>
      <c r="BD94" s="118">
        <f>ROUND(BD95,2)</f>
        <v>0</v>
      </c>
      <c r="BE94" s="6"/>
      <c r="BS94" s="119" t="s">
        <v>76</v>
      </c>
      <c r="BT94" s="119" t="s">
        <v>77</v>
      </c>
      <c r="BV94" s="119" t="s">
        <v>78</v>
      </c>
      <c r="BW94" s="119" t="s">
        <v>5</v>
      </c>
      <c r="BX94" s="119" t="s">
        <v>79</v>
      </c>
      <c r="CL94" s="119" t="s">
        <v>1</v>
      </c>
    </row>
    <row r="95" s="7" customFormat="1" ht="24.75" customHeight="1">
      <c r="A95" s="120" t="s">
        <v>80</v>
      </c>
      <c r="B95" s="121"/>
      <c r="C95" s="122"/>
      <c r="D95" s="123" t="s">
        <v>14</v>
      </c>
      <c r="E95" s="123"/>
      <c r="F95" s="123"/>
      <c r="G95" s="123"/>
      <c r="H95" s="123"/>
      <c r="I95" s="124"/>
      <c r="J95" s="123" t="s">
        <v>17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'Tribuna - REKONSTRUKCE TR...'!J28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81</v>
      </c>
      <c r="AR95" s="127"/>
      <c r="AS95" s="128">
        <v>0</v>
      </c>
      <c r="AT95" s="129">
        <f>ROUND(SUM(AV95:AW95),2)</f>
        <v>0</v>
      </c>
      <c r="AU95" s="130">
        <f>'Tribuna - REKONSTRUKCE TR...'!P129</f>
        <v>0</v>
      </c>
      <c r="AV95" s="129">
        <f>'Tribuna - REKONSTRUKCE TR...'!J31</f>
        <v>0</v>
      </c>
      <c r="AW95" s="129">
        <f>'Tribuna - REKONSTRUKCE TR...'!J32</f>
        <v>0</v>
      </c>
      <c r="AX95" s="129">
        <f>'Tribuna - REKONSTRUKCE TR...'!J33</f>
        <v>0</v>
      </c>
      <c r="AY95" s="129">
        <f>'Tribuna - REKONSTRUKCE TR...'!J34</f>
        <v>0</v>
      </c>
      <c r="AZ95" s="129">
        <f>'Tribuna - REKONSTRUKCE TR...'!F31</f>
        <v>0</v>
      </c>
      <c r="BA95" s="129">
        <f>'Tribuna - REKONSTRUKCE TR...'!F32</f>
        <v>0</v>
      </c>
      <c r="BB95" s="129">
        <f>'Tribuna - REKONSTRUKCE TR...'!F33</f>
        <v>0</v>
      </c>
      <c r="BC95" s="129">
        <f>'Tribuna - REKONSTRUKCE TR...'!F34</f>
        <v>0</v>
      </c>
      <c r="BD95" s="131">
        <f>'Tribuna - REKONSTRUKCE TR...'!F35</f>
        <v>0</v>
      </c>
      <c r="BE95" s="7"/>
      <c r="BT95" s="132" t="s">
        <v>82</v>
      </c>
      <c r="BU95" s="132" t="s">
        <v>83</v>
      </c>
      <c r="BV95" s="132" t="s">
        <v>78</v>
      </c>
      <c r="BW95" s="132" t="s">
        <v>5</v>
      </c>
      <c r="BX95" s="132" t="s">
        <v>79</v>
      </c>
      <c r="CL95" s="132" t="s">
        <v>1</v>
      </c>
    </row>
    <row r="96" s="2" customFormat="1" ht="30" customHeight="1">
      <c r="A96" s="39"/>
      <c r="B96" s="40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5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="2" customFormat="1" ht="6.96" customHeight="1">
      <c r="A97" s="39"/>
      <c r="B97" s="68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45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</sheetData>
  <sheetProtection sheet="1" formatColumns="0" formatRows="0" objects="1" scenarios="1" spinCount="100000" saltValue="sV2mvSWWDhps6vYP9CUgUyp40ns1XKaWrlZiLbaQn1DQW9NB3MCtNKs6mP9nDj65Vy36cnYQ9kOF+nDx4E9z+w==" hashValue="CWbeyiIbdIm2qoznBGEw7ABWszZZd/zKIB5ClLloPaB9sJwTrKKZO1H3HvkXwWKug/i6LnxLF3GCa5y+Yqsl+A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Tribuna - REKONSTRUKCE TR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5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21"/>
      <c r="AT3" s="18" t="s">
        <v>84</v>
      </c>
    </row>
    <row r="4" s="1" customFormat="1" ht="24.96" customHeight="1">
      <c r="B4" s="21"/>
      <c r="D4" s="135" t="s">
        <v>85</v>
      </c>
      <c r="L4" s="21"/>
      <c r="M4" s="136" t="s">
        <v>10</v>
      </c>
      <c r="AT4" s="18" t="s">
        <v>4</v>
      </c>
    </row>
    <row r="5" s="1" customFormat="1" ht="6.96" customHeight="1">
      <c r="B5" s="21"/>
      <c r="L5" s="21"/>
    </row>
    <row r="6" s="2" customFormat="1" ht="12" customHeight="1">
      <c r="A6" s="39"/>
      <c r="B6" s="45"/>
      <c r="C6" s="39"/>
      <c r="D6" s="137" t="s">
        <v>16</v>
      </c>
      <c r="E6" s="39"/>
      <c r="F6" s="39"/>
      <c r="G6" s="39"/>
      <c r="H6" s="39"/>
      <c r="I6" s="39"/>
      <c r="J6" s="39"/>
      <c r="K6" s="39"/>
      <c r="L6" s="65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</row>
    <row r="7" s="2" customFormat="1" ht="16.5" customHeight="1">
      <c r="A7" s="39"/>
      <c r="B7" s="45"/>
      <c r="C7" s="39"/>
      <c r="D7" s="39"/>
      <c r="E7" s="138" t="s">
        <v>17</v>
      </c>
      <c r="F7" s="39"/>
      <c r="G7" s="39"/>
      <c r="H7" s="39"/>
      <c r="I7" s="39"/>
      <c r="J7" s="39"/>
      <c r="K7" s="39"/>
      <c r="L7" s="65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</row>
    <row r="8" s="2" customFormat="1">
      <c r="A8" s="39"/>
      <c r="B8" s="45"/>
      <c r="C8" s="39"/>
      <c r="D8" s="39"/>
      <c r="E8" s="39"/>
      <c r="F8" s="39"/>
      <c r="G8" s="39"/>
      <c r="H8" s="39"/>
      <c r="I8" s="39"/>
      <c r="J8" s="39"/>
      <c r="K8" s="39"/>
      <c r="L8" s="6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2" customHeight="1">
      <c r="A9" s="39"/>
      <c r="B9" s="45"/>
      <c r="C9" s="39"/>
      <c r="D9" s="137" t="s">
        <v>18</v>
      </c>
      <c r="E9" s="39"/>
      <c r="F9" s="139" t="s">
        <v>1</v>
      </c>
      <c r="G9" s="39"/>
      <c r="H9" s="39"/>
      <c r="I9" s="137" t="s">
        <v>19</v>
      </c>
      <c r="J9" s="139" t="s">
        <v>1</v>
      </c>
      <c r="K9" s="39"/>
      <c r="L9" s="6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37" t="s">
        <v>20</v>
      </c>
      <c r="E10" s="39"/>
      <c r="F10" s="139" t="s">
        <v>21</v>
      </c>
      <c r="G10" s="39"/>
      <c r="H10" s="39"/>
      <c r="I10" s="137" t="s">
        <v>22</v>
      </c>
      <c r="J10" s="140" t="str">
        <f>'Rekapitulace stavby'!AN8</f>
        <v>22. 5. 2024</v>
      </c>
      <c r="K10" s="39"/>
      <c r="L10" s="6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0.8" customHeight="1">
      <c r="A11" s="39"/>
      <c r="B11" s="45"/>
      <c r="C11" s="39"/>
      <c r="D11" s="39"/>
      <c r="E11" s="39"/>
      <c r="F11" s="39"/>
      <c r="G11" s="39"/>
      <c r="H11" s="39"/>
      <c r="I11" s="39"/>
      <c r="J11" s="39"/>
      <c r="K11" s="39"/>
      <c r="L11" s="6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7" t="s">
        <v>24</v>
      </c>
      <c r="E12" s="39"/>
      <c r="F12" s="39"/>
      <c r="G12" s="39"/>
      <c r="H12" s="39"/>
      <c r="I12" s="137" t="s">
        <v>25</v>
      </c>
      <c r="J12" s="139" t="s">
        <v>1</v>
      </c>
      <c r="K12" s="39"/>
      <c r="L12" s="6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8" customHeight="1">
      <c r="A13" s="39"/>
      <c r="B13" s="45"/>
      <c r="C13" s="39"/>
      <c r="D13" s="39"/>
      <c r="E13" s="139" t="s">
        <v>26</v>
      </c>
      <c r="F13" s="39"/>
      <c r="G13" s="39"/>
      <c r="H13" s="39"/>
      <c r="I13" s="137" t="s">
        <v>27</v>
      </c>
      <c r="J13" s="139" t="s">
        <v>1</v>
      </c>
      <c r="K13" s="39"/>
      <c r="L13" s="6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6.96" customHeigh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37" t="s">
        <v>28</v>
      </c>
      <c r="E15" s="39"/>
      <c r="F15" s="39"/>
      <c r="G15" s="39"/>
      <c r="H15" s="39"/>
      <c r="I15" s="137" t="s">
        <v>25</v>
      </c>
      <c r="J15" s="34" t="str">
        <f>'Rekapitulace stavby'!AN13</f>
        <v>Vyplň údaj</v>
      </c>
      <c r="K15" s="39"/>
      <c r="L15" s="6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8" customHeight="1">
      <c r="A16" s="39"/>
      <c r="B16" s="45"/>
      <c r="C16" s="39"/>
      <c r="D16" s="39"/>
      <c r="E16" s="34" t="str">
        <f>'Rekapitulace stavby'!E14</f>
        <v>Vyplň údaj</v>
      </c>
      <c r="F16" s="139"/>
      <c r="G16" s="139"/>
      <c r="H16" s="139"/>
      <c r="I16" s="137" t="s">
        <v>27</v>
      </c>
      <c r="J16" s="34" t="str">
        <f>'Rekapitulace stavby'!AN14</f>
        <v>Vyplň údaj</v>
      </c>
      <c r="K16" s="39"/>
      <c r="L16" s="6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6.96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37" t="s">
        <v>30</v>
      </c>
      <c r="E18" s="39"/>
      <c r="F18" s="39"/>
      <c r="G18" s="39"/>
      <c r="H18" s="39"/>
      <c r="I18" s="137" t="s">
        <v>25</v>
      </c>
      <c r="J18" s="139" t="s">
        <v>1</v>
      </c>
      <c r="K18" s="39"/>
      <c r="L18" s="6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39" t="s">
        <v>31</v>
      </c>
      <c r="F19" s="39"/>
      <c r="G19" s="39"/>
      <c r="H19" s="39"/>
      <c r="I19" s="137" t="s">
        <v>27</v>
      </c>
      <c r="J19" s="139" t="s">
        <v>1</v>
      </c>
      <c r="K19" s="39"/>
      <c r="L19" s="6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37" t="s">
        <v>33</v>
      </c>
      <c r="E21" s="39"/>
      <c r="F21" s="39"/>
      <c r="G21" s="39"/>
      <c r="H21" s="39"/>
      <c r="I21" s="137" t="s">
        <v>25</v>
      </c>
      <c r="J21" s="139" t="s">
        <v>34</v>
      </c>
      <c r="K21" s="39"/>
      <c r="L21" s="6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139" t="s">
        <v>35</v>
      </c>
      <c r="F22" s="39"/>
      <c r="G22" s="39"/>
      <c r="H22" s="39"/>
      <c r="I22" s="137" t="s">
        <v>27</v>
      </c>
      <c r="J22" s="139" t="s">
        <v>1</v>
      </c>
      <c r="K22" s="39"/>
      <c r="L22" s="6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37" t="s">
        <v>36</v>
      </c>
      <c r="E24" s="39"/>
      <c r="F24" s="39"/>
      <c r="G24" s="39"/>
      <c r="H24" s="39"/>
      <c r="I24" s="39"/>
      <c r="J24" s="39"/>
      <c r="K24" s="39"/>
      <c r="L24" s="6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8" customFormat="1" ht="16.5" customHeight="1">
      <c r="A25" s="141"/>
      <c r="B25" s="142"/>
      <c r="C25" s="141"/>
      <c r="D25" s="141"/>
      <c r="E25" s="143" t="s">
        <v>1</v>
      </c>
      <c r="F25" s="143"/>
      <c r="G25" s="143"/>
      <c r="H25" s="143"/>
      <c r="I25" s="141"/>
      <c r="J25" s="141"/>
      <c r="K25" s="141"/>
      <c r="L25" s="144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145"/>
      <c r="E27" s="145"/>
      <c r="F27" s="145"/>
      <c r="G27" s="145"/>
      <c r="H27" s="145"/>
      <c r="I27" s="145"/>
      <c r="J27" s="145"/>
      <c r="K27" s="145"/>
      <c r="L27" s="6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25.44" customHeight="1">
      <c r="A28" s="39"/>
      <c r="B28" s="45"/>
      <c r="C28" s="39"/>
      <c r="D28" s="146" t="s">
        <v>37</v>
      </c>
      <c r="E28" s="39"/>
      <c r="F28" s="39"/>
      <c r="G28" s="39"/>
      <c r="H28" s="39"/>
      <c r="I28" s="39"/>
      <c r="J28" s="147">
        <f>ROUND(J129, 2)</f>
        <v>0</v>
      </c>
      <c r="K28" s="39"/>
      <c r="L28" s="6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5"/>
      <c r="E29" s="145"/>
      <c r="F29" s="145"/>
      <c r="G29" s="145"/>
      <c r="H29" s="145"/>
      <c r="I29" s="145"/>
      <c r="J29" s="145"/>
      <c r="K29" s="145"/>
      <c r="L29" s="6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39"/>
      <c r="E30" s="39"/>
      <c r="F30" s="148" t="s">
        <v>39</v>
      </c>
      <c r="G30" s="39"/>
      <c r="H30" s="39"/>
      <c r="I30" s="148" t="s">
        <v>38</v>
      </c>
      <c r="J30" s="148" t="s">
        <v>40</v>
      </c>
      <c r="K30" s="39"/>
      <c r="L30" s="6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14.4" customHeight="1">
      <c r="A31" s="39"/>
      <c r="B31" s="45"/>
      <c r="C31" s="39"/>
      <c r="D31" s="149" t="s">
        <v>41</v>
      </c>
      <c r="E31" s="137" t="s">
        <v>42</v>
      </c>
      <c r="F31" s="150">
        <f>ROUND((SUM(BE129:BE332)),  2)</f>
        <v>0</v>
      </c>
      <c r="G31" s="39"/>
      <c r="H31" s="39"/>
      <c r="I31" s="151">
        <v>0.20999999999999999</v>
      </c>
      <c r="J31" s="150">
        <f>ROUND(((SUM(BE129:BE332))*I31),  2)</f>
        <v>0</v>
      </c>
      <c r="K31" s="39"/>
      <c r="L31" s="6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137" t="s">
        <v>43</v>
      </c>
      <c r="F32" s="150">
        <f>ROUND((SUM(BF129:BF332)),  2)</f>
        <v>0</v>
      </c>
      <c r="G32" s="39"/>
      <c r="H32" s="39"/>
      <c r="I32" s="151">
        <v>0.12</v>
      </c>
      <c r="J32" s="150">
        <f>ROUND(((SUM(BF129:BF332))*I32),  2)</f>
        <v>0</v>
      </c>
      <c r="K32" s="39"/>
      <c r="L32" s="6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37" t="s">
        <v>41</v>
      </c>
      <c r="E33" s="137" t="s">
        <v>44</v>
      </c>
      <c r="F33" s="150">
        <f>ROUND((SUM(BG129:BG332)),  2)</f>
        <v>0</v>
      </c>
      <c r="G33" s="39"/>
      <c r="H33" s="39"/>
      <c r="I33" s="151">
        <v>0.20999999999999999</v>
      </c>
      <c r="J33" s="150">
        <f>0</f>
        <v>0</v>
      </c>
      <c r="K33" s="39"/>
      <c r="L33" s="6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7" t="s">
        <v>45</v>
      </c>
      <c r="F34" s="150">
        <f>ROUND((SUM(BH129:BH332)),  2)</f>
        <v>0</v>
      </c>
      <c r="G34" s="39"/>
      <c r="H34" s="39"/>
      <c r="I34" s="151">
        <v>0.12</v>
      </c>
      <c r="J34" s="150">
        <f>0</f>
        <v>0</v>
      </c>
      <c r="K34" s="39"/>
      <c r="L34" s="6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7" t="s">
        <v>46</v>
      </c>
      <c r="F35" s="150">
        <f>ROUND((SUM(BI129:BI332)),  2)</f>
        <v>0</v>
      </c>
      <c r="G35" s="39"/>
      <c r="H35" s="39"/>
      <c r="I35" s="151">
        <v>0</v>
      </c>
      <c r="J35" s="150">
        <f>0</f>
        <v>0</v>
      </c>
      <c r="K35" s="39"/>
      <c r="L35" s="6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6.96" customHeight="1">
      <c r="A36" s="39"/>
      <c r="B36" s="45"/>
      <c r="C36" s="39"/>
      <c r="D36" s="39"/>
      <c r="E36" s="39"/>
      <c r="F36" s="39"/>
      <c r="G36" s="39"/>
      <c r="H36" s="39"/>
      <c r="I36" s="39"/>
      <c r="J36" s="39"/>
      <c r="K36" s="39"/>
      <c r="L36" s="6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25.44" customHeight="1">
      <c r="A37" s="39"/>
      <c r="B37" s="45"/>
      <c r="C37" s="152"/>
      <c r="D37" s="153" t="s">
        <v>47</v>
      </c>
      <c r="E37" s="154"/>
      <c r="F37" s="154"/>
      <c r="G37" s="155" t="s">
        <v>48</v>
      </c>
      <c r="H37" s="156" t="s">
        <v>49</v>
      </c>
      <c r="I37" s="154"/>
      <c r="J37" s="157">
        <f>SUM(J28:J35)</f>
        <v>0</v>
      </c>
      <c r="K37" s="158"/>
      <c r="L37" s="6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1" customFormat="1" ht="14.4" customHeight="1">
      <c r="B39" s="21"/>
      <c r="L39" s="21"/>
    </row>
    <row r="40" s="1" customFormat="1" ht="14.4" customHeight="1">
      <c r="B40" s="21"/>
      <c r="L40" s="21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5"/>
      <c r="D50" s="159" t="s">
        <v>50</v>
      </c>
      <c r="E50" s="160"/>
      <c r="F50" s="160"/>
      <c r="G50" s="159" t="s">
        <v>51</v>
      </c>
      <c r="H50" s="160"/>
      <c r="I50" s="160"/>
      <c r="J50" s="160"/>
      <c r="K50" s="160"/>
      <c r="L50" s="65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1" t="s">
        <v>52</v>
      </c>
      <c r="E61" s="162"/>
      <c r="F61" s="163" t="s">
        <v>53</v>
      </c>
      <c r="G61" s="161" t="s">
        <v>52</v>
      </c>
      <c r="H61" s="162"/>
      <c r="I61" s="162"/>
      <c r="J61" s="164" t="s">
        <v>53</v>
      </c>
      <c r="K61" s="162"/>
      <c r="L61" s="6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59" t="s">
        <v>54</v>
      </c>
      <c r="E65" s="165"/>
      <c r="F65" s="165"/>
      <c r="G65" s="159" t="s">
        <v>55</v>
      </c>
      <c r="H65" s="165"/>
      <c r="I65" s="165"/>
      <c r="J65" s="165"/>
      <c r="K65" s="165"/>
      <c r="L65" s="6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1" t="s">
        <v>52</v>
      </c>
      <c r="E76" s="162"/>
      <c r="F76" s="163" t="s">
        <v>53</v>
      </c>
      <c r="G76" s="161" t="s">
        <v>52</v>
      </c>
      <c r="H76" s="162"/>
      <c r="I76" s="162"/>
      <c r="J76" s="164" t="s">
        <v>53</v>
      </c>
      <c r="K76" s="162"/>
      <c r="L76" s="6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6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6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86</v>
      </c>
      <c r="D82" s="41"/>
      <c r="E82" s="41"/>
      <c r="F82" s="41"/>
      <c r="G82" s="41"/>
      <c r="H82" s="41"/>
      <c r="I82" s="41"/>
      <c r="J82" s="41"/>
      <c r="K82" s="41"/>
      <c r="L82" s="6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78" t="str">
        <f>E7</f>
        <v>REKONSTRUKCE TRIBUNY AFK LODĚNICE</v>
      </c>
      <c r="F85" s="41"/>
      <c r="G85" s="41"/>
      <c r="H85" s="41"/>
      <c r="I85" s="41"/>
      <c r="J85" s="41"/>
      <c r="K85" s="41"/>
      <c r="L85" s="6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6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20</v>
      </c>
      <c r="D87" s="41"/>
      <c r="E87" s="41"/>
      <c r="F87" s="28" t="str">
        <f>F10</f>
        <v>parc.č. 1700/28; 1700/27, k.ú. Loděnice</v>
      </c>
      <c r="G87" s="41"/>
      <c r="H87" s="41"/>
      <c r="I87" s="33" t="s">
        <v>22</v>
      </c>
      <c r="J87" s="81" t="str">
        <f>IF(J10="","",J10)</f>
        <v>22. 5. 2024</v>
      </c>
      <c r="K87" s="41"/>
      <c r="L87" s="6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25.65" customHeight="1">
      <c r="A89" s="39"/>
      <c r="B89" s="40"/>
      <c r="C89" s="33" t="s">
        <v>24</v>
      </c>
      <c r="D89" s="41"/>
      <c r="E89" s="41"/>
      <c r="F89" s="28" t="str">
        <f>E13</f>
        <v xml:space="preserve">OÚ Loděnice, Husovo nám. č.p.4, 267 12 , Loděnice </v>
      </c>
      <c r="G89" s="41"/>
      <c r="H89" s="41"/>
      <c r="I89" s="33" t="s">
        <v>30</v>
      </c>
      <c r="J89" s="37" t="str">
        <f>E19</f>
        <v>SPORTPROJEKTA PRAHA S.R.O</v>
      </c>
      <c r="K89" s="41"/>
      <c r="L89" s="6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40.05" customHeight="1">
      <c r="A90" s="39"/>
      <c r="B90" s="40"/>
      <c r="C90" s="33" t="s">
        <v>28</v>
      </c>
      <c r="D90" s="41"/>
      <c r="E90" s="41"/>
      <c r="F90" s="28" t="str">
        <f>IF(E16="","",E16)</f>
        <v>Vyplň údaj</v>
      </c>
      <c r="G90" s="41"/>
      <c r="H90" s="41"/>
      <c r="I90" s="33" t="s">
        <v>33</v>
      </c>
      <c r="J90" s="37" t="str">
        <f>E22</f>
        <v>Lenka Jandová, Průběžná 1851, Rakovník</v>
      </c>
      <c r="K90" s="41"/>
      <c r="L90" s="6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0.32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6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9.28" customHeight="1">
      <c r="A92" s="39"/>
      <c r="B92" s="40"/>
      <c r="C92" s="170" t="s">
        <v>87</v>
      </c>
      <c r="D92" s="171"/>
      <c r="E92" s="171"/>
      <c r="F92" s="171"/>
      <c r="G92" s="171"/>
      <c r="H92" s="171"/>
      <c r="I92" s="171"/>
      <c r="J92" s="172" t="s">
        <v>88</v>
      </c>
      <c r="K92" s="171"/>
      <c r="L92" s="6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2.8" customHeight="1">
      <c r="A94" s="39"/>
      <c r="B94" s="40"/>
      <c r="C94" s="173" t="s">
        <v>89</v>
      </c>
      <c r="D94" s="41"/>
      <c r="E94" s="41"/>
      <c r="F94" s="41"/>
      <c r="G94" s="41"/>
      <c r="H94" s="41"/>
      <c r="I94" s="41"/>
      <c r="J94" s="112">
        <f>J129</f>
        <v>0</v>
      </c>
      <c r="K94" s="41"/>
      <c r="L94" s="6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U94" s="18" t="s">
        <v>90</v>
      </c>
    </row>
    <row r="95" s="9" customFormat="1" ht="24.96" customHeight="1">
      <c r="A95" s="9"/>
      <c r="B95" s="174"/>
      <c r="C95" s="175"/>
      <c r="D95" s="176" t="s">
        <v>91</v>
      </c>
      <c r="E95" s="177"/>
      <c r="F95" s="177"/>
      <c r="G95" s="177"/>
      <c r="H95" s="177"/>
      <c r="I95" s="177"/>
      <c r="J95" s="178">
        <f>J130</f>
        <v>0</v>
      </c>
      <c r="K95" s="175"/>
      <c r="L95" s="17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80"/>
      <c r="C96" s="181"/>
      <c r="D96" s="182" t="s">
        <v>92</v>
      </c>
      <c r="E96" s="183"/>
      <c r="F96" s="183"/>
      <c r="G96" s="183"/>
      <c r="H96" s="183"/>
      <c r="I96" s="183"/>
      <c r="J96" s="184">
        <f>J131</f>
        <v>0</v>
      </c>
      <c r="K96" s="181"/>
      <c r="L96" s="185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80"/>
      <c r="C97" s="181"/>
      <c r="D97" s="182" t="s">
        <v>93</v>
      </c>
      <c r="E97" s="183"/>
      <c r="F97" s="183"/>
      <c r="G97" s="183"/>
      <c r="H97" s="183"/>
      <c r="I97" s="183"/>
      <c r="J97" s="184">
        <f>J150</f>
        <v>0</v>
      </c>
      <c r="K97" s="181"/>
      <c r="L97" s="185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80"/>
      <c r="C98" s="181"/>
      <c r="D98" s="182" t="s">
        <v>94</v>
      </c>
      <c r="E98" s="183"/>
      <c r="F98" s="183"/>
      <c r="G98" s="183"/>
      <c r="H98" s="183"/>
      <c r="I98" s="183"/>
      <c r="J98" s="184">
        <f>J171</f>
        <v>0</v>
      </c>
      <c r="K98" s="181"/>
      <c r="L98" s="18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0"/>
      <c r="C99" s="181"/>
      <c r="D99" s="182" t="s">
        <v>95</v>
      </c>
      <c r="E99" s="183"/>
      <c r="F99" s="183"/>
      <c r="G99" s="183"/>
      <c r="H99" s="183"/>
      <c r="I99" s="183"/>
      <c r="J99" s="184">
        <f>J184</f>
        <v>0</v>
      </c>
      <c r="K99" s="181"/>
      <c r="L99" s="18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0"/>
      <c r="C100" s="181"/>
      <c r="D100" s="182" t="s">
        <v>96</v>
      </c>
      <c r="E100" s="183"/>
      <c r="F100" s="183"/>
      <c r="G100" s="183"/>
      <c r="H100" s="183"/>
      <c r="I100" s="183"/>
      <c r="J100" s="184">
        <f>J245</f>
        <v>0</v>
      </c>
      <c r="K100" s="181"/>
      <c r="L100" s="18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0"/>
      <c r="C101" s="181"/>
      <c r="D101" s="182" t="s">
        <v>97</v>
      </c>
      <c r="E101" s="183"/>
      <c r="F101" s="183"/>
      <c r="G101" s="183"/>
      <c r="H101" s="183"/>
      <c r="I101" s="183"/>
      <c r="J101" s="184">
        <f>J251</f>
        <v>0</v>
      </c>
      <c r="K101" s="181"/>
      <c r="L101" s="18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0"/>
      <c r="C102" s="181"/>
      <c r="D102" s="182" t="s">
        <v>98</v>
      </c>
      <c r="E102" s="183"/>
      <c r="F102" s="183"/>
      <c r="G102" s="183"/>
      <c r="H102" s="183"/>
      <c r="I102" s="183"/>
      <c r="J102" s="184">
        <f>J268</f>
        <v>0</v>
      </c>
      <c r="K102" s="181"/>
      <c r="L102" s="18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0"/>
      <c r="C103" s="181"/>
      <c r="D103" s="182" t="s">
        <v>99</v>
      </c>
      <c r="E103" s="183"/>
      <c r="F103" s="183"/>
      <c r="G103" s="183"/>
      <c r="H103" s="183"/>
      <c r="I103" s="183"/>
      <c r="J103" s="184">
        <f>J281</f>
        <v>0</v>
      </c>
      <c r="K103" s="181"/>
      <c r="L103" s="18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0"/>
      <c r="C104" s="181"/>
      <c r="D104" s="182" t="s">
        <v>100</v>
      </c>
      <c r="E104" s="183"/>
      <c r="F104" s="183"/>
      <c r="G104" s="183"/>
      <c r="H104" s="183"/>
      <c r="I104" s="183"/>
      <c r="J104" s="184">
        <f>J284</f>
        <v>0</v>
      </c>
      <c r="K104" s="181"/>
      <c r="L104" s="18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0"/>
      <c r="C105" s="181"/>
      <c r="D105" s="182" t="s">
        <v>101</v>
      </c>
      <c r="E105" s="183"/>
      <c r="F105" s="183"/>
      <c r="G105" s="183"/>
      <c r="H105" s="183"/>
      <c r="I105" s="183"/>
      <c r="J105" s="184">
        <f>J290</f>
        <v>0</v>
      </c>
      <c r="K105" s="181"/>
      <c r="L105" s="18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4"/>
      <c r="C106" s="175"/>
      <c r="D106" s="176" t="s">
        <v>102</v>
      </c>
      <c r="E106" s="177"/>
      <c r="F106" s="177"/>
      <c r="G106" s="177"/>
      <c r="H106" s="177"/>
      <c r="I106" s="177"/>
      <c r="J106" s="178">
        <f>J292</f>
        <v>0</v>
      </c>
      <c r="K106" s="175"/>
      <c r="L106" s="17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0"/>
      <c r="C107" s="181"/>
      <c r="D107" s="182" t="s">
        <v>103</v>
      </c>
      <c r="E107" s="183"/>
      <c r="F107" s="183"/>
      <c r="G107" s="183"/>
      <c r="H107" s="183"/>
      <c r="I107" s="183"/>
      <c r="J107" s="184">
        <f>J293</f>
        <v>0</v>
      </c>
      <c r="K107" s="181"/>
      <c r="L107" s="185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0"/>
      <c r="C108" s="181"/>
      <c r="D108" s="182" t="s">
        <v>104</v>
      </c>
      <c r="E108" s="183"/>
      <c r="F108" s="183"/>
      <c r="G108" s="183"/>
      <c r="H108" s="183"/>
      <c r="I108" s="183"/>
      <c r="J108" s="184">
        <f>J302</f>
        <v>0</v>
      </c>
      <c r="K108" s="181"/>
      <c r="L108" s="185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0"/>
      <c r="C109" s="181"/>
      <c r="D109" s="182" t="s">
        <v>105</v>
      </c>
      <c r="E109" s="183"/>
      <c r="F109" s="183"/>
      <c r="G109" s="183"/>
      <c r="H109" s="183"/>
      <c r="I109" s="183"/>
      <c r="J109" s="184">
        <f>J311</f>
        <v>0</v>
      </c>
      <c r="K109" s="181"/>
      <c r="L109" s="185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0"/>
      <c r="C110" s="181"/>
      <c r="D110" s="182" t="s">
        <v>106</v>
      </c>
      <c r="E110" s="183"/>
      <c r="F110" s="183"/>
      <c r="G110" s="183"/>
      <c r="H110" s="183"/>
      <c r="I110" s="183"/>
      <c r="J110" s="184">
        <f>J318</f>
        <v>0</v>
      </c>
      <c r="K110" s="181"/>
      <c r="L110" s="185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74"/>
      <c r="C111" s="175"/>
      <c r="D111" s="176" t="s">
        <v>107</v>
      </c>
      <c r="E111" s="177"/>
      <c r="F111" s="177"/>
      <c r="G111" s="177"/>
      <c r="H111" s="177"/>
      <c r="I111" s="177"/>
      <c r="J111" s="178">
        <f>J330</f>
        <v>0</v>
      </c>
      <c r="K111" s="175"/>
      <c r="L111" s="17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2" customFormat="1" ht="21.84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5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5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7" s="2" customFormat="1" ht="6.96" customHeight="1">
      <c r="A117" s="39"/>
      <c r="B117" s="70"/>
      <c r="C117" s="71"/>
      <c r="D117" s="71"/>
      <c r="E117" s="71"/>
      <c r="F117" s="71"/>
      <c r="G117" s="71"/>
      <c r="H117" s="71"/>
      <c r="I117" s="71"/>
      <c r="J117" s="71"/>
      <c r="K117" s="71"/>
      <c r="L117" s="65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4.96" customHeight="1">
      <c r="A118" s="39"/>
      <c r="B118" s="40"/>
      <c r="C118" s="24" t="s">
        <v>108</v>
      </c>
      <c r="D118" s="41"/>
      <c r="E118" s="41"/>
      <c r="F118" s="41"/>
      <c r="G118" s="41"/>
      <c r="H118" s="41"/>
      <c r="I118" s="41"/>
      <c r="J118" s="41"/>
      <c r="K118" s="41"/>
      <c r="L118" s="65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5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16</v>
      </c>
      <c r="D120" s="41"/>
      <c r="E120" s="41"/>
      <c r="F120" s="41"/>
      <c r="G120" s="41"/>
      <c r="H120" s="41"/>
      <c r="I120" s="41"/>
      <c r="J120" s="41"/>
      <c r="K120" s="41"/>
      <c r="L120" s="65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78" t="str">
        <f>E7</f>
        <v>REKONSTRUKCE TRIBUNY AFK LODĚNICE</v>
      </c>
      <c r="F121" s="41"/>
      <c r="G121" s="41"/>
      <c r="H121" s="41"/>
      <c r="I121" s="41"/>
      <c r="J121" s="41"/>
      <c r="K121" s="41"/>
      <c r="L121" s="65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5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F10</f>
        <v>parc.č. 1700/28; 1700/27, k.ú. Loděnice</v>
      </c>
      <c r="G123" s="41"/>
      <c r="H123" s="41"/>
      <c r="I123" s="33" t="s">
        <v>22</v>
      </c>
      <c r="J123" s="81" t="str">
        <f>IF(J10="","",J10)</f>
        <v>22. 5. 2024</v>
      </c>
      <c r="K123" s="41"/>
      <c r="L123" s="65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5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25.65" customHeight="1">
      <c r="A125" s="39"/>
      <c r="B125" s="40"/>
      <c r="C125" s="33" t="s">
        <v>24</v>
      </c>
      <c r="D125" s="41"/>
      <c r="E125" s="41"/>
      <c r="F125" s="28" t="str">
        <f>E13</f>
        <v xml:space="preserve">OÚ Loděnice, Husovo nám. č.p.4, 267 12 , Loděnice </v>
      </c>
      <c r="G125" s="41"/>
      <c r="H125" s="41"/>
      <c r="I125" s="33" t="s">
        <v>30</v>
      </c>
      <c r="J125" s="37" t="str">
        <f>E19</f>
        <v>SPORTPROJEKTA PRAHA S.R.O</v>
      </c>
      <c r="K125" s="41"/>
      <c r="L125" s="65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40.05" customHeight="1">
      <c r="A126" s="39"/>
      <c r="B126" s="40"/>
      <c r="C126" s="33" t="s">
        <v>28</v>
      </c>
      <c r="D126" s="41"/>
      <c r="E126" s="41"/>
      <c r="F126" s="28" t="str">
        <f>IF(E16="","",E16)</f>
        <v>Vyplň údaj</v>
      </c>
      <c r="G126" s="41"/>
      <c r="H126" s="41"/>
      <c r="I126" s="33" t="s">
        <v>33</v>
      </c>
      <c r="J126" s="37" t="str">
        <f>E22</f>
        <v>Lenka Jandová, Průběžná 1851, Rakovník</v>
      </c>
      <c r="K126" s="41"/>
      <c r="L126" s="65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5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186"/>
      <c r="B128" s="187"/>
      <c r="C128" s="188" t="s">
        <v>109</v>
      </c>
      <c r="D128" s="189" t="s">
        <v>62</v>
      </c>
      <c r="E128" s="189" t="s">
        <v>58</v>
      </c>
      <c r="F128" s="189" t="s">
        <v>59</v>
      </c>
      <c r="G128" s="189" t="s">
        <v>110</v>
      </c>
      <c r="H128" s="189" t="s">
        <v>111</v>
      </c>
      <c r="I128" s="189" t="s">
        <v>112</v>
      </c>
      <c r="J128" s="190" t="s">
        <v>88</v>
      </c>
      <c r="K128" s="191" t="s">
        <v>113</v>
      </c>
      <c r="L128" s="192"/>
      <c r="M128" s="102" t="s">
        <v>1</v>
      </c>
      <c r="N128" s="103" t="s">
        <v>41</v>
      </c>
      <c r="O128" s="103" t="s">
        <v>114</v>
      </c>
      <c r="P128" s="103" t="s">
        <v>115</v>
      </c>
      <c r="Q128" s="103" t="s">
        <v>116</v>
      </c>
      <c r="R128" s="103" t="s">
        <v>117</v>
      </c>
      <c r="S128" s="103" t="s">
        <v>118</v>
      </c>
      <c r="T128" s="104" t="s">
        <v>119</v>
      </c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</row>
    <row r="129" s="2" customFormat="1" ht="22.8" customHeight="1">
      <c r="A129" s="39"/>
      <c r="B129" s="40"/>
      <c r="C129" s="109" t="s">
        <v>120</v>
      </c>
      <c r="D129" s="41"/>
      <c r="E129" s="41"/>
      <c r="F129" s="41"/>
      <c r="G129" s="41"/>
      <c r="H129" s="41"/>
      <c r="I129" s="41"/>
      <c r="J129" s="193">
        <f>BK129</f>
        <v>0</v>
      </c>
      <c r="K129" s="41"/>
      <c r="L129" s="45"/>
      <c r="M129" s="105"/>
      <c r="N129" s="194"/>
      <c r="O129" s="106"/>
      <c r="P129" s="195">
        <f>P130+P292+P330</f>
        <v>0</v>
      </c>
      <c r="Q129" s="106"/>
      <c r="R129" s="195">
        <f>R130+R292+R330</f>
        <v>368.97533111999996</v>
      </c>
      <c r="S129" s="106"/>
      <c r="T129" s="196">
        <f>T130+T292+T330</f>
        <v>15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76</v>
      </c>
      <c r="AU129" s="18" t="s">
        <v>90</v>
      </c>
      <c r="BK129" s="197">
        <f>BK130+BK292+BK330</f>
        <v>0</v>
      </c>
    </row>
    <row r="130" s="12" customFormat="1" ht="25.92" customHeight="1">
      <c r="A130" s="12"/>
      <c r="B130" s="198"/>
      <c r="C130" s="199"/>
      <c r="D130" s="200" t="s">
        <v>76</v>
      </c>
      <c r="E130" s="201" t="s">
        <v>121</v>
      </c>
      <c r="F130" s="201" t="s">
        <v>122</v>
      </c>
      <c r="G130" s="199"/>
      <c r="H130" s="199"/>
      <c r="I130" s="202"/>
      <c r="J130" s="203">
        <f>BK130</f>
        <v>0</v>
      </c>
      <c r="K130" s="199"/>
      <c r="L130" s="204"/>
      <c r="M130" s="205"/>
      <c r="N130" s="206"/>
      <c r="O130" s="206"/>
      <c r="P130" s="207">
        <f>P131+P150+P171+P184+P245+P251+P268+P281+P284+P290</f>
        <v>0</v>
      </c>
      <c r="Q130" s="206"/>
      <c r="R130" s="207">
        <f>R131+R150+R171+R184+R245+R251+R268+R281+R284+R290</f>
        <v>368.12035997999999</v>
      </c>
      <c r="S130" s="206"/>
      <c r="T130" s="208">
        <f>T131+T150+T171+T184+T245+T251+T268+T281+T284+T290</f>
        <v>15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9" t="s">
        <v>82</v>
      </c>
      <c r="AT130" s="210" t="s">
        <v>76</v>
      </c>
      <c r="AU130" s="210" t="s">
        <v>77</v>
      </c>
      <c r="AY130" s="209" t="s">
        <v>123</v>
      </c>
      <c r="BK130" s="211">
        <f>BK131+BK150+BK171+BK184+BK245+BK251+BK268+BK281+BK284+BK290</f>
        <v>0</v>
      </c>
    </row>
    <row r="131" s="12" customFormat="1" ht="22.8" customHeight="1">
      <c r="A131" s="12"/>
      <c r="B131" s="198"/>
      <c r="C131" s="199"/>
      <c r="D131" s="200" t="s">
        <v>76</v>
      </c>
      <c r="E131" s="212" t="s">
        <v>82</v>
      </c>
      <c r="F131" s="212" t="s">
        <v>124</v>
      </c>
      <c r="G131" s="199"/>
      <c r="H131" s="199"/>
      <c r="I131" s="202"/>
      <c r="J131" s="213">
        <f>BK131</f>
        <v>0</v>
      </c>
      <c r="K131" s="199"/>
      <c r="L131" s="204"/>
      <c r="M131" s="205"/>
      <c r="N131" s="206"/>
      <c r="O131" s="206"/>
      <c r="P131" s="207">
        <f>SUM(P132:P149)</f>
        <v>0</v>
      </c>
      <c r="Q131" s="206"/>
      <c r="R131" s="207">
        <f>SUM(R132:R149)</f>
        <v>0</v>
      </c>
      <c r="S131" s="206"/>
      <c r="T131" s="208">
        <f>SUM(T132:T149)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9" t="s">
        <v>82</v>
      </c>
      <c r="AT131" s="210" t="s">
        <v>76</v>
      </c>
      <c r="AU131" s="210" t="s">
        <v>82</v>
      </c>
      <c r="AY131" s="209" t="s">
        <v>123</v>
      </c>
      <c r="BK131" s="211">
        <f>SUM(BK132:BK149)</f>
        <v>0</v>
      </c>
    </row>
    <row r="132" s="2" customFormat="1" ht="33" customHeight="1">
      <c r="A132" s="39"/>
      <c r="B132" s="40"/>
      <c r="C132" s="214" t="s">
        <v>82</v>
      </c>
      <c r="D132" s="214" t="s">
        <v>125</v>
      </c>
      <c r="E132" s="215" t="s">
        <v>126</v>
      </c>
      <c r="F132" s="216" t="s">
        <v>127</v>
      </c>
      <c r="G132" s="217" t="s">
        <v>128</v>
      </c>
      <c r="H132" s="218">
        <v>14.4</v>
      </c>
      <c r="I132" s="219"/>
      <c r="J132" s="220">
        <f>ROUND(I132*H132,2)</f>
        <v>0</v>
      </c>
      <c r="K132" s="221"/>
      <c r="L132" s="45"/>
      <c r="M132" s="222" t="s">
        <v>1</v>
      </c>
      <c r="N132" s="223" t="s">
        <v>44</v>
      </c>
      <c r="O132" s="93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6" t="s">
        <v>129</v>
      </c>
      <c r="AT132" s="226" t="s">
        <v>125</v>
      </c>
      <c r="AU132" s="226" t="s">
        <v>84</v>
      </c>
      <c r="AY132" s="18" t="s">
        <v>123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18" t="s">
        <v>129</v>
      </c>
      <c r="BK132" s="227">
        <f>ROUND(I132*H132,2)</f>
        <v>0</v>
      </c>
      <c r="BL132" s="18" t="s">
        <v>129</v>
      </c>
      <c r="BM132" s="226" t="s">
        <v>130</v>
      </c>
    </row>
    <row r="133" s="13" customFormat="1">
      <c r="A133" s="13"/>
      <c r="B133" s="228"/>
      <c r="C133" s="229"/>
      <c r="D133" s="230" t="s">
        <v>131</v>
      </c>
      <c r="E133" s="231" t="s">
        <v>1</v>
      </c>
      <c r="F133" s="232" t="s">
        <v>132</v>
      </c>
      <c r="G133" s="229"/>
      <c r="H133" s="233">
        <v>14.4</v>
      </c>
      <c r="I133" s="234"/>
      <c r="J133" s="229"/>
      <c r="K133" s="229"/>
      <c r="L133" s="235"/>
      <c r="M133" s="236"/>
      <c r="N133" s="237"/>
      <c r="O133" s="237"/>
      <c r="P133" s="237"/>
      <c r="Q133" s="237"/>
      <c r="R133" s="237"/>
      <c r="S133" s="237"/>
      <c r="T133" s="23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9" t="s">
        <v>131</v>
      </c>
      <c r="AU133" s="239" t="s">
        <v>84</v>
      </c>
      <c r="AV133" s="13" t="s">
        <v>84</v>
      </c>
      <c r="AW133" s="13" t="s">
        <v>32</v>
      </c>
      <c r="AX133" s="13" t="s">
        <v>82</v>
      </c>
      <c r="AY133" s="239" t="s">
        <v>123</v>
      </c>
    </row>
    <row r="134" s="2" customFormat="1" ht="33" customHeight="1">
      <c r="A134" s="39"/>
      <c r="B134" s="40"/>
      <c r="C134" s="214" t="s">
        <v>84</v>
      </c>
      <c r="D134" s="214" t="s">
        <v>125</v>
      </c>
      <c r="E134" s="215" t="s">
        <v>133</v>
      </c>
      <c r="F134" s="216" t="s">
        <v>134</v>
      </c>
      <c r="G134" s="217" t="s">
        <v>128</v>
      </c>
      <c r="H134" s="218">
        <v>23.949999999999999</v>
      </c>
      <c r="I134" s="219"/>
      <c r="J134" s="220">
        <f>ROUND(I134*H134,2)</f>
        <v>0</v>
      </c>
      <c r="K134" s="221"/>
      <c r="L134" s="45"/>
      <c r="M134" s="222" t="s">
        <v>1</v>
      </c>
      <c r="N134" s="223" t="s">
        <v>44</v>
      </c>
      <c r="O134" s="93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6" t="s">
        <v>129</v>
      </c>
      <c r="AT134" s="226" t="s">
        <v>125</v>
      </c>
      <c r="AU134" s="226" t="s">
        <v>84</v>
      </c>
      <c r="AY134" s="18" t="s">
        <v>123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18" t="s">
        <v>129</v>
      </c>
      <c r="BK134" s="227">
        <f>ROUND(I134*H134,2)</f>
        <v>0</v>
      </c>
      <c r="BL134" s="18" t="s">
        <v>129</v>
      </c>
      <c r="BM134" s="226" t="s">
        <v>135</v>
      </c>
    </row>
    <row r="135" s="13" customFormat="1">
      <c r="A135" s="13"/>
      <c r="B135" s="228"/>
      <c r="C135" s="229"/>
      <c r="D135" s="230" t="s">
        <v>131</v>
      </c>
      <c r="E135" s="231" t="s">
        <v>1</v>
      </c>
      <c r="F135" s="232" t="s">
        <v>136</v>
      </c>
      <c r="G135" s="229"/>
      <c r="H135" s="233">
        <v>22.550000000000001</v>
      </c>
      <c r="I135" s="234"/>
      <c r="J135" s="229"/>
      <c r="K135" s="229"/>
      <c r="L135" s="235"/>
      <c r="M135" s="236"/>
      <c r="N135" s="237"/>
      <c r="O135" s="237"/>
      <c r="P135" s="237"/>
      <c r="Q135" s="237"/>
      <c r="R135" s="237"/>
      <c r="S135" s="237"/>
      <c r="T135" s="23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9" t="s">
        <v>131</v>
      </c>
      <c r="AU135" s="239" t="s">
        <v>84</v>
      </c>
      <c r="AV135" s="13" t="s">
        <v>84</v>
      </c>
      <c r="AW135" s="13" t="s">
        <v>32</v>
      </c>
      <c r="AX135" s="13" t="s">
        <v>77</v>
      </c>
      <c r="AY135" s="239" t="s">
        <v>123</v>
      </c>
    </row>
    <row r="136" s="13" customFormat="1">
      <c r="A136" s="13"/>
      <c r="B136" s="228"/>
      <c r="C136" s="229"/>
      <c r="D136" s="230" t="s">
        <v>131</v>
      </c>
      <c r="E136" s="231" t="s">
        <v>1</v>
      </c>
      <c r="F136" s="232" t="s">
        <v>137</v>
      </c>
      <c r="G136" s="229"/>
      <c r="H136" s="233">
        <v>1.3999999999999999</v>
      </c>
      <c r="I136" s="234"/>
      <c r="J136" s="229"/>
      <c r="K136" s="229"/>
      <c r="L136" s="235"/>
      <c r="M136" s="236"/>
      <c r="N136" s="237"/>
      <c r="O136" s="237"/>
      <c r="P136" s="237"/>
      <c r="Q136" s="237"/>
      <c r="R136" s="237"/>
      <c r="S136" s="237"/>
      <c r="T136" s="23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9" t="s">
        <v>131</v>
      </c>
      <c r="AU136" s="239" t="s">
        <v>84</v>
      </c>
      <c r="AV136" s="13" t="s">
        <v>84</v>
      </c>
      <c r="AW136" s="13" t="s">
        <v>32</v>
      </c>
      <c r="AX136" s="13" t="s">
        <v>77</v>
      </c>
      <c r="AY136" s="239" t="s">
        <v>123</v>
      </c>
    </row>
    <row r="137" s="14" customFormat="1">
      <c r="A137" s="14"/>
      <c r="B137" s="240"/>
      <c r="C137" s="241"/>
      <c r="D137" s="230" t="s">
        <v>131</v>
      </c>
      <c r="E137" s="242" t="s">
        <v>1</v>
      </c>
      <c r="F137" s="243" t="s">
        <v>138</v>
      </c>
      <c r="G137" s="241"/>
      <c r="H137" s="244">
        <v>23.949999999999999</v>
      </c>
      <c r="I137" s="245"/>
      <c r="J137" s="241"/>
      <c r="K137" s="241"/>
      <c r="L137" s="246"/>
      <c r="M137" s="247"/>
      <c r="N137" s="248"/>
      <c r="O137" s="248"/>
      <c r="P137" s="248"/>
      <c r="Q137" s="248"/>
      <c r="R137" s="248"/>
      <c r="S137" s="248"/>
      <c r="T137" s="24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0" t="s">
        <v>131</v>
      </c>
      <c r="AU137" s="250" t="s">
        <v>84</v>
      </c>
      <c r="AV137" s="14" t="s">
        <v>129</v>
      </c>
      <c r="AW137" s="14" t="s">
        <v>32</v>
      </c>
      <c r="AX137" s="14" t="s">
        <v>82</v>
      </c>
      <c r="AY137" s="250" t="s">
        <v>123</v>
      </c>
    </row>
    <row r="138" s="2" customFormat="1" ht="24.15" customHeight="1">
      <c r="A138" s="39"/>
      <c r="B138" s="40"/>
      <c r="C138" s="214" t="s">
        <v>139</v>
      </c>
      <c r="D138" s="214" t="s">
        <v>125</v>
      </c>
      <c r="E138" s="215" t="s">
        <v>140</v>
      </c>
      <c r="F138" s="216" t="s">
        <v>141</v>
      </c>
      <c r="G138" s="217" t="s">
        <v>128</v>
      </c>
      <c r="H138" s="218">
        <v>12.783</v>
      </c>
      <c r="I138" s="219"/>
      <c r="J138" s="220">
        <f>ROUND(I138*H138,2)</f>
        <v>0</v>
      </c>
      <c r="K138" s="221"/>
      <c r="L138" s="45"/>
      <c r="M138" s="222" t="s">
        <v>1</v>
      </c>
      <c r="N138" s="223" t="s">
        <v>44</v>
      </c>
      <c r="O138" s="93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6" t="s">
        <v>129</v>
      </c>
      <c r="AT138" s="226" t="s">
        <v>125</v>
      </c>
      <c r="AU138" s="226" t="s">
        <v>84</v>
      </c>
      <c r="AY138" s="18" t="s">
        <v>123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8" t="s">
        <v>129</v>
      </c>
      <c r="BK138" s="227">
        <f>ROUND(I138*H138,2)</f>
        <v>0</v>
      </c>
      <c r="BL138" s="18" t="s">
        <v>129</v>
      </c>
      <c r="BM138" s="226" t="s">
        <v>142</v>
      </c>
    </row>
    <row r="139" s="13" customFormat="1">
      <c r="A139" s="13"/>
      <c r="B139" s="228"/>
      <c r="C139" s="229"/>
      <c r="D139" s="230" t="s">
        <v>131</v>
      </c>
      <c r="E139" s="231" t="s">
        <v>1</v>
      </c>
      <c r="F139" s="232" t="s">
        <v>143</v>
      </c>
      <c r="G139" s="229"/>
      <c r="H139" s="233">
        <v>12.783</v>
      </c>
      <c r="I139" s="234"/>
      <c r="J139" s="229"/>
      <c r="K139" s="229"/>
      <c r="L139" s="235"/>
      <c r="M139" s="236"/>
      <c r="N139" s="237"/>
      <c r="O139" s="237"/>
      <c r="P139" s="237"/>
      <c r="Q139" s="237"/>
      <c r="R139" s="237"/>
      <c r="S139" s="237"/>
      <c r="T139" s="23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131</v>
      </c>
      <c r="AU139" s="239" t="s">
        <v>84</v>
      </c>
      <c r="AV139" s="13" t="s">
        <v>84</v>
      </c>
      <c r="AW139" s="13" t="s">
        <v>32</v>
      </c>
      <c r="AX139" s="13" t="s">
        <v>82</v>
      </c>
      <c r="AY139" s="239" t="s">
        <v>123</v>
      </c>
    </row>
    <row r="140" s="2" customFormat="1" ht="37.8" customHeight="1">
      <c r="A140" s="39"/>
      <c r="B140" s="40"/>
      <c r="C140" s="214" t="s">
        <v>129</v>
      </c>
      <c r="D140" s="214" t="s">
        <v>125</v>
      </c>
      <c r="E140" s="215" t="s">
        <v>144</v>
      </c>
      <c r="F140" s="216" t="s">
        <v>145</v>
      </c>
      <c r="G140" s="217" t="s">
        <v>128</v>
      </c>
      <c r="H140" s="218">
        <v>25.567</v>
      </c>
      <c r="I140" s="219"/>
      <c r="J140" s="220">
        <f>ROUND(I140*H140,2)</f>
        <v>0</v>
      </c>
      <c r="K140" s="221"/>
      <c r="L140" s="45"/>
      <c r="M140" s="222" t="s">
        <v>1</v>
      </c>
      <c r="N140" s="223" t="s">
        <v>44</v>
      </c>
      <c r="O140" s="93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6" t="s">
        <v>129</v>
      </c>
      <c r="AT140" s="226" t="s">
        <v>125</v>
      </c>
      <c r="AU140" s="226" t="s">
        <v>84</v>
      </c>
      <c r="AY140" s="18" t="s">
        <v>123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8" t="s">
        <v>129</v>
      </c>
      <c r="BK140" s="227">
        <f>ROUND(I140*H140,2)</f>
        <v>0</v>
      </c>
      <c r="BL140" s="18" t="s">
        <v>129</v>
      </c>
      <c r="BM140" s="226" t="s">
        <v>146</v>
      </c>
    </row>
    <row r="141" s="13" customFormat="1">
      <c r="A141" s="13"/>
      <c r="B141" s="228"/>
      <c r="C141" s="229"/>
      <c r="D141" s="230" t="s">
        <v>131</v>
      </c>
      <c r="E141" s="231" t="s">
        <v>1</v>
      </c>
      <c r="F141" s="232" t="s">
        <v>147</v>
      </c>
      <c r="G141" s="229"/>
      <c r="H141" s="233">
        <v>25.567</v>
      </c>
      <c r="I141" s="234"/>
      <c r="J141" s="229"/>
      <c r="K141" s="229"/>
      <c r="L141" s="235"/>
      <c r="M141" s="236"/>
      <c r="N141" s="237"/>
      <c r="O141" s="237"/>
      <c r="P141" s="237"/>
      <c r="Q141" s="237"/>
      <c r="R141" s="237"/>
      <c r="S141" s="237"/>
      <c r="T141" s="23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9" t="s">
        <v>131</v>
      </c>
      <c r="AU141" s="239" t="s">
        <v>84</v>
      </c>
      <c r="AV141" s="13" t="s">
        <v>84</v>
      </c>
      <c r="AW141" s="13" t="s">
        <v>32</v>
      </c>
      <c r="AX141" s="13" t="s">
        <v>82</v>
      </c>
      <c r="AY141" s="239" t="s">
        <v>123</v>
      </c>
    </row>
    <row r="142" s="2" customFormat="1" ht="24.15" customHeight="1">
      <c r="A142" s="39"/>
      <c r="B142" s="40"/>
      <c r="C142" s="214" t="s">
        <v>148</v>
      </c>
      <c r="D142" s="214" t="s">
        <v>125</v>
      </c>
      <c r="E142" s="215" t="s">
        <v>149</v>
      </c>
      <c r="F142" s="216" t="s">
        <v>150</v>
      </c>
      <c r="G142" s="217" t="s">
        <v>128</v>
      </c>
      <c r="H142" s="218">
        <v>25.567</v>
      </c>
      <c r="I142" s="219"/>
      <c r="J142" s="220">
        <f>ROUND(I142*H142,2)</f>
        <v>0</v>
      </c>
      <c r="K142" s="221"/>
      <c r="L142" s="45"/>
      <c r="M142" s="222" t="s">
        <v>1</v>
      </c>
      <c r="N142" s="223" t="s">
        <v>44</v>
      </c>
      <c r="O142" s="93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6" t="s">
        <v>129</v>
      </c>
      <c r="AT142" s="226" t="s">
        <v>125</v>
      </c>
      <c r="AU142" s="226" t="s">
        <v>84</v>
      </c>
      <c r="AY142" s="18" t="s">
        <v>123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8" t="s">
        <v>129</v>
      </c>
      <c r="BK142" s="227">
        <f>ROUND(I142*H142,2)</f>
        <v>0</v>
      </c>
      <c r="BL142" s="18" t="s">
        <v>129</v>
      </c>
      <c r="BM142" s="226" t="s">
        <v>151</v>
      </c>
    </row>
    <row r="143" s="2" customFormat="1" ht="24.15" customHeight="1">
      <c r="A143" s="39"/>
      <c r="B143" s="40"/>
      <c r="C143" s="214" t="s">
        <v>152</v>
      </c>
      <c r="D143" s="214" t="s">
        <v>125</v>
      </c>
      <c r="E143" s="215" t="s">
        <v>153</v>
      </c>
      <c r="F143" s="216" t="s">
        <v>154</v>
      </c>
      <c r="G143" s="217" t="s">
        <v>155</v>
      </c>
      <c r="H143" s="218">
        <v>35.793999999999997</v>
      </c>
      <c r="I143" s="219"/>
      <c r="J143" s="220">
        <f>ROUND(I143*H143,2)</f>
        <v>0</v>
      </c>
      <c r="K143" s="221"/>
      <c r="L143" s="45"/>
      <c r="M143" s="222" t="s">
        <v>1</v>
      </c>
      <c r="N143" s="223" t="s">
        <v>44</v>
      </c>
      <c r="O143" s="93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6" t="s">
        <v>129</v>
      </c>
      <c r="AT143" s="226" t="s">
        <v>125</v>
      </c>
      <c r="AU143" s="226" t="s">
        <v>84</v>
      </c>
      <c r="AY143" s="18" t="s">
        <v>123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18" t="s">
        <v>129</v>
      </c>
      <c r="BK143" s="227">
        <f>ROUND(I143*H143,2)</f>
        <v>0</v>
      </c>
      <c r="BL143" s="18" t="s">
        <v>129</v>
      </c>
      <c r="BM143" s="226" t="s">
        <v>156</v>
      </c>
    </row>
    <row r="144" s="13" customFormat="1">
      <c r="A144" s="13"/>
      <c r="B144" s="228"/>
      <c r="C144" s="229"/>
      <c r="D144" s="230" t="s">
        <v>131</v>
      </c>
      <c r="E144" s="229"/>
      <c r="F144" s="232" t="s">
        <v>157</v>
      </c>
      <c r="G144" s="229"/>
      <c r="H144" s="233">
        <v>35.793999999999997</v>
      </c>
      <c r="I144" s="234"/>
      <c r="J144" s="229"/>
      <c r="K144" s="229"/>
      <c r="L144" s="235"/>
      <c r="M144" s="236"/>
      <c r="N144" s="237"/>
      <c r="O144" s="237"/>
      <c r="P144" s="237"/>
      <c r="Q144" s="237"/>
      <c r="R144" s="237"/>
      <c r="S144" s="237"/>
      <c r="T144" s="23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9" t="s">
        <v>131</v>
      </c>
      <c r="AU144" s="239" t="s">
        <v>84</v>
      </c>
      <c r="AV144" s="13" t="s">
        <v>84</v>
      </c>
      <c r="AW144" s="13" t="s">
        <v>4</v>
      </c>
      <c r="AX144" s="13" t="s">
        <v>82</v>
      </c>
      <c r="AY144" s="239" t="s">
        <v>123</v>
      </c>
    </row>
    <row r="145" s="2" customFormat="1" ht="16.5" customHeight="1">
      <c r="A145" s="39"/>
      <c r="B145" s="40"/>
      <c r="C145" s="214" t="s">
        <v>158</v>
      </c>
      <c r="D145" s="214" t="s">
        <v>125</v>
      </c>
      <c r="E145" s="215" t="s">
        <v>159</v>
      </c>
      <c r="F145" s="216" t="s">
        <v>160</v>
      </c>
      <c r="G145" s="217" t="s">
        <v>128</v>
      </c>
      <c r="H145" s="218">
        <v>25.567</v>
      </c>
      <c r="I145" s="219"/>
      <c r="J145" s="220">
        <f>ROUND(I145*H145,2)</f>
        <v>0</v>
      </c>
      <c r="K145" s="221"/>
      <c r="L145" s="45"/>
      <c r="M145" s="222" t="s">
        <v>1</v>
      </c>
      <c r="N145" s="223" t="s">
        <v>44</v>
      </c>
      <c r="O145" s="93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6" t="s">
        <v>129</v>
      </c>
      <c r="AT145" s="226" t="s">
        <v>125</v>
      </c>
      <c r="AU145" s="226" t="s">
        <v>84</v>
      </c>
      <c r="AY145" s="18" t="s">
        <v>123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18" t="s">
        <v>129</v>
      </c>
      <c r="BK145" s="227">
        <f>ROUND(I145*H145,2)</f>
        <v>0</v>
      </c>
      <c r="BL145" s="18" t="s">
        <v>129</v>
      </c>
      <c r="BM145" s="226" t="s">
        <v>161</v>
      </c>
    </row>
    <row r="146" s="2" customFormat="1" ht="24.15" customHeight="1">
      <c r="A146" s="39"/>
      <c r="B146" s="40"/>
      <c r="C146" s="214" t="s">
        <v>162</v>
      </c>
      <c r="D146" s="214" t="s">
        <v>125</v>
      </c>
      <c r="E146" s="215" t="s">
        <v>163</v>
      </c>
      <c r="F146" s="216" t="s">
        <v>164</v>
      </c>
      <c r="G146" s="217" t="s">
        <v>128</v>
      </c>
      <c r="H146" s="218">
        <v>12.783</v>
      </c>
      <c r="I146" s="219"/>
      <c r="J146" s="220">
        <f>ROUND(I146*H146,2)</f>
        <v>0</v>
      </c>
      <c r="K146" s="221"/>
      <c r="L146" s="45"/>
      <c r="M146" s="222" t="s">
        <v>1</v>
      </c>
      <c r="N146" s="223" t="s">
        <v>44</v>
      </c>
      <c r="O146" s="93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6" t="s">
        <v>129</v>
      </c>
      <c r="AT146" s="226" t="s">
        <v>125</v>
      </c>
      <c r="AU146" s="226" t="s">
        <v>84</v>
      </c>
      <c r="AY146" s="18" t="s">
        <v>123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18" t="s">
        <v>129</v>
      </c>
      <c r="BK146" s="227">
        <f>ROUND(I146*H146,2)</f>
        <v>0</v>
      </c>
      <c r="BL146" s="18" t="s">
        <v>129</v>
      </c>
      <c r="BM146" s="226" t="s">
        <v>165</v>
      </c>
    </row>
    <row r="147" s="13" customFormat="1">
      <c r="A147" s="13"/>
      <c r="B147" s="228"/>
      <c r="C147" s="229"/>
      <c r="D147" s="230" t="s">
        <v>131</v>
      </c>
      <c r="E147" s="231" t="s">
        <v>1</v>
      </c>
      <c r="F147" s="232" t="s">
        <v>166</v>
      </c>
      <c r="G147" s="229"/>
      <c r="H147" s="233">
        <v>12.783</v>
      </c>
      <c r="I147" s="234"/>
      <c r="J147" s="229"/>
      <c r="K147" s="229"/>
      <c r="L147" s="235"/>
      <c r="M147" s="236"/>
      <c r="N147" s="237"/>
      <c r="O147" s="237"/>
      <c r="P147" s="237"/>
      <c r="Q147" s="237"/>
      <c r="R147" s="237"/>
      <c r="S147" s="237"/>
      <c r="T147" s="23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9" t="s">
        <v>131</v>
      </c>
      <c r="AU147" s="239" t="s">
        <v>84</v>
      </c>
      <c r="AV147" s="13" t="s">
        <v>84</v>
      </c>
      <c r="AW147" s="13" t="s">
        <v>32</v>
      </c>
      <c r="AX147" s="13" t="s">
        <v>82</v>
      </c>
      <c r="AY147" s="239" t="s">
        <v>123</v>
      </c>
    </row>
    <row r="148" s="2" customFormat="1" ht="24.15" customHeight="1">
      <c r="A148" s="39"/>
      <c r="B148" s="40"/>
      <c r="C148" s="214" t="s">
        <v>167</v>
      </c>
      <c r="D148" s="214" t="s">
        <v>125</v>
      </c>
      <c r="E148" s="215" t="s">
        <v>168</v>
      </c>
      <c r="F148" s="216" t="s">
        <v>169</v>
      </c>
      <c r="G148" s="217" t="s">
        <v>170</v>
      </c>
      <c r="H148" s="218">
        <v>102</v>
      </c>
      <c r="I148" s="219"/>
      <c r="J148" s="220">
        <f>ROUND(I148*H148,2)</f>
        <v>0</v>
      </c>
      <c r="K148" s="221"/>
      <c r="L148" s="45"/>
      <c r="M148" s="222" t="s">
        <v>1</v>
      </c>
      <c r="N148" s="223" t="s">
        <v>44</v>
      </c>
      <c r="O148" s="93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6" t="s">
        <v>129</v>
      </c>
      <c r="AT148" s="226" t="s">
        <v>125</v>
      </c>
      <c r="AU148" s="226" t="s">
        <v>84</v>
      </c>
      <c r="AY148" s="18" t="s">
        <v>123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18" t="s">
        <v>129</v>
      </c>
      <c r="BK148" s="227">
        <f>ROUND(I148*H148,2)</f>
        <v>0</v>
      </c>
      <c r="BL148" s="18" t="s">
        <v>129</v>
      </c>
      <c r="BM148" s="226" t="s">
        <v>171</v>
      </c>
    </row>
    <row r="149" s="13" customFormat="1">
      <c r="A149" s="13"/>
      <c r="B149" s="228"/>
      <c r="C149" s="229"/>
      <c r="D149" s="230" t="s">
        <v>131</v>
      </c>
      <c r="E149" s="231" t="s">
        <v>1</v>
      </c>
      <c r="F149" s="232" t="s">
        <v>172</v>
      </c>
      <c r="G149" s="229"/>
      <c r="H149" s="233">
        <v>102</v>
      </c>
      <c r="I149" s="234"/>
      <c r="J149" s="229"/>
      <c r="K149" s="229"/>
      <c r="L149" s="235"/>
      <c r="M149" s="236"/>
      <c r="N149" s="237"/>
      <c r="O149" s="237"/>
      <c r="P149" s="237"/>
      <c r="Q149" s="237"/>
      <c r="R149" s="237"/>
      <c r="S149" s="237"/>
      <c r="T149" s="23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9" t="s">
        <v>131</v>
      </c>
      <c r="AU149" s="239" t="s">
        <v>84</v>
      </c>
      <c r="AV149" s="13" t="s">
        <v>84</v>
      </c>
      <c r="AW149" s="13" t="s">
        <v>32</v>
      </c>
      <c r="AX149" s="13" t="s">
        <v>82</v>
      </c>
      <c r="AY149" s="239" t="s">
        <v>123</v>
      </c>
    </row>
    <row r="150" s="12" customFormat="1" ht="22.8" customHeight="1">
      <c r="A150" s="12"/>
      <c r="B150" s="198"/>
      <c r="C150" s="199"/>
      <c r="D150" s="200" t="s">
        <v>76</v>
      </c>
      <c r="E150" s="212" t="s">
        <v>84</v>
      </c>
      <c r="F150" s="212" t="s">
        <v>173</v>
      </c>
      <c r="G150" s="199"/>
      <c r="H150" s="199"/>
      <c r="I150" s="202"/>
      <c r="J150" s="213">
        <f>BK150</f>
        <v>0</v>
      </c>
      <c r="K150" s="199"/>
      <c r="L150" s="204"/>
      <c r="M150" s="205"/>
      <c r="N150" s="206"/>
      <c r="O150" s="206"/>
      <c r="P150" s="207">
        <f>SUM(P151:P170)</f>
        <v>0</v>
      </c>
      <c r="Q150" s="206"/>
      <c r="R150" s="207">
        <f>SUM(R151:R170)</f>
        <v>60.43969147</v>
      </c>
      <c r="S150" s="206"/>
      <c r="T150" s="208">
        <f>SUM(T151:T170)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9" t="s">
        <v>82</v>
      </c>
      <c r="AT150" s="210" t="s">
        <v>76</v>
      </c>
      <c r="AU150" s="210" t="s">
        <v>82</v>
      </c>
      <c r="AY150" s="209" t="s">
        <v>123</v>
      </c>
      <c r="BK150" s="211">
        <f>SUM(BK151:BK170)</f>
        <v>0</v>
      </c>
    </row>
    <row r="151" s="2" customFormat="1" ht="24.15" customHeight="1">
      <c r="A151" s="39"/>
      <c r="B151" s="40"/>
      <c r="C151" s="214" t="s">
        <v>174</v>
      </c>
      <c r="D151" s="214" t="s">
        <v>125</v>
      </c>
      <c r="E151" s="215" t="s">
        <v>175</v>
      </c>
      <c r="F151" s="216" t="s">
        <v>176</v>
      </c>
      <c r="G151" s="217" t="s">
        <v>128</v>
      </c>
      <c r="H151" s="218">
        <v>12.675000000000001</v>
      </c>
      <c r="I151" s="219"/>
      <c r="J151" s="220">
        <f>ROUND(I151*H151,2)</f>
        <v>0</v>
      </c>
      <c r="K151" s="221"/>
      <c r="L151" s="45"/>
      <c r="M151" s="222" t="s">
        <v>1</v>
      </c>
      <c r="N151" s="223" t="s">
        <v>44</v>
      </c>
      <c r="O151" s="93"/>
      <c r="P151" s="224">
        <f>O151*H151</f>
        <v>0</v>
      </c>
      <c r="Q151" s="224">
        <v>2.45329</v>
      </c>
      <c r="R151" s="224">
        <f>Q151*H151</f>
        <v>31.095450750000001</v>
      </c>
      <c r="S151" s="224">
        <v>0</v>
      </c>
      <c r="T151" s="225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6" t="s">
        <v>129</v>
      </c>
      <c r="AT151" s="226" t="s">
        <v>125</v>
      </c>
      <c r="AU151" s="226" t="s">
        <v>84</v>
      </c>
      <c r="AY151" s="18" t="s">
        <v>123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18" t="s">
        <v>129</v>
      </c>
      <c r="BK151" s="227">
        <f>ROUND(I151*H151,2)</f>
        <v>0</v>
      </c>
      <c r="BL151" s="18" t="s">
        <v>129</v>
      </c>
      <c r="BM151" s="226" t="s">
        <v>177</v>
      </c>
    </row>
    <row r="152" s="13" customFormat="1">
      <c r="A152" s="13"/>
      <c r="B152" s="228"/>
      <c r="C152" s="229"/>
      <c r="D152" s="230" t="s">
        <v>131</v>
      </c>
      <c r="E152" s="231" t="s">
        <v>1</v>
      </c>
      <c r="F152" s="232" t="s">
        <v>178</v>
      </c>
      <c r="G152" s="229"/>
      <c r="H152" s="233">
        <v>11.275</v>
      </c>
      <c r="I152" s="234"/>
      <c r="J152" s="229"/>
      <c r="K152" s="229"/>
      <c r="L152" s="235"/>
      <c r="M152" s="236"/>
      <c r="N152" s="237"/>
      <c r="O152" s="237"/>
      <c r="P152" s="237"/>
      <c r="Q152" s="237"/>
      <c r="R152" s="237"/>
      <c r="S152" s="237"/>
      <c r="T152" s="23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9" t="s">
        <v>131</v>
      </c>
      <c r="AU152" s="239" t="s">
        <v>84</v>
      </c>
      <c r="AV152" s="13" t="s">
        <v>84</v>
      </c>
      <c r="AW152" s="13" t="s">
        <v>32</v>
      </c>
      <c r="AX152" s="13" t="s">
        <v>77</v>
      </c>
      <c r="AY152" s="239" t="s">
        <v>123</v>
      </c>
    </row>
    <row r="153" s="13" customFormat="1">
      <c r="A153" s="13"/>
      <c r="B153" s="228"/>
      <c r="C153" s="229"/>
      <c r="D153" s="230" t="s">
        <v>131</v>
      </c>
      <c r="E153" s="231" t="s">
        <v>1</v>
      </c>
      <c r="F153" s="232" t="s">
        <v>137</v>
      </c>
      <c r="G153" s="229"/>
      <c r="H153" s="233">
        <v>1.3999999999999999</v>
      </c>
      <c r="I153" s="234"/>
      <c r="J153" s="229"/>
      <c r="K153" s="229"/>
      <c r="L153" s="235"/>
      <c r="M153" s="236"/>
      <c r="N153" s="237"/>
      <c r="O153" s="237"/>
      <c r="P153" s="237"/>
      <c r="Q153" s="237"/>
      <c r="R153" s="237"/>
      <c r="S153" s="237"/>
      <c r="T153" s="23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9" t="s">
        <v>131</v>
      </c>
      <c r="AU153" s="239" t="s">
        <v>84</v>
      </c>
      <c r="AV153" s="13" t="s">
        <v>84</v>
      </c>
      <c r="AW153" s="13" t="s">
        <v>32</v>
      </c>
      <c r="AX153" s="13" t="s">
        <v>77</v>
      </c>
      <c r="AY153" s="239" t="s">
        <v>123</v>
      </c>
    </row>
    <row r="154" s="14" customFormat="1">
      <c r="A154" s="14"/>
      <c r="B154" s="240"/>
      <c r="C154" s="241"/>
      <c r="D154" s="230" t="s">
        <v>131</v>
      </c>
      <c r="E154" s="242" t="s">
        <v>1</v>
      </c>
      <c r="F154" s="243" t="s">
        <v>138</v>
      </c>
      <c r="G154" s="241"/>
      <c r="H154" s="244">
        <v>12.675000000000001</v>
      </c>
      <c r="I154" s="245"/>
      <c r="J154" s="241"/>
      <c r="K154" s="241"/>
      <c r="L154" s="246"/>
      <c r="M154" s="247"/>
      <c r="N154" s="248"/>
      <c r="O154" s="248"/>
      <c r="P154" s="248"/>
      <c r="Q154" s="248"/>
      <c r="R154" s="248"/>
      <c r="S154" s="248"/>
      <c r="T154" s="249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0" t="s">
        <v>131</v>
      </c>
      <c r="AU154" s="250" t="s">
        <v>84</v>
      </c>
      <c r="AV154" s="14" t="s">
        <v>129</v>
      </c>
      <c r="AW154" s="14" t="s">
        <v>32</v>
      </c>
      <c r="AX154" s="14" t="s">
        <v>82</v>
      </c>
      <c r="AY154" s="250" t="s">
        <v>123</v>
      </c>
    </row>
    <row r="155" s="2" customFormat="1" ht="21.75" customHeight="1">
      <c r="A155" s="39"/>
      <c r="B155" s="40"/>
      <c r="C155" s="214" t="s">
        <v>179</v>
      </c>
      <c r="D155" s="214" t="s">
        <v>125</v>
      </c>
      <c r="E155" s="215" t="s">
        <v>180</v>
      </c>
      <c r="F155" s="216" t="s">
        <v>181</v>
      </c>
      <c r="G155" s="217" t="s">
        <v>155</v>
      </c>
      <c r="H155" s="218">
        <v>0.060999999999999999</v>
      </c>
      <c r="I155" s="219"/>
      <c r="J155" s="220">
        <f>ROUND(I155*H155,2)</f>
        <v>0</v>
      </c>
      <c r="K155" s="221"/>
      <c r="L155" s="45"/>
      <c r="M155" s="222" t="s">
        <v>1</v>
      </c>
      <c r="N155" s="223" t="s">
        <v>44</v>
      </c>
      <c r="O155" s="93"/>
      <c r="P155" s="224">
        <f>O155*H155</f>
        <v>0</v>
      </c>
      <c r="Q155" s="224">
        <v>1.0606199999999999</v>
      </c>
      <c r="R155" s="224">
        <f>Q155*H155</f>
        <v>0.064697819999999989</v>
      </c>
      <c r="S155" s="224">
        <v>0</v>
      </c>
      <c r="T155" s="225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6" t="s">
        <v>129</v>
      </c>
      <c r="AT155" s="226" t="s">
        <v>125</v>
      </c>
      <c r="AU155" s="226" t="s">
        <v>84</v>
      </c>
      <c r="AY155" s="18" t="s">
        <v>123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18" t="s">
        <v>129</v>
      </c>
      <c r="BK155" s="227">
        <f>ROUND(I155*H155,2)</f>
        <v>0</v>
      </c>
      <c r="BL155" s="18" t="s">
        <v>129</v>
      </c>
      <c r="BM155" s="226" t="s">
        <v>182</v>
      </c>
    </row>
    <row r="156" s="15" customFormat="1">
      <c r="A156" s="15"/>
      <c r="B156" s="251"/>
      <c r="C156" s="252"/>
      <c r="D156" s="230" t="s">
        <v>131</v>
      </c>
      <c r="E156" s="253" t="s">
        <v>1</v>
      </c>
      <c r="F156" s="254" t="s">
        <v>183</v>
      </c>
      <c r="G156" s="252"/>
      <c r="H156" s="253" t="s">
        <v>1</v>
      </c>
      <c r="I156" s="255"/>
      <c r="J156" s="252"/>
      <c r="K156" s="252"/>
      <c r="L156" s="256"/>
      <c r="M156" s="257"/>
      <c r="N156" s="258"/>
      <c r="O156" s="258"/>
      <c r="P156" s="258"/>
      <c r="Q156" s="258"/>
      <c r="R156" s="258"/>
      <c r="S156" s="258"/>
      <c r="T156" s="259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0" t="s">
        <v>131</v>
      </c>
      <c r="AU156" s="260" t="s">
        <v>84</v>
      </c>
      <c r="AV156" s="15" t="s">
        <v>82</v>
      </c>
      <c r="AW156" s="15" t="s">
        <v>32</v>
      </c>
      <c r="AX156" s="15" t="s">
        <v>77</v>
      </c>
      <c r="AY156" s="260" t="s">
        <v>123</v>
      </c>
    </row>
    <row r="157" s="13" customFormat="1">
      <c r="A157" s="13"/>
      <c r="B157" s="228"/>
      <c r="C157" s="229"/>
      <c r="D157" s="230" t="s">
        <v>131</v>
      </c>
      <c r="E157" s="231" t="s">
        <v>1</v>
      </c>
      <c r="F157" s="232" t="s">
        <v>184</v>
      </c>
      <c r="G157" s="229"/>
      <c r="H157" s="233">
        <v>0.040000000000000001</v>
      </c>
      <c r="I157" s="234"/>
      <c r="J157" s="229"/>
      <c r="K157" s="229"/>
      <c r="L157" s="235"/>
      <c r="M157" s="236"/>
      <c r="N157" s="237"/>
      <c r="O157" s="237"/>
      <c r="P157" s="237"/>
      <c r="Q157" s="237"/>
      <c r="R157" s="237"/>
      <c r="S157" s="237"/>
      <c r="T157" s="23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9" t="s">
        <v>131</v>
      </c>
      <c r="AU157" s="239" t="s">
        <v>84</v>
      </c>
      <c r="AV157" s="13" t="s">
        <v>84</v>
      </c>
      <c r="AW157" s="13" t="s">
        <v>32</v>
      </c>
      <c r="AX157" s="13" t="s">
        <v>77</v>
      </c>
      <c r="AY157" s="239" t="s">
        <v>123</v>
      </c>
    </row>
    <row r="158" s="13" customFormat="1">
      <c r="A158" s="13"/>
      <c r="B158" s="228"/>
      <c r="C158" s="229"/>
      <c r="D158" s="230" t="s">
        <v>131</v>
      </c>
      <c r="E158" s="231" t="s">
        <v>1</v>
      </c>
      <c r="F158" s="232" t="s">
        <v>185</v>
      </c>
      <c r="G158" s="229"/>
      <c r="H158" s="233">
        <v>0.021000000000000001</v>
      </c>
      <c r="I158" s="234"/>
      <c r="J158" s="229"/>
      <c r="K158" s="229"/>
      <c r="L158" s="235"/>
      <c r="M158" s="236"/>
      <c r="N158" s="237"/>
      <c r="O158" s="237"/>
      <c r="P158" s="237"/>
      <c r="Q158" s="237"/>
      <c r="R158" s="237"/>
      <c r="S158" s="237"/>
      <c r="T158" s="23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9" t="s">
        <v>131</v>
      </c>
      <c r="AU158" s="239" t="s">
        <v>84</v>
      </c>
      <c r="AV158" s="13" t="s">
        <v>84</v>
      </c>
      <c r="AW158" s="13" t="s">
        <v>32</v>
      </c>
      <c r="AX158" s="13" t="s">
        <v>77</v>
      </c>
      <c r="AY158" s="239" t="s">
        <v>123</v>
      </c>
    </row>
    <row r="159" s="14" customFormat="1">
      <c r="A159" s="14"/>
      <c r="B159" s="240"/>
      <c r="C159" s="241"/>
      <c r="D159" s="230" t="s">
        <v>131</v>
      </c>
      <c r="E159" s="242" t="s">
        <v>1</v>
      </c>
      <c r="F159" s="243" t="s">
        <v>138</v>
      </c>
      <c r="G159" s="241"/>
      <c r="H159" s="244">
        <v>0.060999999999999999</v>
      </c>
      <c r="I159" s="245"/>
      <c r="J159" s="241"/>
      <c r="K159" s="241"/>
      <c r="L159" s="246"/>
      <c r="M159" s="247"/>
      <c r="N159" s="248"/>
      <c r="O159" s="248"/>
      <c r="P159" s="248"/>
      <c r="Q159" s="248"/>
      <c r="R159" s="248"/>
      <c r="S159" s="248"/>
      <c r="T159" s="24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0" t="s">
        <v>131</v>
      </c>
      <c r="AU159" s="250" t="s">
        <v>84</v>
      </c>
      <c r="AV159" s="14" t="s">
        <v>129</v>
      </c>
      <c r="AW159" s="14" t="s">
        <v>32</v>
      </c>
      <c r="AX159" s="14" t="s">
        <v>82</v>
      </c>
      <c r="AY159" s="250" t="s">
        <v>123</v>
      </c>
    </row>
    <row r="160" s="2" customFormat="1" ht="33" customHeight="1">
      <c r="A160" s="39"/>
      <c r="B160" s="40"/>
      <c r="C160" s="214" t="s">
        <v>8</v>
      </c>
      <c r="D160" s="214" t="s">
        <v>125</v>
      </c>
      <c r="E160" s="215" t="s">
        <v>186</v>
      </c>
      <c r="F160" s="216" t="s">
        <v>187</v>
      </c>
      <c r="G160" s="217" t="s">
        <v>170</v>
      </c>
      <c r="H160" s="218">
        <v>23.949999999999999</v>
      </c>
      <c r="I160" s="219"/>
      <c r="J160" s="220">
        <f>ROUND(I160*H160,2)</f>
        <v>0</v>
      </c>
      <c r="K160" s="221"/>
      <c r="L160" s="45"/>
      <c r="M160" s="222" t="s">
        <v>1</v>
      </c>
      <c r="N160" s="223" t="s">
        <v>44</v>
      </c>
      <c r="O160" s="93"/>
      <c r="P160" s="224">
        <f>O160*H160</f>
        <v>0</v>
      </c>
      <c r="Q160" s="224">
        <v>1.20855</v>
      </c>
      <c r="R160" s="224">
        <f>Q160*H160</f>
        <v>28.944772499999999</v>
      </c>
      <c r="S160" s="224">
        <v>0</v>
      </c>
      <c r="T160" s="225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26" t="s">
        <v>129</v>
      </c>
      <c r="AT160" s="226" t="s">
        <v>125</v>
      </c>
      <c r="AU160" s="226" t="s">
        <v>84</v>
      </c>
      <c r="AY160" s="18" t="s">
        <v>123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18" t="s">
        <v>129</v>
      </c>
      <c r="BK160" s="227">
        <f>ROUND(I160*H160,2)</f>
        <v>0</v>
      </c>
      <c r="BL160" s="18" t="s">
        <v>129</v>
      </c>
      <c r="BM160" s="226" t="s">
        <v>188</v>
      </c>
    </row>
    <row r="161" s="13" customFormat="1">
      <c r="A161" s="13"/>
      <c r="B161" s="228"/>
      <c r="C161" s="229"/>
      <c r="D161" s="230" t="s">
        <v>131</v>
      </c>
      <c r="E161" s="231" t="s">
        <v>1</v>
      </c>
      <c r="F161" s="232" t="s">
        <v>189</v>
      </c>
      <c r="G161" s="229"/>
      <c r="H161" s="233">
        <v>22.550000000000001</v>
      </c>
      <c r="I161" s="234"/>
      <c r="J161" s="229"/>
      <c r="K161" s="229"/>
      <c r="L161" s="235"/>
      <c r="M161" s="236"/>
      <c r="N161" s="237"/>
      <c r="O161" s="237"/>
      <c r="P161" s="237"/>
      <c r="Q161" s="237"/>
      <c r="R161" s="237"/>
      <c r="S161" s="237"/>
      <c r="T161" s="23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9" t="s">
        <v>131</v>
      </c>
      <c r="AU161" s="239" t="s">
        <v>84</v>
      </c>
      <c r="AV161" s="13" t="s">
        <v>84</v>
      </c>
      <c r="AW161" s="13" t="s">
        <v>32</v>
      </c>
      <c r="AX161" s="13" t="s">
        <v>77</v>
      </c>
      <c r="AY161" s="239" t="s">
        <v>123</v>
      </c>
    </row>
    <row r="162" s="13" customFormat="1">
      <c r="A162" s="13"/>
      <c r="B162" s="228"/>
      <c r="C162" s="229"/>
      <c r="D162" s="230" t="s">
        <v>131</v>
      </c>
      <c r="E162" s="231" t="s">
        <v>1</v>
      </c>
      <c r="F162" s="232" t="s">
        <v>190</v>
      </c>
      <c r="G162" s="229"/>
      <c r="H162" s="233">
        <v>1.3999999999999999</v>
      </c>
      <c r="I162" s="234"/>
      <c r="J162" s="229"/>
      <c r="K162" s="229"/>
      <c r="L162" s="235"/>
      <c r="M162" s="236"/>
      <c r="N162" s="237"/>
      <c r="O162" s="237"/>
      <c r="P162" s="237"/>
      <c r="Q162" s="237"/>
      <c r="R162" s="237"/>
      <c r="S162" s="237"/>
      <c r="T162" s="23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9" t="s">
        <v>131</v>
      </c>
      <c r="AU162" s="239" t="s">
        <v>84</v>
      </c>
      <c r="AV162" s="13" t="s">
        <v>84</v>
      </c>
      <c r="AW162" s="13" t="s">
        <v>32</v>
      </c>
      <c r="AX162" s="13" t="s">
        <v>77</v>
      </c>
      <c r="AY162" s="239" t="s">
        <v>123</v>
      </c>
    </row>
    <row r="163" s="14" customFormat="1">
      <c r="A163" s="14"/>
      <c r="B163" s="240"/>
      <c r="C163" s="241"/>
      <c r="D163" s="230" t="s">
        <v>131</v>
      </c>
      <c r="E163" s="242" t="s">
        <v>1</v>
      </c>
      <c r="F163" s="243" t="s">
        <v>138</v>
      </c>
      <c r="G163" s="241"/>
      <c r="H163" s="244">
        <v>23.949999999999999</v>
      </c>
      <c r="I163" s="245"/>
      <c r="J163" s="241"/>
      <c r="K163" s="241"/>
      <c r="L163" s="246"/>
      <c r="M163" s="247"/>
      <c r="N163" s="248"/>
      <c r="O163" s="248"/>
      <c r="P163" s="248"/>
      <c r="Q163" s="248"/>
      <c r="R163" s="248"/>
      <c r="S163" s="248"/>
      <c r="T163" s="24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0" t="s">
        <v>131</v>
      </c>
      <c r="AU163" s="250" t="s">
        <v>84</v>
      </c>
      <c r="AV163" s="14" t="s">
        <v>129</v>
      </c>
      <c r="AW163" s="14" t="s">
        <v>32</v>
      </c>
      <c r="AX163" s="14" t="s">
        <v>82</v>
      </c>
      <c r="AY163" s="250" t="s">
        <v>123</v>
      </c>
    </row>
    <row r="164" s="2" customFormat="1" ht="24.15" customHeight="1">
      <c r="A164" s="39"/>
      <c r="B164" s="40"/>
      <c r="C164" s="214" t="s">
        <v>191</v>
      </c>
      <c r="D164" s="214" t="s">
        <v>125</v>
      </c>
      <c r="E164" s="215" t="s">
        <v>192</v>
      </c>
      <c r="F164" s="216" t="s">
        <v>193</v>
      </c>
      <c r="G164" s="217" t="s">
        <v>155</v>
      </c>
      <c r="H164" s="218">
        <v>0.316</v>
      </c>
      <c r="I164" s="219"/>
      <c r="J164" s="220">
        <f>ROUND(I164*H164,2)</f>
        <v>0</v>
      </c>
      <c r="K164" s="221"/>
      <c r="L164" s="45"/>
      <c r="M164" s="222" t="s">
        <v>1</v>
      </c>
      <c r="N164" s="223" t="s">
        <v>44</v>
      </c>
      <c r="O164" s="93"/>
      <c r="P164" s="224">
        <f>O164*H164</f>
        <v>0</v>
      </c>
      <c r="Q164" s="224">
        <v>1.0593999999999999</v>
      </c>
      <c r="R164" s="224">
        <f>Q164*H164</f>
        <v>0.33477039999999997</v>
      </c>
      <c r="S164" s="224">
        <v>0</v>
      </c>
      <c r="T164" s="225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6" t="s">
        <v>129</v>
      </c>
      <c r="AT164" s="226" t="s">
        <v>125</v>
      </c>
      <c r="AU164" s="226" t="s">
        <v>84</v>
      </c>
      <c r="AY164" s="18" t="s">
        <v>123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18" t="s">
        <v>129</v>
      </c>
      <c r="BK164" s="227">
        <f>ROUND(I164*H164,2)</f>
        <v>0</v>
      </c>
      <c r="BL164" s="18" t="s">
        <v>129</v>
      </c>
      <c r="BM164" s="226" t="s">
        <v>194</v>
      </c>
    </row>
    <row r="165" s="15" customFormat="1">
      <c r="A165" s="15"/>
      <c r="B165" s="251"/>
      <c r="C165" s="252"/>
      <c r="D165" s="230" t="s">
        <v>131</v>
      </c>
      <c r="E165" s="253" t="s">
        <v>1</v>
      </c>
      <c r="F165" s="254" t="s">
        <v>183</v>
      </c>
      <c r="G165" s="252"/>
      <c r="H165" s="253" t="s">
        <v>1</v>
      </c>
      <c r="I165" s="255"/>
      <c r="J165" s="252"/>
      <c r="K165" s="252"/>
      <c r="L165" s="256"/>
      <c r="M165" s="257"/>
      <c r="N165" s="258"/>
      <c r="O165" s="258"/>
      <c r="P165" s="258"/>
      <c r="Q165" s="258"/>
      <c r="R165" s="258"/>
      <c r="S165" s="258"/>
      <c r="T165" s="259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0" t="s">
        <v>131</v>
      </c>
      <c r="AU165" s="260" t="s">
        <v>84</v>
      </c>
      <c r="AV165" s="15" t="s">
        <v>82</v>
      </c>
      <c r="AW165" s="15" t="s">
        <v>32</v>
      </c>
      <c r="AX165" s="15" t="s">
        <v>77</v>
      </c>
      <c r="AY165" s="260" t="s">
        <v>123</v>
      </c>
    </row>
    <row r="166" s="13" customFormat="1">
      <c r="A166" s="13"/>
      <c r="B166" s="228"/>
      <c r="C166" s="229"/>
      <c r="D166" s="230" t="s">
        <v>131</v>
      </c>
      <c r="E166" s="231" t="s">
        <v>1</v>
      </c>
      <c r="F166" s="232" t="s">
        <v>195</v>
      </c>
      <c r="G166" s="229"/>
      <c r="H166" s="233">
        <v>0.17999999999999999</v>
      </c>
      <c r="I166" s="234"/>
      <c r="J166" s="229"/>
      <c r="K166" s="229"/>
      <c r="L166" s="235"/>
      <c r="M166" s="236"/>
      <c r="N166" s="237"/>
      <c r="O166" s="237"/>
      <c r="P166" s="237"/>
      <c r="Q166" s="237"/>
      <c r="R166" s="237"/>
      <c r="S166" s="237"/>
      <c r="T166" s="23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9" t="s">
        <v>131</v>
      </c>
      <c r="AU166" s="239" t="s">
        <v>84</v>
      </c>
      <c r="AV166" s="13" t="s">
        <v>84</v>
      </c>
      <c r="AW166" s="13" t="s">
        <v>32</v>
      </c>
      <c r="AX166" s="13" t="s">
        <v>77</v>
      </c>
      <c r="AY166" s="239" t="s">
        <v>123</v>
      </c>
    </row>
    <row r="167" s="13" customFormat="1">
      <c r="A167" s="13"/>
      <c r="B167" s="228"/>
      <c r="C167" s="229"/>
      <c r="D167" s="230" t="s">
        <v>131</v>
      </c>
      <c r="E167" s="231" t="s">
        <v>1</v>
      </c>
      <c r="F167" s="232" t="s">
        <v>196</v>
      </c>
      <c r="G167" s="229"/>
      <c r="H167" s="233">
        <v>0.010999999999999999</v>
      </c>
      <c r="I167" s="234"/>
      <c r="J167" s="229"/>
      <c r="K167" s="229"/>
      <c r="L167" s="235"/>
      <c r="M167" s="236"/>
      <c r="N167" s="237"/>
      <c r="O167" s="237"/>
      <c r="P167" s="237"/>
      <c r="Q167" s="237"/>
      <c r="R167" s="237"/>
      <c r="S167" s="237"/>
      <c r="T167" s="23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9" t="s">
        <v>131</v>
      </c>
      <c r="AU167" s="239" t="s">
        <v>84</v>
      </c>
      <c r="AV167" s="13" t="s">
        <v>84</v>
      </c>
      <c r="AW167" s="13" t="s">
        <v>32</v>
      </c>
      <c r="AX167" s="13" t="s">
        <v>77</v>
      </c>
      <c r="AY167" s="239" t="s">
        <v>123</v>
      </c>
    </row>
    <row r="168" s="13" customFormat="1">
      <c r="A168" s="13"/>
      <c r="B168" s="228"/>
      <c r="C168" s="229"/>
      <c r="D168" s="230" t="s">
        <v>131</v>
      </c>
      <c r="E168" s="231" t="s">
        <v>1</v>
      </c>
      <c r="F168" s="232" t="s">
        <v>197</v>
      </c>
      <c r="G168" s="229"/>
      <c r="H168" s="233">
        <v>0.11799999999999999</v>
      </c>
      <c r="I168" s="234"/>
      <c r="J168" s="229"/>
      <c r="K168" s="229"/>
      <c r="L168" s="235"/>
      <c r="M168" s="236"/>
      <c r="N168" s="237"/>
      <c r="O168" s="237"/>
      <c r="P168" s="237"/>
      <c r="Q168" s="237"/>
      <c r="R168" s="237"/>
      <c r="S168" s="237"/>
      <c r="T168" s="23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9" t="s">
        <v>131</v>
      </c>
      <c r="AU168" s="239" t="s">
        <v>84</v>
      </c>
      <c r="AV168" s="13" t="s">
        <v>84</v>
      </c>
      <c r="AW168" s="13" t="s">
        <v>32</v>
      </c>
      <c r="AX168" s="13" t="s">
        <v>77</v>
      </c>
      <c r="AY168" s="239" t="s">
        <v>123</v>
      </c>
    </row>
    <row r="169" s="13" customFormat="1">
      <c r="A169" s="13"/>
      <c r="B169" s="228"/>
      <c r="C169" s="229"/>
      <c r="D169" s="230" t="s">
        <v>131</v>
      </c>
      <c r="E169" s="231" t="s">
        <v>1</v>
      </c>
      <c r="F169" s="232" t="s">
        <v>198</v>
      </c>
      <c r="G169" s="229"/>
      <c r="H169" s="233">
        <v>0.0070000000000000001</v>
      </c>
      <c r="I169" s="234"/>
      <c r="J169" s="229"/>
      <c r="K169" s="229"/>
      <c r="L169" s="235"/>
      <c r="M169" s="236"/>
      <c r="N169" s="237"/>
      <c r="O169" s="237"/>
      <c r="P169" s="237"/>
      <c r="Q169" s="237"/>
      <c r="R169" s="237"/>
      <c r="S169" s="237"/>
      <c r="T169" s="23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9" t="s">
        <v>131</v>
      </c>
      <c r="AU169" s="239" t="s">
        <v>84</v>
      </c>
      <c r="AV169" s="13" t="s">
        <v>84</v>
      </c>
      <c r="AW169" s="13" t="s">
        <v>32</v>
      </c>
      <c r="AX169" s="13" t="s">
        <v>77</v>
      </c>
      <c r="AY169" s="239" t="s">
        <v>123</v>
      </c>
    </row>
    <row r="170" s="14" customFormat="1">
      <c r="A170" s="14"/>
      <c r="B170" s="240"/>
      <c r="C170" s="241"/>
      <c r="D170" s="230" t="s">
        <v>131</v>
      </c>
      <c r="E170" s="242" t="s">
        <v>1</v>
      </c>
      <c r="F170" s="243" t="s">
        <v>138</v>
      </c>
      <c r="G170" s="241"/>
      <c r="H170" s="244">
        <v>0.316</v>
      </c>
      <c r="I170" s="245"/>
      <c r="J170" s="241"/>
      <c r="K170" s="241"/>
      <c r="L170" s="246"/>
      <c r="M170" s="247"/>
      <c r="N170" s="248"/>
      <c r="O170" s="248"/>
      <c r="P170" s="248"/>
      <c r="Q170" s="248"/>
      <c r="R170" s="248"/>
      <c r="S170" s="248"/>
      <c r="T170" s="249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0" t="s">
        <v>131</v>
      </c>
      <c r="AU170" s="250" t="s">
        <v>84</v>
      </c>
      <c r="AV170" s="14" t="s">
        <v>129</v>
      </c>
      <c r="AW170" s="14" t="s">
        <v>32</v>
      </c>
      <c r="AX170" s="14" t="s">
        <v>82</v>
      </c>
      <c r="AY170" s="250" t="s">
        <v>123</v>
      </c>
    </row>
    <row r="171" s="12" customFormat="1" ht="22.8" customHeight="1">
      <c r="A171" s="12"/>
      <c r="B171" s="198"/>
      <c r="C171" s="199"/>
      <c r="D171" s="200" t="s">
        <v>76</v>
      </c>
      <c r="E171" s="212" t="s">
        <v>139</v>
      </c>
      <c r="F171" s="212" t="s">
        <v>199</v>
      </c>
      <c r="G171" s="199"/>
      <c r="H171" s="199"/>
      <c r="I171" s="202"/>
      <c r="J171" s="213">
        <f>BK171</f>
        <v>0</v>
      </c>
      <c r="K171" s="199"/>
      <c r="L171" s="204"/>
      <c r="M171" s="205"/>
      <c r="N171" s="206"/>
      <c r="O171" s="206"/>
      <c r="P171" s="207">
        <f>SUM(P172:P183)</f>
        <v>0</v>
      </c>
      <c r="Q171" s="206"/>
      <c r="R171" s="207">
        <f>SUM(R172:R183)</f>
        <v>83.017212119999996</v>
      </c>
      <c r="S171" s="206"/>
      <c r="T171" s="208">
        <f>SUM(T172:T183)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9" t="s">
        <v>82</v>
      </c>
      <c r="AT171" s="210" t="s">
        <v>76</v>
      </c>
      <c r="AU171" s="210" t="s">
        <v>82</v>
      </c>
      <c r="AY171" s="209" t="s">
        <v>123</v>
      </c>
      <c r="BK171" s="211">
        <f>SUM(BK172:BK183)</f>
        <v>0</v>
      </c>
    </row>
    <row r="172" s="2" customFormat="1" ht="33" customHeight="1">
      <c r="A172" s="39"/>
      <c r="B172" s="40"/>
      <c r="C172" s="214" t="s">
        <v>200</v>
      </c>
      <c r="D172" s="214" t="s">
        <v>125</v>
      </c>
      <c r="E172" s="215" t="s">
        <v>201</v>
      </c>
      <c r="F172" s="216" t="s">
        <v>202</v>
      </c>
      <c r="G172" s="217" t="s">
        <v>170</v>
      </c>
      <c r="H172" s="218">
        <v>107.25</v>
      </c>
      <c r="I172" s="219"/>
      <c r="J172" s="220">
        <f>ROUND(I172*H172,2)</f>
        <v>0</v>
      </c>
      <c r="K172" s="221"/>
      <c r="L172" s="45"/>
      <c r="M172" s="222" t="s">
        <v>1</v>
      </c>
      <c r="N172" s="223" t="s">
        <v>44</v>
      </c>
      <c r="O172" s="93"/>
      <c r="P172" s="224">
        <f>O172*H172</f>
        <v>0</v>
      </c>
      <c r="Q172" s="224">
        <v>0.71545999999999998</v>
      </c>
      <c r="R172" s="224">
        <f>Q172*H172</f>
        <v>76.733085000000003</v>
      </c>
      <c r="S172" s="224">
        <v>0</v>
      </c>
      <c r="T172" s="225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6" t="s">
        <v>129</v>
      </c>
      <c r="AT172" s="226" t="s">
        <v>125</v>
      </c>
      <c r="AU172" s="226" t="s">
        <v>84</v>
      </c>
      <c r="AY172" s="18" t="s">
        <v>123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18" t="s">
        <v>129</v>
      </c>
      <c r="BK172" s="227">
        <f>ROUND(I172*H172,2)</f>
        <v>0</v>
      </c>
      <c r="BL172" s="18" t="s">
        <v>129</v>
      </c>
      <c r="BM172" s="226" t="s">
        <v>203</v>
      </c>
    </row>
    <row r="173" s="13" customFormat="1">
      <c r="A173" s="13"/>
      <c r="B173" s="228"/>
      <c r="C173" s="229"/>
      <c r="D173" s="230" t="s">
        <v>131</v>
      </c>
      <c r="E173" s="231" t="s">
        <v>1</v>
      </c>
      <c r="F173" s="232" t="s">
        <v>204</v>
      </c>
      <c r="G173" s="229"/>
      <c r="H173" s="233">
        <v>113.25</v>
      </c>
      <c r="I173" s="234"/>
      <c r="J173" s="229"/>
      <c r="K173" s="229"/>
      <c r="L173" s="235"/>
      <c r="M173" s="236"/>
      <c r="N173" s="237"/>
      <c r="O173" s="237"/>
      <c r="P173" s="237"/>
      <c r="Q173" s="237"/>
      <c r="R173" s="237"/>
      <c r="S173" s="237"/>
      <c r="T173" s="23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9" t="s">
        <v>131</v>
      </c>
      <c r="AU173" s="239" t="s">
        <v>84</v>
      </c>
      <c r="AV173" s="13" t="s">
        <v>84</v>
      </c>
      <c r="AW173" s="13" t="s">
        <v>32</v>
      </c>
      <c r="AX173" s="13" t="s">
        <v>77</v>
      </c>
      <c r="AY173" s="239" t="s">
        <v>123</v>
      </c>
    </row>
    <row r="174" s="13" customFormat="1">
      <c r="A174" s="13"/>
      <c r="B174" s="228"/>
      <c r="C174" s="229"/>
      <c r="D174" s="230" t="s">
        <v>131</v>
      </c>
      <c r="E174" s="231" t="s">
        <v>1</v>
      </c>
      <c r="F174" s="232" t="s">
        <v>205</v>
      </c>
      <c r="G174" s="229"/>
      <c r="H174" s="233">
        <v>-6</v>
      </c>
      <c r="I174" s="234"/>
      <c r="J174" s="229"/>
      <c r="K174" s="229"/>
      <c r="L174" s="235"/>
      <c r="M174" s="236"/>
      <c r="N174" s="237"/>
      <c r="O174" s="237"/>
      <c r="P174" s="237"/>
      <c r="Q174" s="237"/>
      <c r="R174" s="237"/>
      <c r="S174" s="237"/>
      <c r="T174" s="23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9" t="s">
        <v>131</v>
      </c>
      <c r="AU174" s="239" t="s">
        <v>84</v>
      </c>
      <c r="AV174" s="13" t="s">
        <v>84</v>
      </c>
      <c r="AW174" s="13" t="s">
        <v>32</v>
      </c>
      <c r="AX174" s="13" t="s">
        <v>77</v>
      </c>
      <c r="AY174" s="239" t="s">
        <v>123</v>
      </c>
    </row>
    <row r="175" s="14" customFormat="1">
      <c r="A175" s="14"/>
      <c r="B175" s="240"/>
      <c r="C175" s="241"/>
      <c r="D175" s="230" t="s">
        <v>131</v>
      </c>
      <c r="E175" s="242" t="s">
        <v>1</v>
      </c>
      <c r="F175" s="243" t="s">
        <v>138</v>
      </c>
      <c r="G175" s="241"/>
      <c r="H175" s="244">
        <v>107.25</v>
      </c>
      <c r="I175" s="245"/>
      <c r="J175" s="241"/>
      <c r="K175" s="241"/>
      <c r="L175" s="246"/>
      <c r="M175" s="247"/>
      <c r="N175" s="248"/>
      <c r="O175" s="248"/>
      <c r="P175" s="248"/>
      <c r="Q175" s="248"/>
      <c r="R175" s="248"/>
      <c r="S175" s="248"/>
      <c r="T175" s="24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0" t="s">
        <v>131</v>
      </c>
      <c r="AU175" s="250" t="s">
        <v>84</v>
      </c>
      <c r="AV175" s="14" t="s">
        <v>129</v>
      </c>
      <c r="AW175" s="14" t="s">
        <v>32</v>
      </c>
      <c r="AX175" s="14" t="s">
        <v>82</v>
      </c>
      <c r="AY175" s="250" t="s">
        <v>123</v>
      </c>
    </row>
    <row r="176" s="2" customFormat="1" ht="16.5" customHeight="1">
      <c r="A176" s="39"/>
      <c r="B176" s="40"/>
      <c r="C176" s="214" t="s">
        <v>206</v>
      </c>
      <c r="D176" s="214" t="s">
        <v>125</v>
      </c>
      <c r="E176" s="215" t="s">
        <v>207</v>
      </c>
      <c r="F176" s="216" t="s">
        <v>208</v>
      </c>
      <c r="G176" s="217" t="s">
        <v>155</v>
      </c>
      <c r="H176" s="218">
        <v>0.19600000000000001</v>
      </c>
      <c r="I176" s="219"/>
      <c r="J176" s="220">
        <f>ROUND(I176*H176,2)</f>
        <v>0</v>
      </c>
      <c r="K176" s="221"/>
      <c r="L176" s="45"/>
      <c r="M176" s="222" t="s">
        <v>1</v>
      </c>
      <c r="N176" s="223" t="s">
        <v>44</v>
      </c>
      <c r="O176" s="93"/>
      <c r="P176" s="224">
        <f>O176*H176</f>
        <v>0</v>
      </c>
      <c r="Q176" s="224">
        <v>1.04922</v>
      </c>
      <c r="R176" s="224">
        <f>Q176*H176</f>
        <v>0.20564712000000002</v>
      </c>
      <c r="S176" s="224">
        <v>0</v>
      </c>
      <c r="T176" s="225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6" t="s">
        <v>129</v>
      </c>
      <c r="AT176" s="226" t="s">
        <v>125</v>
      </c>
      <c r="AU176" s="226" t="s">
        <v>84</v>
      </c>
      <c r="AY176" s="18" t="s">
        <v>123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18" t="s">
        <v>129</v>
      </c>
      <c r="BK176" s="227">
        <f>ROUND(I176*H176,2)</f>
        <v>0</v>
      </c>
      <c r="BL176" s="18" t="s">
        <v>129</v>
      </c>
      <c r="BM176" s="226" t="s">
        <v>209</v>
      </c>
    </row>
    <row r="177" s="13" customFormat="1">
      <c r="A177" s="13"/>
      <c r="B177" s="228"/>
      <c r="C177" s="229"/>
      <c r="D177" s="230" t="s">
        <v>131</v>
      </c>
      <c r="E177" s="231" t="s">
        <v>1</v>
      </c>
      <c r="F177" s="232" t="s">
        <v>210</v>
      </c>
      <c r="G177" s="229"/>
      <c r="H177" s="233">
        <v>0.19500000000000001</v>
      </c>
      <c r="I177" s="234"/>
      <c r="J177" s="229"/>
      <c r="K177" s="229"/>
      <c r="L177" s="235"/>
      <c r="M177" s="236"/>
      <c r="N177" s="237"/>
      <c r="O177" s="237"/>
      <c r="P177" s="237"/>
      <c r="Q177" s="237"/>
      <c r="R177" s="237"/>
      <c r="S177" s="237"/>
      <c r="T177" s="23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9" t="s">
        <v>131</v>
      </c>
      <c r="AU177" s="239" t="s">
        <v>84</v>
      </c>
      <c r="AV177" s="13" t="s">
        <v>84</v>
      </c>
      <c r="AW177" s="13" t="s">
        <v>32</v>
      </c>
      <c r="AX177" s="13" t="s">
        <v>77</v>
      </c>
      <c r="AY177" s="239" t="s">
        <v>123</v>
      </c>
    </row>
    <row r="178" s="13" customFormat="1">
      <c r="A178" s="13"/>
      <c r="B178" s="228"/>
      <c r="C178" s="229"/>
      <c r="D178" s="230" t="s">
        <v>131</v>
      </c>
      <c r="E178" s="231" t="s">
        <v>1</v>
      </c>
      <c r="F178" s="232" t="s">
        <v>211</v>
      </c>
      <c r="G178" s="229"/>
      <c r="H178" s="233">
        <v>0.001</v>
      </c>
      <c r="I178" s="234"/>
      <c r="J178" s="229"/>
      <c r="K178" s="229"/>
      <c r="L178" s="235"/>
      <c r="M178" s="236"/>
      <c r="N178" s="237"/>
      <c r="O178" s="237"/>
      <c r="P178" s="237"/>
      <c r="Q178" s="237"/>
      <c r="R178" s="237"/>
      <c r="S178" s="237"/>
      <c r="T178" s="23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9" t="s">
        <v>131</v>
      </c>
      <c r="AU178" s="239" t="s">
        <v>84</v>
      </c>
      <c r="AV178" s="13" t="s">
        <v>84</v>
      </c>
      <c r="AW178" s="13" t="s">
        <v>32</v>
      </c>
      <c r="AX178" s="13" t="s">
        <v>77</v>
      </c>
      <c r="AY178" s="239" t="s">
        <v>123</v>
      </c>
    </row>
    <row r="179" s="14" customFormat="1">
      <c r="A179" s="14"/>
      <c r="B179" s="240"/>
      <c r="C179" s="241"/>
      <c r="D179" s="230" t="s">
        <v>131</v>
      </c>
      <c r="E179" s="242" t="s">
        <v>1</v>
      </c>
      <c r="F179" s="243" t="s">
        <v>138</v>
      </c>
      <c r="G179" s="241"/>
      <c r="H179" s="244">
        <v>0.19600000000000001</v>
      </c>
      <c r="I179" s="245"/>
      <c r="J179" s="241"/>
      <c r="K179" s="241"/>
      <c r="L179" s="246"/>
      <c r="M179" s="247"/>
      <c r="N179" s="248"/>
      <c r="O179" s="248"/>
      <c r="P179" s="248"/>
      <c r="Q179" s="248"/>
      <c r="R179" s="248"/>
      <c r="S179" s="248"/>
      <c r="T179" s="249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0" t="s">
        <v>131</v>
      </c>
      <c r="AU179" s="250" t="s">
        <v>84</v>
      </c>
      <c r="AV179" s="14" t="s">
        <v>129</v>
      </c>
      <c r="AW179" s="14" t="s">
        <v>32</v>
      </c>
      <c r="AX179" s="14" t="s">
        <v>82</v>
      </c>
      <c r="AY179" s="250" t="s">
        <v>123</v>
      </c>
    </row>
    <row r="180" s="2" customFormat="1" ht="24.15" customHeight="1">
      <c r="A180" s="39"/>
      <c r="B180" s="40"/>
      <c r="C180" s="214" t="s">
        <v>212</v>
      </c>
      <c r="D180" s="214" t="s">
        <v>125</v>
      </c>
      <c r="E180" s="215" t="s">
        <v>213</v>
      </c>
      <c r="F180" s="216" t="s">
        <v>214</v>
      </c>
      <c r="G180" s="217" t="s">
        <v>215</v>
      </c>
      <c r="H180" s="218">
        <v>24</v>
      </c>
      <c r="I180" s="219"/>
      <c r="J180" s="220">
        <f>ROUND(I180*H180,2)</f>
        <v>0</v>
      </c>
      <c r="K180" s="221"/>
      <c r="L180" s="45"/>
      <c r="M180" s="222" t="s">
        <v>1</v>
      </c>
      <c r="N180" s="223" t="s">
        <v>44</v>
      </c>
      <c r="O180" s="93"/>
      <c r="P180" s="224">
        <f>O180*H180</f>
        <v>0</v>
      </c>
      <c r="Q180" s="224">
        <v>0.24127000000000001</v>
      </c>
      <c r="R180" s="224">
        <f>Q180*H180</f>
        <v>5.7904800000000005</v>
      </c>
      <c r="S180" s="224">
        <v>0</v>
      </c>
      <c r="T180" s="225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26" t="s">
        <v>129</v>
      </c>
      <c r="AT180" s="226" t="s">
        <v>125</v>
      </c>
      <c r="AU180" s="226" t="s">
        <v>84</v>
      </c>
      <c r="AY180" s="18" t="s">
        <v>123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18" t="s">
        <v>129</v>
      </c>
      <c r="BK180" s="227">
        <f>ROUND(I180*H180,2)</f>
        <v>0</v>
      </c>
      <c r="BL180" s="18" t="s">
        <v>129</v>
      </c>
      <c r="BM180" s="226" t="s">
        <v>216</v>
      </c>
    </row>
    <row r="181" s="15" customFormat="1">
      <c r="A181" s="15"/>
      <c r="B181" s="251"/>
      <c r="C181" s="252"/>
      <c r="D181" s="230" t="s">
        <v>131</v>
      </c>
      <c r="E181" s="253" t="s">
        <v>1</v>
      </c>
      <c r="F181" s="254" t="s">
        <v>217</v>
      </c>
      <c r="G181" s="252"/>
      <c r="H181" s="253" t="s">
        <v>1</v>
      </c>
      <c r="I181" s="255"/>
      <c r="J181" s="252"/>
      <c r="K181" s="252"/>
      <c r="L181" s="256"/>
      <c r="M181" s="257"/>
      <c r="N181" s="258"/>
      <c r="O181" s="258"/>
      <c r="P181" s="258"/>
      <c r="Q181" s="258"/>
      <c r="R181" s="258"/>
      <c r="S181" s="258"/>
      <c r="T181" s="259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0" t="s">
        <v>131</v>
      </c>
      <c r="AU181" s="260" t="s">
        <v>84</v>
      </c>
      <c r="AV181" s="15" t="s">
        <v>82</v>
      </c>
      <c r="AW181" s="15" t="s">
        <v>32</v>
      </c>
      <c r="AX181" s="15" t="s">
        <v>77</v>
      </c>
      <c r="AY181" s="260" t="s">
        <v>123</v>
      </c>
    </row>
    <row r="182" s="13" customFormat="1">
      <c r="A182" s="13"/>
      <c r="B182" s="228"/>
      <c r="C182" s="229"/>
      <c r="D182" s="230" t="s">
        <v>131</v>
      </c>
      <c r="E182" s="231" t="s">
        <v>1</v>
      </c>
      <c r="F182" s="232" t="s">
        <v>218</v>
      </c>
      <c r="G182" s="229"/>
      <c r="H182" s="233">
        <v>24</v>
      </c>
      <c r="I182" s="234"/>
      <c r="J182" s="229"/>
      <c r="K182" s="229"/>
      <c r="L182" s="235"/>
      <c r="M182" s="236"/>
      <c r="N182" s="237"/>
      <c r="O182" s="237"/>
      <c r="P182" s="237"/>
      <c r="Q182" s="237"/>
      <c r="R182" s="237"/>
      <c r="S182" s="237"/>
      <c r="T182" s="23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9" t="s">
        <v>131</v>
      </c>
      <c r="AU182" s="239" t="s">
        <v>84</v>
      </c>
      <c r="AV182" s="13" t="s">
        <v>84</v>
      </c>
      <c r="AW182" s="13" t="s">
        <v>32</v>
      </c>
      <c r="AX182" s="13" t="s">
        <v>82</v>
      </c>
      <c r="AY182" s="239" t="s">
        <v>123</v>
      </c>
    </row>
    <row r="183" s="2" customFormat="1" ht="16.5" customHeight="1">
      <c r="A183" s="39"/>
      <c r="B183" s="40"/>
      <c r="C183" s="261" t="s">
        <v>219</v>
      </c>
      <c r="D183" s="261" t="s">
        <v>220</v>
      </c>
      <c r="E183" s="262" t="s">
        <v>221</v>
      </c>
      <c r="F183" s="263" t="s">
        <v>222</v>
      </c>
      <c r="G183" s="264" t="s">
        <v>215</v>
      </c>
      <c r="H183" s="265">
        <v>24</v>
      </c>
      <c r="I183" s="266"/>
      <c r="J183" s="267">
        <f>ROUND(I183*H183,2)</f>
        <v>0</v>
      </c>
      <c r="K183" s="268"/>
      <c r="L183" s="269"/>
      <c r="M183" s="270" t="s">
        <v>1</v>
      </c>
      <c r="N183" s="271" t="s">
        <v>44</v>
      </c>
      <c r="O183" s="93"/>
      <c r="P183" s="224">
        <f>O183*H183</f>
        <v>0</v>
      </c>
      <c r="Q183" s="224">
        <v>0.012</v>
      </c>
      <c r="R183" s="224">
        <f>Q183*H183</f>
        <v>0.28800000000000003</v>
      </c>
      <c r="S183" s="224">
        <v>0</v>
      </c>
      <c r="T183" s="225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26" t="s">
        <v>162</v>
      </c>
      <c r="AT183" s="226" t="s">
        <v>220</v>
      </c>
      <c r="AU183" s="226" t="s">
        <v>84</v>
      </c>
      <c r="AY183" s="18" t="s">
        <v>123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18" t="s">
        <v>129</v>
      </c>
      <c r="BK183" s="227">
        <f>ROUND(I183*H183,2)</f>
        <v>0</v>
      </c>
      <c r="BL183" s="18" t="s">
        <v>129</v>
      </c>
      <c r="BM183" s="226" t="s">
        <v>223</v>
      </c>
    </row>
    <row r="184" s="12" customFormat="1" ht="22.8" customHeight="1">
      <c r="A184" s="12"/>
      <c r="B184" s="198"/>
      <c r="C184" s="199"/>
      <c r="D184" s="200" t="s">
        <v>76</v>
      </c>
      <c r="E184" s="212" t="s">
        <v>129</v>
      </c>
      <c r="F184" s="212" t="s">
        <v>224</v>
      </c>
      <c r="G184" s="199"/>
      <c r="H184" s="199"/>
      <c r="I184" s="202"/>
      <c r="J184" s="213">
        <f>BK184</f>
        <v>0</v>
      </c>
      <c r="K184" s="199"/>
      <c r="L184" s="204"/>
      <c r="M184" s="205"/>
      <c r="N184" s="206"/>
      <c r="O184" s="206"/>
      <c r="P184" s="207">
        <f>SUM(P185:P244)</f>
        <v>0</v>
      </c>
      <c r="Q184" s="206"/>
      <c r="R184" s="207">
        <f>SUM(R185:R244)</f>
        <v>46.864940029999993</v>
      </c>
      <c r="S184" s="206"/>
      <c r="T184" s="208">
        <f>SUM(T185:T244)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09" t="s">
        <v>82</v>
      </c>
      <c r="AT184" s="210" t="s">
        <v>76</v>
      </c>
      <c r="AU184" s="210" t="s">
        <v>82</v>
      </c>
      <c r="AY184" s="209" t="s">
        <v>123</v>
      </c>
      <c r="BK184" s="211">
        <f>SUM(BK185:BK244)</f>
        <v>0</v>
      </c>
    </row>
    <row r="185" s="2" customFormat="1" ht="33" customHeight="1">
      <c r="A185" s="39"/>
      <c r="B185" s="40"/>
      <c r="C185" s="214" t="s">
        <v>225</v>
      </c>
      <c r="D185" s="214" t="s">
        <v>125</v>
      </c>
      <c r="E185" s="215" t="s">
        <v>226</v>
      </c>
      <c r="F185" s="216" t="s">
        <v>227</v>
      </c>
      <c r="G185" s="217" t="s">
        <v>228</v>
      </c>
      <c r="H185" s="218">
        <v>12</v>
      </c>
      <c r="I185" s="219"/>
      <c r="J185" s="220">
        <f>ROUND(I185*H185,2)</f>
        <v>0</v>
      </c>
      <c r="K185" s="221"/>
      <c r="L185" s="45"/>
      <c r="M185" s="222" t="s">
        <v>1</v>
      </c>
      <c r="N185" s="223" t="s">
        <v>44</v>
      </c>
      <c r="O185" s="93"/>
      <c r="P185" s="224">
        <f>O185*H185</f>
        <v>0</v>
      </c>
      <c r="Q185" s="224">
        <v>0.14954000000000001</v>
      </c>
      <c r="R185" s="224">
        <f>Q185*H185</f>
        <v>1.7944800000000001</v>
      </c>
      <c r="S185" s="224">
        <v>0</v>
      </c>
      <c r="T185" s="225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26" t="s">
        <v>129</v>
      </c>
      <c r="AT185" s="226" t="s">
        <v>125</v>
      </c>
      <c r="AU185" s="226" t="s">
        <v>84</v>
      </c>
      <c r="AY185" s="18" t="s">
        <v>123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18" t="s">
        <v>129</v>
      </c>
      <c r="BK185" s="227">
        <f>ROUND(I185*H185,2)</f>
        <v>0</v>
      </c>
      <c r="BL185" s="18" t="s">
        <v>129</v>
      </c>
      <c r="BM185" s="226" t="s">
        <v>229</v>
      </c>
    </row>
    <row r="186" s="2" customFormat="1" ht="16.5" customHeight="1">
      <c r="A186" s="39"/>
      <c r="B186" s="40"/>
      <c r="C186" s="261" t="s">
        <v>230</v>
      </c>
      <c r="D186" s="261" t="s">
        <v>220</v>
      </c>
      <c r="E186" s="262" t="s">
        <v>231</v>
      </c>
      <c r="F186" s="263" t="s">
        <v>232</v>
      </c>
      <c r="G186" s="264" t="s">
        <v>215</v>
      </c>
      <c r="H186" s="265">
        <v>61.200000000000003</v>
      </c>
      <c r="I186" s="266"/>
      <c r="J186" s="267">
        <f>ROUND(I186*H186,2)</f>
        <v>0</v>
      </c>
      <c r="K186" s="268"/>
      <c r="L186" s="269"/>
      <c r="M186" s="270" t="s">
        <v>1</v>
      </c>
      <c r="N186" s="271" t="s">
        <v>44</v>
      </c>
      <c r="O186" s="93"/>
      <c r="P186" s="224">
        <f>O186*H186</f>
        <v>0</v>
      </c>
      <c r="Q186" s="224">
        <v>0.29499999999999998</v>
      </c>
      <c r="R186" s="224">
        <f>Q186*H186</f>
        <v>18.053999999999998</v>
      </c>
      <c r="S186" s="224">
        <v>0</v>
      </c>
      <c r="T186" s="225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6" t="s">
        <v>162</v>
      </c>
      <c r="AT186" s="226" t="s">
        <v>220</v>
      </c>
      <c r="AU186" s="226" t="s">
        <v>84</v>
      </c>
      <c r="AY186" s="18" t="s">
        <v>123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18" t="s">
        <v>129</v>
      </c>
      <c r="BK186" s="227">
        <f>ROUND(I186*H186,2)</f>
        <v>0</v>
      </c>
      <c r="BL186" s="18" t="s">
        <v>129</v>
      </c>
      <c r="BM186" s="226" t="s">
        <v>233</v>
      </c>
    </row>
    <row r="187" s="13" customFormat="1">
      <c r="A187" s="13"/>
      <c r="B187" s="228"/>
      <c r="C187" s="229"/>
      <c r="D187" s="230" t="s">
        <v>131</v>
      </c>
      <c r="E187" s="231" t="s">
        <v>1</v>
      </c>
      <c r="F187" s="232" t="s">
        <v>234</v>
      </c>
      <c r="G187" s="229"/>
      <c r="H187" s="233">
        <v>61.200000000000003</v>
      </c>
      <c r="I187" s="234"/>
      <c r="J187" s="229"/>
      <c r="K187" s="229"/>
      <c r="L187" s="235"/>
      <c r="M187" s="236"/>
      <c r="N187" s="237"/>
      <c r="O187" s="237"/>
      <c r="P187" s="237"/>
      <c r="Q187" s="237"/>
      <c r="R187" s="237"/>
      <c r="S187" s="237"/>
      <c r="T187" s="23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9" t="s">
        <v>131</v>
      </c>
      <c r="AU187" s="239" t="s">
        <v>84</v>
      </c>
      <c r="AV187" s="13" t="s">
        <v>84</v>
      </c>
      <c r="AW187" s="13" t="s">
        <v>32</v>
      </c>
      <c r="AX187" s="13" t="s">
        <v>82</v>
      </c>
      <c r="AY187" s="239" t="s">
        <v>123</v>
      </c>
    </row>
    <row r="188" s="2" customFormat="1" ht="16.5" customHeight="1">
      <c r="A188" s="39"/>
      <c r="B188" s="40"/>
      <c r="C188" s="214" t="s">
        <v>235</v>
      </c>
      <c r="D188" s="214" t="s">
        <v>125</v>
      </c>
      <c r="E188" s="215" t="s">
        <v>236</v>
      </c>
      <c r="F188" s="216" t="s">
        <v>237</v>
      </c>
      <c r="G188" s="217" t="s">
        <v>128</v>
      </c>
      <c r="H188" s="218">
        <v>3.3370000000000002</v>
      </c>
      <c r="I188" s="219"/>
      <c r="J188" s="220">
        <f>ROUND(I188*H188,2)</f>
        <v>0</v>
      </c>
      <c r="K188" s="221"/>
      <c r="L188" s="45"/>
      <c r="M188" s="222" t="s">
        <v>1</v>
      </c>
      <c r="N188" s="223" t="s">
        <v>44</v>
      </c>
      <c r="O188" s="93"/>
      <c r="P188" s="224">
        <f>O188*H188</f>
        <v>0</v>
      </c>
      <c r="Q188" s="224">
        <v>2.45343</v>
      </c>
      <c r="R188" s="224">
        <f>Q188*H188</f>
        <v>8.18709591</v>
      </c>
      <c r="S188" s="224">
        <v>0</v>
      </c>
      <c r="T188" s="225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26" t="s">
        <v>129</v>
      </c>
      <c r="AT188" s="226" t="s">
        <v>125</v>
      </c>
      <c r="AU188" s="226" t="s">
        <v>84</v>
      </c>
      <c r="AY188" s="18" t="s">
        <v>123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18" t="s">
        <v>129</v>
      </c>
      <c r="BK188" s="227">
        <f>ROUND(I188*H188,2)</f>
        <v>0</v>
      </c>
      <c r="BL188" s="18" t="s">
        <v>129</v>
      </c>
      <c r="BM188" s="226" t="s">
        <v>238</v>
      </c>
    </row>
    <row r="189" s="13" customFormat="1">
      <c r="A189" s="13"/>
      <c r="B189" s="228"/>
      <c r="C189" s="229"/>
      <c r="D189" s="230" t="s">
        <v>131</v>
      </c>
      <c r="E189" s="231" t="s">
        <v>1</v>
      </c>
      <c r="F189" s="232" t="s">
        <v>239</v>
      </c>
      <c r="G189" s="229"/>
      <c r="H189" s="233">
        <v>3.3370000000000002</v>
      </c>
      <c r="I189" s="234"/>
      <c r="J189" s="229"/>
      <c r="K189" s="229"/>
      <c r="L189" s="235"/>
      <c r="M189" s="236"/>
      <c r="N189" s="237"/>
      <c r="O189" s="237"/>
      <c r="P189" s="237"/>
      <c r="Q189" s="237"/>
      <c r="R189" s="237"/>
      <c r="S189" s="237"/>
      <c r="T189" s="23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9" t="s">
        <v>131</v>
      </c>
      <c r="AU189" s="239" t="s">
        <v>84</v>
      </c>
      <c r="AV189" s="13" t="s">
        <v>84</v>
      </c>
      <c r="AW189" s="13" t="s">
        <v>32</v>
      </c>
      <c r="AX189" s="13" t="s">
        <v>82</v>
      </c>
      <c r="AY189" s="239" t="s">
        <v>123</v>
      </c>
    </row>
    <row r="190" s="2" customFormat="1" ht="16.5" customHeight="1">
      <c r="A190" s="39"/>
      <c r="B190" s="40"/>
      <c r="C190" s="214" t="s">
        <v>7</v>
      </c>
      <c r="D190" s="214" t="s">
        <v>125</v>
      </c>
      <c r="E190" s="215" t="s">
        <v>240</v>
      </c>
      <c r="F190" s="216" t="s">
        <v>241</v>
      </c>
      <c r="G190" s="217" t="s">
        <v>155</v>
      </c>
      <c r="H190" s="218">
        <v>0.40400000000000003</v>
      </c>
      <c r="I190" s="219"/>
      <c r="J190" s="220">
        <f>ROUND(I190*H190,2)</f>
        <v>0</v>
      </c>
      <c r="K190" s="221"/>
      <c r="L190" s="45"/>
      <c r="M190" s="222" t="s">
        <v>1</v>
      </c>
      <c r="N190" s="223" t="s">
        <v>44</v>
      </c>
      <c r="O190" s="93"/>
      <c r="P190" s="224">
        <f>O190*H190</f>
        <v>0</v>
      </c>
      <c r="Q190" s="224">
        <v>1.06277</v>
      </c>
      <c r="R190" s="224">
        <f>Q190*H190</f>
        <v>0.42935908</v>
      </c>
      <c r="S190" s="224">
        <v>0</v>
      </c>
      <c r="T190" s="225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26" t="s">
        <v>129</v>
      </c>
      <c r="AT190" s="226" t="s">
        <v>125</v>
      </c>
      <c r="AU190" s="226" t="s">
        <v>84</v>
      </c>
      <c r="AY190" s="18" t="s">
        <v>123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18" t="s">
        <v>129</v>
      </c>
      <c r="BK190" s="227">
        <f>ROUND(I190*H190,2)</f>
        <v>0</v>
      </c>
      <c r="BL190" s="18" t="s">
        <v>129</v>
      </c>
      <c r="BM190" s="226" t="s">
        <v>242</v>
      </c>
    </row>
    <row r="191" s="13" customFormat="1">
      <c r="A191" s="13"/>
      <c r="B191" s="228"/>
      <c r="C191" s="229"/>
      <c r="D191" s="230" t="s">
        <v>131</v>
      </c>
      <c r="E191" s="231" t="s">
        <v>1</v>
      </c>
      <c r="F191" s="232" t="s">
        <v>243</v>
      </c>
      <c r="G191" s="229"/>
      <c r="H191" s="233">
        <v>0.40400000000000003</v>
      </c>
      <c r="I191" s="234"/>
      <c r="J191" s="229"/>
      <c r="K191" s="229"/>
      <c r="L191" s="235"/>
      <c r="M191" s="236"/>
      <c r="N191" s="237"/>
      <c r="O191" s="237"/>
      <c r="P191" s="237"/>
      <c r="Q191" s="237"/>
      <c r="R191" s="237"/>
      <c r="S191" s="237"/>
      <c r="T191" s="23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9" t="s">
        <v>131</v>
      </c>
      <c r="AU191" s="239" t="s">
        <v>84</v>
      </c>
      <c r="AV191" s="13" t="s">
        <v>84</v>
      </c>
      <c r="AW191" s="13" t="s">
        <v>32</v>
      </c>
      <c r="AX191" s="13" t="s">
        <v>82</v>
      </c>
      <c r="AY191" s="239" t="s">
        <v>123</v>
      </c>
    </row>
    <row r="192" s="2" customFormat="1" ht="33" customHeight="1">
      <c r="A192" s="39"/>
      <c r="B192" s="40"/>
      <c r="C192" s="214" t="s">
        <v>244</v>
      </c>
      <c r="D192" s="214" t="s">
        <v>125</v>
      </c>
      <c r="E192" s="215" t="s">
        <v>245</v>
      </c>
      <c r="F192" s="216" t="s">
        <v>246</v>
      </c>
      <c r="G192" s="217" t="s">
        <v>170</v>
      </c>
      <c r="H192" s="218">
        <v>1.8600000000000001</v>
      </c>
      <c r="I192" s="219"/>
      <c r="J192" s="220">
        <f>ROUND(I192*H192,2)</f>
        <v>0</v>
      </c>
      <c r="K192" s="221"/>
      <c r="L192" s="45"/>
      <c r="M192" s="222" t="s">
        <v>1</v>
      </c>
      <c r="N192" s="223" t="s">
        <v>44</v>
      </c>
      <c r="O192" s="93"/>
      <c r="P192" s="224">
        <f>O192*H192</f>
        <v>0</v>
      </c>
      <c r="Q192" s="224">
        <v>0</v>
      </c>
      <c r="R192" s="224">
        <f>Q192*H192</f>
        <v>0</v>
      </c>
      <c r="S192" s="224">
        <v>0</v>
      </c>
      <c r="T192" s="225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26" t="s">
        <v>129</v>
      </c>
      <c r="AT192" s="226" t="s">
        <v>125</v>
      </c>
      <c r="AU192" s="226" t="s">
        <v>84</v>
      </c>
      <c r="AY192" s="18" t="s">
        <v>123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18" t="s">
        <v>129</v>
      </c>
      <c r="BK192" s="227">
        <f>ROUND(I192*H192,2)</f>
        <v>0</v>
      </c>
      <c r="BL192" s="18" t="s">
        <v>129</v>
      </c>
      <c r="BM192" s="226" t="s">
        <v>247</v>
      </c>
    </row>
    <row r="193" s="2" customFormat="1" ht="16.5" customHeight="1">
      <c r="A193" s="39"/>
      <c r="B193" s="40"/>
      <c r="C193" s="214" t="s">
        <v>248</v>
      </c>
      <c r="D193" s="214" t="s">
        <v>125</v>
      </c>
      <c r="E193" s="215" t="s">
        <v>249</v>
      </c>
      <c r="F193" s="216" t="s">
        <v>250</v>
      </c>
      <c r="G193" s="217" t="s">
        <v>128</v>
      </c>
      <c r="H193" s="218">
        <v>4.5209999999999999</v>
      </c>
      <c r="I193" s="219"/>
      <c r="J193" s="220">
        <f>ROUND(I193*H193,2)</f>
        <v>0</v>
      </c>
      <c r="K193" s="221"/>
      <c r="L193" s="45"/>
      <c r="M193" s="222" t="s">
        <v>1</v>
      </c>
      <c r="N193" s="223" t="s">
        <v>44</v>
      </c>
      <c r="O193" s="93"/>
      <c r="P193" s="224">
        <f>O193*H193</f>
        <v>0</v>
      </c>
      <c r="Q193" s="224">
        <v>2.4533999999999998</v>
      </c>
      <c r="R193" s="224">
        <f>Q193*H193</f>
        <v>11.091821399999999</v>
      </c>
      <c r="S193" s="224">
        <v>0</v>
      </c>
      <c r="T193" s="225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6" t="s">
        <v>129</v>
      </c>
      <c r="AT193" s="226" t="s">
        <v>125</v>
      </c>
      <c r="AU193" s="226" t="s">
        <v>84</v>
      </c>
      <c r="AY193" s="18" t="s">
        <v>123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18" t="s">
        <v>129</v>
      </c>
      <c r="BK193" s="227">
        <f>ROUND(I193*H193,2)</f>
        <v>0</v>
      </c>
      <c r="BL193" s="18" t="s">
        <v>129</v>
      </c>
      <c r="BM193" s="226" t="s">
        <v>251</v>
      </c>
    </row>
    <row r="194" s="13" customFormat="1">
      <c r="A194" s="13"/>
      <c r="B194" s="228"/>
      <c r="C194" s="229"/>
      <c r="D194" s="230" t="s">
        <v>131</v>
      </c>
      <c r="E194" s="231" t="s">
        <v>1</v>
      </c>
      <c r="F194" s="232" t="s">
        <v>252</v>
      </c>
      <c r="G194" s="229"/>
      <c r="H194" s="233">
        <v>2.7269999999999999</v>
      </c>
      <c r="I194" s="234"/>
      <c r="J194" s="229"/>
      <c r="K194" s="229"/>
      <c r="L194" s="235"/>
      <c r="M194" s="236"/>
      <c r="N194" s="237"/>
      <c r="O194" s="237"/>
      <c r="P194" s="237"/>
      <c r="Q194" s="237"/>
      <c r="R194" s="237"/>
      <c r="S194" s="237"/>
      <c r="T194" s="23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9" t="s">
        <v>131</v>
      </c>
      <c r="AU194" s="239" t="s">
        <v>84</v>
      </c>
      <c r="AV194" s="13" t="s">
        <v>84</v>
      </c>
      <c r="AW194" s="13" t="s">
        <v>32</v>
      </c>
      <c r="AX194" s="13" t="s">
        <v>77</v>
      </c>
      <c r="AY194" s="239" t="s">
        <v>123</v>
      </c>
    </row>
    <row r="195" s="13" customFormat="1">
      <c r="A195" s="13"/>
      <c r="B195" s="228"/>
      <c r="C195" s="229"/>
      <c r="D195" s="230" t="s">
        <v>131</v>
      </c>
      <c r="E195" s="231" t="s">
        <v>1</v>
      </c>
      <c r="F195" s="232" t="s">
        <v>253</v>
      </c>
      <c r="G195" s="229"/>
      <c r="H195" s="233">
        <v>1.794</v>
      </c>
      <c r="I195" s="234"/>
      <c r="J195" s="229"/>
      <c r="K195" s="229"/>
      <c r="L195" s="235"/>
      <c r="M195" s="236"/>
      <c r="N195" s="237"/>
      <c r="O195" s="237"/>
      <c r="P195" s="237"/>
      <c r="Q195" s="237"/>
      <c r="R195" s="237"/>
      <c r="S195" s="237"/>
      <c r="T195" s="23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9" t="s">
        <v>131</v>
      </c>
      <c r="AU195" s="239" t="s">
        <v>84</v>
      </c>
      <c r="AV195" s="13" t="s">
        <v>84</v>
      </c>
      <c r="AW195" s="13" t="s">
        <v>32</v>
      </c>
      <c r="AX195" s="13" t="s">
        <v>77</v>
      </c>
      <c r="AY195" s="239" t="s">
        <v>123</v>
      </c>
    </row>
    <row r="196" s="14" customFormat="1">
      <c r="A196" s="14"/>
      <c r="B196" s="240"/>
      <c r="C196" s="241"/>
      <c r="D196" s="230" t="s">
        <v>131</v>
      </c>
      <c r="E196" s="242" t="s">
        <v>1</v>
      </c>
      <c r="F196" s="243" t="s">
        <v>138</v>
      </c>
      <c r="G196" s="241"/>
      <c r="H196" s="244">
        <v>4.5209999999999999</v>
      </c>
      <c r="I196" s="245"/>
      <c r="J196" s="241"/>
      <c r="K196" s="241"/>
      <c r="L196" s="246"/>
      <c r="M196" s="247"/>
      <c r="N196" s="248"/>
      <c r="O196" s="248"/>
      <c r="P196" s="248"/>
      <c r="Q196" s="248"/>
      <c r="R196" s="248"/>
      <c r="S196" s="248"/>
      <c r="T196" s="24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0" t="s">
        <v>131</v>
      </c>
      <c r="AU196" s="250" t="s">
        <v>84</v>
      </c>
      <c r="AV196" s="14" t="s">
        <v>129</v>
      </c>
      <c r="AW196" s="14" t="s">
        <v>32</v>
      </c>
      <c r="AX196" s="14" t="s">
        <v>82</v>
      </c>
      <c r="AY196" s="250" t="s">
        <v>123</v>
      </c>
    </row>
    <row r="197" s="2" customFormat="1" ht="16.5" customHeight="1">
      <c r="A197" s="39"/>
      <c r="B197" s="40"/>
      <c r="C197" s="214" t="s">
        <v>254</v>
      </c>
      <c r="D197" s="214" t="s">
        <v>125</v>
      </c>
      <c r="E197" s="215" t="s">
        <v>255</v>
      </c>
      <c r="F197" s="216" t="s">
        <v>256</v>
      </c>
      <c r="G197" s="217" t="s">
        <v>170</v>
      </c>
      <c r="H197" s="218">
        <v>44.445</v>
      </c>
      <c r="I197" s="219"/>
      <c r="J197" s="220">
        <f>ROUND(I197*H197,2)</f>
        <v>0</v>
      </c>
      <c r="K197" s="221"/>
      <c r="L197" s="45"/>
      <c r="M197" s="222" t="s">
        <v>1</v>
      </c>
      <c r="N197" s="223" t="s">
        <v>44</v>
      </c>
      <c r="O197" s="93"/>
      <c r="P197" s="224">
        <f>O197*H197</f>
        <v>0</v>
      </c>
      <c r="Q197" s="224">
        <v>0.0057600000000000004</v>
      </c>
      <c r="R197" s="224">
        <f>Q197*H197</f>
        <v>0.25600320000000004</v>
      </c>
      <c r="S197" s="224">
        <v>0</v>
      </c>
      <c r="T197" s="225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26" t="s">
        <v>129</v>
      </c>
      <c r="AT197" s="226" t="s">
        <v>125</v>
      </c>
      <c r="AU197" s="226" t="s">
        <v>84</v>
      </c>
      <c r="AY197" s="18" t="s">
        <v>123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18" t="s">
        <v>129</v>
      </c>
      <c r="BK197" s="227">
        <f>ROUND(I197*H197,2)</f>
        <v>0</v>
      </c>
      <c r="BL197" s="18" t="s">
        <v>129</v>
      </c>
      <c r="BM197" s="226" t="s">
        <v>257</v>
      </c>
    </row>
    <row r="198" s="13" customFormat="1">
      <c r="A198" s="13"/>
      <c r="B198" s="228"/>
      <c r="C198" s="229"/>
      <c r="D198" s="230" t="s">
        <v>131</v>
      </c>
      <c r="E198" s="231" t="s">
        <v>1</v>
      </c>
      <c r="F198" s="232" t="s">
        <v>258</v>
      </c>
      <c r="G198" s="229"/>
      <c r="H198" s="233">
        <v>28.785</v>
      </c>
      <c r="I198" s="234"/>
      <c r="J198" s="229"/>
      <c r="K198" s="229"/>
      <c r="L198" s="235"/>
      <c r="M198" s="236"/>
      <c r="N198" s="237"/>
      <c r="O198" s="237"/>
      <c r="P198" s="237"/>
      <c r="Q198" s="237"/>
      <c r="R198" s="237"/>
      <c r="S198" s="237"/>
      <c r="T198" s="23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9" t="s">
        <v>131</v>
      </c>
      <c r="AU198" s="239" t="s">
        <v>84</v>
      </c>
      <c r="AV198" s="13" t="s">
        <v>84</v>
      </c>
      <c r="AW198" s="13" t="s">
        <v>32</v>
      </c>
      <c r="AX198" s="13" t="s">
        <v>77</v>
      </c>
      <c r="AY198" s="239" t="s">
        <v>123</v>
      </c>
    </row>
    <row r="199" s="13" customFormat="1">
      <c r="A199" s="13"/>
      <c r="B199" s="228"/>
      <c r="C199" s="229"/>
      <c r="D199" s="230" t="s">
        <v>131</v>
      </c>
      <c r="E199" s="231" t="s">
        <v>1</v>
      </c>
      <c r="F199" s="232" t="s">
        <v>259</v>
      </c>
      <c r="G199" s="229"/>
      <c r="H199" s="233">
        <v>13.800000000000001</v>
      </c>
      <c r="I199" s="234"/>
      <c r="J199" s="229"/>
      <c r="K199" s="229"/>
      <c r="L199" s="235"/>
      <c r="M199" s="236"/>
      <c r="N199" s="237"/>
      <c r="O199" s="237"/>
      <c r="P199" s="237"/>
      <c r="Q199" s="237"/>
      <c r="R199" s="237"/>
      <c r="S199" s="237"/>
      <c r="T199" s="23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9" t="s">
        <v>131</v>
      </c>
      <c r="AU199" s="239" t="s">
        <v>84</v>
      </c>
      <c r="AV199" s="13" t="s">
        <v>84</v>
      </c>
      <c r="AW199" s="13" t="s">
        <v>32</v>
      </c>
      <c r="AX199" s="13" t="s">
        <v>77</v>
      </c>
      <c r="AY199" s="239" t="s">
        <v>123</v>
      </c>
    </row>
    <row r="200" s="13" customFormat="1">
      <c r="A200" s="13"/>
      <c r="B200" s="228"/>
      <c r="C200" s="229"/>
      <c r="D200" s="230" t="s">
        <v>131</v>
      </c>
      <c r="E200" s="231" t="s">
        <v>1</v>
      </c>
      <c r="F200" s="232" t="s">
        <v>260</v>
      </c>
      <c r="G200" s="229"/>
      <c r="H200" s="233">
        <v>1.8600000000000001</v>
      </c>
      <c r="I200" s="234"/>
      <c r="J200" s="229"/>
      <c r="K200" s="229"/>
      <c r="L200" s="235"/>
      <c r="M200" s="236"/>
      <c r="N200" s="237"/>
      <c r="O200" s="237"/>
      <c r="P200" s="237"/>
      <c r="Q200" s="237"/>
      <c r="R200" s="237"/>
      <c r="S200" s="237"/>
      <c r="T200" s="23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9" t="s">
        <v>131</v>
      </c>
      <c r="AU200" s="239" t="s">
        <v>84</v>
      </c>
      <c r="AV200" s="13" t="s">
        <v>84</v>
      </c>
      <c r="AW200" s="13" t="s">
        <v>32</v>
      </c>
      <c r="AX200" s="13" t="s">
        <v>77</v>
      </c>
      <c r="AY200" s="239" t="s">
        <v>123</v>
      </c>
    </row>
    <row r="201" s="14" customFormat="1">
      <c r="A201" s="14"/>
      <c r="B201" s="240"/>
      <c r="C201" s="241"/>
      <c r="D201" s="230" t="s">
        <v>131</v>
      </c>
      <c r="E201" s="242" t="s">
        <v>1</v>
      </c>
      <c r="F201" s="243" t="s">
        <v>138</v>
      </c>
      <c r="G201" s="241"/>
      <c r="H201" s="244">
        <v>44.445</v>
      </c>
      <c r="I201" s="245"/>
      <c r="J201" s="241"/>
      <c r="K201" s="241"/>
      <c r="L201" s="246"/>
      <c r="M201" s="247"/>
      <c r="N201" s="248"/>
      <c r="O201" s="248"/>
      <c r="P201" s="248"/>
      <c r="Q201" s="248"/>
      <c r="R201" s="248"/>
      <c r="S201" s="248"/>
      <c r="T201" s="249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0" t="s">
        <v>131</v>
      </c>
      <c r="AU201" s="250" t="s">
        <v>84</v>
      </c>
      <c r="AV201" s="14" t="s">
        <v>129</v>
      </c>
      <c r="AW201" s="14" t="s">
        <v>32</v>
      </c>
      <c r="AX201" s="14" t="s">
        <v>82</v>
      </c>
      <c r="AY201" s="250" t="s">
        <v>123</v>
      </c>
    </row>
    <row r="202" s="2" customFormat="1" ht="16.5" customHeight="1">
      <c r="A202" s="39"/>
      <c r="B202" s="40"/>
      <c r="C202" s="214" t="s">
        <v>261</v>
      </c>
      <c r="D202" s="214" t="s">
        <v>125</v>
      </c>
      <c r="E202" s="215" t="s">
        <v>262</v>
      </c>
      <c r="F202" s="216" t="s">
        <v>263</v>
      </c>
      <c r="G202" s="217" t="s">
        <v>170</v>
      </c>
      <c r="H202" s="218">
        <v>44.445</v>
      </c>
      <c r="I202" s="219"/>
      <c r="J202" s="220">
        <f>ROUND(I202*H202,2)</f>
        <v>0</v>
      </c>
      <c r="K202" s="221"/>
      <c r="L202" s="45"/>
      <c r="M202" s="222" t="s">
        <v>1</v>
      </c>
      <c r="N202" s="223" t="s">
        <v>44</v>
      </c>
      <c r="O202" s="93"/>
      <c r="P202" s="224">
        <f>O202*H202</f>
        <v>0</v>
      </c>
      <c r="Q202" s="224">
        <v>0</v>
      </c>
      <c r="R202" s="224">
        <f>Q202*H202</f>
        <v>0</v>
      </c>
      <c r="S202" s="224">
        <v>0</v>
      </c>
      <c r="T202" s="225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26" t="s">
        <v>129</v>
      </c>
      <c r="AT202" s="226" t="s">
        <v>125</v>
      </c>
      <c r="AU202" s="226" t="s">
        <v>84</v>
      </c>
      <c r="AY202" s="18" t="s">
        <v>123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18" t="s">
        <v>129</v>
      </c>
      <c r="BK202" s="227">
        <f>ROUND(I202*H202,2)</f>
        <v>0</v>
      </c>
      <c r="BL202" s="18" t="s">
        <v>129</v>
      </c>
      <c r="BM202" s="226" t="s">
        <v>264</v>
      </c>
    </row>
    <row r="203" s="2" customFormat="1" ht="33" customHeight="1">
      <c r="A203" s="39"/>
      <c r="B203" s="40"/>
      <c r="C203" s="214" t="s">
        <v>265</v>
      </c>
      <c r="D203" s="214" t="s">
        <v>125</v>
      </c>
      <c r="E203" s="215" t="s">
        <v>266</v>
      </c>
      <c r="F203" s="216" t="s">
        <v>267</v>
      </c>
      <c r="G203" s="217" t="s">
        <v>170</v>
      </c>
      <c r="H203" s="218">
        <v>1.8600000000000001</v>
      </c>
      <c r="I203" s="219"/>
      <c r="J203" s="220">
        <f>ROUND(I203*H203,2)</f>
        <v>0</v>
      </c>
      <c r="K203" s="221"/>
      <c r="L203" s="45"/>
      <c r="M203" s="222" t="s">
        <v>1</v>
      </c>
      <c r="N203" s="223" t="s">
        <v>44</v>
      </c>
      <c r="O203" s="93"/>
      <c r="P203" s="224">
        <f>O203*H203</f>
        <v>0</v>
      </c>
      <c r="Q203" s="224">
        <v>0.0016100000000000001</v>
      </c>
      <c r="R203" s="224">
        <f>Q203*H203</f>
        <v>0.0029946000000000005</v>
      </c>
      <c r="S203" s="224">
        <v>0</v>
      </c>
      <c r="T203" s="225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26" t="s">
        <v>129</v>
      </c>
      <c r="AT203" s="226" t="s">
        <v>125</v>
      </c>
      <c r="AU203" s="226" t="s">
        <v>84</v>
      </c>
      <c r="AY203" s="18" t="s">
        <v>123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18" t="s">
        <v>129</v>
      </c>
      <c r="BK203" s="227">
        <f>ROUND(I203*H203,2)</f>
        <v>0</v>
      </c>
      <c r="BL203" s="18" t="s">
        <v>129</v>
      </c>
      <c r="BM203" s="226" t="s">
        <v>268</v>
      </c>
    </row>
    <row r="204" s="13" customFormat="1">
      <c r="A204" s="13"/>
      <c r="B204" s="228"/>
      <c r="C204" s="229"/>
      <c r="D204" s="230" t="s">
        <v>131</v>
      </c>
      <c r="E204" s="231" t="s">
        <v>1</v>
      </c>
      <c r="F204" s="232" t="s">
        <v>269</v>
      </c>
      <c r="G204" s="229"/>
      <c r="H204" s="233">
        <v>1.8600000000000001</v>
      </c>
      <c r="I204" s="234"/>
      <c r="J204" s="229"/>
      <c r="K204" s="229"/>
      <c r="L204" s="235"/>
      <c r="M204" s="236"/>
      <c r="N204" s="237"/>
      <c r="O204" s="237"/>
      <c r="P204" s="237"/>
      <c r="Q204" s="237"/>
      <c r="R204" s="237"/>
      <c r="S204" s="237"/>
      <c r="T204" s="23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9" t="s">
        <v>131</v>
      </c>
      <c r="AU204" s="239" t="s">
        <v>84</v>
      </c>
      <c r="AV204" s="13" t="s">
        <v>84</v>
      </c>
      <c r="AW204" s="13" t="s">
        <v>32</v>
      </c>
      <c r="AX204" s="13" t="s">
        <v>82</v>
      </c>
      <c r="AY204" s="239" t="s">
        <v>123</v>
      </c>
    </row>
    <row r="205" s="2" customFormat="1" ht="24.15" customHeight="1">
      <c r="A205" s="39"/>
      <c r="B205" s="40"/>
      <c r="C205" s="214" t="s">
        <v>270</v>
      </c>
      <c r="D205" s="214" t="s">
        <v>125</v>
      </c>
      <c r="E205" s="215" t="s">
        <v>271</v>
      </c>
      <c r="F205" s="216" t="s">
        <v>272</v>
      </c>
      <c r="G205" s="217" t="s">
        <v>155</v>
      </c>
      <c r="H205" s="218">
        <v>0.35099999999999998</v>
      </c>
      <c r="I205" s="219"/>
      <c r="J205" s="220">
        <f>ROUND(I205*H205,2)</f>
        <v>0</v>
      </c>
      <c r="K205" s="221"/>
      <c r="L205" s="45"/>
      <c r="M205" s="222" t="s">
        <v>1</v>
      </c>
      <c r="N205" s="223" t="s">
        <v>44</v>
      </c>
      <c r="O205" s="93"/>
      <c r="P205" s="224">
        <f>O205*H205</f>
        <v>0</v>
      </c>
      <c r="Q205" s="224">
        <v>1.05291</v>
      </c>
      <c r="R205" s="224">
        <f>Q205*H205</f>
        <v>0.36957140999999999</v>
      </c>
      <c r="S205" s="224">
        <v>0</v>
      </c>
      <c r="T205" s="225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26" t="s">
        <v>129</v>
      </c>
      <c r="AT205" s="226" t="s">
        <v>125</v>
      </c>
      <c r="AU205" s="226" t="s">
        <v>84</v>
      </c>
      <c r="AY205" s="18" t="s">
        <v>123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18" t="s">
        <v>129</v>
      </c>
      <c r="BK205" s="227">
        <f>ROUND(I205*H205,2)</f>
        <v>0</v>
      </c>
      <c r="BL205" s="18" t="s">
        <v>129</v>
      </c>
      <c r="BM205" s="226" t="s">
        <v>273</v>
      </c>
    </row>
    <row r="206" s="15" customFormat="1">
      <c r="A206" s="15"/>
      <c r="B206" s="251"/>
      <c r="C206" s="252"/>
      <c r="D206" s="230" t="s">
        <v>131</v>
      </c>
      <c r="E206" s="253" t="s">
        <v>1</v>
      </c>
      <c r="F206" s="254" t="s">
        <v>274</v>
      </c>
      <c r="G206" s="252"/>
      <c r="H206" s="253" t="s">
        <v>1</v>
      </c>
      <c r="I206" s="255"/>
      <c r="J206" s="252"/>
      <c r="K206" s="252"/>
      <c r="L206" s="256"/>
      <c r="M206" s="257"/>
      <c r="N206" s="258"/>
      <c r="O206" s="258"/>
      <c r="P206" s="258"/>
      <c r="Q206" s="258"/>
      <c r="R206" s="258"/>
      <c r="S206" s="258"/>
      <c r="T206" s="259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0" t="s">
        <v>131</v>
      </c>
      <c r="AU206" s="260" t="s">
        <v>84</v>
      </c>
      <c r="AV206" s="15" t="s">
        <v>82</v>
      </c>
      <c r="AW206" s="15" t="s">
        <v>32</v>
      </c>
      <c r="AX206" s="15" t="s">
        <v>77</v>
      </c>
      <c r="AY206" s="260" t="s">
        <v>123</v>
      </c>
    </row>
    <row r="207" s="13" customFormat="1">
      <c r="A207" s="13"/>
      <c r="B207" s="228"/>
      <c r="C207" s="229"/>
      <c r="D207" s="230" t="s">
        <v>131</v>
      </c>
      <c r="E207" s="231" t="s">
        <v>1</v>
      </c>
      <c r="F207" s="232" t="s">
        <v>275</v>
      </c>
      <c r="G207" s="229"/>
      <c r="H207" s="233">
        <v>0.11799999999999999</v>
      </c>
      <c r="I207" s="234"/>
      <c r="J207" s="229"/>
      <c r="K207" s="229"/>
      <c r="L207" s="235"/>
      <c r="M207" s="236"/>
      <c r="N207" s="237"/>
      <c r="O207" s="237"/>
      <c r="P207" s="237"/>
      <c r="Q207" s="237"/>
      <c r="R207" s="237"/>
      <c r="S207" s="237"/>
      <c r="T207" s="23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9" t="s">
        <v>131</v>
      </c>
      <c r="AU207" s="239" t="s">
        <v>84</v>
      </c>
      <c r="AV207" s="13" t="s">
        <v>84</v>
      </c>
      <c r="AW207" s="13" t="s">
        <v>32</v>
      </c>
      <c r="AX207" s="13" t="s">
        <v>77</v>
      </c>
      <c r="AY207" s="239" t="s">
        <v>123</v>
      </c>
    </row>
    <row r="208" s="13" customFormat="1">
      <c r="A208" s="13"/>
      <c r="B208" s="228"/>
      <c r="C208" s="229"/>
      <c r="D208" s="230" t="s">
        <v>131</v>
      </c>
      <c r="E208" s="231" t="s">
        <v>1</v>
      </c>
      <c r="F208" s="232" t="s">
        <v>276</v>
      </c>
      <c r="G208" s="229"/>
      <c r="H208" s="233">
        <v>0.053999999999999999</v>
      </c>
      <c r="I208" s="234"/>
      <c r="J208" s="229"/>
      <c r="K208" s="229"/>
      <c r="L208" s="235"/>
      <c r="M208" s="236"/>
      <c r="N208" s="237"/>
      <c r="O208" s="237"/>
      <c r="P208" s="237"/>
      <c r="Q208" s="237"/>
      <c r="R208" s="237"/>
      <c r="S208" s="237"/>
      <c r="T208" s="23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9" t="s">
        <v>131</v>
      </c>
      <c r="AU208" s="239" t="s">
        <v>84</v>
      </c>
      <c r="AV208" s="13" t="s">
        <v>84</v>
      </c>
      <c r="AW208" s="13" t="s">
        <v>32</v>
      </c>
      <c r="AX208" s="13" t="s">
        <v>77</v>
      </c>
      <c r="AY208" s="239" t="s">
        <v>123</v>
      </c>
    </row>
    <row r="209" s="13" customFormat="1">
      <c r="A209" s="13"/>
      <c r="B209" s="228"/>
      <c r="C209" s="229"/>
      <c r="D209" s="230" t="s">
        <v>131</v>
      </c>
      <c r="E209" s="231" t="s">
        <v>1</v>
      </c>
      <c r="F209" s="232" t="s">
        <v>277</v>
      </c>
      <c r="G209" s="229"/>
      <c r="H209" s="233">
        <v>0.050000000000000003</v>
      </c>
      <c r="I209" s="234"/>
      <c r="J209" s="229"/>
      <c r="K209" s="229"/>
      <c r="L209" s="235"/>
      <c r="M209" s="236"/>
      <c r="N209" s="237"/>
      <c r="O209" s="237"/>
      <c r="P209" s="237"/>
      <c r="Q209" s="237"/>
      <c r="R209" s="237"/>
      <c r="S209" s="237"/>
      <c r="T209" s="23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9" t="s">
        <v>131</v>
      </c>
      <c r="AU209" s="239" t="s">
        <v>84</v>
      </c>
      <c r="AV209" s="13" t="s">
        <v>84</v>
      </c>
      <c r="AW209" s="13" t="s">
        <v>32</v>
      </c>
      <c r="AX209" s="13" t="s">
        <v>77</v>
      </c>
      <c r="AY209" s="239" t="s">
        <v>123</v>
      </c>
    </row>
    <row r="210" s="15" customFormat="1">
      <c r="A210" s="15"/>
      <c r="B210" s="251"/>
      <c r="C210" s="252"/>
      <c r="D210" s="230" t="s">
        <v>131</v>
      </c>
      <c r="E210" s="253" t="s">
        <v>1</v>
      </c>
      <c r="F210" s="254" t="s">
        <v>278</v>
      </c>
      <c r="G210" s="252"/>
      <c r="H210" s="253" t="s">
        <v>1</v>
      </c>
      <c r="I210" s="255"/>
      <c r="J210" s="252"/>
      <c r="K210" s="252"/>
      <c r="L210" s="256"/>
      <c r="M210" s="257"/>
      <c r="N210" s="258"/>
      <c r="O210" s="258"/>
      <c r="P210" s="258"/>
      <c r="Q210" s="258"/>
      <c r="R210" s="258"/>
      <c r="S210" s="258"/>
      <c r="T210" s="259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0" t="s">
        <v>131</v>
      </c>
      <c r="AU210" s="260" t="s">
        <v>84</v>
      </c>
      <c r="AV210" s="15" t="s">
        <v>82</v>
      </c>
      <c r="AW210" s="15" t="s">
        <v>32</v>
      </c>
      <c r="AX210" s="15" t="s">
        <v>77</v>
      </c>
      <c r="AY210" s="260" t="s">
        <v>123</v>
      </c>
    </row>
    <row r="211" s="13" customFormat="1">
      <c r="A211" s="13"/>
      <c r="B211" s="228"/>
      <c r="C211" s="229"/>
      <c r="D211" s="230" t="s">
        <v>131</v>
      </c>
      <c r="E211" s="231" t="s">
        <v>1</v>
      </c>
      <c r="F211" s="232" t="s">
        <v>279</v>
      </c>
      <c r="G211" s="229"/>
      <c r="H211" s="233">
        <v>0.035999999999999997</v>
      </c>
      <c r="I211" s="234"/>
      <c r="J211" s="229"/>
      <c r="K211" s="229"/>
      <c r="L211" s="235"/>
      <c r="M211" s="236"/>
      <c r="N211" s="237"/>
      <c r="O211" s="237"/>
      <c r="P211" s="237"/>
      <c r="Q211" s="237"/>
      <c r="R211" s="237"/>
      <c r="S211" s="237"/>
      <c r="T211" s="23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9" t="s">
        <v>131</v>
      </c>
      <c r="AU211" s="239" t="s">
        <v>84</v>
      </c>
      <c r="AV211" s="13" t="s">
        <v>84</v>
      </c>
      <c r="AW211" s="13" t="s">
        <v>32</v>
      </c>
      <c r="AX211" s="13" t="s">
        <v>77</v>
      </c>
      <c r="AY211" s="239" t="s">
        <v>123</v>
      </c>
    </row>
    <row r="212" s="13" customFormat="1">
      <c r="A212" s="13"/>
      <c r="B212" s="228"/>
      <c r="C212" s="229"/>
      <c r="D212" s="230" t="s">
        <v>131</v>
      </c>
      <c r="E212" s="231" t="s">
        <v>1</v>
      </c>
      <c r="F212" s="232" t="s">
        <v>280</v>
      </c>
      <c r="G212" s="229"/>
      <c r="H212" s="233">
        <v>0.023</v>
      </c>
      <c r="I212" s="234"/>
      <c r="J212" s="229"/>
      <c r="K212" s="229"/>
      <c r="L212" s="235"/>
      <c r="M212" s="236"/>
      <c r="N212" s="237"/>
      <c r="O212" s="237"/>
      <c r="P212" s="237"/>
      <c r="Q212" s="237"/>
      <c r="R212" s="237"/>
      <c r="S212" s="237"/>
      <c r="T212" s="23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9" t="s">
        <v>131</v>
      </c>
      <c r="AU212" s="239" t="s">
        <v>84</v>
      </c>
      <c r="AV212" s="13" t="s">
        <v>84</v>
      </c>
      <c r="AW212" s="13" t="s">
        <v>32</v>
      </c>
      <c r="AX212" s="13" t="s">
        <v>77</v>
      </c>
      <c r="AY212" s="239" t="s">
        <v>123</v>
      </c>
    </row>
    <row r="213" s="15" customFormat="1">
      <c r="A213" s="15"/>
      <c r="B213" s="251"/>
      <c r="C213" s="252"/>
      <c r="D213" s="230" t="s">
        <v>131</v>
      </c>
      <c r="E213" s="253" t="s">
        <v>1</v>
      </c>
      <c r="F213" s="254" t="s">
        <v>183</v>
      </c>
      <c r="G213" s="252"/>
      <c r="H213" s="253" t="s">
        <v>1</v>
      </c>
      <c r="I213" s="255"/>
      <c r="J213" s="252"/>
      <c r="K213" s="252"/>
      <c r="L213" s="256"/>
      <c r="M213" s="257"/>
      <c r="N213" s="258"/>
      <c r="O213" s="258"/>
      <c r="P213" s="258"/>
      <c r="Q213" s="258"/>
      <c r="R213" s="258"/>
      <c r="S213" s="258"/>
      <c r="T213" s="259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60" t="s">
        <v>131</v>
      </c>
      <c r="AU213" s="260" t="s">
        <v>84</v>
      </c>
      <c r="AV213" s="15" t="s">
        <v>82</v>
      </c>
      <c r="AW213" s="15" t="s">
        <v>32</v>
      </c>
      <c r="AX213" s="15" t="s">
        <v>77</v>
      </c>
      <c r="AY213" s="260" t="s">
        <v>123</v>
      </c>
    </row>
    <row r="214" s="13" customFormat="1">
      <c r="A214" s="13"/>
      <c r="B214" s="228"/>
      <c r="C214" s="229"/>
      <c r="D214" s="230" t="s">
        <v>131</v>
      </c>
      <c r="E214" s="231" t="s">
        <v>1</v>
      </c>
      <c r="F214" s="232" t="s">
        <v>281</v>
      </c>
      <c r="G214" s="229"/>
      <c r="H214" s="233">
        <v>0.070000000000000007</v>
      </c>
      <c r="I214" s="234"/>
      <c r="J214" s="229"/>
      <c r="K214" s="229"/>
      <c r="L214" s="235"/>
      <c r="M214" s="236"/>
      <c r="N214" s="237"/>
      <c r="O214" s="237"/>
      <c r="P214" s="237"/>
      <c r="Q214" s="237"/>
      <c r="R214" s="237"/>
      <c r="S214" s="237"/>
      <c r="T214" s="23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9" t="s">
        <v>131</v>
      </c>
      <c r="AU214" s="239" t="s">
        <v>84</v>
      </c>
      <c r="AV214" s="13" t="s">
        <v>84</v>
      </c>
      <c r="AW214" s="13" t="s">
        <v>32</v>
      </c>
      <c r="AX214" s="13" t="s">
        <v>77</v>
      </c>
      <c r="AY214" s="239" t="s">
        <v>123</v>
      </c>
    </row>
    <row r="215" s="14" customFormat="1">
      <c r="A215" s="14"/>
      <c r="B215" s="240"/>
      <c r="C215" s="241"/>
      <c r="D215" s="230" t="s">
        <v>131</v>
      </c>
      <c r="E215" s="242" t="s">
        <v>1</v>
      </c>
      <c r="F215" s="243" t="s">
        <v>138</v>
      </c>
      <c r="G215" s="241"/>
      <c r="H215" s="244">
        <v>0.35099999999999998</v>
      </c>
      <c r="I215" s="245"/>
      <c r="J215" s="241"/>
      <c r="K215" s="241"/>
      <c r="L215" s="246"/>
      <c r="M215" s="247"/>
      <c r="N215" s="248"/>
      <c r="O215" s="248"/>
      <c r="P215" s="248"/>
      <c r="Q215" s="248"/>
      <c r="R215" s="248"/>
      <c r="S215" s="248"/>
      <c r="T215" s="249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0" t="s">
        <v>131</v>
      </c>
      <c r="AU215" s="250" t="s">
        <v>84</v>
      </c>
      <c r="AV215" s="14" t="s">
        <v>129</v>
      </c>
      <c r="AW215" s="14" t="s">
        <v>32</v>
      </c>
      <c r="AX215" s="14" t="s">
        <v>82</v>
      </c>
      <c r="AY215" s="250" t="s">
        <v>123</v>
      </c>
    </row>
    <row r="216" s="2" customFormat="1" ht="21.75" customHeight="1">
      <c r="A216" s="39"/>
      <c r="B216" s="40"/>
      <c r="C216" s="214" t="s">
        <v>282</v>
      </c>
      <c r="D216" s="214" t="s">
        <v>125</v>
      </c>
      <c r="E216" s="215" t="s">
        <v>283</v>
      </c>
      <c r="F216" s="216" t="s">
        <v>284</v>
      </c>
      <c r="G216" s="217" t="s">
        <v>128</v>
      </c>
      <c r="H216" s="218">
        <v>2.4510000000000001</v>
      </c>
      <c r="I216" s="219"/>
      <c r="J216" s="220">
        <f>ROUND(I216*H216,2)</f>
        <v>0</v>
      </c>
      <c r="K216" s="221"/>
      <c r="L216" s="45"/>
      <c r="M216" s="222" t="s">
        <v>1</v>
      </c>
      <c r="N216" s="223" t="s">
        <v>44</v>
      </c>
      <c r="O216" s="93"/>
      <c r="P216" s="224">
        <f>O216*H216</f>
        <v>0</v>
      </c>
      <c r="Q216" s="224">
        <v>2.4533700000000001</v>
      </c>
      <c r="R216" s="224">
        <f>Q216*H216</f>
        <v>6.0132098699999998</v>
      </c>
      <c r="S216" s="224">
        <v>0</v>
      </c>
      <c r="T216" s="225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26" t="s">
        <v>129</v>
      </c>
      <c r="AT216" s="226" t="s">
        <v>125</v>
      </c>
      <c r="AU216" s="226" t="s">
        <v>84</v>
      </c>
      <c r="AY216" s="18" t="s">
        <v>123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18" t="s">
        <v>129</v>
      </c>
      <c r="BK216" s="227">
        <f>ROUND(I216*H216,2)</f>
        <v>0</v>
      </c>
      <c r="BL216" s="18" t="s">
        <v>129</v>
      </c>
      <c r="BM216" s="226" t="s">
        <v>285</v>
      </c>
    </row>
    <row r="217" s="13" customFormat="1">
      <c r="A217" s="13"/>
      <c r="B217" s="228"/>
      <c r="C217" s="229"/>
      <c r="D217" s="230" t="s">
        <v>131</v>
      </c>
      <c r="E217" s="231" t="s">
        <v>1</v>
      </c>
      <c r="F217" s="232" t="s">
        <v>286</v>
      </c>
      <c r="G217" s="229"/>
      <c r="H217" s="233">
        <v>1.6559999999999999</v>
      </c>
      <c r="I217" s="234"/>
      <c r="J217" s="229"/>
      <c r="K217" s="229"/>
      <c r="L217" s="235"/>
      <c r="M217" s="236"/>
      <c r="N217" s="237"/>
      <c r="O217" s="237"/>
      <c r="P217" s="237"/>
      <c r="Q217" s="237"/>
      <c r="R217" s="237"/>
      <c r="S217" s="237"/>
      <c r="T217" s="23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9" t="s">
        <v>131</v>
      </c>
      <c r="AU217" s="239" t="s">
        <v>84</v>
      </c>
      <c r="AV217" s="13" t="s">
        <v>84</v>
      </c>
      <c r="AW217" s="13" t="s">
        <v>32</v>
      </c>
      <c r="AX217" s="13" t="s">
        <v>77</v>
      </c>
      <c r="AY217" s="239" t="s">
        <v>123</v>
      </c>
    </row>
    <row r="218" s="13" customFormat="1">
      <c r="A218" s="13"/>
      <c r="B218" s="228"/>
      <c r="C218" s="229"/>
      <c r="D218" s="230" t="s">
        <v>131</v>
      </c>
      <c r="E218" s="231" t="s">
        <v>1</v>
      </c>
      <c r="F218" s="232" t="s">
        <v>287</v>
      </c>
      <c r="G218" s="229"/>
      <c r="H218" s="233">
        <v>0.79500000000000004</v>
      </c>
      <c r="I218" s="234"/>
      <c r="J218" s="229"/>
      <c r="K218" s="229"/>
      <c r="L218" s="235"/>
      <c r="M218" s="236"/>
      <c r="N218" s="237"/>
      <c r="O218" s="237"/>
      <c r="P218" s="237"/>
      <c r="Q218" s="237"/>
      <c r="R218" s="237"/>
      <c r="S218" s="237"/>
      <c r="T218" s="23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9" t="s">
        <v>131</v>
      </c>
      <c r="AU218" s="239" t="s">
        <v>84</v>
      </c>
      <c r="AV218" s="13" t="s">
        <v>84</v>
      </c>
      <c r="AW218" s="13" t="s">
        <v>32</v>
      </c>
      <c r="AX218" s="13" t="s">
        <v>77</v>
      </c>
      <c r="AY218" s="239" t="s">
        <v>123</v>
      </c>
    </row>
    <row r="219" s="14" customFormat="1">
      <c r="A219" s="14"/>
      <c r="B219" s="240"/>
      <c r="C219" s="241"/>
      <c r="D219" s="230" t="s">
        <v>131</v>
      </c>
      <c r="E219" s="242" t="s">
        <v>1</v>
      </c>
      <c r="F219" s="243" t="s">
        <v>138</v>
      </c>
      <c r="G219" s="241"/>
      <c r="H219" s="244">
        <v>2.4510000000000001</v>
      </c>
      <c r="I219" s="245"/>
      <c r="J219" s="241"/>
      <c r="K219" s="241"/>
      <c r="L219" s="246"/>
      <c r="M219" s="247"/>
      <c r="N219" s="248"/>
      <c r="O219" s="248"/>
      <c r="P219" s="248"/>
      <c r="Q219" s="248"/>
      <c r="R219" s="248"/>
      <c r="S219" s="248"/>
      <c r="T219" s="249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0" t="s">
        <v>131</v>
      </c>
      <c r="AU219" s="250" t="s">
        <v>84</v>
      </c>
      <c r="AV219" s="14" t="s">
        <v>129</v>
      </c>
      <c r="AW219" s="14" t="s">
        <v>32</v>
      </c>
      <c r="AX219" s="14" t="s">
        <v>82</v>
      </c>
      <c r="AY219" s="250" t="s">
        <v>123</v>
      </c>
    </row>
    <row r="220" s="2" customFormat="1" ht="24.15" customHeight="1">
      <c r="A220" s="39"/>
      <c r="B220" s="40"/>
      <c r="C220" s="214" t="s">
        <v>288</v>
      </c>
      <c r="D220" s="214" t="s">
        <v>125</v>
      </c>
      <c r="E220" s="215" t="s">
        <v>289</v>
      </c>
      <c r="F220" s="216" t="s">
        <v>290</v>
      </c>
      <c r="G220" s="217" t="s">
        <v>155</v>
      </c>
      <c r="H220" s="218">
        <v>0.184</v>
      </c>
      <c r="I220" s="219"/>
      <c r="J220" s="220">
        <f>ROUND(I220*H220,2)</f>
        <v>0</v>
      </c>
      <c r="K220" s="221"/>
      <c r="L220" s="45"/>
      <c r="M220" s="222" t="s">
        <v>1</v>
      </c>
      <c r="N220" s="223" t="s">
        <v>44</v>
      </c>
      <c r="O220" s="93"/>
      <c r="P220" s="224">
        <f>O220*H220</f>
        <v>0</v>
      </c>
      <c r="Q220" s="224">
        <v>1.0492699999999999</v>
      </c>
      <c r="R220" s="224">
        <f>Q220*H220</f>
        <v>0.19306567999999999</v>
      </c>
      <c r="S220" s="224">
        <v>0</v>
      </c>
      <c r="T220" s="225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26" t="s">
        <v>129</v>
      </c>
      <c r="AT220" s="226" t="s">
        <v>125</v>
      </c>
      <c r="AU220" s="226" t="s">
        <v>84</v>
      </c>
      <c r="AY220" s="18" t="s">
        <v>123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18" t="s">
        <v>129</v>
      </c>
      <c r="BK220" s="227">
        <f>ROUND(I220*H220,2)</f>
        <v>0</v>
      </c>
      <c r="BL220" s="18" t="s">
        <v>129</v>
      </c>
      <c r="BM220" s="226" t="s">
        <v>291</v>
      </c>
    </row>
    <row r="221" s="15" customFormat="1">
      <c r="A221" s="15"/>
      <c r="B221" s="251"/>
      <c r="C221" s="252"/>
      <c r="D221" s="230" t="s">
        <v>131</v>
      </c>
      <c r="E221" s="253" t="s">
        <v>1</v>
      </c>
      <c r="F221" s="254" t="s">
        <v>183</v>
      </c>
      <c r="G221" s="252"/>
      <c r="H221" s="253" t="s">
        <v>1</v>
      </c>
      <c r="I221" s="255"/>
      <c r="J221" s="252"/>
      <c r="K221" s="252"/>
      <c r="L221" s="256"/>
      <c r="M221" s="257"/>
      <c r="N221" s="258"/>
      <c r="O221" s="258"/>
      <c r="P221" s="258"/>
      <c r="Q221" s="258"/>
      <c r="R221" s="258"/>
      <c r="S221" s="258"/>
      <c r="T221" s="259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0" t="s">
        <v>131</v>
      </c>
      <c r="AU221" s="260" t="s">
        <v>84</v>
      </c>
      <c r="AV221" s="15" t="s">
        <v>82</v>
      </c>
      <c r="AW221" s="15" t="s">
        <v>32</v>
      </c>
      <c r="AX221" s="15" t="s">
        <v>77</v>
      </c>
      <c r="AY221" s="260" t="s">
        <v>123</v>
      </c>
    </row>
    <row r="222" s="13" customFormat="1">
      <c r="A222" s="13"/>
      <c r="B222" s="228"/>
      <c r="C222" s="229"/>
      <c r="D222" s="230" t="s">
        <v>131</v>
      </c>
      <c r="E222" s="231" t="s">
        <v>1</v>
      </c>
      <c r="F222" s="232" t="s">
        <v>292</v>
      </c>
      <c r="G222" s="229"/>
      <c r="H222" s="233">
        <v>0.02</v>
      </c>
      <c r="I222" s="234"/>
      <c r="J222" s="229"/>
      <c r="K222" s="229"/>
      <c r="L222" s="235"/>
      <c r="M222" s="236"/>
      <c r="N222" s="237"/>
      <c r="O222" s="237"/>
      <c r="P222" s="237"/>
      <c r="Q222" s="237"/>
      <c r="R222" s="237"/>
      <c r="S222" s="237"/>
      <c r="T222" s="23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9" t="s">
        <v>131</v>
      </c>
      <c r="AU222" s="239" t="s">
        <v>84</v>
      </c>
      <c r="AV222" s="13" t="s">
        <v>84</v>
      </c>
      <c r="AW222" s="13" t="s">
        <v>32</v>
      </c>
      <c r="AX222" s="13" t="s">
        <v>77</v>
      </c>
      <c r="AY222" s="239" t="s">
        <v>123</v>
      </c>
    </row>
    <row r="223" s="15" customFormat="1">
      <c r="A223" s="15"/>
      <c r="B223" s="251"/>
      <c r="C223" s="252"/>
      <c r="D223" s="230" t="s">
        <v>131</v>
      </c>
      <c r="E223" s="253" t="s">
        <v>1</v>
      </c>
      <c r="F223" s="254" t="s">
        <v>293</v>
      </c>
      <c r="G223" s="252"/>
      <c r="H223" s="253" t="s">
        <v>1</v>
      </c>
      <c r="I223" s="255"/>
      <c r="J223" s="252"/>
      <c r="K223" s="252"/>
      <c r="L223" s="256"/>
      <c r="M223" s="257"/>
      <c r="N223" s="258"/>
      <c r="O223" s="258"/>
      <c r="P223" s="258"/>
      <c r="Q223" s="258"/>
      <c r="R223" s="258"/>
      <c r="S223" s="258"/>
      <c r="T223" s="259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60" t="s">
        <v>131</v>
      </c>
      <c r="AU223" s="260" t="s">
        <v>84</v>
      </c>
      <c r="AV223" s="15" t="s">
        <v>82</v>
      </c>
      <c r="AW223" s="15" t="s">
        <v>32</v>
      </c>
      <c r="AX223" s="15" t="s">
        <v>77</v>
      </c>
      <c r="AY223" s="260" t="s">
        <v>123</v>
      </c>
    </row>
    <row r="224" s="13" customFormat="1">
      <c r="A224" s="13"/>
      <c r="B224" s="228"/>
      <c r="C224" s="229"/>
      <c r="D224" s="230" t="s">
        <v>131</v>
      </c>
      <c r="E224" s="231" t="s">
        <v>1</v>
      </c>
      <c r="F224" s="232" t="s">
        <v>294</v>
      </c>
      <c r="G224" s="229"/>
      <c r="H224" s="233">
        <v>0.025999999999999999</v>
      </c>
      <c r="I224" s="234"/>
      <c r="J224" s="229"/>
      <c r="K224" s="229"/>
      <c r="L224" s="235"/>
      <c r="M224" s="236"/>
      <c r="N224" s="237"/>
      <c r="O224" s="237"/>
      <c r="P224" s="237"/>
      <c r="Q224" s="237"/>
      <c r="R224" s="237"/>
      <c r="S224" s="237"/>
      <c r="T224" s="23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9" t="s">
        <v>131</v>
      </c>
      <c r="AU224" s="239" t="s">
        <v>84</v>
      </c>
      <c r="AV224" s="13" t="s">
        <v>84</v>
      </c>
      <c r="AW224" s="13" t="s">
        <v>32</v>
      </c>
      <c r="AX224" s="13" t="s">
        <v>77</v>
      </c>
      <c r="AY224" s="239" t="s">
        <v>123</v>
      </c>
    </row>
    <row r="225" s="13" customFormat="1">
      <c r="A225" s="13"/>
      <c r="B225" s="228"/>
      <c r="C225" s="229"/>
      <c r="D225" s="230" t="s">
        <v>131</v>
      </c>
      <c r="E225" s="231" t="s">
        <v>1</v>
      </c>
      <c r="F225" s="232" t="s">
        <v>295</v>
      </c>
      <c r="G225" s="229"/>
      <c r="H225" s="233">
        <v>0.025000000000000001</v>
      </c>
      <c r="I225" s="234"/>
      <c r="J225" s="229"/>
      <c r="K225" s="229"/>
      <c r="L225" s="235"/>
      <c r="M225" s="236"/>
      <c r="N225" s="237"/>
      <c r="O225" s="237"/>
      <c r="P225" s="237"/>
      <c r="Q225" s="237"/>
      <c r="R225" s="237"/>
      <c r="S225" s="237"/>
      <c r="T225" s="23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9" t="s">
        <v>131</v>
      </c>
      <c r="AU225" s="239" t="s">
        <v>84</v>
      </c>
      <c r="AV225" s="13" t="s">
        <v>84</v>
      </c>
      <c r="AW225" s="13" t="s">
        <v>32</v>
      </c>
      <c r="AX225" s="13" t="s">
        <v>77</v>
      </c>
      <c r="AY225" s="239" t="s">
        <v>123</v>
      </c>
    </row>
    <row r="226" s="13" customFormat="1">
      <c r="A226" s="13"/>
      <c r="B226" s="228"/>
      <c r="C226" s="229"/>
      <c r="D226" s="230" t="s">
        <v>131</v>
      </c>
      <c r="E226" s="231" t="s">
        <v>1</v>
      </c>
      <c r="F226" s="232" t="s">
        <v>296</v>
      </c>
      <c r="G226" s="229"/>
      <c r="H226" s="233">
        <v>0.021000000000000001</v>
      </c>
      <c r="I226" s="234"/>
      <c r="J226" s="229"/>
      <c r="K226" s="229"/>
      <c r="L226" s="235"/>
      <c r="M226" s="236"/>
      <c r="N226" s="237"/>
      <c r="O226" s="237"/>
      <c r="P226" s="237"/>
      <c r="Q226" s="237"/>
      <c r="R226" s="237"/>
      <c r="S226" s="237"/>
      <c r="T226" s="23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9" t="s">
        <v>131</v>
      </c>
      <c r="AU226" s="239" t="s">
        <v>84</v>
      </c>
      <c r="AV226" s="13" t="s">
        <v>84</v>
      </c>
      <c r="AW226" s="13" t="s">
        <v>32</v>
      </c>
      <c r="AX226" s="13" t="s">
        <v>77</v>
      </c>
      <c r="AY226" s="239" t="s">
        <v>123</v>
      </c>
    </row>
    <row r="227" s="16" customFormat="1">
      <c r="A227" s="16"/>
      <c r="B227" s="272"/>
      <c r="C227" s="273"/>
      <c r="D227" s="230" t="s">
        <v>131</v>
      </c>
      <c r="E227" s="274" t="s">
        <v>1</v>
      </c>
      <c r="F227" s="275" t="s">
        <v>297</v>
      </c>
      <c r="G227" s="273"/>
      <c r="H227" s="276">
        <v>0.091999999999999998</v>
      </c>
      <c r="I227" s="277"/>
      <c r="J227" s="273"/>
      <c r="K227" s="273"/>
      <c r="L227" s="278"/>
      <c r="M227" s="279"/>
      <c r="N227" s="280"/>
      <c r="O227" s="280"/>
      <c r="P227" s="280"/>
      <c r="Q227" s="280"/>
      <c r="R227" s="280"/>
      <c r="S227" s="280"/>
      <c r="T227" s="281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T227" s="282" t="s">
        <v>131</v>
      </c>
      <c r="AU227" s="282" t="s">
        <v>84</v>
      </c>
      <c r="AV227" s="16" t="s">
        <v>139</v>
      </c>
      <c r="AW227" s="16" t="s">
        <v>32</v>
      </c>
      <c r="AX227" s="16" t="s">
        <v>77</v>
      </c>
      <c r="AY227" s="282" t="s">
        <v>123</v>
      </c>
    </row>
    <row r="228" s="15" customFormat="1">
      <c r="A228" s="15"/>
      <c r="B228" s="251"/>
      <c r="C228" s="252"/>
      <c r="D228" s="230" t="s">
        <v>131</v>
      </c>
      <c r="E228" s="253" t="s">
        <v>1</v>
      </c>
      <c r="F228" s="254" t="s">
        <v>298</v>
      </c>
      <c r="G228" s="252"/>
      <c r="H228" s="253" t="s">
        <v>1</v>
      </c>
      <c r="I228" s="255"/>
      <c r="J228" s="252"/>
      <c r="K228" s="252"/>
      <c r="L228" s="256"/>
      <c r="M228" s="257"/>
      <c r="N228" s="258"/>
      <c r="O228" s="258"/>
      <c r="P228" s="258"/>
      <c r="Q228" s="258"/>
      <c r="R228" s="258"/>
      <c r="S228" s="258"/>
      <c r="T228" s="259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60" t="s">
        <v>131</v>
      </c>
      <c r="AU228" s="260" t="s">
        <v>84</v>
      </c>
      <c r="AV228" s="15" t="s">
        <v>82</v>
      </c>
      <c r="AW228" s="15" t="s">
        <v>32</v>
      </c>
      <c r="AX228" s="15" t="s">
        <v>77</v>
      </c>
      <c r="AY228" s="260" t="s">
        <v>123</v>
      </c>
    </row>
    <row r="229" s="13" customFormat="1">
      <c r="A229" s="13"/>
      <c r="B229" s="228"/>
      <c r="C229" s="229"/>
      <c r="D229" s="230" t="s">
        <v>131</v>
      </c>
      <c r="E229" s="231" t="s">
        <v>1</v>
      </c>
      <c r="F229" s="232" t="s">
        <v>299</v>
      </c>
      <c r="G229" s="229"/>
      <c r="H229" s="233">
        <v>0.091999999999999998</v>
      </c>
      <c r="I229" s="234"/>
      <c r="J229" s="229"/>
      <c r="K229" s="229"/>
      <c r="L229" s="235"/>
      <c r="M229" s="236"/>
      <c r="N229" s="237"/>
      <c r="O229" s="237"/>
      <c r="P229" s="237"/>
      <c r="Q229" s="237"/>
      <c r="R229" s="237"/>
      <c r="S229" s="237"/>
      <c r="T229" s="23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9" t="s">
        <v>131</v>
      </c>
      <c r="AU229" s="239" t="s">
        <v>84</v>
      </c>
      <c r="AV229" s="13" t="s">
        <v>84</v>
      </c>
      <c r="AW229" s="13" t="s">
        <v>32</v>
      </c>
      <c r="AX229" s="13" t="s">
        <v>77</v>
      </c>
      <c r="AY229" s="239" t="s">
        <v>123</v>
      </c>
    </row>
    <row r="230" s="14" customFormat="1">
      <c r="A230" s="14"/>
      <c r="B230" s="240"/>
      <c r="C230" s="241"/>
      <c r="D230" s="230" t="s">
        <v>131</v>
      </c>
      <c r="E230" s="242" t="s">
        <v>1</v>
      </c>
      <c r="F230" s="243" t="s">
        <v>138</v>
      </c>
      <c r="G230" s="241"/>
      <c r="H230" s="244">
        <v>0.184</v>
      </c>
      <c r="I230" s="245"/>
      <c r="J230" s="241"/>
      <c r="K230" s="241"/>
      <c r="L230" s="246"/>
      <c r="M230" s="247"/>
      <c r="N230" s="248"/>
      <c r="O230" s="248"/>
      <c r="P230" s="248"/>
      <c r="Q230" s="248"/>
      <c r="R230" s="248"/>
      <c r="S230" s="248"/>
      <c r="T230" s="249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0" t="s">
        <v>131</v>
      </c>
      <c r="AU230" s="250" t="s">
        <v>84</v>
      </c>
      <c r="AV230" s="14" t="s">
        <v>129</v>
      </c>
      <c r="AW230" s="14" t="s">
        <v>32</v>
      </c>
      <c r="AX230" s="14" t="s">
        <v>82</v>
      </c>
      <c r="AY230" s="250" t="s">
        <v>123</v>
      </c>
    </row>
    <row r="231" s="2" customFormat="1" ht="24.15" customHeight="1">
      <c r="A231" s="39"/>
      <c r="B231" s="40"/>
      <c r="C231" s="214" t="s">
        <v>300</v>
      </c>
      <c r="D231" s="214" t="s">
        <v>125</v>
      </c>
      <c r="E231" s="215" t="s">
        <v>301</v>
      </c>
      <c r="F231" s="216" t="s">
        <v>302</v>
      </c>
      <c r="G231" s="217" t="s">
        <v>170</v>
      </c>
      <c r="H231" s="218">
        <v>26.32</v>
      </c>
      <c r="I231" s="219"/>
      <c r="J231" s="220">
        <f>ROUND(I231*H231,2)</f>
        <v>0</v>
      </c>
      <c r="K231" s="221"/>
      <c r="L231" s="45"/>
      <c r="M231" s="222" t="s">
        <v>1</v>
      </c>
      <c r="N231" s="223" t="s">
        <v>44</v>
      </c>
      <c r="O231" s="93"/>
      <c r="P231" s="224">
        <f>O231*H231</f>
        <v>0</v>
      </c>
      <c r="Q231" s="224">
        <v>0.01282</v>
      </c>
      <c r="R231" s="224">
        <f>Q231*H231</f>
        <v>0.33742240000000001</v>
      </c>
      <c r="S231" s="224">
        <v>0</v>
      </c>
      <c r="T231" s="225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26" t="s">
        <v>129</v>
      </c>
      <c r="AT231" s="226" t="s">
        <v>125</v>
      </c>
      <c r="AU231" s="226" t="s">
        <v>84</v>
      </c>
      <c r="AY231" s="18" t="s">
        <v>123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18" t="s">
        <v>129</v>
      </c>
      <c r="BK231" s="227">
        <f>ROUND(I231*H231,2)</f>
        <v>0</v>
      </c>
      <c r="BL231" s="18" t="s">
        <v>129</v>
      </c>
      <c r="BM231" s="226" t="s">
        <v>303</v>
      </c>
    </row>
    <row r="232" s="13" customFormat="1">
      <c r="A232" s="13"/>
      <c r="B232" s="228"/>
      <c r="C232" s="229"/>
      <c r="D232" s="230" t="s">
        <v>131</v>
      </c>
      <c r="E232" s="231" t="s">
        <v>1</v>
      </c>
      <c r="F232" s="232" t="s">
        <v>304</v>
      </c>
      <c r="G232" s="229"/>
      <c r="H232" s="233">
        <v>11.279999999999999</v>
      </c>
      <c r="I232" s="234"/>
      <c r="J232" s="229"/>
      <c r="K232" s="229"/>
      <c r="L232" s="235"/>
      <c r="M232" s="236"/>
      <c r="N232" s="237"/>
      <c r="O232" s="237"/>
      <c r="P232" s="237"/>
      <c r="Q232" s="237"/>
      <c r="R232" s="237"/>
      <c r="S232" s="237"/>
      <c r="T232" s="23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9" t="s">
        <v>131</v>
      </c>
      <c r="AU232" s="239" t="s">
        <v>84</v>
      </c>
      <c r="AV232" s="13" t="s">
        <v>84</v>
      </c>
      <c r="AW232" s="13" t="s">
        <v>32</v>
      </c>
      <c r="AX232" s="13" t="s">
        <v>77</v>
      </c>
      <c r="AY232" s="239" t="s">
        <v>123</v>
      </c>
    </row>
    <row r="233" s="13" customFormat="1">
      <c r="A233" s="13"/>
      <c r="B233" s="228"/>
      <c r="C233" s="229"/>
      <c r="D233" s="230" t="s">
        <v>131</v>
      </c>
      <c r="E233" s="231" t="s">
        <v>1</v>
      </c>
      <c r="F233" s="232" t="s">
        <v>305</v>
      </c>
      <c r="G233" s="229"/>
      <c r="H233" s="233">
        <v>1.8799999999999999</v>
      </c>
      <c r="I233" s="234"/>
      <c r="J233" s="229"/>
      <c r="K233" s="229"/>
      <c r="L233" s="235"/>
      <c r="M233" s="236"/>
      <c r="N233" s="237"/>
      <c r="O233" s="237"/>
      <c r="P233" s="237"/>
      <c r="Q233" s="237"/>
      <c r="R233" s="237"/>
      <c r="S233" s="237"/>
      <c r="T233" s="23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9" t="s">
        <v>131</v>
      </c>
      <c r="AU233" s="239" t="s">
        <v>84</v>
      </c>
      <c r="AV233" s="13" t="s">
        <v>84</v>
      </c>
      <c r="AW233" s="13" t="s">
        <v>32</v>
      </c>
      <c r="AX233" s="13" t="s">
        <v>77</v>
      </c>
      <c r="AY233" s="239" t="s">
        <v>123</v>
      </c>
    </row>
    <row r="234" s="16" customFormat="1">
      <c r="A234" s="16"/>
      <c r="B234" s="272"/>
      <c r="C234" s="273"/>
      <c r="D234" s="230" t="s">
        <v>131</v>
      </c>
      <c r="E234" s="274" t="s">
        <v>1</v>
      </c>
      <c r="F234" s="275" t="s">
        <v>297</v>
      </c>
      <c r="G234" s="273"/>
      <c r="H234" s="276">
        <v>13.16</v>
      </c>
      <c r="I234" s="277"/>
      <c r="J234" s="273"/>
      <c r="K234" s="273"/>
      <c r="L234" s="278"/>
      <c r="M234" s="279"/>
      <c r="N234" s="280"/>
      <c r="O234" s="280"/>
      <c r="P234" s="280"/>
      <c r="Q234" s="280"/>
      <c r="R234" s="280"/>
      <c r="S234" s="280"/>
      <c r="T234" s="281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T234" s="282" t="s">
        <v>131</v>
      </c>
      <c r="AU234" s="282" t="s">
        <v>84</v>
      </c>
      <c r="AV234" s="16" t="s">
        <v>139</v>
      </c>
      <c r="AW234" s="16" t="s">
        <v>32</v>
      </c>
      <c r="AX234" s="16" t="s">
        <v>77</v>
      </c>
      <c r="AY234" s="282" t="s">
        <v>123</v>
      </c>
    </row>
    <row r="235" s="13" customFormat="1">
      <c r="A235" s="13"/>
      <c r="B235" s="228"/>
      <c r="C235" s="229"/>
      <c r="D235" s="230" t="s">
        <v>131</v>
      </c>
      <c r="E235" s="231" t="s">
        <v>1</v>
      </c>
      <c r="F235" s="232" t="s">
        <v>306</v>
      </c>
      <c r="G235" s="229"/>
      <c r="H235" s="233">
        <v>13.16</v>
      </c>
      <c r="I235" s="234"/>
      <c r="J235" s="229"/>
      <c r="K235" s="229"/>
      <c r="L235" s="235"/>
      <c r="M235" s="236"/>
      <c r="N235" s="237"/>
      <c r="O235" s="237"/>
      <c r="P235" s="237"/>
      <c r="Q235" s="237"/>
      <c r="R235" s="237"/>
      <c r="S235" s="237"/>
      <c r="T235" s="238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9" t="s">
        <v>131</v>
      </c>
      <c r="AU235" s="239" t="s">
        <v>84</v>
      </c>
      <c r="AV235" s="13" t="s">
        <v>84</v>
      </c>
      <c r="AW235" s="13" t="s">
        <v>32</v>
      </c>
      <c r="AX235" s="13" t="s">
        <v>77</v>
      </c>
      <c r="AY235" s="239" t="s">
        <v>123</v>
      </c>
    </row>
    <row r="236" s="14" customFormat="1">
      <c r="A236" s="14"/>
      <c r="B236" s="240"/>
      <c r="C236" s="241"/>
      <c r="D236" s="230" t="s">
        <v>131</v>
      </c>
      <c r="E236" s="242" t="s">
        <v>1</v>
      </c>
      <c r="F236" s="243" t="s">
        <v>138</v>
      </c>
      <c r="G236" s="241"/>
      <c r="H236" s="244">
        <v>26.32</v>
      </c>
      <c r="I236" s="245"/>
      <c r="J236" s="241"/>
      <c r="K236" s="241"/>
      <c r="L236" s="246"/>
      <c r="M236" s="247"/>
      <c r="N236" s="248"/>
      <c r="O236" s="248"/>
      <c r="P236" s="248"/>
      <c r="Q236" s="248"/>
      <c r="R236" s="248"/>
      <c r="S236" s="248"/>
      <c r="T236" s="249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0" t="s">
        <v>131</v>
      </c>
      <c r="AU236" s="250" t="s">
        <v>84</v>
      </c>
      <c r="AV236" s="14" t="s">
        <v>129</v>
      </c>
      <c r="AW236" s="14" t="s">
        <v>32</v>
      </c>
      <c r="AX236" s="14" t="s">
        <v>82</v>
      </c>
      <c r="AY236" s="250" t="s">
        <v>123</v>
      </c>
    </row>
    <row r="237" s="2" customFormat="1" ht="24.15" customHeight="1">
      <c r="A237" s="39"/>
      <c r="B237" s="40"/>
      <c r="C237" s="214" t="s">
        <v>307</v>
      </c>
      <c r="D237" s="214" t="s">
        <v>125</v>
      </c>
      <c r="E237" s="215" t="s">
        <v>308</v>
      </c>
      <c r="F237" s="216" t="s">
        <v>309</v>
      </c>
      <c r="G237" s="217" t="s">
        <v>170</v>
      </c>
      <c r="H237" s="218">
        <v>26.32</v>
      </c>
      <c r="I237" s="219"/>
      <c r="J237" s="220">
        <f>ROUND(I237*H237,2)</f>
        <v>0</v>
      </c>
      <c r="K237" s="221"/>
      <c r="L237" s="45"/>
      <c r="M237" s="222" t="s">
        <v>1</v>
      </c>
      <c r="N237" s="223" t="s">
        <v>44</v>
      </c>
      <c r="O237" s="93"/>
      <c r="P237" s="224">
        <f>O237*H237</f>
        <v>0</v>
      </c>
      <c r="Q237" s="224">
        <v>0</v>
      </c>
      <c r="R237" s="224">
        <f>Q237*H237</f>
        <v>0</v>
      </c>
      <c r="S237" s="224">
        <v>0</v>
      </c>
      <c r="T237" s="225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26" t="s">
        <v>129</v>
      </c>
      <c r="AT237" s="226" t="s">
        <v>125</v>
      </c>
      <c r="AU237" s="226" t="s">
        <v>84</v>
      </c>
      <c r="AY237" s="18" t="s">
        <v>123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18" t="s">
        <v>129</v>
      </c>
      <c r="BK237" s="227">
        <f>ROUND(I237*H237,2)</f>
        <v>0</v>
      </c>
      <c r="BL237" s="18" t="s">
        <v>129</v>
      </c>
      <c r="BM237" s="226" t="s">
        <v>310</v>
      </c>
    </row>
    <row r="238" s="2" customFormat="1" ht="16.5" customHeight="1">
      <c r="A238" s="39"/>
      <c r="B238" s="40"/>
      <c r="C238" s="214" t="s">
        <v>311</v>
      </c>
      <c r="D238" s="214" t="s">
        <v>125</v>
      </c>
      <c r="E238" s="215" t="s">
        <v>312</v>
      </c>
      <c r="F238" s="216" t="s">
        <v>313</v>
      </c>
      <c r="G238" s="217" t="s">
        <v>170</v>
      </c>
      <c r="H238" s="218">
        <v>20.655999999999999</v>
      </c>
      <c r="I238" s="219"/>
      <c r="J238" s="220">
        <f>ROUND(I238*H238,2)</f>
        <v>0</v>
      </c>
      <c r="K238" s="221"/>
      <c r="L238" s="45"/>
      <c r="M238" s="222" t="s">
        <v>1</v>
      </c>
      <c r="N238" s="223" t="s">
        <v>44</v>
      </c>
      <c r="O238" s="93"/>
      <c r="P238" s="224">
        <f>O238*H238</f>
        <v>0</v>
      </c>
      <c r="Q238" s="224">
        <v>0.0065799999999999999</v>
      </c>
      <c r="R238" s="224">
        <f>Q238*H238</f>
        <v>0.13591647999999998</v>
      </c>
      <c r="S238" s="224">
        <v>0</v>
      </c>
      <c r="T238" s="225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26" t="s">
        <v>129</v>
      </c>
      <c r="AT238" s="226" t="s">
        <v>125</v>
      </c>
      <c r="AU238" s="226" t="s">
        <v>84</v>
      </c>
      <c r="AY238" s="18" t="s">
        <v>123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18" t="s">
        <v>129</v>
      </c>
      <c r="BK238" s="227">
        <f>ROUND(I238*H238,2)</f>
        <v>0</v>
      </c>
      <c r="BL238" s="18" t="s">
        <v>129</v>
      </c>
      <c r="BM238" s="226" t="s">
        <v>314</v>
      </c>
    </row>
    <row r="239" s="13" customFormat="1">
      <c r="A239" s="13"/>
      <c r="B239" s="228"/>
      <c r="C239" s="229"/>
      <c r="D239" s="230" t="s">
        <v>131</v>
      </c>
      <c r="E239" s="231" t="s">
        <v>1</v>
      </c>
      <c r="F239" s="232" t="s">
        <v>315</v>
      </c>
      <c r="G239" s="229"/>
      <c r="H239" s="233">
        <v>8.4480000000000004</v>
      </c>
      <c r="I239" s="234"/>
      <c r="J239" s="229"/>
      <c r="K239" s="229"/>
      <c r="L239" s="235"/>
      <c r="M239" s="236"/>
      <c r="N239" s="237"/>
      <c r="O239" s="237"/>
      <c r="P239" s="237"/>
      <c r="Q239" s="237"/>
      <c r="R239" s="237"/>
      <c r="S239" s="237"/>
      <c r="T239" s="23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9" t="s">
        <v>131</v>
      </c>
      <c r="AU239" s="239" t="s">
        <v>84</v>
      </c>
      <c r="AV239" s="13" t="s">
        <v>84</v>
      </c>
      <c r="AW239" s="13" t="s">
        <v>32</v>
      </c>
      <c r="AX239" s="13" t="s">
        <v>77</v>
      </c>
      <c r="AY239" s="239" t="s">
        <v>123</v>
      </c>
    </row>
    <row r="240" s="13" customFormat="1">
      <c r="A240" s="13"/>
      <c r="B240" s="228"/>
      <c r="C240" s="229"/>
      <c r="D240" s="230" t="s">
        <v>131</v>
      </c>
      <c r="E240" s="231" t="s">
        <v>1</v>
      </c>
      <c r="F240" s="232" t="s">
        <v>305</v>
      </c>
      <c r="G240" s="229"/>
      <c r="H240" s="233">
        <v>1.8799999999999999</v>
      </c>
      <c r="I240" s="234"/>
      <c r="J240" s="229"/>
      <c r="K240" s="229"/>
      <c r="L240" s="235"/>
      <c r="M240" s="236"/>
      <c r="N240" s="237"/>
      <c r="O240" s="237"/>
      <c r="P240" s="237"/>
      <c r="Q240" s="237"/>
      <c r="R240" s="237"/>
      <c r="S240" s="237"/>
      <c r="T240" s="238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9" t="s">
        <v>131</v>
      </c>
      <c r="AU240" s="239" t="s">
        <v>84</v>
      </c>
      <c r="AV240" s="13" t="s">
        <v>84</v>
      </c>
      <c r="AW240" s="13" t="s">
        <v>32</v>
      </c>
      <c r="AX240" s="13" t="s">
        <v>77</v>
      </c>
      <c r="AY240" s="239" t="s">
        <v>123</v>
      </c>
    </row>
    <row r="241" s="16" customFormat="1">
      <c r="A241" s="16"/>
      <c r="B241" s="272"/>
      <c r="C241" s="273"/>
      <c r="D241" s="230" t="s">
        <v>131</v>
      </c>
      <c r="E241" s="274" t="s">
        <v>1</v>
      </c>
      <c r="F241" s="275" t="s">
        <v>297</v>
      </c>
      <c r="G241" s="273"/>
      <c r="H241" s="276">
        <v>10.327999999999999</v>
      </c>
      <c r="I241" s="277"/>
      <c r="J241" s="273"/>
      <c r="K241" s="273"/>
      <c r="L241" s="278"/>
      <c r="M241" s="279"/>
      <c r="N241" s="280"/>
      <c r="O241" s="280"/>
      <c r="P241" s="280"/>
      <c r="Q241" s="280"/>
      <c r="R241" s="280"/>
      <c r="S241" s="280"/>
      <c r="T241" s="281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T241" s="282" t="s">
        <v>131</v>
      </c>
      <c r="AU241" s="282" t="s">
        <v>84</v>
      </c>
      <c r="AV241" s="16" t="s">
        <v>139</v>
      </c>
      <c r="AW241" s="16" t="s">
        <v>32</v>
      </c>
      <c r="AX241" s="16" t="s">
        <v>77</v>
      </c>
      <c r="AY241" s="282" t="s">
        <v>123</v>
      </c>
    </row>
    <row r="242" s="13" customFormat="1">
      <c r="A242" s="13"/>
      <c r="B242" s="228"/>
      <c r="C242" s="229"/>
      <c r="D242" s="230" t="s">
        <v>131</v>
      </c>
      <c r="E242" s="231" t="s">
        <v>1</v>
      </c>
      <c r="F242" s="232" t="s">
        <v>316</v>
      </c>
      <c r="G242" s="229"/>
      <c r="H242" s="233">
        <v>10.327999999999999</v>
      </c>
      <c r="I242" s="234"/>
      <c r="J242" s="229"/>
      <c r="K242" s="229"/>
      <c r="L242" s="235"/>
      <c r="M242" s="236"/>
      <c r="N242" s="237"/>
      <c r="O242" s="237"/>
      <c r="P242" s="237"/>
      <c r="Q242" s="237"/>
      <c r="R242" s="237"/>
      <c r="S242" s="237"/>
      <c r="T242" s="23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9" t="s">
        <v>131</v>
      </c>
      <c r="AU242" s="239" t="s">
        <v>84</v>
      </c>
      <c r="AV242" s="13" t="s">
        <v>84</v>
      </c>
      <c r="AW242" s="13" t="s">
        <v>32</v>
      </c>
      <c r="AX242" s="13" t="s">
        <v>77</v>
      </c>
      <c r="AY242" s="239" t="s">
        <v>123</v>
      </c>
    </row>
    <row r="243" s="14" customFormat="1">
      <c r="A243" s="14"/>
      <c r="B243" s="240"/>
      <c r="C243" s="241"/>
      <c r="D243" s="230" t="s">
        <v>131</v>
      </c>
      <c r="E243" s="242" t="s">
        <v>1</v>
      </c>
      <c r="F243" s="243" t="s">
        <v>138</v>
      </c>
      <c r="G243" s="241"/>
      <c r="H243" s="244">
        <v>20.655999999999999</v>
      </c>
      <c r="I243" s="245"/>
      <c r="J243" s="241"/>
      <c r="K243" s="241"/>
      <c r="L243" s="246"/>
      <c r="M243" s="247"/>
      <c r="N243" s="248"/>
      <c r="O243" s="248"/>
      <c r="P243" s="248"/>
      <c r="Q243" s="248"/>
      <c r="R243" s="248"/>
      <c r="S243" s="248"/>
      <c r="T243" s="249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0" t="s">
        <v>131</v>
      </c>
      <c r="AU243" s="250" t="s">
        <v>84</v>
      </c>
      <c r="AV243" s="14" t="s">
        <v>129</v>
      </c>
      <c r="AW243" s="14" t="s">
        <v>32</v>
      </c>
      <c r="AX243" s="14" t="s">
        <v>82</v>
      </c>
      <c r="AY243" s="250" t="s">
        <v>123</v>
      </c>
    </row>
    <row r="244" s="2" customFormat="1" ht="16.5" customHeight="1">
      <c r="A244" s="39"/>
      <c r="B244" s="40"/>
      <c r="C244" s="214" t="s">
        <v>317</v>
      </c>
      <c r="D244" s="214" t="s">
        <v>125</v>
      </c>
      <c r="E244" s="215" t="s">
        <v>318</v>
      </c>
      <c r="F244" s="216" t="s">
        <v>319</v>
      </c>
      <c r="G244" s="217" t="s">
        <v>170</v>
      </c>
      <c r="H244" s="218">
        <v>20.655999999999999</v>
      </c>
      <c r="I244" s="219"/>
      <c r="J244" s="220">
        <f>ROUND(I244*H244,2)</f>
        <v>0</v>
      </c>
      <c r="K244" s="221"/>
      <c r="L244" s="45"/>
      <c r="M244" s="222" t="s">
        <v>1</v>
      </c>
      <c r="N244" s="223" t="s">
        <v>44</v>
      </c>
      <c r="O244" s="93"/>
      <c r="P244" s="224">
        <f>O244*H244</f>
        <v>0</v>
      </c>
      <c r="Q244" s="224">
        <v>0</v>
      </c>
      <c r="R244" s="224">
        <f>Q244*H244</f>
        <v>0</v>
      </c>
      <c r="S244" s="224">
        <v>0</v>
      </c>
      <c r="T244" s="225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26" t="s">
        <v>129</v>
      </c>
      <c r="AT244" s="226" t="s">
        <v>125</v>
      </c>
      <c r="AU244" s="226" t="s">
        <v>84</v>
      </c>
      <c r="AY244" s="18" t="s">
        <v>123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18" t="s">
        <v>129</v>
      </c>
      <c r="BK244" s="227">
        <f>ROUND(I244*H244,2)</f>
        <v>0</v>
      </c>
      <c r="BL244" s="18" t="s">
        <v>129</v>
      </c>
      <c r="BM244" s="226" t="s">
        <v>320</v>
      </c>
    </row>
    <row r="245" s="12" customFormat="1" ht="22.8" customHeight="1">
      <c r="A245" s="12"/>
      <c r="B245" s="198"/>
      <c r="C245" s="199"/>
      <c r="D245" s="200" t="s">
        <v>76</v>
      </c>
      <c r="E245" s="212" t="s">
        <v>148</v>
      </c>
      <c r="F245" s="212" t="s">
        <v>321</v>
      </c>
      <c r="G245" s="199"/>
      <c r="H245" s="199"/>
      <c r="I245" s="202"/>
      <c r="J245" s="213">
        <f>BK245</f>
        <v>0</v>
      </c>
      <c r="K245" s="199"/>
      <c r="L245" s="204"/>
      <c r="M245" s="205"/>
      <c r="N245" s="206"/>
      <c r="O245" s="206"/>
      <c r="P245" s="207">
        <f>SUM(P246:P250)</f>
        <v>0</v>
      </c>
      <c r="Q245" s="206"/>
      <c r="R245" s="207">
        <f>SUM(R246:R250)</f>
        <v>33.821495999999996</v>
      </c>
      <c r="S245" s="206"/>
      <c r="T245" s="208">
        <f>SUM(T246:T250)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09" t="s">
        <v>82</v>
      </c>
      <c r="AT245" s="210" t="s">
        <v>76</v>
      </c>
      <c r="AU245" s="210" t="s">
        <v>82</v>
      </c>
      <c r="AY245" s="209" t="s">
        <v>123</v>
      </c>
      <c r="BK245" s="211">
        <f>SUM(BK246:BK250)</f>
        <v>0</v>
      </c>
    </row>
    <row r="246" s="2" customFormat="1" ht="16.5" customHeight="1">
      <c r="A246" s="39"/>
      <c r="B246" s="40"/>
      <c r="C246" s="214" t="s">
        <v>322</v>
      </c>
      <c r="D246" s="214" t="s">
        <v>125</v>
      </c>
      <c r="E246" s="215" t="s">
        <v>323</v>
      </c>
      <c r="F246" s="216" t="s">
        <v>324</v>
      </c>
      <c r="G246" s="217" t="s">
        <v>170</v>
      </c>
      <c r="H246" s="218">
        <v>37.200000000000003</v>
      </c>
      <c r="I246" s="219"/>
      <c r="J246" s="220">
        <f>ROUND(I246*H246,2)</f>
        <v>0</v>
      </c>
      <c r="K246" s="221"/>
      <c r="L246" s="45"/>
      <c r="M246" s="222" t="s">
        <v>1</v>
      </c>
      <c r="N246" s="223" t="s">
        <v>44</v>
      </c>
      <c r="O246" s="93"/>
      <c r="P246" s="224">
        <f>O246*H246</f>
        <v>0</v>
      </c>
      <c r="Q246" s="224">
        <v>0.68999999999999995</v>
      </c>
      <c r="R246" s="224">
        <f>Q246*H246</f>
        <v>25.667999999999999</v>
      </c>
      <c r="S246" s="224">
        <v>0</v>
      </c>
      <c r="T246" s="225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26" t="s">
        <v>129</v>
      </c>
      <c r="AT246" s="226" t="s">
        <v>125</v>
      </c>
      <c r="AU246" s="226" t="s">
        <v>84</v>
      </c>
      <c r="AY246" s="18" t="s">
        <v>123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18" t="s">
        <v>129</v>
      </c>
      <c r="BK246" s="227">
        <f>ROUND(I246*H246,2)</f>
        <v>0</v>
      </c>
      <c r="BL246" s="18" t="s">
        <v>129</v>
      </c>
      <c r="BM246" s="226" t="s">
        <v>325</v>
      </c>
    </row>
    <row r="247" s="13" customFormat="1">
      <c r="A247" s="13"/>
      <c r="B247" s="228"/>
      <c r="C247" s="229"/>
      <c r="D247" s="230" t="s">
        <v>131</v>
      </c>
      <c r="E247" s="231" t="s">
        <v>1</v>
      </c>
      <c r="F247" s="232" t="s">
        <v>326</v>
      </c>
      <c r="G247" s="229"/>
      <c r="H247" s="233">
        <v>37.200000000000003</v>
      </c>
      <c r="I247" s="234"/>
      <c r="J247" s="229"/>
      <c r="K247" s="229"/>
      <c r="L247" s="235"/>
      <c r="M247" s="236"/>
      <c r="N247" s="237"/>
      <c r="O247" s="237"/>
      <c r="P247" s="237"/>
      <c r="Q247" s="237"/>
      <c r="R247" s="237"/>
      <c r="S247" s="237"/>
      <c r="T247" s="23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9" t="s">
        <v>131</v>
      </c>
      <c r="AU247" s="239" t="s">
        <v>84</v>
      </c>
      <c r="AV247" s="13" t="s">
        <v>84</v>
      </c>
      <c r="AW247" s="13" t="s">
        <v>32</v>
      </c>
      <c r="AX247" s="13" t="s">
        <v>82</v>
      </c>
      <c r="AY247" s="239" t="s">
        <v>123</v>
      </c>
    </row>
    <row r="248" s="2" customFormat="1" ht="24.15" customHeight="1">
      <c r="A248" s="39"/>
      <c r="B248" s="40"/>
      <c r="C248" s="214" t="s">
        <v>327</v>
      </c>
      <c r="D248" s="214" t="s">
        <v>125</v>
      </c>
      <c r="E248" s="215" t="s">
        <v>328</v>
      </c>
      <c r="F248" s="216" t="s">
        <v>329</v>
      </c>
      <c r="G248" s="217" t="s">
        <v>170</v>
      </c>
      <c r="H248" s="218">
        <v>37.200000000000003</v>
      </c>
      <c r="I248" s="219"/>
      <c r="J248" s="220">
        <f>ROUND(I248*H248,2)</f>
        <v>0</v>
      </c>
      <c r="K248" s="221"/>
      <c r="L248" s="45"/>
      <c r="M248" s="222" t="s">
        <v>1</v>
      </c>
      <c r="N248" s="223" t="s">
        <v>44</v>
      </c>
      <c r="O248" s="93"/>
      <c r="P248" s="224">
        <f>O248*H248</f>
        <v>0</v>
      </c>
      <c r="Q248" s="224">
        <v>0.084250000000000005</v>
      </c>
      <c r="R248" s="224">
        <f>Q248*H248</f>
        <v>3.1341000000000006</v>
      </c>
      <c r="S248" s="224">
        <v>0</v>
      </c>
      <c r="T248" s="225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26" t="s">
        <v>129</v>
      </c>
      <c r="AT248" s="226" t="s">
        <v>125</v>
      </c>
      <c r="AU248" s="226" t="s">
        <v>84</v>
      </c>
      <c r="AY248" s="18" t="s">
        <v>123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18" t="s">
        <v>129</v>
      </c>
      <c r="BK248" s="227">
        <f>ROUND(I248*H248,2)</f>
        <v>0</v>
      </c>
      <c r="BL248" s="18" t="s">
        <v>129</v>
      </c>
      <c r="BM248" s="226" t="s">
        <v>330</v>
      </c>
    </row>
    <row r="249" s="2" customFormat="1" ht="21.75" customHeight="1">
      <c r="A249" s="39"/>
      <c r="B249" s="40"/>
      <c r="C249" s="261" t="s">
        <v>331</v>
      </c>
      <c r="D249" s="261" t="s">
        <v>220</v>
      </c>
      <c r="E249" s="262" t="s">
        <v>332</v>
      </c>
      <c r="F249" s="263" t="s">
        <v>333</v>
      </c>
      <c r="G249" s="264" t="s">
        <v>170</v>
      </c>
      <c r="H249" s="265">
        <v>38.316000000000002</v>
      </c>
      <c r="I249" s="266"/>
      <c r="J249" s="267">
        <f>ROUND(I249*H249,2)</f>
        <v>0</v>
      </c>
      <c r="K249" s="268"/>
      <c r="L249" s="269"/>
      <c r="M249" s="270" t="s">
        <v>1</v>
      </c>
      <c r="N249" s="271" t="s">
        <v>44</v>
      </c>
      <c r="O249" s="93"/>
      <c r="P249" s="224">
        <f>O249*H249</f>
        <v>0</v>
      </c>
      <c r="Q249" s="224">
        <v>0.13100000000000001</v>
      </c>
      <c r="R249" s="224">
        <f>Q249*H249</f>
        <v>5.0193960000000004</v>
      </c>
      <c r="S249" s="224">
        <v>0</v>
      </c>
      <c r="T249" s="225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26" t="s">
        <v>162</v>
      </c>
      <c r="AT249" s="226" t="s">
        <v>220</v>
      </c>
      <c r="AU249" s="226" t="s">
        <v>84</v>
      </c>
      <c r="AY249" s="18" t="s">
        <v>123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18" t="s">
        <v>129</v>
      </c>
      <c r="BK249" s="227">
        <f>ROUND(I249*H249,2)</f>
        <v>0</v>
      </c>
      <c r="BL249" s="18" t="s">
        <v>129</v>
      </c>
      <c r="BM249" s="226" t="s">
        <v>334</v>
      </c>
    </row>
    <row r="250" s="13" customFormat="1">
      <c r="A250" s="13"/>
      <c r="B250" s="228"/>
      <c r="C250" s="229"/>
      <c r="D250" s="230" t="s">
        <v>131</v>
      </c>
      <c r="E250" s="229"/>
      <c r="F250" s="232" t="s">
        <v>335</v>
      </c>
      <c r="G250" s="229"/>
      <c r="H250" s="233">
        <v>38.316000000000002</v>
      </c>
      <c r="I250" s="234"/>
      <c r="J250" s="229"/>
      <c r="K250" s="229"/>
      <c r="L250" s="235"/>
      <c r="M250" s="236"/>
      <c r="N250" s="237"/>
      <c r="O250" s="237"/>
      <c r="P250" s="237"/>
      <c r="Q250" s="237"/>
      <c r="R250" s="237"/>
      <c r="S250" s="237"/>
      <c r="T250" s="238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9" t="s">
        <v>131</v>
      </c>
      <c r="AU250" s="239" t="s">
        <v>84</v>
      </c>
      <c r="AV250" s="13" t="s">
        <v>84</v>
      </c>
      <c r="AW250" s="13" t="s">
        <v>4</v>
      </c>
      <c r="AX250" s="13" t="s">
        <v>82</v>
      </c>
      <c r="AY250" s="239" t="s">
        <v>123</v>
      </c>
    </row>
    <row r="251" s="12" customFormat="1" ht="22.8" customHeight="1">
      <c r="A251" s="12"/>
      <c r="B251" s="198"/>
      <c r="C251" s="199"/>
      <c r="D251" s="200" t="s">
        <v>76</v>
      </c>
      <c r="E251" s="212" t="s">
        <v>152</v>
      </c>
      <c r="F251" s="212" t="s">
        <v>336</v>
      </c>
      <c r="G251" s="199"/>
      <c r="H251" s="199"/>
      <c r="I251" s="202"/>
      <c r="J251" s="213">
        <f>BK251</f>
        <v>0</v>
      </c>
      <c r="K251" s="199"/>
      <c r="L251" s="204"/>
      <c r="M251" s="205"/>
      <c r="N251" s="206"/>
      <c r="O251" s="206"/>
      <c r="P251" s="207">
        <f>SUM(P252:P267)</f>
        <v>0</v>
      </c>
      <c r="Q251" s="206"/>
      <c r="R251" s="207">
        <f>SUM(R252:R267)</f>
        <v>141.80813396000002</v>
      </c>
      <c r="S251" s="206"/>
      <c r="T251" s="208">
        <f>SUM(T252:T267)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09" t="s">
        <v>82</v>
      </c>
      <c r="AT251" s="210" t="s">
        <v>76</v>
      </c>
      <c r="AU251" s="210" t="s">
        <v>82</v>
      </c>
      <c r="AY251" s="209" t="s">
        <v>123</v>
      </c>
      <c r="BK251" s="211">
        <f>SUM(BK252:BK267)</f>
        <v>0</v>
      </c>
    </row>
    <row r="252" s="2" customFormat="1" ht="33" customHeight="1">
      <c r="A252" s="39"/>
      <c r="B252" s="40"/>
      <c r="C252" s="214" t="s">
        <v>337</v>
      </c>
      <c r="D252" s="214" t="s">
        <v>125</v>
      </c>
      <c r="E252" s="215" t="s">
        <v>338</v>
      </c>
      <c r="F252" s="216" t="s">
        <v>339</v>
      </c>
      <c r="G252" s="217" t="s">
        <v>128</v>
      </c>
      <c r="H252" s="218">
        <v>4.1719999999999997</v>
      </c>
      <c r="I252" s="219"/>
      <c r="J252" s="220">
        <f>ROUND(I252*H252,2)</f>
        <v>0</v>
      </c>
      <c r="K252" s="221"/>
      <c r="L252" s="45"/>
      <c r="M252" s="222" t="s">
        <v>1</v>
      </c>
      <c r="N252" s="223" t="s">
        <v>44</v>
      </c>
      <c r="O252" s="93"/>
      <c r="P252" s="224">
        <f>O252*H252</f>
        <v>0</v>
      </c>
      <c r="Q252" s="224">
        <v>2.45329</v>
      </c>
      <c r="R252" s="224">
        <f>Q252*H252</f>
        <v>10.23512588</v>
      </c>
      <c r="S252" s="224">
        <v>0</v>
      </c>
      <c r="T252" s="225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26" t="s">
        <v>129</v>
      </c>
      <c r="AT252" s="226" t="s">
        <v>125</v>
      </c>
      <c r="AU252" s="226" t="s">
        <v>84</v>
      </c>
      <c r="AY252" s="18" t="s">
        <v>123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18" t="s">
        <v>129</v>
      </c>
      <c r="BK252" s="227">
        <f>ROUND(I252*H252,2)</f>
        <v>0</v>
      </c>
      <c r="BL252" s="18" t="s">
        <v>129</v>
      </c>
      <c r="BM252" s="226" t="s">
        <v>340</v>
      </c>
    </row>
    <row r="253" s="13" customFormat="1">
      <c r="A253" s="13"/>
      <c r="B253" s="228"/>
      <c r="C253" s="229"/>
      <c r="D253" s="230" t="s">
        <v>131</v>
      </c>
      <c r="E253" s="231" t="s">
        <v>1</v>
      </c>
      <c r="F253" s="232" t="s">
        <v>341</v>
      </c>
      <c r="G253" s="229"/>
      <c r="H253" s="233">
        <v>4.1719999999999997</v>
      </c>
      <c r="I253" s="234"/>
      <c r="J253" s="229"/>
      <c r="K253" s="229"/>
      <c r="L253" s="235"/>
      <c r="M253" s="236"/>
      <c r="N253" s="237"/>
      <c r="O253" s="237"/>
      <c r="P253" s="237"/>
      <c r="Q253" s="237"/>
      <c r="R253" s="237"/>
      <c r="S253" s="237"/>
      <c r="T253" s="238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9" t="s">
        <v>131</v>
      </c>
      <c r="AU253" s="239" t="s">
        <v>84</v>
      </c>
      <c r="AV253" s="13" t="s">
        <v>84</v>
      </c>
      <c r="AW253" s="13" t="s">
        <v>32</v>
      </c>
      <c r="AX253" s="13" t="s">
        <v>82</v>
      </c>
      <c r="AY253" s="239" t="s">
        <v>123</v>
      </c>
    </row>
    <row r="254" s="2" customFormat="1" ht="33" customHeight="1">
      <c r="A254" s="39"/>
      <c r="B254" s="40"/>
      <c r="C254" s="214" t="s">
        <v>342</v>
      </c>
      <c r="D254" s="214" t="s">
        <v>125</v>
      </c>
      <c r="E254" s="215" t="s">
        <v>343</v>
      </c>
      <c r="F254" s="216" t="s">
        <v>344</v>
      </c>
      <c r="G254" s="217" t="s">
        <v>128</v>
      </c>
      <c r="H254" s="218">
        <v>12.515000000000001</v>
      </c>
      <c r="I254" s="219"/>
      <c r="J254" s="220">
        <f>ROUND(I254*H254,2)</f>
        <v>0</v>
      </c>
      <c r="K254" s="221"/>
      <c r="L254" s="45"/>
      <c r="M254" s="222" t="s">
        <v>1</v>
      </c>
      <c r="N254" s="223" t="s">
        <v>44</v>
      </c>
      <c r="O254" s="93"/>
      <c r="P254" s="224">
        <f>O254*H254</f>
        <v>0</v>
      </c>
      <c r="Q254" s="224">
        <v>2.45329</v>
      </c>
      <c r="R254" s="224">
        <f>Q254*H254</f>
        <v>30.70292435</v>
      </c>
      <c r="S254" s="224">
        <v>0</v>
      </c>
      <c r="T254" s="225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26" t="s">
        <v>129</v>
      </c>
      <c r="AT254" s="226" t="s">
        <v>125</v>
      </c>
      <c r="AU254" s="226" t="s">
        <v>84</v>
      </c>
      <c r="AY254" s="18" t="s">
        <v>123</v>
      </c>
      <c r="BE254" s="227">
        <f>IF(N254="základní",J254,0)</f>
        <v>0</v>
      </c>
      <c r="BF254" s="227">
        <f>IF(N254="snížená",J254,0)</f>
        <v>0</v>
      </c>
      <c r="BG254" s="227">
        <f>IF(N254="zákl. přenesená",J254,0)</f>
        <v>0</v>
      </c>
      <c r="BH254" s="227">
        <f>IF(N254="sníž. přenesená",J254,0)</f>
        <v>0</v>
      </c>
      <c r="BI254" s="227">
        <f>IF(N254="nulová",J254,0)</f>
        <v>0</v>
      </c>
      <c r="BJ254" s="18" t="s">
        <v>129</v>
      </c>
      <c r="BK254" s="227">
        <f>ROUND(I254*H254,2)</f>
        <v>0</v>
      </c>
      <c r="BL254" s="18" t="s">
        <v>129</v>
      </c>
      <c r="BM254" s="226" t="s">
        <v>345</v>
      </c>
    </row>
    <row r="255" s="13" customFormat="1">
      <c r="A255" s="13"/>
      <c r="B255" s="228"/>
      <c r="C255" s="229"/>
      <c r="D255" s="230" t="s">
        <v>131</v>
      </c>
      <c r="E255" s="231" t="s">
        <v>1</v>
      </c>
      <c r="F255" s="232" t="s">
        <v>346</v>
      </c>
      <c r="G255" s="229"/>
      <c r="H255" s="233">
        <v>12.515000000000001</v>
      </c>
      <c r="I255" s="234"/>
      <c r="J255" s="229"/>
      <c r="K255" s="229"/>
      <c r="L255" s="235"/>
      <c r="M255" s="236"/>
      <c r="N255" s="237"/>
      <c r="O255" s="237"/>
      <c r="P255" s="237"/>
      <c r="Q255" s="237"/>
      <c r="R255" s="237"/>
      <c r="S255" s="237"/>
      <c r="T255" s="23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9" t="s">
        <v>131</v>
      </c>
      <c r="AU255" s="239" t="s">
        <v>84</v>
      </c>
      <c r="AV255" s="13" t="s">
        <v>84</v>
      </c>
      <c r="AW255" s="13" t="s">
        <v>32</v>
      </c>
      <c r="AX255" s="13" t="s">
        <v>82</v>
      </c>
      <c r="AY255" s="239" t="s">
        <v>123</v>
      </c>
    </row>
    <row r="256" s="2" customFormat="1" ht="24.15" customHeight="1">
      <c r="A256" s="39"/>
      <c r="B256" s="40"/>
      <c r="C256" s="214" t="s">
        <v>347</v>
      </c>
      <c r="D256" s="214" t="s">
        <v>125</v>
      </c>
      <c r="E256" s="215" t="s">
        <v>348</v>
      </c>
      <c r="F256" s="216" t="s">
        <v>349</v>
      </c>
      <c r="G256" s="217" t="s">
        <v>128</v>
      </c>
      <c r="H256" s="218">
        <v>12.515000000000001</v>
      </c>
      <c r="I256" s="219"/>
      <c r="J256" s="220">
        <f>ROUND(I256*H256,2)</f>
        <v>0</v>
      </c>
      <c r="K256" s="221"/>
      <c r="L256" s="45"/>
      <c r="M256" s="222" t="s">
        <v>1</v>
      </c>
      <c r="N256" s="223" t="s">
        <v>44</v>
      </c>
      <c r="O256" s="93"/>
      <c r="P256" s="224">
        <f>O256*H256</f>
        <v>0</v>
      </c>
      <c r="Q256" s="224">
        <v>0</v>
      </c>
      <c r="R256" s="224">
        <f>Q256*H256</f>
        <v>0</v>
      </c>
      <c r="S256" s="224">
        <v>0</v>
      </c>
      <c r="T256" s="225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26" t="s">
        <v>129</v>
      </c>
      <c r="AT256" s="226" t="s">
        <v>125</v>
      </c>
      <c r="AU256" s="226" t="s">
        <v>84</v>
      </c>
      <c r="AY256" s="18" t="s">
        <v>123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18" t="s">
        <v>129</v>
      </c>
      <c r="BK256" s="227">
        <f>ROUND(I256*H256,2)</f>
        <v>0</v>
      </c>
      <c r="BL256" s="18" t="s">
        <v>129</v>
      </c>
      <c r="BM256" s="226" t="s">
        <v>350</v>
      </c>
    </row>
    <row r="257" s="2" customFormat="1" ht="33" customHeight="1">
      <c r="A257" s="39"/>
      <c r="B257" s="40"/>
      <c r="C257" s="214" t="s">
        <v>351</v>
      </c>
      <c r="D257" s="214" t="s">
        <v>125</v>
      </c>
      <c r="E257" s="215" t="s">
        <v>352</v>
      </c>
      <c r="F257" s="216" t="s">
        <v>353</v>
      </c>
      <c r="G257" s="217" t="s">
        <v>128</v>
      </c>
      <c r="H257" s="218">
        <v>12.515000000000001</v>
      </c>
      <c r="I257" s="219"/>
      <c r="J257" s="220">
        <f>ROUND(I257*H257,2)</f>
        <v>0</v>
      </c>
      <c r="K257" s="221"/>
      <c r="L257" s="45"/>
      <c r="M257" s="222" t="s">
        <v>1</v>
      </c>
      <c r="N257" s="223" t="s">
        <v>44</v>
      </c>
      <c r="O257" s="93"/>
      <c r="P257" s="224">
        <f>O257*H257</f>
        <v>0</v>
      </c>
      <c r="Q257" s="224">
        <v>0</v>
      </c>
      <c r="R257" s="224">
        <f>Q257*H257</f>
        <v>0</v>
      </c>
      <c r="S257" s="224">
        <v>0</v>
      </c>
      <c r="T257" s="225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26" t="s">
        <v>129</v>
      </c>
      <c r="AT257" s="226" t="s">
        <v>125</v>
      </c>
      <c r="AU257" s="226" t="s">
        <v>84</v>
      </c>
      <c r="AY257" s="18" t="s">
        <v>123</v>
      </c>
      <c r="BE257" s="227">
        <f>IF(N257="základní",J257,0)</f>
        <v>0</v>
      </c>
      <c r="BF257" s="227">
        <f>IF(N257="snížená",J257,0)</f>
        <v>0</v>
      </c>
      <c r="BG257" s="227">
        <f>IF(N257="zákl. přenesená",J257,0)</f>
        <v>0</v>
      </c>
      <c r="BH257" s="227">
        <f>IF(N257="sníž. přenesená",J257,0)</f>
        <v>0</v>
      </c>
      <c r="BI257" s="227">
        <f>IF(N257="nulová",J257,0)</f>
        <v>0</v>
      </c>
      <c r="BJ257" s="18" t="s">
        <v>129</v>
      </c>
      <c r="BK257" s="227">
        <f>ROUND(I257*H257,2)</f>
        <v>0</v>
      </c>
      <c r="BL257" s="18" t="s">
        <v>129</v>
      </c>
      <c r="BM257" s="226" t="s">
        <v>354</v>
      </c>
    </row>
    <row r="258" s="2" customFormat="1" ht="16.5" customHeight="1">
      <c r="A258" s="39"/>
      <c r="B258" s="40"/>
      <c r="C258" s="214" t="s">
        <v>355</v>
      </c>
      <c r="D258" s="214" t="s">
        <v>125</v>
      </c>
      <c r="E258" s="215" t="s">
        <v>356</v>
      </c>
      <c r="F258" s="216" t="s">
        <v>357</v>
      </c>
      <c r="G258" s="217" t="s">
        <v>170</v>
      </c>
      <c r="H258" s="218">
        <v>6.2549999999999999</v>
      </c>
      <c r="I258" s="219"/>
      <c r="J258" s="220">
        <f>ROUND(I258*H258,2)</f>
        <v>0</v>
      </c>
      <c r="K258" s="221"/>
      <c r="L258" s="45"/>
      <c r="M258" s="222" t="s">
        <v>1</v>
      </c>
      <c r="N258" s="223" t="s">
        <v>44</v>
      </c>
      <c r="O258" s="93"/>
      <c r="P258" s="224">
        <f>O258*H258</f>
        <v>0</v>
      </c>
      <c r="Q258" s="224">
        <v>0.013520000000000001</v>
      </c>
      <c r="R258" s="224">
        <f>Q258*H258</f>
        <v>0.084567600000000007</v>
      </c>
      <c r="S258" s="224">
        <v>0</v>
      </c>
      <c r="T258" s="225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26" t="s">
        <v>129</v>
      </c>
      <c r="AT258" s="226" t="s">
        <v>125</v>
      </c>
      <c r="AU258" s="226" t="s">
        <v>84</v>
      </c>
      <c r="AY258" s="18" t="s">
        <v>123</v>
      </c>
      <c r="BE258" s="227">
        <f>IF(N258="základní",J258,0)</f>
        <v>0</v>
      </c>
      <c r="BF258" s="227">
        <f>IF(N258="snížená",J258,0)</f>
        <v>0</v>
      </c>
      <c r="BG258" s="227">
        <f>IF(N258="zákl. přenesená",J258,0)</f>
        <v>0</v>
      </c>
      <c r="BH258" s="227">
        <f>IF(N258="sníž. přenesená",J258,0)</f>
        <v>0</v>
      </c>
      <c r="BI258" s="227">
        <f>IF(N258="nulová",J258,0)</f>
        <v>0</v>
      </c>
      <c r="BJ258" s="18" t="s">
        <v>129</v>
      </c>
      <c r="BK258" s="227">
        <f>ROUND(I258*H258,2)</f>
        <v>0</v>
      </c>
      <c r="BL258" s="18" t="s">
        <v>129</v>
      </c>
      <c r="BM258" s="226" t="s">
        <v>358</v>
      </c>
    </row>
    <row r="259" s="13" customFormat="1">
      <c r="A259" s="13"/>
      <c r="B259" s="228"/>
      <c r="C259" s="229"/>
      <c r="D259" s="230" t="s">
        <v>131</v>
      </c>
      <c r="E259" s="231" t="s">
        <v>1</v>
      </c>
      <c r="F259" s="232" t="s">
        <v>359</v>
      </c>
      <c r="G259" s="229"/>
      <c r="H259" s="233">
        <v>6.2549999999999999</v>
      </c>
      <c r="I259" s="234"/>
      <c r="J259" s="229"/>
      <c r="K259" s="229"/>
      <c r="L259" s="235"/>
      <c r="M259" s="236"/>
      <c r="N259" s="237"/>
      <c r="O259" s="237"/>
      <c r="P259" s="237"/>
      <c r="Q259" s="237"/>
      <c r="R259" s="237"/>
      <c r="S259" s="237"/>
      <c r="T259" s="238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9" t="s">
        <v>131</v>
      </c>
      <c r="AU259" s="239" t="s">
        <v>84</v>
      </c>
      <c r="AV259" s="13" t="s">
        <v>84</v>
      </c>
      <c r="AW259" s="13" t="s">
        <v>32</v>
      </c>
      <c r="AX259" s="13" t="s">
        <v>82</v>
      </c>
      <c r="AY259" s="239" t="s">
        <v>123</v>
      </c>
    </row>
    <row r="260" s="2" customFormat="1" ht="16.5" customHeight="1">
      <c r="A260" s="39"/>
      <c r="B260" s="40"/>
      <c r="C260" s="214" t="s">
        <v>360</v>
      </c>
      <c r="D260" s="214" t="s">
        <v>125</v>
      </c>
      <c r="E260" s="215" t="s">
        <v>361</v>
      </c>
      <c r="F260" s="216" t="s">
        <v>362</v>
      </c>
      <c r="G260" s="217" t="s">
        <v>170</v>
      </c>
      <c r="H260" s="218">
        <v>6.2549999999999999</v>
      </c>
      <c r="I260" s="219"/>
      <c r="J260" s="220">
        <f>ROUND(I260*H260,2)</f>
        <v>0</v>
      </c>
      <c r="K260" s="221"/>
      <c r="L260" s="45"/>
      <c r="M260" s="222" t="s">
        <v>1</v>
      </c>
      <c r="N260" s="223" t="s">
        <v>44</v>
      </c>
      <c r="O260" s="93"/>
      <c r="P260" s="224">
        <f>O260*H260</f>
        <v>0</v>
      </c>
      <c r="Q260" s="224">
        <v>0</v>
      </c>
      <c r="R260" s="224">
        <f>Q260*H260</f>
        <v>0</v>
      </c>
      <c r="S260" s="224">
        <v>0</v>
      </c>
      <c r="T260" s="225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26" t="s">
        <v>129</v>
      </c>
      <c r="AT260" s="226" t="s">
        <v>125</v>
      </c>
      <c r="AU260" s="226" t="s">
        <v>84</v>
      </c>
      <c r="AY260" s="18" t="s">
        <v>123</v>
      </c>
      <c r="BE260" s="227">
        <f>IF(N260="základní",J260,0)</f>
        <v>0</v>
      </c>
      <c r="BF260" s="227">
        <f>IF(N260="snížená",J260,0)</f>
        <v>0</v>
      </c>
      <c r="BG260" s="227">
        <f>IF(N260="zákl. přenesená",J260,0)</f>
        <v>0</v>
      </c>
      <c r="BH260" s="227">
        <f>IF(N260="sníž. přenesená",J260,0)</f>
        <v>0</v>
      </c>
      <c r="BI260" s="227">
        <f>IF(N260="nulová",J260,0)</f>
        <v>0</v>
      </c>
      <c r="BJ260" s="18" t="s">
        <v>129</v>
      </c>
      <c r="BK260" s="227">
        <f>ROUND(I260*H260,2)</f>
        <v>0</v>
      </c>
      <c r="BL260" s="18" t="s">
        <v>129</v>
      </c>
      <c r="BM260" s="226" t="s">
        <v>363</v>
      </c>
    </row>
    <row r="261" s="2" customFormat="1" ht="16.5" customHeight="1">
      <c r="A261" s="39"/>
      <c r="B261" s="40"/>
      <c r="C261" s="214" t="s">
        <v>364</v>
      </c>
      <c r="D261" s="214" t="s">
        <v>125</v>
      </c>
      <c r="E261" s="215" t="s">
        <v>365</v>
      </c>
      <c r="F261" s="216" t="s">
        <v>366</v>
      </c>
      <c r="G261" s="217" t="s">
        <v>155</v>
      </c>
      <c r="H261" s="218">
        <v>0.56899999999999995</v>
      </c>
      <c r="I261" s="219"/>
      <c r="J261" s="220">
        <f>ROUND(I261*H261,2)</f>
        <v>0</v>
      </c>
      <c r="K261" s="221"/>
      <c r="L261" s="45"/>
      <c r="M261" s="222" t="s">
        <v>1</v>
      </c>
      <c r="N261" s="223" t="s">
        <v>44</v>
      </c>
      <c r="O261" s="93"/>
      <c r="P261" s="224">
        <f>O261*H261</f>
        <v>0</v>
      </c>
      <c r="Q261" s="224">
        <v>1.06277</v>
      </c>
      <c r="R261" s="224">
        <f>Q261*H261</f>
        <v>0.60471612999999991</v>
      </c>
      <c r="S261" s="224">
        <v>0</v>
      </c>
      <c r="T261" s="225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26" t="s">
        <v>129</v>
      </c>
      <c r="AT261" s="226" t="s">
        <v>125</v>
      </c>
      <c r="AU261" s="226" t="s">
        <v>84</v>
      </c>
      <c r="AY261" s="18" t="s">
        <v>123</v>
      </c>
      <c r="BE261" s="227">
        <f>IF(N261="základní",J261,0)</f>
        <v>0</v>
      </c>
      <c r="BF261" s="227">
        <f>IF(N261="snížená",J261,0)</f>
        <v>0</v>
      </c>
      <c r="BG261" s="227">
        <f>IF(N261="zákl. přenesená",J261,0)</f>
        <v>0</v>
      </c>
      <c r="BH261" s="227">
        <f>IF(N261="sníž. přenesená",J261,0)</f>
        <v>0</v>
      </c>
      <c r="BI261" s="227">
        <f>IF(N261="nulová",J261,0)</f>
        <v>0</v>
      </c>
      <c r="BJ261" s="18" t="s">
        <v>129</v>
      </c>
      <c r="BK261" s="227">
        <f>ROUND(I261*H261,2)</f>
        <v>0</v>
      </c>
      <c r="BL261" s="18" t="s">
        <v>129</v>
      </c>
      <c r="BM261" s="226" t="s">
        <v>367</v>
      </c>
    </row>
    <row r="262" s="13" customFormat="1">
      <c r="A262" s="13"/>
      <c r="B262" s="228"/>
      <c r="C262" s="229"/>
      <c r="D262" s="230" t="s">
        <v>131</v>
      </c>
      <c r="E262" s="231" t="s">
        <v>1</v>
      </c>
      <c r="F262" s="232" t="s">
        <v>368</v>
      </c>
      <c r="G262" s="229"/>
      <c r="H262" s="233">
        <v>0.56899999999999995</v>
      </c>
      <c r="I262" s="234"/>
      <c r="J262" s="229"/>
      <c r="K262" s="229"/>
      <c r="L262" s="235"/>
      <c r="M262" s="236"/>
      <c r="N262" s="237"/>
      <c r="O262" s="237"/>
      <c r="P262" s="237"/>
      <c r="Q262" s="237"/>
      <c r="R262" s="237"/>
      <c r="S262" s="237"/>
      <c r="T262" s="238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9" t="s">
        <v>131</v>
      </c>
      <c r="AU262" s="239" t="s">
        <v>84</v>
      </c>
      <c r="AV262" s="13" t="s">
        <v>84</v>
      </c>
      <c r="AW262" s="13" t="s">
        <v>32</v>
      </c>
      <c r="AX262" s="13" t="s">
        <v>82</v>
      </c>
      <c r="AY262" s="239" t="s">
        <v>123</v>
      </c>
    </row>
    <row r="263" s="2" customFormat="1" ht="24.15" customHeight="1">
      <c r="A263" s="39"/>
      <c r="B263" s="40"/>
      <c r="C263" s="214" t="s">
        <v>369</v>
      </c>
      <c r="D263" s="214" t="s">
        <v>125</v>
      </c>
      <c r="E263" s="215" t="s">
        <v>370</v>
      </c>
      <c r="F263" s="216" t="s">
        <v>371</v>
      </c>
      <c r="G263" s="217" t="s">
        <v>128</v>
      </c>
      <c r="H263" s="218">
        <v>14.880000000000001</v>
      </c>
      <c r="I263" s="219"/>
      <c r="J263" s="220">
        <f>ROUND(I263*H263,2)</f>
        <v>0</v>
      </c>
      <c r="K263" s="221"/>
      <c r="L263" s="45"/>
      <c r="M263" s="222" t="s">
        <v>1</v>
      </c>
      <c r="N263" s="223" t="s">
        <v>44</v>
      </c>
      <c r="O263" s="93"/>
      <c r="P263" s="224">
        <f>O263*H263</f>
        <v>0</v>
      </c>
      <c r="Q263" s="224">
        <v>2.1600000000000001</v>
      </c>
      <c r="R263" s="224">
        <f>Q263*H263</f>
        <v>32.140800000000006</v>
      </c>
      <c r="S263" s="224">
        <v>0</v>
      </c>
      <c r="T263" s="225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26" t="s">
        <v>129</v>
      </c>
      <c r="AT263" s="226" t="s">
        <v>125</v>
      </c>
      <c r="AU263" s="226" t="s">
        <v>84</v>
      </c>
      <c r="AY263" s="18" t="s">
        <v>123</v>
      </c>
      <c r="BE263" s="227">
        <f>IF(N263="základní",J263,0)</f>
        <v>0</v>
      </c>
      <c r="BF263" s="227">
        <f>IF(N263="snížená",J263,0)</f>
        <v>0</v>
      </c>
      <c r="BG263" s="227">
        <f>IF(N263="zákl. přenesená",J263,0)</f>
        <v>0</v>
      </c>
      <c r="BH263" s="227">
        <f>IF(N263="sníž. přenesená",J263,0)</f>
        <v>0</v>
      </c>
      <c r="BI263" s="227">
        <f>IF(N263="nulová",J263,0)</f>
        <v>0</v>
      </c>
      <c r="BJ263" s="18" t="s">
        <v>129</v>
      </c>
      <c r="BK263" s="227">
        <f>ROUND(I263*H263,2)</f>
        <v>0</v>
      </c>
      <c r="BL263" s="18" t="s">
        <v>129</v>
      </c>
      <c r="BM263" s="226" t="s">
        <v>372</v>
      </c>
    </row>
    <row r="264" s="15" customFormat="1">
      <c r="A264" s="15"/>
      <c r="B264" s="251"/>
      <c r="C264" s="252"/>
      <c r="D264" s="230" t="s">
        <v>131</v>
      </c>
      <c r="E264" s="253" t="s">
        <v>1</v>
      </c>
      <c r="F264" s="254" t="s">
        <v>373</v>
      </c>
      <c r="G264" s="252"/>
      <c r="H264" s="253" t="s">
        <v>1</v>
      </c>
      <c r="I264" s="255"/>
      <c r="J264" s="252"/>
      <c r="K264" s="252"/>
      <c r="L264" s="256"/>
      <c r="M264" s="257"/>
      <c r="N264" s="258"/>
      <c r="O264" s="258"/>
      <c r="P264" s="258"/>
      <c r="Q264" s="258"/>
      <c r="R264" s="258"/>
      <c r="S264" s="258"/>
      <c r="T264" s="259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60" t="s">
        <v>131</v>
      </c>
      <c r="AU264" s="260" t="s">
        <v>84</v>
      </c>
      <c r="AV264" s="15" t="s">
        <v>82</v>
      </c>
      <c r="AW264" s="15" t="s">
        <v>32</v>
      </c>
      <c r="AX264" s="15" t="s">
        <v>77</v>
      </c>
      <c r="AY264" s="260" t="s">
        <v>123</v>
      </c>
    </row>
    <row r="265" s="13" customFormat="1">
      <c r="A265" s="13"/>
      <c r="B265" s="228"/>
      <c r="C265" s="229"/>
      <c r="D265" s="230" t="s">
        <v>131</v>
      </c>
      <c r="E265" s="231" t="s">
        <v>1</v>
      </c>
      <c r="F265" s="232" t="s">
        <v>374</v>
      </c>
      <c r="G265" s="229"/>
      <c r="H265" s="233">
        <v>14.880000000000001</v>
      </c>
      <c r="I265" s="234"/>
      <c r="J265" s="229"/>
      <c r="K265" s="229"/>
      <c r="L265" s="235"/>
      <c r="M265" s="236"/>
      <c r="N265" s="237"/>
      <c r="O265" s="237"/>
      <c r="P265" s="237"/>
      <c r="Q265" s="237"/>
      <c r="R265" s="237"/>
      <c r="S265" s="237"/>
      <c r="T265" s="238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9" t="s">
        <v>131</v>
      </c>
      <c r="AU265" s="239" t="s">
        <v>84</v>
      </c>
      <c r="AV265" s="13" t="s">
        <v>84</v>
      </c>
      <c r="AW265" s="13" t="s">
        <v>32</v>
      </c>
      <c r="AX265" s="13" t="s">
        <v>82</v>
      </c>
      <c r="AY265" s="239" t="s">
        <v>123</v>
      </c>
    </row>
    <row r="266" s="2" customFormat="1" ht="24.15" customHeight="1">
      <c r="A266" s="39"/>
      <c r="B266" s="40"/>
      <c r="C266" s="214" t="s">
        <v>375</v>
      </c>
      <c r="D266" s="214" t="s">
        <v>125</v>
      </c>
      <c r="E266" s="215" t="s">
        <v>376</v>
      </c>
      <c r="F266" s="216" t="s">
        <v>377</v>
      </c>
      <c r="G266" s="217" t="s">
        <v>128</v>
      </c>
      <c r="H266" s="218">
        <v>31.5</v>
      </c>
      <c r="I266" s="219"/>
      <c r="J266" s="220">
        <f>ROUND(I266*H266,2)</f>
        <v>0</v>
      </c>
      <c r="K266" s="221"/>
      <c r="L266" s="45"/>
      <c r="M266" s="222" t="s">
        <v>1</v>
      </c>
      <c r="N266" s="223" t="s">
        <v>44</v>
      </c>
      <c r="O266" s="93"/>
      <c r="P266" s="224">
        <f>O266*H266</f>
        <v>0</v>
      </c>
      <c r="Q266" s="224">
        <v>2.1600000000000001</v>
      </c>
      <c r="R266" s="224">
        <f>Q266*H266</f>
        <v>68.040000000000006</v>
      </c>
      <c r="S266" s="224">
        <v>0</v>
      </c>
      <c r="T266" s="225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26" t="s">
        <v>129</v>
      </c>
      <c r="AT266" s="226" t="s">
        <v>125</v>
      </c>
      <c r="AU266" s="226" t="s">
        <v>84</v>
      </c>
      <c r="AY266" s="18" t="s">
        <v>123</v>
      </c>
      <c r="BE266" s="227">
        <f>IF(N266="základní",J266,0)</f>
        <v>0</v>
      </c>
      <c r="BF266" s="227">
        <f>IF(N266="snížená",J266,0)</f>
        <v>0</v>
      </c>
      <c r="BG266" s="227">
        <f>IF(N266="zákl. přenesená",J266,0)</f>
        <v>0</v>
      </c>
      <c r="BH266" s="227">
        <f>IF(N266="sníž. přenesená",J266,0)</f>
        <v>0</v>
      </c>
      <c r="BI266" s="227">
        <f>IF(N266="nulová",J266,0)</f>
        <v>0</v>
      </c>
      <c r="BJ266" s="18" t="s">
        <v>129</v>
      </c>
      <c r="BK266" s="227">
        <f>ROUND(I266*H266,2)</f>
        <v>0</v>
      </c>
      <c r="BL266" s="18" t="s">
        <v>129</v>
      </c>
      <c r="BM266" s="226" t="s">
        <v>378</v>
      </c>
    </row>
    <row r="267" s="13" customFormat="1">
      <c r="A267" s="13"/>
      <c r="B267" s="228"/>
      <c r="C267" s="229"/>
      <c r="D267" s="230" t="s">
        <v>131</v>
      </c>
      <c r="E267" s="231" t="s">
        <v>1</v>
      </c>
      <c r="F267" s="232" t="s">
        <v>379</v>
      </c>
      <c r="G267" s="229"/>
      <c r="H267" s="233">
        <v>31.5</v>
      </c>
      <c r="I267" s="234"/>
      <c r="J267" s="229"/>
      <c r="K267" s="229"/>
      <c r="L267" s="235"/>
      <c r="M267" s="236"/>
      <c r="N267" s="237"/>
      <c r="O267" s="237"/>
      <c r="P267" s="237"/>
      <c r="Q267" s="237"/>
      <c r="R267" s="237"/>
      <c r="S267" s="237"/>
      <c r="T267" s="238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9" t="s">
        <v>131</v>
      </c>
      <c r="AU267" s="239" t="s">
        <v>84</v>
      </c>
      <c r="AV267" s="13" t="s">
        <v>84</v>
      </c>
      <c r="AW267" s="13" t="s">
        <v>32</v>
      </c>
      <c r="AX267" s="13" t="s">
        <v>82</v>
      </c>
      <c r="AY267" s="239" t="s">
        <v>123</v>
      </c>
    </row>
    <row r="268" s="12" customFormat="1" ht="22.8" customHeight="1">
      <c r="A268" s="12"/>
      <c r="B268" s="198"/>
      <c r="C268" s="199"/>
      <c r="D268" s="200" t="s">
        <v>76</v>
      </c>
      <c r="E268" s="212" t="s">
        <v>167</v>
      </c>
      <c r="F268" s="212" t="s">
        <v>380</v>
      </c>
      <c r="G268" s="199"/>
      <c r="H268" s="199"/>
      <c r="I268" s="202"/>
      <c r="J268" s="213">
        <f>BK268</f>
        <v>0</v>
      </c>
      <c r="K268" s="199"/>
      <c r="L268" s="204"/>
      <c r="M268" s="205"/>
      <c r="N268" s="206"/>
      <c r="O268" s="206"/>
      <c r="P268" s="207">
        <f>SUM(P269:P280)</f>
        <v>0</v>
      </c>
      <c r="Q268" s="206"/>
      <c r="R268" s="207">
        <f>SUM(R269:R280)</f>
        <v>2.1688863999999999</v>
      </c>
      <c r="S268" s="206"/>
      <c r="T268" s="208">
        <f>SUM(T269:T280)</f>
        <v>15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09" t="s">
        <v>82</v>
      </c>
      <c r="AT268" s="210" t="s">
        <v>76</v>
      </c>
      <c r="AU268" s="210" t="s">
        <v>82</v>
      </c>
      <c r="AY268" s="209" t="s">
        <v>123</v>
      </c>
      <c r="BK268" s="211">
        <f>SUM(BK269:BK280)</f>
        <v>0</v>
      </c>
    </row>
    <row r="269" s="2" customFormat="1" ht="24.15" customHeight="1">
      <c r="A269" s="39"/>
      <c r="B269" s="40"/>
      <c r="C269" s="214" t="s">
        <v>381</v>
      </c>
      <c r="D269" s="214" t="s">
        <v>125</v>
      </c>
      <c r="E269" s="215" t="s">
        <v>382</v>
      </c>
      <c r="F269" s="216" t="s">
        <v>383</v>
      </c>
      <c r="G269" s="217" t="s">
        <v>128</v>
      </c>
      <c r="H269" s="218">
        <v>0.95999999999999996</v>
      </c>
      <c r="I269" s="219"/>
      <c r="J269" s="220">
        <f>ROUND(I269*H269,2)</f>
        <v>0</v>
      </c>
      <c r="K269" s="221"/>
      <c r="L269" s="45"/>
      <c r="M269" s="222" t="s">
        <v>1</v>
      </c>
      <c r="N269" s="223" t="s">
        <v>44</v>
      </c>
      <c r="O269" s="93"/>
      <c r="P269" s="224">
        <f>O269*H269</f>
        <v>0</v>
      </c>
      <c r="Q269" s="224">
        <v>2.2563399999999998</v>
      </c>
      <c r="R269" s="224">
        <f>Q269*H269</f>
        <v>2.1660863999999997</v>
      </c>
      <c r="S269" s="224">
        <v>0</v>
      </c>
      <c r="T269" s="225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26" t="s">
        <v>129</v>
      </c>
      <c r="AT269" s="226" t="s">
        <v>125</v>
      </c>
      <c r="AU269" s="226" t="s">
        <v>84</v>
      </c>
      <c r="AY269" s="18" t="s">
        <v>123</v>
      </c>
      <c r="BE269" s="227">
        <f>IF(N269="základní",J269,0)</f>
        <v>0</v>
      </c>
      <c r="BF269" s="227">
        <f>IF(N269="snížená",J269,0)</f>
        <v>0</v>
      </c>
      <c r="BG269" s="227">
        <f>IF(N269="zákl. přenesená",J269,0)</f>
        <v>0</v>
      </c>
      <c r="BH269" s="227">
        <f>IF(N269="sníž. přenesená",J269,0)</f>
        <v>0</v>
      </c>
      <c r="BI269" s="227">
        <f>IF(N269="nulová",J269,0)</f>
        <v>0</v>
      </c>
      <c r="BJ269" s="18" t="s">
        <v>129</v>
      </c>
      <c r="BK269" s="227">
        <f>ROUND(I269*H269,2)</f>
        <v>0</v>
      </c>
      <c r="BL269" s="18" t="s">
        <v>129</v>
      </c>
      <c r="BM269" s="226" t="s">
        <v>384</v>
      </c>
    </row>
    <row r="270" s="15" customFormat="1">
      <c r="A270" s="15"/>
      <c r="B270" s="251"/>
      <c r="C270" s="252"/>
      <c r="D270" s="230" t="s">
        <v>131</v>
      </c>
      <c r="E270" s="253" t="s">
        <v>1</v>
      </c>
      <c r="F270" s="254" t="s">
        <v>385</v>
      </c>
      <c r="G270" s="252"/>
      <c r="H270" s="253" t="s">
        <v>1</v>
      </c>
      <c r="I270" s="255"/>
      <c r="J270" s="252"/>
      <c r="K270" s="252"/>
      <c r="L270" s="256"/>
      <c r="M270" s="257"/>
      <c r="N270" s="258"/>
      <c r="O270" s="258"/>
      <c r="P270" s="258"/>
      <c r="Q270" s="258"/>
      <c r="R270" s="258"/>
      <c r="S270" s="258"/>
      <c r="T270" s="259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60" t="s">
        <v>131</v>
      </c>
      <c r="AU270" s="260" t="s">
        <v>84</v>
      </c>
      <c r="AV270" s="15" t="s">
        <v>82</v>
      </c>
      <c r="AW270" s="15" t="s">
        <v>32</v>
      </c>
      <c r="AX270" s="15" t="s">
        <v>77</v>
      </c>
      <c r="AY270" s="260" t="s">
        <v>123</v>
      </c>
    </row>
    <row r="271" s="13" customFormat="1">
      <c r="A271" s="13"/>
      <c r="B271" s="228"/>
      <c r="C271" s="229"/>
      <c r="D271" s="230" t="s">
        <v>131</v>
      </c>
      <c r="E271" s="231" t="s">
        <v>1</v>
      </c>
      <c r="F271" s="232" t="s">
        <v>386</v>
      </c>
      <c r="G271" s="229"/>
      <c r="H271" s="233">
        <v>0.95999999999999996</v>
      </c>
      <c r="I271" s="234"/>
      <c r="J271" s="229"/>
      <c r="K271" s="229"/>
      <c r="L271" s="235"/>
      <c r="M271" s="236"/>
      <c r="N271" s="237"/>
      <c r="O271" s="237"/>
      <c r="P271" s="237"/>
      <c r="Q271" s="237"/>
      <c r="R271" s="237"/>
      <c r="S271" s="237"/>
      <c r="T271" s="238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9" t="s">
        <v>131</v>
      </c>
      <c r="AU271" s="239" t="s">
        <v>84</v>
      </c>
      <c r="AV271" s="13" t="s">
        <v>84</v>
      </c>
      <c r="AW271" s="13" t="s">
        <v>32</v>
      </c>
      <c r="AX271" s="13" t="s">
        <v>82</v>
      </c>
      <c r="AY271" s="239" t="s">
        <v>123</v>
      </c>
    </row>
    <row r="272" s="2" customFormat="1" ht="37.8" customHeight="1">
      <c r="A272" s="39"/>
      <c r="B272" s="40"/>
      <c r="C272" s="214" t="s">
        <v>387</v>
      </c>
      <c r="D272" s="214" t="s">
        <v>125</v>
      </c>
      <c r="E272" s="215" t="s">
        <v>388</v>
      </c>
      <c r="F272" s="216" t="s">
        <v>389</v>
      </c>
      <c r="G272" s="217" t="s">
        <v>170</v>
      </c>
      <c r="H272" s="218">
        <v>144</v>
      </c>
      <c r="I272" s="219"/>
      <c r="J272" s="220">
        <f>ROUND(I272*H272,2)</f>
        <v>0</v>
      </c>
      <c r="K272" s="221"/>
      <c r="L272" s="45"/>
      <c r="M272" s="222" t="s">
        <v>1</v>
      </c>
      <c r="N272" s="223" t="s">
        <v>44</v>
      </c>
      <c r="O272" s="93"/>
      <c r="P272" s="224">
        <f>O272*H272</f>
        <v>0</v>
      </c>
      <c r="Q272" s="224">
        <v>0</v>
      </c>
      <c r="R272" s="224">
        <f>Q272*H272</f>
        <v>0</v>
      </c>
      <c r="S272" s="224">
        <v>0</v>
      </c>
      <c r="T272" s="225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26" t="s">
        <v>129</v>
      </c>
      <c r="AT272" s="226" t="s">
        <v>125</v>
      </c>
      <c r="AU272" s="226" t="s">
        <v>84</v>
      </c>
      <c r="AY272" s="18" t="s">
        <v>123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18" t="s">
        <v>129</v>
      </c>
      <c r="BK272" s="227">
        <f>ROUND(I272*H272,2)</f>
        <v>0</v>
      </c>
      <c r="BL272" s="18" t="s">
        <v>129</v>
      </c>
      <c r="BM272" s="226" t="s">
        <v>390</v>
      </c>
    </row>
    <row r="273" s="13" customFormat="1">
      <c r="A273" s="13"/>
      <c r="B273" s="228"/>
      <c r="C273" s="229"/>
      <c r="D273" s="230" t="s">
        <v>131</v>
      </c>
      <c r="E273" s="231" t="s">
        <v>1</v>
      </c>
      <c r="F273" s="232" t="s">
        <v>391</v>
      </c>
      <c r="G273" s="229"/>
      <c r="H273" s="233">
        <v>144</v>
      </c>
      <c r="I273" s="234"/>
      <c r="J273" s="229"/>
      <c r="K273" s="229"/>
      <c r="L273" s="235"/>
      <c r="M273" s="236"/>
      <c r="N273" s="237"/>
      <c r="O273" s="237"/>
      <c r="P273" s="237"/>
      <c r="Q273" s="237"/>
      <c r="R273" s="237"/>
      <c r="S273" s="237"/>
      <c r="T273" s="23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9" t="s">
        <v>131</v>
      </c>
      <c r="AU273" s="239" t="s">
        <v>84</v>
      </c>
      <c r="AV273" s="13" t="s">
        <v>84</v>
      </c>
      <c r="AW273" s="13" t="s">
        <v>32</v>
      </c>
      <c r="AX273" s="13" t="s">
        <v>82</v>
      </c>
      <c r="AY273" s="239" t="s">
        <v>123</v>
      </c>
    </row>
    <row r="274" s="2" customFormat="1" ht="33" customHeight="1">
      <c r="A274" s="39"/>
      <c r="B274" s="40"/>
      <c r="C274" s="214" t="s">
        <v>392</v>
      </c>
      <c r="D274" s="214" t="s">
        <v>125</v>
      </c>
      <c r="E274" s="215" t="s">
        <v>393</v>
      </c>
      <c r="F274" s="216" t="s">
        <v>394</v>
      </c>
      <c r="G274" s="217" t="s">
        <v>170</v>
      </c>
      <c r="H274" s="218">
        <v>432</v>
      </c>
      <c r="I274" s="219"/>
      <c r="J274" s="220">
        <f>ROUND(I274*H274,2)</f>
        <v>0</v>
      </c>
      <c r="K274" s="221"/>
      <c r="L274" s="45"/>
      <c r="M274" s="222" t="s">
        <v>1</v>
      </c>
      <c r="N274" s="223" t="s">
        <v>44</v>
      </c>
      <c r="O274" s="93"/>
      <c r="P274" s="224">
        <f>O274*H274</f>
        <v>0</v>
      </c>
      <c r="Q274" s="224">
        <v>0</v>
      </c>
      <c r="R274" s="224">
        <f>Q274*H274</f>
        <v>0</v>
      </c>
      <c r="S274" s="224">
        <v>0</v>
      </c>
      <c r="T274" s="225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26" t="s">
        <v>129</v>
      </c>
      <c r="AT274" s="226" t="s">
        <v>125</v>
      </c>
      <c r="AU274" s="226" t="s">
        <v>84</v>
      </c>
      <c r="AY274" s="18" t="s">
        <v>123</v>
      </c>
      <c r="BE274" s="227">
        <f>IF(N274="základní",J274,0)</f>
        <v>0</v>
      </c>
      <c r="BF274" s="227">
        <f>IF(N274="snížená",J274,0)</f>
        <v>0</v>
      </c>
      <c r="BG274" s="227">
        <f>IF(N274="zákl. přenesená",J274,0)</f>
        <v>0</v>
      </c>
      <c r="BH274" s="227">
        <f>IF(N274="sníž. přenesená",J274,0)</f>
        <v>0</v>
      </c>
      <c r="BI274" s="227">
        <f>IF(N274="nulová",J274,0)</f>
        <v>0</v>
      </c>
      <c r="BJ274" s="18" t="s">
        <v>129</v>
      </c>
      <c r="BK274" s="227">
        <f>ROUND(I274*H274,2)</f>
        <v>0</v>
      </c>
      <c r="BL274" s="18" t="s">
        <v>129</v>
      </c>
      <c r="BM274" s="226" t="s">
        <v>395</v>
      </c>
    </row>
    <row r="275" s="13" customFormat="1">
      <c r="A275" s="13"/>
      <c r="B275" s="228"/>
      <c r="C275" s="229"/>
      <c r="D275" s="230" t="s">
        <v>131</v>
      </c>
      <c r="E275" s="229"/>
      <c r="F275" s="232" t="s">
        <v>396</v>
      </c>
      <c r="G275" s="229"/>
      <c r="H275" s="233">
        <v>432</v>
      </c>
      <c r="I275" s="234"/>
      <c r="J275" s="229"/>
      <c r="K275" s="229"/>
      <c r="L275" s="235"/>
      <c r="M275" s="236"/>
      <c r="N275" s="237"/>
      <c r="O275" s="237"/>
      <c r="P275" s="237"/>
      <c r="Q275" s="237"/>
      <c r="R275" s="237"/>
      <c r="S275" s="237"/>
      <c r="T275" s="238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9" t="s">
        <v>131</v>
      </c>
      <c r="AU275" s="239" t="s">
        <v>84</v>
      </c>
      <c r="AV275" s="13" t="s">
        <v>84</v>
      </c>
      <c r="AW275" s="13" t="s">
        <v>4</v>
      </c>
      <c r="AX275" s="13" t="s">
        <v>82</v>
      </c>
      <c r="AY275" s="239" t="s">
        <v>123</v>
      </c>
    </row>
    <row r="276" s="2" customFormat="1" ht="37.8" customHeight="1">
      <c r="A276" s="39"/>
      <c r="B276" s="40"/>
      <c r="C276" s="214" t="s">
        <v>397</v>
      </c>
      <c r="D276" s="214" t="s">
        <v>125</v>
      </c>
      <c r="E276" s="215" t="s">
        <v>398</v>
      </c>
      <c r="F276" s="216" t="s">
        <v>399</v>
      </c>
      <c r="G276" s="217" t="s">
        <v>170</v>
      </c>
      <c r="H276" s="218">
        <v>144</v>
      </c>
      <c r="I276" s="219"/>
      <c r="J276" s="220">
        <f>ROUND(I276*H276,2)</f>
        <v>0</v>
      </c>
      <c r="K276" s="221"/>
      <c r="L276" s="45"/>
      <c r="M276" s="222" t="s">
        <v>1</v>
      </c>
      <c r="N276" s="223" t="s">
        <v>44</v>
      </c>
      <c r="O276" s="93"/>
      <c r="P276" s="224">
        <f>O276*H276</f>
        <v>0</v>
      </c>
      <c r="Q276" s="224">
        <v>0</v>
      </c>
      <c r="R276" s="224">
        <f>Q276*H276</f>
        <v>0</v>
      </c>
      <c r="S276" s="224">
        <v>0</v>
      </c>
      <c r="T276" s="225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26" t="s">
        <v>129</v>
      </c>
      <c r="AT276" s="226" t="s">
        <v>125</v>
      </c>
      <c r="AU276" s="226" t="s">
        <v>84</v>
      </c>
      <c r="AY276" s="18" t="s">
        <v>123</v>
      </c>
      <c r="BE276" s="227">
        <f>IF(N276="základní",J276,0)</f>
        <v>0</v>
      </c>
      <c r="BF276" s="227">
        <f>IF(N276="snížená",J276,0)</f>
        <v>0</v>
      </c>
      <c r="BG276" s="227">
        <f>IF(N276="zákl. přenesená",J276,0)</f>
        <v>0</v>
      </c>
      <c r="BH276" s="227">
        <f>IF(N276="sníž. přenesená",J276,0)</f>
        <v>0</v>
      </c>
      <c r="BI276" s="227">
        <f>IF(N276="nulová",J276,0)</f>
        <v>0</v>
      </c>
      <c r="BJ276" s="18" t="s">
        <v>129</v>
      </c>
      <c r="BK276" s="227">
        <f>ROUND(I276*H276,2)</f>
        <v>0</v>
      </c>
      <c r="BL276" s="18" t="s">
        <v>129</v>
      </c>
      <c r="BM276" s="226" t="s">
        <v>400</v>
      </c>
    </row>
    <row r="277" s="2" customFormat="1" ht="24.15" customHeight="1">
      <c r="A277" s="39"/>
      <c r="B277" s="40"/>
      <c r="C277" s="214" t="s">
        <v>401</v>
      </c>
      <c r="D277" s="214" t="s">
        <v>125</v>
      </c>
      <c r="E277" s="215" t="s">
        <v>402</v>
      </c>
      <c r="F277" s="216" t="s">
        <v>403</v>
      </c>
      <c r="G277" s="217" t="s">
        <v>170</v>
      </c>
      <c r="H277" s="218">
        <v>70</v>
      </c>
      <c r="I277" s="219"/>
      <c r="J277" s="220">
        <f>ROUND(I277*H277,2)</f>
        <v>0</v>
      </c>
      <c r="K277" s="221"/>
      <c r="L277" s="45"/>
      <c r="M277" s="222" t="s">
        <v>1</v>
      </c>
      <c r="N277" s="223" t="s">
        <v>44</v>
      </c>
      <c r="O277" s="93"/>
      <c r="P277" s="224">
        <f>O277*H277</f>
        <v>0</v>
      </c>
      <c r="Q277" s="224">
        <v>4.0000000000000003E-05</v>
      </c>
      <c r="R277" s="224">
        <f>Q277*H277</f>
        <v>0.0028000000000000004</v>
      </c>
      <c r="S277" s="224">
        <v>0</v>
      </c>
      <c r="T277" s="225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26" t="s">
        <v>129</v>
      </c>
      <c r="AT277" s="226" t="s">
        <v>125</v>
      </c>
      <c r="AU277" s="226" t="s">
        <v>84</v>
      </c>
      <c r="AY277" s="18" t="s">
        <v>123</v>
      </c>
      <c r="BE277" s="227">
        <f>IF(N277="základní",J277,0)</f>
        <v>0</v>
      </c>
      <c r="BF277" s="227">
        <f>IF(N277="snížená",J277,0)</f>
        <v>0</v>
      </c>
      <c r="BG277" s="227">
        <f>IF(N277="zákl. přenesená",J277,0)</f>
        <v>0</v>
      </c>
      <c r="BH277" s="227">
        <f>IF(N277="sníž. přenesená",J277,0)</f>
        <v>0</v>
      </c>
      <c r="BI277" s="227">
        <f>IF(N277="nulová",J277,0)</f>
        <v>0</v>
      </c>
      <c r="BJ277" s="18" t="s">
        <v>129</v>
      </c>
      <c r="BK277" s="227">
        <f>ROUND(I277*H277,2)</f>
        <v>0</v>
      </c>
      <c r="BL277" s="18" t="s">
        <v>129</v>
      </c>
      <c r="BM277" s="226" t="s">
        <v>404</v>
      </c>
    </row>
    <row r="278" s="13" customFormat="1">
      <c r="A278" s="13"/>
      <c r="B278" s="228"/>
      <c r="C278" s="229"/>
      <c r="D278" s="230" t="s">
        <v>131</v>
      </c>
      <c r="E278" s="231" t="s">
        <v>1</v>
      </c>
      <c r="F278" s="232" t="s">
        <v>405</v>
      </c>
      <c r="G278" s="229"/>
      <c r="H278" s="233">
        <v>70</v>
      </c>
      <c r="I278" s="234"/>
      <c r="J278" s="229"/>
      <c r="K278" s="229"/>
      <c r="L278" s="235"/>
      <c r="M278" s="236"/>
      <c r="N278" s="237"/>
      <c r="O278" s="237"/>
      <c r="P278" s="237"/>
      <c r="Q278" s="237"/>
      <c r="R278" s="237"/>
      <c r="S278" s="237"/>
      <c r="T278" s="23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9" t="s">
        <v>131</v>
      </c>
      <c r="AU278" s="239" t="s">
        <v>84</v>
      </c>
      <c r="AV278" s="13" t="s">
        <v>84</v>
      </c>
      <c r="AW278" s="13" t="s">
        <v>32</v>
      </c>
      <c r="AX278" s="13" t="s">
        <v>82</v>
      </c>
      <c r="AY278" s="239" t="s">
        <v>123</v>
      </c>
    </row>
    <row r="279" s="2" customFormat="1" ht="16.5" customHeight="1">
      <c r="A279" s="39"/>
      <c r="B279" s="40"/>
      <c r="C279" s="214" t="s">
        <v>406</v>
      </c>
      <c r="D279" s="214" t="s">
        <v>125</v>
      </c>
      <c r="E279" s="215" t="s">
        <v>407</v>
      </c>
      <c r="F279" s="216" t="s">
        <v>408</v>
      </c>
      <c r="G279" s="217" t="s">
        <v>128</v>
      </c>
      <c r="H279" s="218">
        <v>7.5</v>
      </c>
      <c r="I279" s="219"/>
      <c r="J279" s="220">
        <f>ROUND(I279*H279,2)</f>
        <v>0</v>
      </c>
      <c r="K279" s="221"/>
      <c r="L279" s="45"/>
      <c r="M279" s="222" t="s">
        <v>1</v>
      </c>
      <c r="N279" s="223" t="s">
        <v>44</v>
      </c>
      <c r="O279" s="93"/>
      <c r="P279" s="224">
        <f>O279*H279</f>
        <v>0</v>
      </c>
      <c r="Q279" s="224">
        <v>0</v>
      </c>
      <c r="R279" s="224">
        <f>Q279*H279</f>
        <v>0</v>
      </c>
      <c r="S279" s="224">
        <v>2</v>
      </c>
      <c r="T279" s="225">
        <f>S279*H279</f>
        <v>15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26" t="s">
        <v>129</v>
      </c>
      <c r="AT279" s="226" t="s">
        <v>125</v>
      </c>
      <c r="AU279" s="226" t="s">
        <v>84</v>
      </c>
      <c r="AY279" s="18" t="s">
        <v>123</v>
      </c>
      <c r="BE279" s="227">
        <f>IF(N279="základní",J279,0)</f>
        <v>0</v>
      </c>
      <c r="BF279" s="227">
        <f>IF(N279="snížená",J279,0)</f>
        <v>0</v>
      </c>
      <c r="BG279" s="227">
        <f>IF(N279="zákl. přenesená",J279,0)</f>
        <v>0</v>
      </c>
      <c r="BH279" s="227">
        <f>IF(N279="sníž. přenesená",J279,0)</f>
        <v>0</v>
      </c>
      <c r="BI279" s="227">
        <f>IF(N279="nulová",J279,0)</f>
        <v>0</v>
      </c>
      <c r="BJ279" s="18" t="s">
        <v>129</v>
      </c>
      <c r="BK279" s="227">
        <f>ROUND(I279*H279,2)</f>
        <v>0</v>
      </c>
      <c r="BL279" s="18" t="s">
        <v>129</v>
      </c>
      <c r="BM279" s="226" t="s">
        <v>409</v>
      </c>
    </row>
    <row r="280" s="13" customFormat="1">
      <c r="A280" s="13"/>
      <c r="B280" s="228"/>
      <c r="C280" s="229"/>
      <c r="D280" s="230" t="s">
        <v>131</v>
      </c>
      <c r="E280" s="231" t="s">
        <v>1</v>
      </c>
      <c r="F280" s="232" t="s">
        <v>410</v>
      </c>
      <c r="G280" s="229"/>
      <c r="H280" s="233">
        <v>7.5</v>
      </c>
      <c r="I280" s="234"/>
      <c r="J280" s="229"/>
      <c r="K280" s="229"/>
      <c r="L280" s="235"/>
      <c r="M280" s="236"/>
      <c r="N280" s="237"/>
      <c r="O280" s="237"/>
      <c r="P280" s="237"/>
      <c r="Q280" s="237"/>
      <c r="R280" s="237"/>
      <c r="S280" s="237"/>
      <c r="T280" s="238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9" t="s">
        <v>131</v>
      </c>
      <c r="AU280" s="239" t="s">
        <v>84</v>
      </c>
      <c r="AV280" s="13" t="s">
        <v>84</v>
      </c>
      <c r="AW280" s="13" t="s">
        <v>32</v>
      </c>
      <c r="AX280" s="13" t="s">
        <v>82</v>
      </c>
      <c r="AY280" s="239" t="s">
        <v>123</v>
      </c>
    </row>
    <row r="281" s="12" customFormat="1" ht="22.8" customHeight="1">
      <c r="A281" s="12"/>
      <c r="B281" s="198"/>
      <c r="C281" s="199"/>
      <c r="D281" s="200" t="s">
        <v>76</v>
      </c>
      <c r="E281" s="212" t="s">
        <v>411</v>
      </c>
      <c r="F281" s="212" t="s">
        <v>14</v>
      </c>
      <c r="G281" s="199"/>
      <c r="H281" s="199"/>
      <c r="I281" s="202"/>
      <c r="J281" s="213">
        <f>BK281</f>
        <v>0</v>
      </c>
      <c r="K281" s="199"/>
      <c r="L281" s="204"/>
      <c r="M281" s="205"/>
      <c r="N281" s="206"/>
      <c r="O281" s="206"/>
      <c r="P281" s="207">
        <f>SUM(P282:P283)</f>
        <v>0</v>
      </c>
      <c r="Q281" s="206"/>
      <c r="R281" s="207">
        <f>SUM(R282:R283)</f>
        <v>0</v>
      </c>
      <c r="S281" s="206"/>
      <c r="T281" s="208">
        <f>SUM(T282:T283)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09" t="s">
        <v>82</v>
      </c>
      <c r="AT281" s="210" t="s">
        <v>76</v>
      </c>
      <c r="AU281" s="210" t="s">
        <v>82</v>
      </c>
      <c r="AY281" s="209" t="s">
        <v>123</v>
      </c>
      <c r="BK281" s="211">
        <f>SUM(BK282:BK283)</f>
        <v>0</v>
      </c>
    </row>
    <row r="282" s="2" customFormat="1" ht="16.5" customHeight="1">
      <c r="A282" s="39"/>
      <c r="B282" s="40"/>
      <c r="C282" s="214" t="s">
        <v>412</v>
      </c>
      <c r="D282" s="214" t="s">
        <v>125</v>
      </c>
      <c r="E282" s="215" t="s">
        <v>413</v>
      </c>
      <c r="F282" s="216" t="s">
        <v>414</v>
      </c>
      <c r="G282" s="217" t="s">
        <v>415</v>
      </c>
      <c r="H282" s="218">
        <v>1</v>
      </c>
      <c r="I282" s="219"/>
      <c r="J282" s="220">
        <f>ROUND(I282*H282,2)</f>
        <v>0</v>
      </c>
      <c r="K282" s="221"/>
      <c r="L282" s="45"/>
      <c r="M282" s="222" t="s">
        <v>1</v>
      </c>
      <c r="N282" s="223" t="s">
        <v>42</v>
      </c>
      <c r="O282" s="93"/>
      <c r="P282" s="224">
        <f>O282*H282</f>
        <v>0</v>
      </c>
      <c r="Q282" s="224">
        <v>0</v>
      </c>
      <c r="R282" s="224">
        <f>Q282*H282</f>
        <v>0</v>
      </c>
      <c r="S282" s="224">
        <v>0</v>
      </c>
      <c r="T282" s="225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26" t="s">
        <v>129</v>
      </c>
      <c r="AT282" s="226" t="s">
        <v>125</v>
      </c>
      <c r="AU282" s="226" t="s">
        <v>84</v>
      </c>
      <c r="AY282" s="18" t="s">
        <v>123</v>
      </c>
      <c r="BE282" s="227">
        <f>IF(N282="základní",J282,0)</f>
        <v>0</v>
      </c>
      <c r="BF282" s="227">
        <f>IF(N282="snížená",J282,0)</f>
        <v>0</v>
      </c>
      <c r="BG282" s="227">
        <f>IF(N282="zákl. přenesená",J282,0)</f>
        <v>0</v>
      </c>
      <c r="BH282" s="227">
        <f>IF(N282="sníž. přenesená",J282,0)</f>
        <v>0</v>
      </c>
      <c r="BI282" s="227">
        <f>IF(N282="nulová",J282,0)</f>
        <v>0</v>
      </c>
      <c r="BJ282" s="18" t="s">
        <v>82</v>
      </c>
      <c r="BK282" s="227">
        <f>ROUND(I282*H282,2)</f>
        <v>0</v>
      </c>
      <c r="BL282" s="18" t="s">
        <v>129</v>
      </c>
      <c r="BM282" s="226" t="s">
        <v>416</v>
      </c>
    </row>
    <row r="283" s="2" customFormat="1" ht="44.25" customHeight="1">
      <c r="A283" s="39"/>
      <c r="B283" s="40"/>
      <c r="C283" s="261" t="s">
        <v>417</v>
      </c>
      <c r="D283" s="261" t="s">
        <v>220</v>
      </c>
      <c r="E283" s="262" t="s">
        <v>418</v>
      </c>
      <c r="F283" s="263" t="s">
        <v>419</v>
      </c>
      <c r="G283" s="264" t="s">
        <v>415</v>
      </c>
      <c r="H283" s="265">
        <v>1</v>
      </c>
      <c r="I283" s="266"/>
      <c r="J283" s="267">
        <f>ROUND(I283*H283,2)</f>
        <v>0</v>
      </c>
      <c r="K283" s="268"/>
      <c r="L283" s="269"/>
      <c r="M283" s="270" t="s">
        <v>1</v>
      </c>
      <c r="N283" s="271" t="s">
        <v>42</v>
      </c>
      <c r="O283" s="93"/>
      <c r="P283" s="224">
        <f>O283*H283</f>
        <v>0</v>
      </c>
      <c r="Q283" s="224">
        <v>0</v>
      </c>
      <c r="R283" s="224">
        <f>Q283*H283</f>
        <v>0</v>
      </c>
      <c r="S283" s="224">
        <v>0</v>
      </c>
      <c r="T283" s="225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26" t="s">
        <v>162</v>
      </c>
      <c r="AT283" s="226" t="s">
        <v>220</v>
      </c>
      <c r="AU283" s="226" t="s">
        <v>84</v>
      </c>
      <c r="AY283" s="18" t="s">
        <v>123</v>
      </c>
      <c r="BE283" s="227">
        <f>IF(N283="základní",J283,0)</f>
        <v>0</v>
      </c>
      <c r="BF283" s="227">
        <f>IF(N283="snížená",J283,0)</f>
        <v>0</v>
      </c>
      <c r="BG283" s="227">
        <f>IF(N283="zákl. přenesená",J283,0)</f>
        <v>0</v>
      </c>
      <c r="BH283" s="227">
        <f>IF(N283="sníž. přenesená",J283,0)</f>
        <v>0</v>
      </c>
      <c r="BI283" s="227">
        <f>IF(N283="nulová",J283,0)</f>
        <v>0</v>
      </c>
      <c r="BJ283" s="18" t="s">
        <v>82</v>
      </c>
      <c r="BK283" s="227">
        <f>ROUND(I283*H283,2)</f>
        <v>0</v>
      </c>
      <c r="BL283" s="18" t="s">
        <v>129</v>
      </c>
      <c r="BM283" s="226" t="s">
        <v>420</v>
      </c>
    </row>
    <row r="284" s="12" customFormat="1" ht="22.8" customHeight="1">
      <c r="A284" s="12"/>
      <c r="B284" s="198"/>
      <c r="C284" s="199"/>
      <c r="D284" s="200" t="s">
        <v>76</v>
      </c>
      <c r="E284" s="212" t="s">
        <v>421</v>
      </c>
      <c r="F284" s="212" t="s">
        <v>422</v>
      </c>
      <c r="G284" s="199"/>
      <c r="H284" s="199"/>
      <c r="I284" s="202"/>
      <c r="J284" s="213">
        <f>BK284</f>
        <v>0</v>
      </c>
      <c r="K284" s="199"/>
      <c r="L284" s="204"/>
      <c r="M284" s="205"/>
      <c r="N284" s="206"/>
      <c r="O284" s="206"/>
      <c r="P284" s="207">
        <f>SUM(P285:P289)</f>
        <v>0</v>
      </c>
      <c r="Q284" s="206"/>
      <c r="R284" s="207">
        <f>SUM(R285:R289)</f>
        <v>0</v>
      </c>
      <c r="S284" s="206"/>
      <c r="T284" s="208">
        <f>SUM(T285:T289)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09" t="s">
        <v>82</v>
      </c>
      <c r="AT284" s="210" t="s">
        <v>76</v>
      </c>
      <c r="AU284" s="210" t="s">
        <v>82</v>
      </c>
      <c r="AY284" s="209" t="s">
        <v>123</v>
      </c>
      <c r="BK284" s="211">
        <f>SUM(BK285:BK289)</f>
        <v>0</v>
      </c>
    </row>
    <row r="285" s="2" customFormat="1" ht="24.15" customHeight="1">
      <c r="A285" s="39"/>
      <c r="B285" s="40"/>
      <c r="C285" s="214" t="s">
        <v>423</v>
      </c>
      <c r="D285" s="214" t="s">
        <v>125</v>
      </c>
      <c r="E285" s="215" t="s">
        <v>424</v>
      </c>
      <c r="F285" s="216" t="s">
        <v>425</v>
      </c>
      <c r="G285" s="217" t="s">
        <v>155</v>
      </c>
      <c r="H285" s="218">
        <v>15</v>
      </c>
      <c r="I285" s="219"/>
      <c r="J285" s="220">
        <f>ROUND(I285*H285,2)</f>
        <v>0</v>
      </c>
      <c r="K285" s="221"/>
      <c r="L285" s="45"/>
      <c r="M285" s="222" t="s">
        <v>1</v>
      </c>
      <c r="N285" s="223" t="s">
        <v>44</v>
      </c>
      <c r="O285" s="93"/>
      <c r="P285" s="224">
        <f>O285*H285</f>
        <v>0</v>
      </c>
      <c r="Q285" s="224">
        <v>0</v>
      </c>
      <c r="R285" s="224">
        <f>Q285*H285</f>
        <v>0</v>
      </c>
      <c r="S285" s="224">
        <v>0</v>
      </c>
      <c r="T285" s="225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26" t="s">
        <v>129</v>
      </c>
      <c r="AT285" s="226" t="s">
        <v>125</v>
      </c>
      <c r="AU285" s="226" t="s">
        <v>84</v>
      </c>
      <c r="AY285" s="18" t="s">
        <v>123</v>
      </c>
      <c r="BE285" s="227">
        <f>IF(N285="základní",J285,0)</f>
        <v>0</v>
      </c>
      <c r="BF285" s="227">
        <f>IF(N285="snížená",J285,0)</f>
        <v>0</v>
      </c>
      <c r="BG285" s="227">
        <f>IF(N285="zákl. přenesená",J285,0)</f>
        <v>0</v>
      </c>
      <c r="BH285" s="227">
        <f>IF(N285="sníž. přenesená",J285,0)</f>
        <v>0</v>
      </c>
      <c r="BI285" s="227">
        <f>IF(N285="nulová",J285,0)</f>
        <v>0</v>
      </c>
      <c r="BJ285" s="18" t="s">
        <v>129</v>
      </c>
      <c r="BK285" s="227">
        <f>ROUND(I285*H285,2)</f>
        <v>0</v>
      </c>
      <c r="BL285" s="18" t="s">
        <v>129</v>
      </c>
      <c r="BM285" s="226" t="s">
        <v>426</v>
      </c>
    </row>
    <row r="286" s="2" customFormat="1" ht="24.15" customHeight="1">
      <c r="A286" s="39"/>
      <c r="B286" s="40"/>
      <c r="C286" s="214" t="s">
        <v>427</v>
      </c>
      <c r="D286" s="214" t="s">
        <v>125</v>
      </c>
      <c r="E286" s="215" t="s">
        <v>428</v>
      </c>
      <c r="F286" s="216" t="s">
        <v>429</v>
      </c>
      <c r="G286" s="217" t="s">
        <v>155</v>
      </c>
      <c r="H286" s="218">
        <v>15</v>
      </c>
      <c r="I286" s="219"/>
      <c r="J286" s="220">
        <f>ROUND(I286*H286,2)</f>
        <v>0</v>
      </c>
      <c r="K286" s="221"/>
      <c r="L286" s="45"/>
      <c r="M286" s="222" t="s">
        <v>1</v>
      </c>
      <c r="N286" s="223" t="s">
        <v>44</v>
      </c>
      <c r="O286" s="93"/>
      <c r="P286" s="224">
        <f>O286*H286</f>
        <v>0</v>
      </c>
      <c r="Q286" s="224">
        <v>0</v>
      </c>
      <c r="R286" s="224">
        <f>Q286*H286</f>
        <v>0</v>
      </c>
      <c r="S286" s="224">
        <v>0</v>
      </c>
      <c r="T286" s="225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26" t="s">
        <v>129</v>
      </c>
      <c r="AT286" s="226" t="s">
        <v>125</v>
      </c>
      <c r="AU286" s="226" t="s">
        <v>84</v>
      </c>
      <c r="AY286" s="18" t="s">
        <v>123</v>
      </c>
      <c r="BE286" s="227">
        <f>IF(N286="základní",J286,0)</f>
        <v>0</v>
      </c>
      <c r="BF286" s="227">
        <f>IF(N286="snížená",J286,0)</f>
        <v>0</v>
      </c>
      <c r="BG286" s="227">
        <f>IF(N286="zákl. přenesená",J286,0)</f>
        <v>0</v>
      </c>
      <c r="BH286" s="227">
        <f>IF(N286="sníž. přenesená",J286,0)</f>
        <v>0</v>
      </c>
      <c r="BI286" s="227">
        <f>IF(N286="nulová",J286,0)</f>
        <v>0</v>
      </c>
      <c r="BJ286" s="18" t="s">
        <v>129</v>
      </c>
      <c r="BK286" s="227">
        <f>ROUND(I286*H286,2)</f>
        <v>0</v>
      </c>
      <c r="BL286" s="18" t="s">
        <v>129</v>
      </c>
      <c r="BM286" s="226" t="s">
        <v>430</v>
      </c>
    </row>
    <row r="287" s="2" customFormat="1" ht="24.15" customHeight="1">
      <c r="A287" s="39"/>
      <c r="B287" s="40"/>
      <c r="C287" s="214" t="s">
        <v>431</v>
      </c>
      <c r="D287" s="214" t="s">
        <v>125</v>
      </c>
      <c r="E287" s="215" t="s">
        <v>432</v>
      </c>
      <c r="F287" s="216" t="s">
        <v>433</v>
      </c>
      <c r="G287" s="217" t="s">
        <v>155</v>
      </c>
      <c r="H287" s="218">
        <v>135</v>
      </c>
      <c r="I287" s="219"/>
      <c r="J287" s="220">
        <f>ROUND(I287*H287,2)</f>
        <v>0</v>
      </c>
      <c r="K287" s="221"/>
      <c r="L287" s="45"/>
      <c r="M287" s="222" t="s">
        <v>1</v>
      </c>
      <c r="N287" s="223" t="s">
        <v>44</v>
      </c>
      <c r="O287" s="93"/>
      <c r="P287" s="224">
        <f>O287*H287</f>
        <v>0</v>
      </c>
      <c r="Q287" s="224">
        <v>0</v>
      </c>
      <c r="R287" s="224">
        <f>Q287*H287</f>
        <v>0</v>
      </c>
      <c r="S287" s="224">
        <v>0</v>
      </c>
      <c r="T287" s="225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26" t="s">
        <v>129</v>
      </c>
      <c r="AT287" s="226" t="s">
        <v>125</v>
      </c>
      <c r="AU287" s="226" t="s">
        <v>84</v>
      </c>
      <c r="AY287" s="18" t="s">
        <v>123</v>
      </c>
      <c r="BE287" s="227">
        <f>IF(N287="základní",J287,0)</f>
        <v>0</v>
      </c>
      <c r="BF287" s="227">
        <f>IF(N287="snížená",J287,0)</f>
        <v>0</v>
      </c>
      <c r="BG287" s="227">
        <f>IF(N287="zákl. přenesená",J287,0)</f>
        <v>0</v>
      </c>
      <c r="BH287" s="227">
        <f>IF(N287="sníž. přenesená",J287,0)</f>
        <v>0</v>
      </c>
      <c r="BI287" s="227">
        <f>IF(N287="nulová",J287,0)</f>
        <v>0</v>
      </c>
      <c r="BJ287" s="18" t="s">
        <v>129</v>
      </c>
      <c r="BK287" s="227">
        <f>ROUND(I287*H287,2)</f>
        <v>0</v>
      </c>
      <c r="BL287" s="18" t="s">
        <v>129</v>
      </c>
      <c r="BM287" s="226" t="s">
        <v>434</v>
      </c>
    </row>
    <row r="288" s="13" customFormat="1">
      <c r="A288" s="13"/>
      <c r="B288" s="228"/>
      <c r="C288" s="229"/>
      <c r="D288" s="230" t="s">
        <v>131</v>
      </c>
      <c r="E288" s="229"/>
      <c r="F288" s="232" t="s">
        <v>435</v>
      </c>
      <c r="G288" s="229"/>
      <c r="H288" s="233">
        <v>135</v>
      </c>
      <c r="I288" s="234"/>
      <c r="J288" s="229"/>
      <c r="K288" s="229"/>
      <c r="L288" s="235"/>
      <c r="M288" s="236"/>
      <c r="N288" s="237"/>
      <c r="O288" s="237"/>
      <c r="P288" s="237"/>
      <c r="Q288" s="237"/>
      <c r="R288" s="237"/>
      <c r="S288" s="237"/>
      <c r="T288" s="238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9" t="s">
        <v>131</v>
      </c>
      <c r="AU288" s="239" t="s">
        <v>84</v>
      </c>
      <c r="AV288" s="13" t="s">
        <v>84</v>
      </c>
      <c r="AW288" s="13" t="s">
        <v>4</v>
      </c>
      <c r="AX288" s="13" t="s">
        <v>82</v>
      </c>
      <c r="AY288" s="239" t="s">
        <v>123</v>
      </c>
    </row>
    <row r="289" s="2" customFormat="1" ht="33" customHeight="1">
      <c r="A289" s="39"/>
      <c r="B289" s="40"/>
      <c r="C289" s="214" t="s">
        <v>436</v>
      </c>
      <c r="D289" s="214" t="s">
        <v>125</v>
      </c>
      <c r="E289" s="215" t="s">
        <v>437</v>
      </c>
      <c r="F289" s="216" t="s">
        <v>438</v>
      </c>
      <c r="G289" s="217" t="s">
        <v>155</v>
      </c>
      <c r="H289" s="218">
        <v>15</v>
      </c>
      <c r="I289" s="219"/>
      <c r="J289" s="220">
        <f>ROUND(I289*H289,2)</f>
        <v>0</v>
      </c>
      <c r="K289" s="221"/>
      <c r="L289" s="45"/>
      <c r="M289" s="222" t="s">
        <v>1</v>
      </c>
      <c r="N289" s="223" t="s">
        <v>44</v>
      </c>
      <c r="O289" s="93"/>
      <c r="P289" s="224">
        <f>O289*H289</f>
        <v>0</v>
      </c>
      <c r="Q289" s="224">
        <v>0</v>
      </c>
      <c r="R289" s="224">
        <f>Q289*H289</f>
        <v>0</v>
      </c>
      <c r="S289" s="224">
        <v>0</v>
      </c>
      <c r="T289" s="225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26" t="s">
        <v>129</v>
      </c>
      <c r="AT289" s="226" t="s">
        <v>125</v>
      </c>
      <c r="AU289" s="226" t="s">
        <v>84</v>
      </c>
      <c r="AY289" s="18" t="s">
        <v>123</v>
      </c>
      <c r="BE289" s="227">
        <f>IF(N289="základní",J289,0)</f>
        <v>0</v>
      </c>
      <c r="BF289" s="227">
        <f>IF(N289="snížená",J289,0)</f>
        <v>0</v>
      </c>
      <c r="BG289" s="227">
        <f>IF(N289="zákl. přenesená",J289,0)</f>
        <v>0</v>
      </c>
      <c r="BH289" s="227">
        <f>IF(N289="sníž. přenesená",J289,0)</f>
        <v>0</v>
      </c>
      <c r="BI289" s="227">
        <f>IF(N289="nulová",J289,0)</f>
        <v>0</v>
      </c>
      <c r="BJ289" s="18" t="s">
        <v>129</v>
      </c>
      <c r="BK289" s="227">
        <f>ROUND(I289*H289,2)</f>
        <v>0</v>
      </c>
      <c r="BL289" s="18" t="s">
        <v>129</v>
      </c>
      <c r="BM289" s="226" t="s">
        <v>439</v>
      </c>
    </row>
    <row r="290" s="12" customFormat="1" ht="22.8" customHeight="1">
      <c r="A290" s="12"/>
      <c r="B290" s="198"/>
      <c r="C290" s="199"/>
      <c r="D290" s="200" t="s">
        <v>76</v>
      </c>
      <c r="E290" s="212" t="s">
        <v>440</v>
      </c>
      <c r="F290" s="212" t="s">
        <v>441</v>
      </c>
      <c r="G290" s="199"/>
      <c r="H290" s="199"/>
      <c r="I290" s="202"/>
      <c r="J290" s="213">
        <f>BK290</f>
        <v>0</v>
      </c>
      <c r="K290" s="199"/>
      <c r="L290" s="204"/>
      <c r="M290" s="205"/>
      <c r="N290" s="206"/>
      <c r="O290" s="206"/>
      <c r="P290" s="207">
        <f>P291</f>
        <v>0</v>
      </c>
      <c r="Q290" s="206"/>
      <c r="R290" s="207">
        <f>R291</f>
        <v>0</v>
      </c>
      <c r="S290" s="206"/>
      <c r="T290" s="208">
        <f>T291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09" t="s">
        <v>82</v>
      </c>
      <c r="AT290" s="210" t="s">
        <v>76</v>
      </c>
      <c r="AU290" s="210" t="s">
        <v>82</v>
      </c>
      <c r="AY290" s="209" t="s">
        <v>123</v>
      </c>
      <c r="BK290" s="211">
        <f>BK291</f>
        <v>0</v>
      </c>
    </row>
    <row r="291" s="2" customFormat="1" ht="16.5" customHeight="1">
      <c r="A291" s="39"/>
      <c r="B291" s="40"/>
      <c r="C291" s="214" t="s">
        <v>442</v>
      </c>
      <c r="D291" s="214" t="s">
        <v>125</v>
      </c>
      <c r="E291" s="215" t="s">
        <v>443</v>
      </c>
      <c r="F291" s="216" t="s">
        <v>444</v>
      </c>
      <c r="G291" s="217" t="s">
        <v>155</v>
      </c>
      <c r="H291" s="218">
        <v>368.12</v>
      </c>
      <c r="I291" s="219"/>
      <c r="J291" s="220">
        <f>ROUND(I291*H291,2)</f>
        <v>0</v>
      </c>
      <c r="K291" s="221"/>
      <c r="L291" s="45"/>
      <c r="M291" s="222" t="s">
        <v>1</v>
      </c>
      <c r="N291" s="223" t="s">
        <v>44</v>
      </c>
      <c r="O291" s="93"/>
      <c r="P291" s="224">
        <f>O291*H291</f>
        <v>0</v>
      </c>
      <c r="Q291" s="224">
        <v>0</v>
      </c>
      <c r="R291" s="224">
        <f>Q291*H291</f>
        <v>0</v>
      </c>
      <c r="S291" s="224">
        <v>0</v>
      </c>
      <c r="T291" s="225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26" t="s">
        <v>129</v>
      </c>
      <c r="AT291" s="226" t="s">
        <v>125</v>
      </c>
      <c r="AU291" s="226" t="s">
        <v>84</v>
      </c>
      <c r="AY291" s="18" t="s">
        <v>123</v>
      </c>
      <c r="BE291" s="227">
        <f>IF(N291="základní",J291,0)</f>
        <v>0</v>
      </c>
      <c r="BF291" s="227">
        <f>IF(N291="snížená",J291,0)</f>
        <v>0</v>
      </c>
      <c r="BG291" s="227">
        <f>IF(N291="zákl. přenesená",J291,0)</f>
        <v>0</v>
      </c>
      <c r="BH291" s="227">
        <f>IF(N291="sníž. přenesená",J291,0)</f>
        <v>0</v>
      </c>
      <c r="BI291" s="227">
        <f>IF(N291="nulová",J291,0)</f>
        <v>0</v>
      </c>
      <c r="BJ291" s="18" t="s">
        <v>129</v>
      </c>
      <c r="BK291" s="227">
        <f>ROUND(I291*H291,2)</f>
        <v>0</v>
      </c>
      <c r="BL291" s="18" t="s">
        <v>129</v>
      </c>
      <c r="BM291" s="226" t="s">
        <v>445</v>
      </c>
    </row>
    <row r="292" s="12" customFormat="1" ht="25.92" customHeight="1">
      <c r="A292" s="12"/>
      <c r="B292" s="198"/>
      <c r="C292" s="199"/>
      <c r="D292" s="200" t="s">
        <v>76</v>
      </c>
      <c r="E292" s="201" t="s">
        <v>446</v>
      </c>
      <c r="F292" s="201" t="s">
        <v>447</v>
      </c>
      <c r="G292" s="199"/>
      <c r="H292" s="199"/>
      <c r="I292" s="202"/>
      <c r="J292" s="203">
        <f>BK292</f>
        <v>0</v>
      </c>
      <c r="K292" s="199"/>
      <c r="L292" s="204"/>
      <c r="M292" s="205"/>
      <c r="N292" s="206"/>
      <c r="O292" s="206"/>
      <c r="P292" s="207">
        <f>P293+P302+P311+P318</f>
        <v>0</v>
      </c>
      <c r="Q292" s="206"/>
      <c r="R292" s="207">
        <f>R293+R302+R311+R318</f>
        <v>0.85497113999999996</v>
      </c>
      <c r="S292" s="206"/>
      <c r="T292" s="208">
        <f>T293+T302+T311+T318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09" t="s">
        <v>84</v>
      </c>
      <c r="AT292" s="210" t="s">
        <v>76</v>
      </c>
      <c r="AU292" s="210" t="s">
        <v>77</v>
      </c>
      <c r="AY292" s="209" t="s">
        <v>123</v>
      </c>
      <c r="BK292" s="211">
        <f>BK293+BK302+BK311+BK318</f>
        <v>0</v>
      </c>
    </row>
    <row r="293" s="12" customFormat="1" ht="22.8" customHeight="1">
      <c r="A293" s="12"/>
      <c r="B293" s="198"/>
      <c r="C293" s="199"/>
      <c r="D293" s="200" t="s">
        <v>76</v>
      </c>
      <c r="E293" s="212" t="s">
        <v>448</v>
      </c>
      <c r="F293" s="212" t="s">
        <v>449</v>
      </c>
      <c r="G293" s="199"/>
      <c r="H293" s="199"/>
      <c r="I293" s="202"/>
      <c r="J293" s="213">
        <f>BK293</f>
        <v>0</v>
      </c>
      <c r="K293" s="199"/>
      <c r="L293" s="204"/>
      <c r="M293" s="205"/>
      <c r="N293" s="206"/>
      <c r="O293" s="206"/>
      <c r="P293" s="207">
        <f>SUM(P294:P301)</f>
        <v>0</v>
      </c>
      <c r="Q293" s="206"/>
      <c r="R293" s="207">
        <f>SUM(R294:R301)</f>
        <v>0.16566</v>
      </c>
      <c r="S293" s="206"/>
      <c r="T293" s="208">
        <f>SUM(T294:T301)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09" t="s">
        <v>84</v>
      </c>
      <c r="AT293" s="210" t="s">
        <v>76</v>
      </c>
      <c r="AU293" s="210" t="s">
        <v>82</v>
      </c>
      <c r="AY293" s="209" t="s">
        <v>123</v>
      </c>
      <c r="BK293" s="211">
        <f>SUM(BK294:BK301)</f>
        <v>0</v>
      </c>
    </row>
    <row r="294" s="2" customFormat="1" ht="24.15" customHeight="1">
      <c r="A294" s="39"/>
      <c r="B294" s="40"/>
      <c r="C294" s="214" t="s">
        <v>450</v>
      </c>
      <c r="D294" s="214" t="s">
        <v>125</v>
      </c>
      <c r="E294" s="215" t="s">
        <v>451</v>
      </c>
      <c r="F294" s="216" t="s">
        <v>452</v>
      </c>
      <c r="G294" s="217" t="s">
        <v>170</v>
      </c>
      <c r="H294" s="218">
        <v>83.430000000000007</v>
      </c>
      <c r="I294" s="219"/>
      <c r="J294" s="220">
        <f>ROUND(I294*H294,2)</f>
        <v>0</v>
      </c>
      <c r="K294" s="221"/>
      <c r="L294" s="45"/>
      <c r="M294" s="222" t="s">
        <v>1</v>
      </c>
      <c r="N294" s="223" t="s">
        <v>44</v>
      </c>
      <c r="O294" s="93"/>
      <c r="P294" s="224">
        <f>O294*H294</f>
        <v>0</v>
      </c>
      <c r="Q294" s="224">
        <v>0</v>
      </c>
      <c r="R294" s="224">
        <f>Q294*H294</f>
        <v>0</v>
      </c>
      <c r="S294" s="224">
        <v>0</v>
      </c>
      <c r="T294" s="225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26" t="s">
        <v>212</v>
      </c>
      <c r="AT294" s="226" t="s">
        <v>125</v>
      </c>
      <c r="AU294" s="226" t="s">
        <v>84</v>
      </c>
      <c r="AY294" s="18" t="s">
        <v>123</v>
      </c>
      <c r="BE294" s="227">
        <f>IF(N294="základní",J294,0)</f>
        <v>0</v>
      </c>
      <c r="BF294" s="227">
        <f>IF(N294="snížená",J294,0)</f>
        <v>0</v>
      </c>
      <c r="BG294" s="227">
        <f>IF(N294="zákl. přenesená",J294,0)</f>
        <v>0</v>
      </c>
      <c r="BH294" s="227">
        <f>IF(N294="sníž. přenesená",J294,0)</f>
        <v>0</v>
      </c>
      <c r="BI294" s="227">
        <f>IF(N294="nulová",J294,0)</f>
        <v>0</v>
      </c>
      <c r="BJ294" s="18" t="s">
        <v>129</v>
      </c>
      <c r="BK294" s="227">
        <f>ROUND(I294*H294,2)</f>
        <v>0</v>
      </c>
      <c r="BL294" s="18" t="s">
        <v>212</v>
      </c>
      <c r="BM294" s="226" t="s">
        <v>453</v>
      </c>
    </row>
    <row r="295" s="13" customFormat="1">
      <c r="A295" s="13"/>
      <c r="B295" s="228"/>
      <c r="C295" s="229"/>
      <c r="D295" s="230" t="s">
        <v>131</v>
      </c>
      <c r="E295" s="231" t="s">
        <v>1</v>
      </c>
      <c r="F295" s="232" t="s">
        <v>454</v>
      </c>
      <c r="G295" s="229"/>
      <c r="H295" s="233">
        <v>83.430000000000007</v>
      </c>
      <c r="I295" s="234"/>
      <c r="J295" s="229"/>
      <c r="K295" s="229"/>
      <c r="L295" s="235"/>
      <c r="M295" s="236"/>
      <c r="N295" s="237"/>
      <c r="O295" s="237"/>
      <c r="P295" s="237"/>
      <c r="Q295" s="237"/>
      <c r="R295" s="237"/>
      <c r="S295" s="237"/>
      <c r="T295" s="238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9" t="s">
        <v>131</v>
      </c>
      <c r="AU295" s="239" t="s">
        <v>84</v>
      </c>
      <c r="AV295" s="13" t="s">
        <v>84</v>
      </c>
      <c r="AW295" s="13" t="s">
        <v>32</v>
      </c>
      <c r="AX295" s="13" t="s">
        <v>82</v>
      </c>
      <c r="AY295" s="239" t="s">
        <v>123</v>
      </c>
    </row>
    <row r="296" s="2" customFormat="1" ht="16.5" customHeight="1">
      <c r="A296" s="39"/>
      <c r="B296" s="40"/>
      <c r="C296" s="261" t="s">
        <v>455</v>
      </c>
      <c r="D296" s="261" t="s">
        <v>220</v>
      </c>
      <c r="E296" s="262" t="s">
        <v>456</v>
      </c>
      <c r="F296" s="263" t="s">
        <v>457</v>
      </c>
      <c r="G296" s="264" t="s">
        <v>155</v>
      </c>
      <c r="H296" s="265">
        <v>0.028000000000000001</v>
      </c>
      <c r="I296" s="266"/>
      <c r="J296" s="267">
        <f>ROUND(I296*H296,2)</f>
        <v>0</v>
      </c>
      <c r="K296" s="268"/>
      <c r="L296" s="269"/>
      <c r="M296" s="270" t="s">
        <v>1</v>
      </c>
      <c r="N296" s="271" t="s">
        <v>44</v>
      </c>
      <c r="O296" s="93"/>
      <c r="P296" s="224">
        <f>O296*H296</f>
        <v>0</v>
      </c>
      <c r="Q296" s="224">
        <v>1</v>
      </c>
      <c r="R296" s="224">
        <f>Q296*H296</f>
        <v>0.028000000000000001</v>
      </c>
      <c r="S296" s="224">
        <v>0</v>
      </c>
      <c r="T296" s="225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26" t="s">
        <v>311</v>
      </c>
      <c r="AT296" s="226" t="s">
        <v>220</v>
      </c>
      <c r="AU296" s="226" t="s">
        <v>84</v>
      </c>
      <c r="AY296" s="18" t="s">
        <v>123</v>
      </c>
      <c r="BE296" s="227">
        <f>IF(N296="základní",J296,0)</f>
        <v>0</v>
      </c>
      <c r="BF296" s="227">
        <f>IF(N296="snížená",J296,0)</f>
        <v>0</v>
      </c>
      <c r="BG296" s="227">
        <f>IF(N296="zákl. přenesená",J296,0)</f>
        <v>0</v>
      </c>
      <c r="BH296" s="227">
        <f>IF(N296="sníž. přenesená",J296,0)</f>
        <v>0</v>
      </c>
      <c r="BI296" s="227">
        <f>IF(N296="nulová",J296,0)</f>
        <v>0</v>
      </c>
      <c r="BJ296" s="18" t="s">
        <v>129</v>
      </c>
      <c r="BK296" s="227">
        <f>ROUND(I296*H296,2)</f>
        <v>0</v>
      </c>
      <c r="BL296" s="18" t="s">
        <v>212</v>
      </c>
      <c r="BM296" s="226" t="s">
        <v>458</v>
      </c>
    </row>
    <row r="297" s="13" customFormat="1">
      <c r="A297" s="13"/>
      <c r="B297" s="228"/>
      <c r="C297" s="229"/>
      <c r="D297" s="230" t="s">
        <v>131</v>
      </c>
      <c r="E297" s="229"/>
      <c r="F297" s="232" t="s">
        <v>459</v>
      </c>
      <c r="G297" s="229"/>
      <c r="H297" s="233">
        <v>0.028000000000000001</v>
      </c>
      <c r="I297" s="234"/>
      <c r="J297" s="229"/>
      <c r="K297" s="229"/>
      <c r="L297" s="235"/>
      <c r="M297" s="236"/>
      <c r="N297" s="237"/>
      <c r="O297" s="237"/>
      <c r="P297" s="237"/>
      <c r="Q297" s="237"/>
      <c r="R297" s="237"/>
      <c r="S297" s="237"/>
      <c r="T297" s="238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9" t="s">
        <v>131</v>
      </c>
      <c r="AU297" s="239" t="s">
        <v>84</v>
      </c>
      <c r="AV297" s="13" t="s">
        <v>84</v>
      </c>
      <c r="AW297" s="13" t="s">
        <v>4</v>
      </c>
      <c r="AX297" s="13" t="s">
        <v>82</v>
      </c>
      <c r="AY297" s="239" t="s">
        <v>123</v>
      </c>
    </row>
    <row r="298" s="2" customFormat="1" ht="33" customHeight="1">
      <c r="A298" s="39"/>
      <c r="B298" s="40"/>
      <c r="C298" s="214" t="s">
        <v>460</v>
      </c>
      <c r="D298" s="214" t="s">
        <v>125</v>
      </c>
      <c r="E298" s="215" t="s">
        <v>461</v>
      </c>
      <c r="F298" s="216" t="s">
        <v>462</v>
      </c>
      <c r="G298" s="217" t="s">
        <v>170</v>
      </c>
      <c r="H298" s="218">
        <v>83.430000000000007</v>
      </c>
      <c r="I298" s="219"/>
      <c r="J298" s="220">
        <f>ROUND(I298*H298,2)</f>
        <v>0</v>
      </c>
      <c r="K298" s="221"/>
      <c r="L298" s="45"/>
      <c r="M298" s="222" t="s">
        <v>1</v>
      </c>
      <c r="N298" s="223" t="s">
        <v>44</v>
      </c>
      <c r="O298" s="93"/>
      <c r="P298" s="224">
        <f>O298*H298</f>
        <v>0</v>
      </c>
      <c r="Q298" s="224">
        <v>0</v>
      </c>
      <c r="R298" s="224">
        <f>Q298*H298</f>
        <v>0</v>
      </c>
      <c r="S298" s="224">
        <v>0</v>
      </c>
      <c r="T298" s="225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26" t="s">
        <v>212</v>
      </c>
      <c r="AT298" s="226" t="s">
        <v>125</v>
      </c>
      <c r="AU298" s="226" t="s">
        <v>84</v>
      </c>
      <c r="AY298" s="18" t="s">
        <v>123</v>
      </c>
      <c r="BE298" s="227">
        <f>IF(N298="základní",J298,0)</f>
        <v>0</v>
      </c>
      <c r="BF298" s="227">
        <f>IF(N298="snížená",J298,0)</f>
        <v>0</v>
      </c>
      <c r="BG298" s="227">
        <f>IF(N298="zákl. přenesená",J298,0)</f>
        <v>0</v>
      </c>
      <c r="BH298" s="227">
        <f>IF(N298="sníž. přenesená",J298,0)</f>
        <v>0</v>
      </c>
      <c r="BI298" s="227">
        <f>IF(N298="nulová",J298,0)</f>
        <v>0</v>
      </c>
      <c r="BJ298" s="18" t="s">
        <v>129</v>
      </c>
      <c r="BK298" s="227">
        <f>ROUND(I298*H298,2)</f>
        <v>0</v>
      </c>
      <c r="BL298" s="18" t="s">
        <v>212</v>
      </c>
      <c r="BM298" s="226" t="s">
        <v>463</v>
      </c>
    </row>
    <row r="299" s="2" customFormat="1" ht="24.15" customHeight="1">
      <c r="A299" s="39"/>
      <c r="B299" s="40"/>
      <c r="C299" s="261" t="s">
        <v>464</v>
      </c>
      <c r="D299" s="261" t="s">
        <v>220</v>
      </c>
      <c r="E299" s="262" t="s">
        <v>465</v>
      </c>
      <c r="F299" s="263" t="s">
        <v>466</v>
      </c>
      <c r="G299" s="264" t="s">
        <v>467</v>
      </c>
      <c r="H299" s="265">
        <v>137.66</v>
      </c>
      <c r="I299" s="266"/>
      <c r="J299" s="267">
        <f>ROUND(I299*H299,2)</f>
        <v>0</v>
      </c>
      <c r="K299" s="268"/>
      <c r="L299" s="269"/>
      <c r="M299" s="270" t="s">
        <v>1</v>
      </c>
      <c r="N299" s="271" t="s">
        <v>44</v>
      </c>
      <c r="O299" s="93"/>
      <c r="P299" s="224">
        <f>O299*H299</f>
        <v>0</v>
      </c>
      <c r="Q299" s="224">
        <v>0.001</v>
      </c>
      <c r="R299" s="224">
        <f>Q299*H299</f>
        <v>0.13766000000000001</v>
      </c>
      <c r="S299" s="224">
        <v>0</v>
      </c>
      <c r="T299" s="225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26" t="s">
        <v>311</v>
      </c>
      <c r="AT299" s="226" t="s">
        <v>220</v>
      </c>
      <c r="AU299" s="226" t="s">
        <v>84</v>
      </c>
      <c r="AY299" s="18" t="s">
        <v>123</v>
      </c>
      <c r="BE299" s="227">
        <f>IF(N299="základní",J299,0)</f>
        <v>0</v>
      </c>
      <c r="BF299" s="227">
        <f>IF(N299="snížená",J299,0)</f>
        <v>0</v>
      </c>
      <c r="BG299" s="227">
        <f>IF(N299="zákl. přenesená",J299,0)</f>
        <v>0</v>
      </c>
      <c r="BH299" s="227">
        <f>IF(N299="sníž. přenesená",J299,0)</f>
        <v>0</v>
      </c>
      <c r="BI299" s="227">
        <f>IF(N299="nulová",J299,0)</f>
        <v>0</v>
      </c>
      <c r="BJ299" s="18" t="s">
        <v>129</v>
      </c>
      <c r="BK299" s="227">
        <f>ROUND(I299*H299,2)</f>
        <v>0</v>
      </c>
      <c r="BL299" s="18" t="s">
        <v>212</v>
      </c>
      <c r="BM299" s="226" t="s">
        <v>468</v>
      </c>
    </row>
    <row r="300" s="13" customFormat="1">
      <c r="A300" s="13"/>
      <c r="B300" s="228"/>
      <c r="C300" s="229"/>
      <c r="D300" s="230" t="s">
        <v>131</v>
      </c>
      <c r="E300" s="229"/>
      <c r="F300" s="232" t="s">
        <v>469</v>
      </c>
      <c r="G300" s="229"/>
      <c r="H300" s="233">
        <v>137.66</v>
      </c>
      <c r="I300" s="234"/>
      <c r="J300" s="229"/>
      <c r="K300" s="229"/>
      <c r="L300" s="235"/>
      <c r="M300" s="236"/>
      <c r="N300" s="237"/>
      <c r="O300" s="237"/>
      <c r="P300" s="237"/>
      <c r="Q300" s="237"/>
      <c r="R300" s="237"/>
      <c r="S300" s="237"/>
      <c r="T300" s="238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9" t="s">
        <v>131</v>
      </c>
      <c r="AU300" s="239" t="s">
        <v>84</v>
      </c>
      <c r="AV300" s="13" t="s">
        <v>84</v>
      </c>
      <c r="AW300" s="13" t="s">
        <v>4</v>
      </c>
      <c r="AX300" s="13" t="s">
        <v>82</v>
      </c>
      <c r="AY300" s="239" t="s">
        <v>123</v>
      </c>
    </row>
    <row r="301" s="2" customFormat="1" ht="24.15" customHeight="1">
      <c r="A301" s="39"/>
      <c r="B301" s="40"/>
      <c r="C301" s="214" t="s">
        <v>470</v>
      </c>
      <c r="D301" s="214" t="s">
        <v>125</v>
      </c>
      <c r="E301" s="215" t="s">
        <v>471</v>
      </c>
      <c r="F301" s="216" t="s">
        <v>472</v>
      </c>
      <c r="G301" s="217" t="s">
        <v>155</v>
      </c>
      <c r="H301" s="218">
        <v>0.16600000000000001</v>
      </c>
      <c r="I301" s="219"/>
      <c r="J301" s="220">
        <f>ROUND(I301*H301,2)</f>
        <v>0</v>
      </c>
      <c r="K301" s="221"/>
      <c r="L301" s="45"/>
      <c r="M301" s="222" t="s">
        <v>1</v>
      </c>
      <c r="N301" s="223" t="s">
        <v>44</v>
      </c>
      <c r="O301" s="93"/>
      <c r="P301" s="224">
        <f>O301*H301</f>
        <v>0</v>
      </c>
      <c r="Q301" s="224">
        <v>0</v>
      </c>
      <c r="R301" s="224">
        <f>Q301*H301</f>
        <v>0</v>
      </c>
      <c r="S301" s="224">
        <v>0</v>
      </c>
      <c r="T301" s="225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26" t="s">
        <v>212</v>
      </c>
      <c r="AT301" s="226" t="s">
        <v>125</v>
      </c>
      <c r="AU301" s="226" t="s">
        <v>84</v>
      </c>
      <c r="AY301" s="18" t="s">
        <v>123</v>
      </c>
      <c r="BE301" s="227">
        <f>IF(N301="základní",J301,0)</f>
        <v>0</v>
      </c>
      <c r="BF301" s="227">
        <f>IF(N301="snížená",J301,0)</f>
        <v>0</v>
      </c>
      <c r="BG301" s="227">
        <f>IF(N301="zákl. přenesená",J301,0)</f>
        <v>0</v>
      </c>
      <c r="BH301" s="227">
        <f>IF(N301="sníž. přenesená",J301,0)</f>
        <v>0</v>
      </c>
      <c r="BI301" s="227">
        <f>IF(N301="nulová",J301,0)</f>
        <v>0</v>
      </c>
      <c r="BJ301" s="18" t="s">
        <v>129</v>
      </c>
      <c r="BK301" s="227">
        <f>ROUND(I301*H301,2)</f>
        <v>0</v>
      </c>
      <c r="BL301" s="18" t="s">
        <v>212</v>
      </c>
      <c r="BM301" s="226" t="s">
        <v>473</v>
      </c>
    </row>
    <row r="302" s="12" customFormat="1" ht="22.8" customHeight="1">
      <c r="A302" s="12"/>
      <c r="B302" s="198"/>
      <c r="C302" s="199"/>
      <c r="D302" s="200" t="s">
        <v>76</v>
      </c>
      <c r="E302" s="212" t="s">
        <v>474</v>
      </c>
      <c r="F302" s="212" t="s">
        <v>475</v>
      </c>
      <c r="G302" s="199"/>
      <c r="H302" s="199"/>
      <c r="I302" s="202"/>
      <c r="J302" s="213">
        <f>BK302</f>
        <v>0</v>
      </c>
      <c r="K302" s="199"/>
      <c r="L302" s="204"/>
      <c r="M302" s="205"/>
      <c r="N302" s="206"/>
      <c r="O302" s="206"/>
      <c r="P302" s="207">
        <f>SUM(P303:P310)</f>
        <v>0</v>
      </c>
      <c r="Q302" s="206"/>
      <c r="R302" s="207">
        <f>SUM(R303:R310)</f>
        <v>0.013850000000000001</v>
      </c>
      <c r="S302" s="206"/>
      <c r="T302" s="208">
        <f>SUM(T303:T310)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209" t="s">
        <v>84</v>
      </c>
      <c r="AT302" s="210" t="s">
        <v>76</v>
      </c>
      <c r="AU302" s="210" t="s">
        <v>82</v>
      </c>
      <c r="AY302" s="209" t="s">
        <v>123</v>
      </c>
      <c r="BK302" s="211">
        <f>SUM(BK303:BK310)</f>
        <v>0</v>
      </c>
    </row>
    <row r="303" s="2" customFormat="1" ht="16.5" customHeight="1">
      <c r="A303" s="39"/>
      <c r="B303" s="40"/>
      <c r="C303" s="214" t="s">
        <v>476</v>
      </c>
      <c r="D303" s="214" t="s">
        <v>125</v>
      </c>
      <c r="E303" s="215" t="s">
        <v>477</v>
      </c>
      <c r="F303" s="216" t="s">
        <v>478</v>
      </c>
      <c r="G303" s="217" t="s">
        <v>415</v>
      </c>
      <c r="H303" s="218">
        <v>1</v>
      </c>
      <c r="I303" s="219"/>
      <c r="J303" s="220">
        <f>ROUND(I303*H303,2)</f>
        <v>0</v>
      </c>
      <c r="K303" s="221"/>
      <c r="L303" s="45"/>
      <c r="M303" s="222" t="s">
        <v>1</v>
      </c>
      <c r="N303" s="223" t="s">
        <v>44</v>
      </c>
      <c r="O303" s="93"/>
      <c r="P303" s="224">
        <f>O303*H303</f>
        <v>0</v>
      </c>
      <c r="Q303" s="224">
        <v>0</v>
      </c>
      <c r="R303" s="224">
        <f>Q303*H303</f>
        <v>0</v>
      </c>
      <c r="S303" s="224">
        <v>0</v>
      </c>
      <c r="T303" s="225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26" t="s">
        <v>212</v>
      </c>
      <c r="AT303" s="226" t="s">
        <v>125</v>
      </c>
      <c r="AU303" s="226" t="s">
        <v>84</v>
      </c>
      <c r="AY303" s="18" t="s">
        <v>123</v>
      </c>
      <c r="BE303" s="227">
        <f>IF(N303="základní",J303,0)</f>
        <v>0</v>
      </c>
      <c r="BF303" s="227">
        <f>IF(N303="snížená",J303,0)</f>
        <v>0</v>
      </c>
      <c r="BG303" s="227">
        <f>IF(N303="zákl. přenesená",J303,0)</f>
        <v>0</v>
      </c>
      <c r="BH303" s="227">
        <f>IF(N303="sníž. přenesená",J303,0)</f>
        <v>0</v>
      </c>
      <c r="BI303" s="227">
        <f>IF(N303="nulová",J303,0)</f>
        <v>0</v>
      </c>
      <c r="BJ303" s="18" t="s">
        <v>129</v>
      </c>
      <c r="BK303" s="227">
        <f>ROUND(I303*H303,2)</f>
        <v>0</v>
      </c>
      <c r="BL303" s="18" t="s">
        <v>212</v>
      </c>
      <c r="BM303" s="226" t="s">
        <v>479</v>
      </c>
    </row>
    <row r="304" s="2" customFormat="1" ht="16.5" customHeight="1">
      <c r="A304" s="39"/>
      <c r="B304" s="40"/>
      <c r="C304" s="261" t="s">
        <v>480</v>
      </c>
      <c r="D304" s="261" t="s">
        <v>220</v>
      </c>
      <c r="E304" s="262" t="s">
        <v>481</v>
      </c>
      <c r="F304" s="263" t="s">
        <v>482</v>
      </c>
      <c r="G304" s="264" t="s">
        <v>228</v>
      </c>
      <c r="H304" s="265">
        <v>8.4000000000000004</v>
      </c>
      <c r="I304" s="266"/>
      <c r="J304" s="267">
        <f>ROUND(I304*H304,2)</f>
        <v>0</v>
      </c>
      <c r="K304" s="268"/>
      <c r="L304" s="269"/>
      <c r="M304" s="270" t="s">
        <v>1</v>
      </c>
      <c r="N304" s="271" t="s">
        <v>44</v>
      </c>
      <c r="O304" s="93"/>
      <c r="P304" s="224">
        <f>O304*H304</f>
        <v>0</v>
      </c>
      <c r="Q304" s="224">
        <v>0.0016000000000000001</v>
      </c>
      <c r="R304" s="224">
        <f>Q304*H304</f>
        <v>0.013440000000000001</v>
      </c>
      <c r="S304" s="224">
        <v>0</v>
      </c>
      <c r="T304" s="225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26" t="s">
        <v>311</v>
      </c>
      <c r="AT304" s="226" t="s">
        <v>220</v>
      </c>
      <c r="AU304" s="226" t="s">
        <v>84</v>
      </c>
      <c r="AY304" s="18" t="s">
        <v>123</v>
      </c>
      <c r="BE304" s="227">
        <f>IF(N304="základní",J304,0)</f>
        <v>0</v>
      </c>
      <c r="BF304" s="227">
        <f>IF(N304="snížená",J304,0)</f>
        <v>0</v>
      </c>
      <c r="BG304" s="227">
        <f>IF(N304="zákl. přenesená",J304,0)</f>
        <v>0</v>
      </c>
      <c r="BH304" s="227">
        <f>IF(N304="sníž. přenesená",J304,0)</f>
        <v>0</v>
      </c>
      <c r="BI304" s="227">
        <f>IF(N304="nulová",J304,0)</f>
        <v>0</v>
      </c>
      <c r="BJ304" s="18" t="s">
        <v>129</v>
      </c>
      <c r="BK304" s="227">
        <f>ROUND(I304*H304,2)</f>
        <v>0</v>
      </c>
      <c r="BL304" s="18" t="s">
        <v>212</v>
      </c>
      <c r="BM304" s="226" t="s">
        <v>483</v>
      </c>
    </row>
    <row r="305" s="13" customFormat="1">
      <c r="A305" s="13"/>
      <c r="B305" s="228"/>
      <c r="C305" s="229"/>
      <c r="D305" s="230" t="s">
        <v>131</v>
      </c>
      <c r="E305" s="229"/>
      <c r="F305" s="232" t="s">
        <v>484</v>
      </c>
      <c r="G305" s="229"/>
      <c r="H305" s="233">
        <v>8.4000000000000004</v>
      </c>
      <c r="I305" s="234"/>
      <c r="J305" s="229"/>
      <c r="K305" s="229"/>
      <c r="L305" s="235"/>
      <c r="M305" s="236"/>
      <c r="N305" s="237"/>
      <c r="O305" s="237"/>
      <c r="P305" s="237"/>
      <c r="Q305" s="237"/>
      <c r="R305" s="237"/>
      <c r="S305" s="237"/>
      <c r="T305" s="238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9" t="s">
        <v>131</v>
      </c>
      <c r="AU305" s="239" t="s">
        <v>84</v>
      </c>
      <c r="AV305" s="13" t="s">
        <v>84</v>
      </c>
      <c r="AW305" s="13" t="s">
        <v>4</v>
      </c>
      <c r="AX305" s="13" t="s">
        <v>82</v>
      </c>
      <c r="AY305" s="239" t="s">
        <v>123</v>
      </c>
    </row>
    <row r="306" s="2" customFormat="1" ht="16.5" customHeight="1">
      <c r="A306" s="39"/>
      <c r="B306" s="40"/>
      <c r="C306" s="261" t="s">
        <v>485</v>
      </c>
      <c r="D306" s="261" t="s">
        <v>220</v>
      </c>
      <c r="E306" s="262" t="s">
        <v>486</v>
      </c>
      <c r="F306" s="263" t="s">
        <v>487</v>
      </c>
      <c r="G306" s="264" t="s">
        <v>415</v>
      </c>
      <c r="H306" s="265">
        <v>1.05</v>
      </c>
      <c r="I306" s="266"/>
      <c r="J306" s="267">
        <f>ROUND(I306*H306,2)</f>
        <v>0</v>
      </c>
      <c r="K306" s="268"/>
      <c r="L306" s="269"/>
      <c r="M306" s="270" t="s">
        <v>1</v>
      </c>
      <c r="N306" s="271" t="s">
        <v>44</v>
      </c>
      <c r="O306" s="93"/>
      <c r="P306" s="224">
        <f>O306*H306</f>
        <v>0</v>
      </c>
      <c r="Q306" s="224">
        <v>0.00020000000000000001</v>
      </c>
      <c r="R306" s="224">
        <f>Q306*H306</f>
        <v>0.00021000000000000001</v>
      </c>
      <c r="S306" s="224">
        <v>0</v>
      </c>
      <c r="T306" s="225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26" t="s">
        <v>311</v>
      </c>
      <c r="AT306" s="226" t="s">
        <v>220</v>
      </c>
      <c r="AU306" s="226" t="s">
        <v>84</v>
      </c>
      <c r="AY306" s="18" t="s">
        <v>123</v>
      </c>
      <c r="BE306" s="227">
        <f>IF(N306="základní",J306,0)</f>
        <v>0</v>
      </c>
      <c r="BF306" s="227">
        <f>IF(N306="snížená",J306,0)</f>
        <v>0</v>
      </c>
      <c r="BG306" s="227">
        <f>IF(N306="zákl. přenesená",J306,0)</f>
        <v>0</v>
      </c>
      <c r="BH306" s="227">
        <f>IF(N306="sníž. přenesená",J306,0)</f>
        <v>0</v>
      </c>
      <c r="BI306" s="227">
        <f>IF(N306="nulová",J306,0)</f>
        <v>0</v>
      </c>
      <c r="BJ306" s="18" t="s">
        <v>129</v>
      </c>
      <c r="BK306" s="227">
        <f>ROUND(I306*H306,2)</f>
        <v>0</v>
      </c>
      <c r="BL306" s="18" t="s">
        <v>212</v>
      </c>
      <c r="BM306" s="226" t="s">
        <v>488</v>
      </c>
    </row>
    <row r="307" s="13" customFormat="1">
      <c r="A307" s="13"/>
      <c r="B307" s="228"/>
      <c r="C307" s="229"/>
      <c r="D307" s="230" t="s">
        <v>131</v>
      </c>
      <c r="E307" s="229"/>
      <c r="F307" s="232" t="s">
        <v>489</v>
      </c>
      <c r="G307" s="229"/>
      <c r="H307" s="233">
        <v>1.05</v>
      </c>
      <c r="I307" s="234"/>
      <c r="J307" s="229"/>
      <c r="K307" s="229"/>
      <c r="L307" s="235"/>
      <c r="M307" s="236"/>
      <c r="N307" s="237"/>
      <c r="O307" s="237"/>
      <c r="P307" s="237"/>
      <c r="Q307" s="237"/>
      <c r="R307" s="237"/>
      <c r="S307" s="237"/>
      <c r="T307" s="238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9" t="s">
        <v>131</v>
      </c>
      <c r="AU307" s="239" t="s">
        <v>84</v>
      </c>
      <c r="AV307" s="13" t="s">
        <v>84</v>
      </c>
      <c r="AW307" s="13" t="s">
        <v>4</v>
      </c>
      <c r="AX307" s="13" t="s">
        <v>82</v>
      </c>
      <c r="AY307" s="239" t="s">
        <v>123</v>
      </c>
    </row>
    <row r="308" s="2" customFormat="1" ht="16.5" customHeight="1">
      <c r="A308" s="39"/>
      <c r="B308" s="40"/>
      <c r="C308" s="261" t="s">
        <v>490</v>
      </c>
      <c r="D308" s="261" t="s">
        <v>220</v>
      </c>
      <c r="E308" s="262" t="s">
        <v>491</v>
      </c>
      <c r="F308" s="263" t="s">
        <v>492</v>
      </c>
      <c r="G308" s="264" t="s">
        <v>415</v>
      </c>
      <c r="H308" s="265">
        <v>1</v>
      </c>
      <c r="I308" s="266"/>
      <c r="J308" s="267">
        <f>ROUND(I308*H308,2)</f>
        <v>0</v>
      </c>
      <c r="K308" s="268"/>
      <c r="L308" s="269"/>
      <c r="M308" s="270" t="s">
        <v>1</v>
      </c>
      <c r="N308" s="271" t="s">
        <v>44</v>
      </c>
      <c r="O308" s="93"/>
      <c r="P308" s="224">
        <f>O308*H308</f>
        <v>0</v>
      </c>
      <c r="Q308" s="224">
        <v>0.00020000000000000001</v>
      </c>
      <c r="R308" s="224">
        <f>Q308*H308</f>
        <v>0.00020000000000000001</v>
      </c>
      <c r="S308" s="224">
        <v>0</v>
      </c>
      <c r="T308" s="225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26" t="s">
        <v>311</v>
      </c>
      <c r="AT308" s="226" t="s">
        <v>220</v>
      </c>
      <c r="AU308" s="226" t="s">
        <v>84</v>
      </c>
      <c r="AY308" s="18" t="s">
        <v>123</v>
      </c>
      <c r="BE308" s="227">
        <f>IF(N308="základní",J308,0)</f>
        <v>0</v>
      </c>
      <c r="BF308" s="227">
        <f>IF(N308="snížená",J308,0)</f>
        <v>0</v>
      </c>
      <c r="BG308" s="227">
        <f>IF(N308="zákl. přenesená",J308,0)</f>
        <v>0</v>
      </c>
      <c r="BH308" s="227">
        <f>IF(N308="sníž. přenesená",J308,0)</f>
        <v>0</v>
      </c>
      <c r="BI308" s="227">
        <f>IF(N308="nulová",J308,0)</f>
        <v>0</v>
      </c>
      <c r="BJ308" s="18" t="s">
        <v>129</v>
      </c>
      <c r="BK308" s="227">
        <f>ROUND(I308*H308,2)</f>
        <v>0</v>
      </c>
      <c r="BL308" s="18" t="s">
        <v>212</v>
      </c>
      <c r="BM308" s="226" t="s">
        <v>493</v>
      </c>
    </row>
    <row r="309" s="2" customFormat="1" ht="16.5" customHeight="1">
      <c r="A309" s="39"/>
      <c r="B309" s="40"/>
      <c r="C309" s="214" t="s">
        <v>494</v>
      </c>
      <c r="D309" s="214" t="s">
        <v>125</v>
      </c>
      <c r="E309" s="215" t="s">
        <v>495</v>
      </c>
      <c r="F309" s="216" t="s">
        <v>496</v>
      </c>
      <c r="G309" s="217" t="s">
        <v>415</v>
      </c>
      <c r="H309" s="218">
        <v>1</v>
      </c>
      <c r="I309" s="219"/>
      <c r="J309" s="220">
        <f>ROUND(I309*H309,2)</f>
        <v>0</v>
      </c>
      <c r="K309" s="221"/>
      <c r="L309" s="45"/>
      <c r="M309" s="222" t="s">
        <v>1</v>
      </c>
      <c r="N309" s="223" t="s">
        <v>44</v>
      </c>
      <c r="O309" s="93"/>
      <c r="P309" s="224">
        <f>O309*H309</f>
        <v>0</v>
      </c>
      <c r="Q309" s="224">
        <v>0</v>
      </c>
      <c r="R309" s="224">
        <f>Q309*H309</f>
        <v>0</v>
      </c>
      <c r="S309" s="224">
        <v>0</v>
      </c>
      <c r="T309" s="225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26" t="s">
        <v>212</v>
      </c>
      <c r="AT309" s="226" t="s">
        <v>125</v>
      </c>
      <c r="AU309" s="226" t="s">
        <v>84</v>
      </c>
      <c r="AY309" s="18" t="s">
        <v>123</v>
      </c>
      <c r="BE309" s="227">
        <f>IF(N309="základní",J309,0)</f>
        <v>0</v>
      </c>
      <c r="BF309" s="227">
        <f>IF(N309="snížená",J309,0)</f>
        <v>0</v>
      </c>
      <c r="BG309" s="227">
        <f>IF(N309="zákl. přenesená",J309,0)</f>
        <v>0</v>
      </c>
      <c r="BH309" s="227">
        <f>IF(N309="sníž. přenesená",J309,0)</f>
        <v>0</v>
      </c>
      <c r="BI309" s="227">
        <f>IF(N309="nulová",J309,0)</f>
        <v>0</v>
      </c>
      <c r="BJ309" s="18" t="s">
        <v>129</v>
      </c>
      <c r="BK309" s="227">
        <f>ROUND(I309*H309,2)</f>
        <v>0</v>
      </c>
      <c r="BL309" s="18" t="s">
        <v>212</v>
      </c>
      <c r="BM309" s="226" t="s">
        <v>497</v>
      </c>
    </row>
    <row r="310" s="2" customFormat="1" ht="16.5" customHeight="1">
      <c r="A310" s="39"/>
      <c r="B310" s="40"/>
      <c r="C310" s="214" t="s">
        <v>498</v>
      </c>
      <c r="D310" s="214" t="s">
        <v>125</v>
      </c>
      <c r="E310" s="215" t="s">
        <v>499</v>
      </c>
      <c r="F310" s="216" t="s">
        <v>500</v>
      </c>
      <c r="G310" s="217" t="s">
        <v>415</v>
      </c>
      <c r="H310" s="218">
        <v>1</v>
      </c>
      <c r="I310" s="219"/>
      <c r="J310" s="220">
        <f>ROUND(I310*H310,2)</f>
        <v>0</v>
      </c>
      <c r="K310" s="221"/>
      <c r="L310" s="45"/>
      <c r="M310" s="222" t="s">
        <v>1</v>
      </c>
      <c r="N310" s="223" t="s">
        <v>44</v>
      </c>
      <c r="O310" s="93"/>
      <c r="P310" s="224">
        <f>O310*H310</f>
        <v>0</v>
      </c>
      <c r="Q310" s="224">
        <v>0</v>
      </c>
      <c r="R310" s="224">
        <f>Q310*H310</f>
        <v>0</v>
      </c>
      <c r="S310" s="224">
        <v>0</v>
      </c>
      <c r="T310" s="225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26" t="s">
        <v>212</v>
      </c>
      <c r="AT310" s="226" t="s">
        <v>125</v>
      </c>
      <c r="AU310" s="226" t="s">
        <v>84</v>
      </c>
      <c r="AY310" s="18" t="s">
        <v>123</v>
      </c>
      <c r="BE310" s="227">
        <f>IF(N310="základní",J310,0)</f>
        <v>0</v>
      </c>
      <c r="BF310" s="227">
        <f>IF(N310="snížená",J310,0)</f>
        <v>0</v>
      </c>
      <c r="BG310" s="227">
        <f>IF(N310="zákl. přenesená",J310,0)</f>
        <v>0</v>
      </c>
      <c r="BH310" s="227">
        <f>IF(N310="sníž. přenesená",J310,0)</f>
        <v>0</v>
      </c>
      <c r="BI310" s="227">
        <f>IF(N310="nulová",J310,0)</f>
        <v>0</v>
      </c>
      <c r="BJ310" s="18" t="s">
        <v>129</v>
      </c>
      <c r="BK310" s="227">
        <f>ROUND(I310*H310,2)</f>
        <v>0</v>
      </c>
      <c r="BL310" s="18" t="s">
        <v>212</v>
      </c>
      <c r="BM310" s="226" t="s">
        <v>501</v>
      </c>
    </row>
    <row r="311" s="12" customFormat="1" ht="22.8" customHeight="1">
      <c r="A311" s="12"/>
      <c r="B311" s="198"/>
      <c r="C311" s="199"/>
      <c r="D311" s="200" t="s">
        <v>76</v>
      </c>
      <c r="E311" s="212" t="s">
        <v>502</v>
      </c>
      <c r="F311" s="212" t="s">
        <v>503</v>
      </c>
      <c r="G311" s="199"/>
      <c r="H311" s="199"/>
      <c r="I311" s="202"/>
      <c r="J311" s="213">
        <f>BK311</f>
        <v>0</v>
      </c>
      <c r="K311" s="199"/>
      <c r="L311" s="204"/>
      <c r="M311" s="205"/>
      <c r="N311" s="206"/>
      <c r="O311" s="206"/>
      <c r="P311" s="207">
        <f>SUM(P312:P317)</f>
        <v>0</v>
      </c>
      <c r="Q311" s="206"/>
      <c r="R311" s="207">
        <f>SUM(R312:R317)</f>
        <v>0.14044000000000001</v>
      </c>
      <c r="S311" s="206"/>
      <c r="T311" s="208">
        <f>SUM(T312:T317)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09" t="s">
        <v>84</v>
      </c>
      <c r="AT311" s="210" t="s">
        <v>76</v>
      </c>
      <c r="AU311" s="210" t="s">
        <v>82</v>
      </c>
      <c r="AY311" s="209" t="s">
        <v>123</v>
      </c>
      <c r="BK311" s="211">
        <f>SUM(BK312:BK317)</f>
        <v>0</v>
      </c>
    </row>
    <row r="312" s="2" customFormat="1" ht="24.15" customHeight="1">
      <c r="A312" s="39"/>
      <c r="B312" s="40"/>
      <c r="C312" s="214" t="s">
        <v>504</v>
      </c>
      <c r="D312" s="214" t="s">
        <v>125</v>
      </c>
      <c r="E312" s="215" t="s">
        <v>505</v>
      </c>
      <c r="F312" s="216" t="s">
        <v>506</v>
      </c>
      <c r="G312" s="217" t="s">
        <v>215</v>
      </c>
      <c r="H312" s="218">
        <v>19.600000000000001</v>
      </c>
      <c r="I312" s="219"/>
      <c r="J312" s="220">
        <f>ROUND(I312*H312,2)</f>
        <v>0</v>
      </c>
      <c r="K312" s="221"/>
      <c r="L312" s="45"/>
      <c r="M312" s="222" t="s">
        <v>1</v>
      </c>
      <c r="N312" s="223" t="s">
        <v>44</v>
      </c>
      <c r="O312" s="93"/>
      <c r="P312" s="224">
        <f>O312*H312</f>
        <v>0</v>
      </c>
      <c r="Q312" s="224">
        <v>0.00040000000000000002</v>
      </c>
      <c r="R312" s="224">
        <f>Q312*H312</f>
        <v>0.0078400000000000015</v>
      </c>
      <c r="S312" s="224">
        <v>0</v>
      </c>
      <c r="T312" s="225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26" t="s">
        <v>212</v>
      </c>
      <c r="AT312" s="226" t="s">
        <v>125</v>
      </c>
      <c r="AU312" s="226" t="s">
        <v>84</v>
      </c>
      <c r="AY312" s="18" t="s">
        <v>123</v>
      </c>
      <c r="BE312" s="227">
        <f>IF(N312="základní",J312,0)</f>
        <v>0</v>
      </c>
      <c r="BF312" s="227">
        <f>IF(N312="snížená",J312,0)</f>
        <v>0</v>
      </c>
      <c r="BG312" s="227">
        <f>IF(N312="zákl. přenesená",J312,0)</f>
        <v>0</v>
      </c>
      <c r="BH312" s="227">
        <f>IF(N312="sníž. přenesená",J312,0)</f>
        <v>0</v>
      </c>
      <c r="BI312" s="227">
        <f>IF(N312="nulová",J312,0)</f>
        <v>0</v>
      </c>
      <c r="BJ312" s="18" t="s">
        <v>129</v>
      </c>
      <c r="BK312" s="227">
        <f>ROUND(I312*H312,2)</f>
        <v>0</v>
      </c>
      <c r="BL312" s="18" t="s">
        <v>212</v>
      </c>
      <c r="BM312" s="226" t="s">
        <v>507</v>
      </c>
    </row>
    <row r="313" s="13" customFormat="1">
      <c r="A313" s="13"/>
      <c r="B313" s="228"/>
      <c r="C313" s="229"/>
      <c r="D313" s="230" t="s">
        <v>131</v>
      </c>
      <c r="E313" s="231" t="s">
        <v>1</v>
      </c>
      <c r="F313" s="232" t="s">
        <v>508</v>
      </c>
      <c r="G313" s="229"/>
      <c r="H313" s="233">
        <v>19.600000000000001</v>
      </c>
      <c r="I313" s="234"/>
      <c r="J313" s="229"/>
      <c r="K313" s="229"/>
      <c r="L313" s="235"/>
      <c r="M313" s="236"/>
      <c r="N313" s="237"/>
      <c r="O313" s="237"/>
      <c r="P313" s="237"/>
      <c r="Q313" s="237"/>
      <c r="R313" s="237"/>
      <c r="S313" s="237"/>
      <c r="T313" s="238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9" t="s">
        <v>131</v>
      </c>
      <c r="AU313" s="239" t="s">
        <v>84</v>
      </c>
      <c r="AV313" s="13" t="s">
        <v>84</v>
      </c>
      <c r="AW313" s="13" t="s">
        <v>32</v>
      </c>
      <c r="AX313" s="13" t="s">
        <v>82</v>
      </c>
      <c r="AY313" s="239" t="s">
        <v>123</v>
      </c>
    </row>
    <row r="314" s="2" customFormat="1" ht="21.75" customHeight="1">
      <c r="A314" s="39"/>
      <c r="B314" s="40"/>
      <c r="C314" s="261" t="s">
        <v>509</v>
      </c>
      <c r="D314" s="261" t="s">
        <v>220</v>
      </c>
      <c r="E314" s="262" t="s">
        <v>510</v>
      </c>
      <c r="F314" s="263" t="s">
        <v>511</v>
      </c>
      <c r="G314" s="264" t="s">
        <v>215</v>
      </c>
      <c r="H314" s="265">
        <v>19.600000000000001</v>
      </c>
      <c r="I314" s="266"/>
      <c r="J314" s="267">
        <f>ROUND(I314*H314,2)</f>
        <v>0</v>
      </c>
      <c r="K314" s="268"/>
      <c r="L314" s="269"/>
      <c r="M314" s="270" t="s">
        <v>1</v>
      </c>
      <c r="N314" s="271" t="s">
        <v>44</v>
      </c>
      <c r="O314" s="93"/>
      <c r="P314" s="224">
        <f>O314*H314</f>
        <v>0</v>
      </c>
      <c r="Q314" s="224">
        <v>0</v>
      </c>
      <c r="R314" s="224">
        <f>Q314*H314</f>
        <v>0</v>
      </c>
      <c r="S314" s="224">
        <v>0</v>
      </c>
      <c r="T314" s="225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26" t="s">
        <v>311</v>
      </c>
      <c r="AT314" s="226" t="s">
        <v>220</v>
      </c>
      <c r="AU314" s="226" t="s">
        <v>84</v>
      </c>
      <c r="AY314" s="18" t="s">
        <v>123</v>
      </c>
      <c r="BE314" s="227">
        <f>IF(N314="základní",J314,0)</f>
        <v>0</v>
      </c>
      <c r="BF314" s="227">
        <f>IF(N314="snížená",J314,0)</f>
        <v>0</v>
      </c>
      <c r="BG314" s="227">
        <f>IF(N314="zákl. přenesená",J314,0)</f>
        <v>0</v>
      </c>
      <c r="BH314" s="227">
        <f>IF(N314="sníž. přenesená",J314,0)</f>
        <v>0</v>
      </c>
      <c r="BI314" s="227">
        <f>IF(N314="nulová",J314,0)</f>
        <v>0</v>
      </c>
      <c r="BJ314" s="18" t="s">
        <v>129</v>
      </c>
      <c r="BK314" s="227">
        <f>ROUND(I314*H314,2)</f>
        <v>0</v>
      </c>
      <c r="BL314" s="18" t="s">
        <v>212</v>
      </c>
      <c r="BM314" s="226" t="s">
        <v>512</v>
      </c>
    </row>
    <row r="315" s="2" customFormat="1" ht="24.15" customHeight="1">
      <c r="A315" s="39"/>
      <c r="B315" s="40"/>
      <c r="C315" s="214" t="s">
        <v>513</v>
      </c>
      <c r="D315" s="214" t="s">
        <v>125</v>
      </c>
      <c r="E315" s="215" t="s">
        <v>514</v>
      </c>
      <c r="F315" s="216" t="s">
        <v>515</v>
      </c>
      <c r="G315" s="217" t="s">
        <v>228</v>
      </c>
      <c r="H315" s="218">
        <v>2</v>
      </c>
      <c r="I315" s="219"/>
      <c r="J315" s="220">
        <f>ROUND(I315*H315,2)</f>
        <v>0</v>
      </c>
      <c r="K315" s="221"/>
      <c r="L315" s="45"/>
      <c r="M315" s="222" t="s">
        <v>1</v>
      </c>
      <c r="N315" s="223" t="s">
        <v>44</v>
      </c>
      <c r="O315" s="93"/>
      <c r="P315" s="224">
        <f>O315*H315</f>
        <v>0</v>
      </c>
      <c r="Q315" s="224">
        <v>0</v>
      </c>
      <c r="R315" s="224">
        <f>Q315*H315</f>
        <v>0</v>
      </c>
      <c r="S315" s="224">
        <v>0</v>
      </c>
      <c r="T315" s="225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26" t="s">
        <v>212</v>
      </c>
      <c r="AT315" s="226" t="s">
        <v>125</v>
      </c>
      <c r="AU315" s="226" t="s">
        <v>84</v>
      </c>
      <c r="AY315" s="18" t="s">
        <v>123</v>
      </c>
      <c r="BE315" s="227">
        <f>IF(N315="základní",J315,0)</f>
        <v>0</v>
      </c>
      <c r="BF315" s="227">
        <f>IF(N315="snížená",J315,0)</f>
        <v>0</v>
      </c>
      <c r="BG315" s="227">
        <f>IF(N315="zákl. přenesená",J315,0)</f>
        <v>0</v>
      </c>
      <c r="BH315" s="227">
        <f>IF(N315="sníž. přenesená",J315,0)</f>
        <v>0</v>
      </c>
      <c r="BI315" s="227">
        <f>IF(N315="nulová",J315,0)</f>
        <v>0</v>
      </c>
      <c r="BJ315" s="18" t="s">
        <v>129</v>
      </c>
      <c r="BK315" s="227">
        <f>ROUND(I315*H315,2)</f>
        <v>0</v>
      </c>
      <c r="BL315" s="18" t="s">
        <v>212</v>
      </c>
      <c r="BM315" s="226" t="s">
        <v>516</v>
      </c>
    </row>
    <row r="316" s="2" customFormat="1" ht="21.75" customHeight="1">
      <c r="A316" s="39"/>
      <c r="B316" s="40"/>
      <c r="C316" s="261" t="s">
        <v>517</v>
      </c>
      <c r="D316" s="261" t="s">
        <v>220</v>
      </c>
      <c r="E316" s="262" t="s">
        <v>518</v>
      </c>
      <c r="F316" s="263" t="s">
        <v>519</v>
      </c>
      <c r="G316" s="264" t="s">
        <v>228</v>
      </c>
      <c r="H316" s="265">
        <v>2</v>
      </c>
      <c r="I316" s="266"/>
      <c r="J316" s="267">
        <f>ROUND(I316*H316,2)</f>
        <v>0</v>
      </c>
      <c r="K316" s="268"/>
      <c r="L316" s="269"/>
      <c r="M316" s="270" t="s">
        <v>1</v>
      </c>
      <c r="N316" s="271" t="s">
        <v>44</v>
      </c>
      <c r="O316" s="93"/>
      <c r="P316" s="224">
        <f>O316*H316</f>
        <v>0</v>
      </c>
      <c r="Q316" s="224">
        <v>0.066299999999999998</v>
      </c>
      <c r="R316" s="224">
        <f>Q316*H316</f>
        <v>0.1326</v>
      </c>
      <c r="S316" s="224">
        <v>0</v>
      </c>
      <c r="T316" s="225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26" t="s">
        <v>311</v>
      </c>
      <c r="AT316" s="226" t="s">
        <v>220</v>
      </c>
      <c r="AU316" s="226" t="s">
        <v>84</v>
      </c>
      <c r="AY316" s="18" t="s">
        <v>123</v>
      </c>
      <c r="BE316" s="227">
        <f>IF(N316="základní",J316,0)</f>
        <v>0</v>
      </c>
      <c r="BF316" s="227">
        <f>IF(N316="snížená",J316,0)</f>
        <v>0</v>
      </c>
      <c r="BG316" s="227">
        <f>IF(N316="zákl. přenesená",J316,0)</f>
        <v>0</v>
      </c>
      <c r="BH316" s="227">
        <f>IF(N316="sníž. přenesená",J316,0)</f>
        <v>0</v>
      </c>
      <c r="BI316" s="227">
        <f>IF(N316="nulová",J316,0)</f>
        <v>0</v>
      </c>
      <c r="BJ316" s="18" t="s">
        <v>129</v>
      </c>
      <c r="BK316" s="227">
        <f>ROUND(I316*H316,2)</f>
        <v>0</v>
      </c>
      <c r="BL316" s="18" t="s">
        <v>212</v>
      </c>
      <c r="BM316" s="226" t="s">
        <v>520</v>
      </c>
    </row>
    <row r="317" s="2" customFormat="1" ht="24.15" customHeight="1">
      <c r="A317" s="39"/>
      <c r="B317" s="40"/>
      <c r="C317" s="214" t="s">
        <v>521</v>
      </c>
      <c r="D317" s="214" t="s">
        <v>125</v>
      </c>
      <c r="E317" s="215" t="s">
        <v>522</v>
      </c>
      <c r="F317" s="216" t="s">
        <v>523</v>
      </c>
      <c r="G317" s="217" t="s">
        <v>155</v>
      </c>
      <c r="H317" s="218">
        <v>0.14000000000000001</v>
      </c>
      <c r="I317" s="219"/>
      <c r="J317" s="220">
        <f>ROUND(I317*H317,2)</f>
        <v>0</v>
      </c>
      <c r="K317" s="221"/>
      <c r="L317" s="45"/>
      <c r="M317" s="222" t="s">
        <v>1</v>
      </c>
      <c r="N317" s="223" t="s">
        <v>44</v>
      </c>
      <c r="O317" s="93"/>
      <c r="P317" s="224">
        <f>O317*H317</f>
        <v>0</v>
      </c>
      <c r="Q317" s="224">
        <v>0</v>
      </c>
      <c r="R317" s="224">
        <f>Q317*H317</f>
        <v>0</v>
      </c>
      <c r="S317" s="224">
        <v>0</v>
      </c>
      <c r="T317" s="225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26" t="s">
        <v>212</v>
      </c>
      <c r="AT317" s="226" t="s">
        <v>125</v>
      </c>
      <c r="AU317" s="226" t="s">
        <v>84</v>
      </c>
      <c r="AY317" s="18" t="s">
        <v>123</v>
      </c>
      <c r="BE317" s="227">
        <f>IF(N317="základní",J317,0)</f>
        <v>0</v>
      </c>
      <c r="BF317" s="227">
        <f>IF(N317="snížená",J317,0)</f>
        <v>0</v>
      </c>
      <c r="BG317" s="227">
        <f>IF(N317="zákl. přenesená",J317,0)</f>
        <v>0</v>
      </c>
      <c r="BH317" s="227">
        <f>IF(N317="sníž. přenesená",J317,0)</f>
        <v>0</v>
      </c>
      <c r="BI317" s="227">
        <f>IF(N317="nulová",J317,0)</f>
        <v>0</v>
      </c>
      <c r="BJ317" s="18" t="s">
        <v>129</v>
      </c>
      <c r="BK317" s="227">
        <f>ROUND(I317*H317,2)</f>
        <v>0</v>
      </c>
      <c r="BL317" s="18" t="s">
        <v>212</v>
      </c>
      <c r="BM317" s="226" t="s">
        <v>524</v>
      </c>
    </row>
    <row r="318" s="12" customFormat="1" ht="22.8" customHeight="1">
      <c r="A318" s="12"/>
      <c r="B318" s="198"/>
      <c r="C318" s="199"/>
      <c r="D318" s="200" t="s">
        <v>76</v>
      </c>
      <c r="E318" s="212" t="s">
        <v>525</v>
      </c>
      <c r="F318" s="212" t="s">
        <v>526</v>
      </c>
      <c r="G318" s="199"/>
      <c r="H318" s="199"/>
      <c r="I318" s="202"/>
      <c r="J318" s="213">
        <f>BK318</f>
        <v>0</v>
      </c>
      <c r="K318" s="199"/>
      <c r="L318" s="204"/>
      <c r="M318" s="205"/>
      <c r="N318" s="206"/>
      <c r="O318" s="206"/>
      <c r="P318" s="207">
        <f>SUM(P319:P329)</f>
        <v>0</v>
      </c>
      <c r="Q318" s="206"/>
      <c r="R318" s="207">
        <f>SUM(R319:R329)</f>
        <v>0.53502114000000001</v>
      </c>
      <c r="S318" s="206"/>
      <c r="T318" s="208">
        <f>SUM(T319:T329)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09" t="s">
        <v>84</v>
      </c>
      <c r="AT318" s="210" t="s">
        <v>76</v>
      </c>
      <c r="AU318" s="210" t="s">
        <v>82</v>
      </c>
      <c r="AY318" s="209" t="s">
        <v>123</v>
      </c>
      <c r="BK318" s="211">
        <f>SUM(BK319:BK329)</f>
        <v>0</v>
      </c>
    </row>
    <row r="319" s="2" customFormat="1" ht="24.15" customHeight="1">
      <c r="A319" s="39"/>
      <c r="B319" s="40"/>
      <c r="C319" s="214" t="s">
        <v>527</v>
      </c>
      <c r="D319" s="214" t="s">
        <v>125</v>
      </c>
      <c r="E319" s="215" t="s">
        <v>528</v>
      </c>
      <c r="F319" s="216" t="s">
        <v>529</v>
      </c>
      <c r="G319" s="217" t="s">
        <v>170</v>
      </c>
      <c r="H319" s="218">
        <v>173.14599999999999</v>
      </c>
      <c r="I319" s="219"/>
      <c r="J319" s="220">
        <f>ROUND(I319*H319,2)</f>
        <v>0</v>
      </c>
      <c r="K319" s="221"/>
      <c r="L319" s="45"/>
      <c r="M319" s="222" t="s">
        <v>1</v>
      </c>
      <c r="N319" s="223" t="s">
        <v>44</v>
      </c>
      <c r="O319" s="93"/>
      <c r="P319" s="224">
        <f>O319*H319</f>
        <v>0</v>
      </c>
      <c r="Q319" s="224">
        <v>4.0000000000000003E-05</v>
      </c>
      <c r="R319" s="224">
        <f>Q319*H319</f>
        <v>0.0069258399999999999</v>
      </c>
      <c r="S319" s="224">
        <v>0</v>
      </c>
      <c r="T319" s="225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26" t="s">
        <v>212</v>
      </c>
      <c r="AT319" s="226" t="s">
        <v>125</v>
      </c>
      <c r="AU319" s="226" t="s">
        <v>84</v>
      </c>
      <c r="AY319" s="18" t="s">
        <v>123</v>
      </c>
      <c r="BE319" s="227">
        <f>IF(N319="základní",J319,0)</f>
        <v>0</v>
      </c>
      <c r="BF319" s="227">
        <f>IF(N319="snížená",J319,0)</f>
        <v>0</v>
      </c>
      <c r="BG319" s="227">
        <f>IF(N319="zákl. přenesená",J319,0)</f>
        <v>0</v>
      </c>
      <c r="BH319" s="227">
        <f>IF(N319="sníž. přenesená",J319,0)</f>
        <v>0</v>
      </c>
      <c r="BI319" s="227">
        <f>IF(N319="nulová",J319,0)</f>
        <v>0</v>
      </c>
      <c r="BJ319" s="18" t="s">
        <v>129</v>
      </c>
      <c r="BK319" s="227">
        <f>ROUND(I319*H319,2)</f>
        <v>0</v>
      </c>
      <c r="BL319" s="18" t="s">
        <v>212</v>
      </c>
      <c r="BM319" s="226" t="s">
        <v>530</v>
      </c>
    </row>
    <row r="320" s="13" customFormat="1">
      <c r="A320" s="13"/>
      <c r="B320" s="228"/>
      <c r="C320" s="229"/>
      <c r="D320" s="230" t="s">
        <v>131</v>
      </c>
      <c r="E320" s="231" t="s">
        <v>1</v>
      </c>
      <c r="F320" s="232" t="s">
        <v>531</v>
      </c>
      <c r="G320" s="229"/>
      <c r="H320" s="233">
        <v>173.14599999999999</v>
      </c>
      <c r="I320" s="234"/>
      <c r="J320" s="229"/>
      <c r="K320" s="229"/>
      <c r="L320" s="235"/>
      <c r="M320" s="236"/>
      <c r="N320" s="237"/>
      <c r="O320" s="237"/>
      <c r="P320" s="237"/>
      <c r="Q320" s="237"/>
      <c r="R320" s="237"/>
      <c r="S320" s="237"/>
      <c r="T320" s="238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9" t="s">
        <v>131</v>
      </c>
      <c r="AU320" s="239" t="s">
        <v>84</v>
      </c>
      <c r="AV320" s="13" t="s">
        <v>84</v>
      </c>
      <c r="AW320" s="13" t="s">
        <v>32</v>
      </c>
      <c r="AX320" s="13" t="s">
        <v>82</v>
      </c>
      <c r="AY320" s="239" t="s">
        <v>123</v>
      </c>
    </row>
    <row r="321" s="2" customFormat="1" ht="24.15" customHeight="1">
      <c r="A321" s="39"/>
      <c r="B321" s="40"/>
      <c r="C321" s="214" t="s">
        <v>532</v>
      </c>
      <c r="D321" s="214" t="s">
        <v>125</v>
      </c>
      <c r="E321" s="215" t="s">
        <v>533</v>
      </c>
      <c r="F321" s="216" t="s">
        <v>534</v>
      </c>
      <c r="G321" s="217" t="s">
        <v>170</v>
      </c>
      <c r="H321" s="218">
        <v>173.14599999999999</v>
      </c>
      <c r="I321" s="219"/>
      <c r="J321" s="220">
        <f>ROUND(I321*H321,2)</f>
        <v>0</v>
      </c>
      <c r="K321" s="221"/>
      <c r="L321" s="45"/>
      <c r="M321" s="222" t="s">
        <v>1</v>
      </c>
      <c r="N321" s="223" t="s">
        <v>44</v>
      </c>
      <c r="O321" s="93"/>
      <c r="P321" s="224">
        <f>O321*H321</f>
        <v>0</v>
      </c>
      <c r="Q321" s="224">
        <v>0.00017000000000000001</v>
      </c>
      <c r="R321" s="224">
        <f>Q321*H321</f>
        <v>0.02943482</v>
      </c>
      <c r="S321" s="224">
        <v>0</v>
      </c>
      <c r="T321" s="225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26" t="s">
        <v>212</v>
      </c>
      <c r="AT321" s="226" t="s">
        <v>125</v>
      </c>
      <c r="AU321" s="226" t="s">
        <v>84</v>
      </c>
      <c r="AY321" s="18" t="s">
        <v>123</v>
      </c>
      <c r="BE321" s="227">
        <f>IF(N321="základní",J321,0)</f>
        <v>0</v>
      </c>
      <c r="BF321" s="227">
        <f>IF(N321="snížená",J321,0)</f>
        <v>0</v>
      </c>
      <c r="BG321" s="227">
        <f>IF(N321="zákl. přenesená",J321,0)</f>
        <v>0</v>
      </c>
      <c r="BH321" s="227">
        <f>IF(N321="sníž. přenesená",J321,0)</f>
        <v>0</v>
      </c>
      <c r="BI321" s="227">
        <f>IF(N321="nulová",J321,0)</f>
        <v>0</v>
      </c>
      <c r="BJ321" s="18" t="s">
        <v>129</v>
      </c>
      <c r="BK321" s="227">
        <f>ROUND(I321*H321,2)</f>
        <v>0</v>
      </c>
      <c r="BL321" s="18" t="s">
        <v>212</v>
      </c>
      <c r="BM321" s="226" t="s">
        <v>535</v>
      </c>
    </row>
    <row r="322" s="2" customFormat="1" ht="21.75" customHeight="1">
      <c r="A322" s="39"/>
      <c r="B322" s="40"/>
      <c r="C322" s="214" t="s">
        <v>536</v>
      </c>
      <c r="D322" s="214" t="s">
        <v>125</v>
      </c>
      <c r="E322" s="215" t="s">
        <v>537</v>
      </c>
      <c r="F322" s="216" t="s">
        <v>538</v>
      </c>
      <c r="G322" s="217" t="s">
        <v>170</v>
      </c>
      <c r="H322" s="218">
        <v>173.14599999999999</v>
      </c>
      <c r="I322" s="219"/>
      <c r="J322" s="220">
        <f>ROUND(I322*H322,2)</f>
        <v>0</v>
      </c>
      <c r="K322" s="221"/>
      <c r="L322" s="45"/>
      <c r="M322" s="222" t="s">
        <v>1</v>
      </c>
      <c r="N322" s="223" t="s">
        <v>44</v>
      </c>
      <c r="O322" s="93"/>
      <c r="P322" s="224">
        <f>O322*H322</f>
        <v>0</v>
      </c>
      <c r="Q322" s="224">
        <v>0.00038000000000000002</v>
      </c>
      <c r="R322" s="224">
        <f>Q322*H322</f>
        <v>0.065795480000000003</v>
      </c>
      <c r="S322" s="224">
        <v>0</v>
      </c>
      <c r="T322" s="225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26" t="s">
        <v>212</v>
      </c>
      <c r="AT322" s="226" t="s">
        <v>125</v>
      </c>
      <c r="AU322" s="226" t="s">
        <v>84</v>
      </c>
      <c r="AY322" s="18" t="s">
        <v>123</v>
      </c>
      <c r="BE322" s="227">
        <f>IF(N322="základní",J322,0)</f>
        <v>0</v>
      </c>
      <c r="BF322" s="227">
        <f>IF(N322="snížená",J322,0)</f>
        <v>0</v>
      </c>
      <c r="BG322" s="227">
        <f>IF(N322="zákl. přenesená",J322,0)</f>
        <v>0</v>
      </c>
      <c r="BH322" s="227">
        <f>IF(N322="sníž. přenesená",J322,0)</f>
        <v>0</v>
      </c>
      <c r="BI322" s="227">
        <f>IF(N322="nulová",J322,0)</f>
        <v>0</v>
      </c>
      <c r="BJ322" s="18" t="s">
        <v>129</v>
      </c>
      <c r="BK322" s="227">
        <f>ROUND(I322*H322,2)</f>
        <v>0</v>
      </c>
      <c r="BL322" s="18" t="s">
        <v>212</v>
      </c>
      <c r="BM322" s="226" t="s">
        <v>539</v>
      </c>
    </row>
    <row r="323" s="13" customFormat="1">
      <c r="A323" s="13"/>
      <c r="B323" s="228"/>
      <c r="C323" s="229"/>
      <c r="D323" s="230" t="s">
        <v>131</v>
      </c>
      <c r="E323" s="231" t="s">
        <v>1</v>
      </c>
      <c r="F323" s="232" t="s">
        <v>405</v>
      </c>
      <c r="G323" s="229"/>
      <c r="H323" s="233">
        <v>70</v>
      </c>
      <c r="I323" s="234"/>
      <c r="J323" s="229"/>
      <c r="K323" s="229"/>
      <c r="L323" s="235"/>
      <c r="M323" s="236"/>
      <c r="N323" s="237"/>
      <c r="O323" s="237"/>
      <c r="P323" s="237"/>
      <c r="Q323" s="237"/>
      <c r="R323" s="237"/>
      <c r="S323" s="237"/>
      <c r="T323" s="238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9" t="s">
        <v>131</v>
      </c>
      <c r="AU323" s="239" t="s">
        <v>84</v>
      </c>
      <c r="AV323" s="13" t="s">
        <v>84</v>
      </c>
      <c r="AW323" s="13" t="s">
        <v>32</v>
      </c>
      <c r="AX323" s="13" t="s">
        <v>77</v>
      </c>
      <c r="AY323" s="239" t="s">
        <v>123</v>
      </c>
    </row>
    <row r="324" s="13" customFormat="1">
      <c r="A324" s="13"/>
      <c r="B324" s="228"/>
      <c r="C324" s="229"/>
      <c r="D324" s="230" t="s">
        <v>131</v>
      </c>
      <c r="E324" s="231" t="s">
        <v>1</v>
      </c>
      <c r="F324" s="232" t="s">
        <v>454</v>
      </c>
      <c r="G324" s="229"/>
      <c r="H324" s="233">
        <v>83.430000000000007</v>
      </c>
      <c r="I324" s="234"/>
      <c r="J324" s="229"/>
      <c r="K324" s="229"/>
      <c r="L324" s="235"/>
      <c r="M324" s="236"/>
      <c r="N324" s="237"/>
      <c r="O324" s="237"/>
      <c r="P324" s="237"/>
      <c r="Q324" s="237"/>
      <c r="R324" s="237"/>
      <c r="S324" s="237"/>
      <c r="T324" s="238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9" t="s">
        <v>131</v>
      </c>
      <c r="AU324" s="239" t="s">
        <v>84</v>
      </c>
      <c r="AV324" s="13" t="s">
        <v>84</v>
      </c>
      <c r="AW324" s="13" t="s">
        <v>32</v>
      </c>
      <c r="AX324" s="13" t="s">
        <v>77</v>
      </c>
      <c r="AY324" s="239" t="s">
        <v>123</v>
      </c>
    </row>
    <row r="325" s="15" customFormat="1">
      <c r="A325" s="15"/>
      <c r="B325" s="251"/>
      <c r="C325" s="252"/>
      <c r="D325" s="230" t="s">
        <v>131</v>
      </c>
      <c r="E325" s="253" t="s">
        <v>1</v>
      </c>
      <c r="F325" s="254" t="s">
        <v>540</v>
      </c>
      <c r="G325" s="252"/>
      <c r="H325" s="253" t="s">
        <v>1</v>
      </c>
      <c r="I325" s="255"/>
      <c r="J325" s="252"/>
      <c r="K325" s="252"/>
      <c r="L325" s="256"/>
      <c r="M325" s="257"/>
      <c r="N325" s="258"/>
      <c r="O325" s="258"/>
      <c r="P325" s="258"/>
      <c r="Q325" s="258"/>
      <c r="R325" s="258"/>
      <c r="S325" s="258"/>
      <c r="T325" s="259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60" t="s">
        <v>131</v>
      </c>
      <c r="AU325" s="260" t="s">
        <v>84</v>
      </c>
      <c r="AV325" s="15" t="s">
        <v>82</v>
      </c>
      <c r="AW325" s="15" t="s">
        <v>32</v>
      </c>
      <c r="AX325" s="15" t="s">
        <v>77</v>
      </c>
      <c r="AY325" s="260" t="s">
        <v>123</v>
      </c>
    </row>
    <row r="326" s="13" customFormat="1">
      <c r="A326" s="13"/>
      <c r="B326" s="228"/>
      <c r="C326" s="229"/>
      <c r="D326" s="230" t="s">
        <v>131</v>
      </c>
      <c r="E326" s="231" t="s">
        <v>1</v>
      </c>
      <c r="F326" s="232" t="s">
        <v>541</v>
      </c>
      <c r="G326" s="229"/>
      <c r="H326" s="233">
        <v>16.896000000000001</v>
      </c>
      <c r="I326" s="234"/>
      <c r="J326" s="229"/>
      <c r="K326" s="229"/>
      <c r="L326" s="235"/>
      <c r="M326" s="236"/>
      <c r="N326" s="237"/>
      <c r="O326" s="237"/>
      <c r="P326" s="237"/>
      <c r="Q326" s="237"/>
      <c r="R326" s="237"/>
      <c r="S326" s="237"/>
      <c r="T326" s="238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9" t="s">
        <v>131</v>
      </c>
      <c r="AU326" s="239" t="s">
        <v>84</v>
      </c>
      <c r="AV326" s="13" t="s">
        <v>84</v>
      </c>
      <c r="AW326" s="13" t="s">
        <v>32</v>
      </c>
      <c r="AX326" s="13" t="s">
        <v>77</v>
      </c>
      <c r="AY326" s="239" t="s">
        <v>123</v>
      </c>
    </row>
    <row r="327" s="13" customFormat="1">
      <c r="A327" s="13"/>
      <c r="B327" s="228"/>
      <c r="C327" s="229"/>
      <c r="D327" s="230" t="s">
        <v>131</v>
      </c>
      <c r="E327" s="231" t="s">
        <v>1</v>
      </c>
      <c r="F327" s="232" t="s">
        <v>542</v>
      </c>
      <c r="G327" s="229"/>
      <c r="H327" s="233">
        <v>2.8199999999999998</v>
      </c>
      <c r="I327" s="234"/>
      <c r="J327" s="229"/>
      <c r="K327" s="229"/>
      <c r="L327" s="235"/>
      <c r="M327" s="236"/>
      <c r="N327" s="237"/>
      <c r="O327" s="237"/>
      <c r="P327" s="237"/>
      <c r="Q327" s="237"/>
      <c r="R327" s="237"/>
      <c r="S327" s="237"/>
      <c r="T327" s="238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9" t="s">
        <v>131</v>
      </c>
      <c r="AU327" s="239" t="s">
        <v>84</v>
      </c>
      <c r="AV327" s="13" t="s">
        <v>84</v>
      </c>
      <c r="AW327" s="13" t="s">
        <v>32</v>
      </c>
      <c r="AX327" s="13" t="s">
        <v>77</v>
      </c>
      <c r="AY327" s="239" t="s">
        <v>123</v>
      </c>
    </row>
    <row r="328" s="14" customFormat="1">
      <c r="A328" s="14"/>
      <c r="B328" s="240"/>
      <c r="C328" s="241"/>
      <c r="D328" s="230" t="s">
        <v>131</v>
      </c>
      <c r="E328" s="242" t="s">
        <v>1</v>
      </c>
      <c r="F328" s="243" t="s">
        <v>138</v>
      </c>
      <c r="G328" s="241"/>
      <c r="H328" s="244">
        <v>173.14599999999999</v>
      </c>
      <c r="I328" s="245"/>
      <c r="J328" s="241"/>
      <c r="K328" s="241"/>
      <c r="L328" s="246"/>
      <c r="M328" s="247"/>
      <c r="N328" s="248"/>
      <c r="O328" s="248"/>
      <c r="P328" s="248"/>
      <c r="Q328" s="248"/>
      <c r="R328" s="248"/>
      <c r="S328" s="248"/>
      <c r="T328" s="249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0" t="s">
        <v>131</v>
      </c>
      <c r="AU328" s="250" t="s">
        <v>84</v>
      </c>
      <c r="AV328" s="14" t="s">
        <v>129</v>
      </c>
      <c r="AW328" s="14" t="s">
        <v>32</v>
      </c>
      <c r="AX328" s="14" t="s">
        <v>82</v>
      </c>
      <c r="AY328" s="250" t="s">
        <v>123</v>
      </c>
    </row>
    <row r="329" s="2" customFormat="1" ht="24.15" customHeight="1">
      <c r="A329" s="39"/>
      <c r="B329" s="40"/>
      <c r="C329" s="214" t="s">
        <v>543</v>
      </c>
      <c r="D329" s="214" t="s">
        <v>125</v>
      </c>
      <c r="E329" s="215" t="s">
        <v>544</v>
      </c>
      <c r="F329" s="216" t="s">
        <v>545</v>
      </c>
      <c r="G329" s="217" t="s">
        <v>170</v>
      </c>
      <c r="H329" s="218">
        <v>173.14599999999999</v>
      </c>
      <c r="I329" s="219"/>
      <c r="J329" s="220">
        <f>ROUND(I329*H329,2)</f>
        <v>0</v>
      </c>
      <c r="K329" s="221"/>
      <c r="L329" s="45"/>
      <c r="M329" s="222" t="s">
        <v>1</v>
      </c>
      <c r="N329" s="223" t="s">
        <v>44</v>
      </c>
      <c r="O329" s="93"/>
      <c r="P329" s="224">
        <f>O329*H329</f>
        <v>0</v>
      </c>
      <c r="Q329" s="224">
        <v>0.0025000000000000001</v>
      </c>
      <c r="R329" s="224">
        <f>Q329*H329</f>
        <v>0.432865</v>
      </c>
      <c r="S329" s="224">
        <v>0</v>
      </c>
      <c r="T329" s="225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26" t="s">
        <v>212</v>
      </c>
      <c r="AT329" s="226" t="s">
        <v>125</v>
      </c>
      <c r="AU329" s="226" t="s">
        <v>84</v>
      </c>
      <c r="AY329" s="18" t="s">
        <v>123</v>
      </c>
      <c r="BE329" s="227">
        <f>IF(N329="základní",J329,0)</f>
        <v>0</v>
      </c>
      <c r="BF329" s="227">
        <f>IF(N329="snížená",J329,0)</f>
        <v>0</v>
      </c>
      <c r="BG329" s="227">
        <f>IF(N329="zákl. přenesená",J329,0)</f>
        <v>0</v>
      </c>
      <c r="BH329" s="227">
        <f>IF(N329="sníž. přenesená",J329,0)</f>
        <v>0</v>
      </c>
      <c r="BI329" s="227">
        <f>IF(N329="nulová",J329,0)</f>
        <v>0</v>
      </c>
      <c r="BJ329" s="18" t="s">
        <v>129</v>
      </c>
      <c r="BK329" s="227">
        <f>ROUND(I329*H329,2)</f>
        <v>0</v>
      </c>
      <c r="BL329" s="18" t="s">
        <v>212</v>
      </c>
      <c r="BM329" s="226" t="s">
        <v>546</v>
      </c>
    </row>
    <row r="330" s="12" customFormat="1" ht="25.92" customHeight="1">
      <c r="A330" s="12"/>
      <c r="B330" s="198"/>
      <c r="C330" s="199"/>
      <c r="D330" s="200" t="s">
        <v>76</v>
      </c>
      <c r="E330" s="201" t="s">
        <v>547</v>
      </c>
      <c r="F330" s="201" t="s">
        <v>548</v>
      </c>
      <c r="G330" s="199"/>
      <c r="H330" s="199"/>
      <c r="I330" s="202"/>
      <c r="J330" s="203">
        <f>BK330</f>
        <v>0</v>
      </c>
      <c r="K330" s="199"/>
      <c r="L330" s="204"/>
      <c r="M330" s="205"/>
      <c r="N330" s="206"/>
      <c r="O330" s="206"/>
      <c r="P330" s="207">
        <f>SUM(P331:P332)</f>
        <v>0</v>
      </c>
      <c r="Q330" s="206"/>
      <c r="R330" s="207">
        <f>SUM(R331:R332)</f>
        <v>0</v>
      </c>
      <c r="S330" s="206"/>
      <c r="T330" s="208">
        <f>SUM(T331:T332)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09" t="s">
        <v>129</v>
      </c>
      <c r="AT330" s="210" t="s">
        <v>76</v>
      </c>
      <c r="AU330" s="210" t="s">
        <v>77</v>
      </c>
      <c r="AY330" s="209" t="s">
        <v>123</v>
      </c>
      <c r="BK330" s="211">
        <f>SUM(BK331:BK332)</f>
        <v>0</v>
      </c>
    </row>
    <row r="331" s="2" customFormat="1" ht="16.5" customHeight="1">
      <c r="A331" s="39"/>
      <c r="B331" s="40"/>
      <c r="C331" s="214" t="s">
        <v>549</v>
      </c>
      <c r="D331" s="214" t="s">
        <v>125</v>
      </c>
      <c r="E331" s="215" t="s">
        <v>550</v>
      </c>
      <c r="F331" s="216" t="s">
        <v>551</v>
      </c>
      <c r="G331" s="217" t="s">
        <v>552</v>
      </c>
      <c r="H331" s="218">
        <v>10</v>
      </c>
      <c r="I331" s="219"/>
      <c r="J331" s="220">
        <f>ROUND(I331*H331,2)</f>
        <v>0</v>
      </c>
      <c r="K331" s="221"/>
      <c r="L331" s="45"/>
      <c r="M331" s="222" t="s">
        <v>1</v>
      </c>
      <c r="N331" s="223" t="s">
        <v>44</v>
      </c>
      <c r="O331" s="93"/>
      <c r="P331" s="224">
        <f>O331*H331</f>
        <v>0</v>
      </c>
      <c r="Q331" s="224">
        <v>0</v>
      </c>
      <c r="R331" s="224">
        <f>Q331*H331</f>
        <v>0</v>
      </c>
      <c r="S331" s="224">
        <v>0</v>
      </c>
      <c r="T331" s="225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26" t="s">
        <v>553</v>
      </c>
      <c r="AT331" s="226" t="s">
        <v>125</v>
      </c>
      <c r="AU331" s="226" t="s">
        <v>82</v>
      </c>
      <c r="AY331" s="18" t="s">
        <v>123</v>
      </c>
      <c r="BE331" s="227">
        <f>IF(N331="základní",J331,0)</f>
        <v>0</v>
      </c>
      <c r="BF331" s="227">
        <f>IF(N331="snížená",J331,0)</f>
        <v>0</v>
      </c>
      <c r="BG331" s="227">
        <f>IF(N331="zákl. přenesená",J331,0)</f>
        <v>0</v>
      </c>
      <c r="BH331" s="227">
        <f>IF(N331="sníž. přenesená",J331,0)</f>
        <v>0</v>
      </c>
      <c r="BI331" s="227">
        <f>IF(N331="nulová",J331,0)</f>
        <v>0</v>
      </c>
      <c r="BJ331" s="18" t="s">
        <v>129</v>
      </c>
      <c r="BK331" s="227">
        <f>ROUND(I331*H331,2)</f>
        <v>0</v>
      </c>
      <c r="BL331" s="18" t="s">
        <v>553</v>
      </c>
      <c r="BM331" s="226" t="s">
        <v>554</v>
      </c>
    </row>
    <row r="332" s="2" customFormat="1" ht="16.5" customHeight="1">
      <c r="A332" s="39"/>
      <c r="B332" s="40"/>
      <c r="C332" s="214" t="s">
        <v>555</v>
      </c>
      <c r="D332" s="214" t="s">
        <v>125</v>
      </c>
      <c r="E332" s="215" t="s">
        <v>556</v>
      </c>
      <c r="F332" s="216" t="s">
        <v>557</v>
      </c>
      <c r="G332" s="217" t="s">
        <v>552</v>
      </c>
      <c r="H332" s="218">
        <v>10</v>
      </c>
      <c r="I332" s="219"/>
      <c r="J332" s="220">
        <f>ROUND(I332*H332,2)</f>
        <v>0</v>
      </c>
      <c r="K332" s="221"/>
      <c r="L332" s="45"/>
      <c r="M332" s="283" t="s">
        <v>1</v>
      </c>
      <c r="N332" s="284" t="s">
        <v>44</v>
      </c>
      <c r="O332" s="285"/>
      <c r="P332" s="286">
        <f>O332*H332</f>
        <v>0</v>
      </c>
      <c r="Q332" s="286">
        <v>0</v>
      </c>
      <c r="R332" s="286">
        <f>Q332*H332</f>
        <v>0</v>
      </c>
      <c r="S332" s="286">
        <v>0</v>
      </c>
      <c r="T332" s="287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26" t="s">
        <v>553</v>
      </c>
      <c r="AT332" s="226" t="s">
        <v>125</v>
      </c>
      <c r="AU332" s="226" t="s">
        <v>82</v>
      </c>
      <c r="AY332" s="18" t="s">
        <v>123</v>
      </c>
      <c r="BE332" s="227">
        <f>IF(N332="základní",J332,0)</f>
        <v>0</v>
      </c>
      <c r="BF332" s="227">
        <f>IF(N332="snížená",J332,0)</f>
        <v>0</v>
      </c>
      <c r="BG332" s="227">
        <f>IF(N332="zákl. přenesená",J332,0)</f>
        <v>0</v>
      </c>
      <c r="BH332" s="227">
        <f>IF(N332="sníž. přenesená",J332,0)</f>
        <v>0</v>
      </c>
      <c r="BI332" s="227">
        <f>IF(N332="nulová",J332,0)</f>
        <v>0</v>
      </c>
      <c r="BJ332" s="18" t="s">
        <v>129</v>
      </c>
      <c r="BK332" s="227">
        <f>ROUND(I332*H332,2)</f>
        <v>0</v>
      </c>
      <c r="BL332" s="18" t="s">
        <v>553</v>
      </c>
      <c r="BM332" s="226" t="s">
        <v>558</v>
      </c>
    </row>
    <row r="333" s="2" customFormat="1" ht="6.96" customHeight="1">
      <c r="A333" s="39"/>
      <c r="B333" s="68"/>
      <c r="C333" s="69"/>
      <c r="D333" s="69"/>
      <c r="E333" s="69"/>
      <c r="F333" s="69"/>
      <c r="G333" s="69"/>
      <c r="H333" s="69"/>
      <c r="I333" s="69"/>
      <c r="J333" s="69"/>
      <c r="K333" s="69"/>
      <c r="L333" s="45"/>
      <c r="M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</row>
  </sheetData>
  <sheetProtection sheet="1" autoFilter="0" formatColumns="0" formatRows="0" objects="1" scenarios="1" spinCount="100000" saltValue="HgR8bF7A/tIQNhENcYXrCW00mbQzwvXR7Fo8PpnzMRRPZszVua4LrrktuK0CtosXYUgFFIv1HZqj6Xnw6miTLQ==" hashValue="lKeRCoNWFLkmg4BpUbNHOSTXYQrMKC02H623kXVqQ0RTyVnQrS/IbCRLlEnTBvSEiN/e6ol2iAZoFrOmj683RA==" algorithmName="SHA-512" password="CC35"/>
  <autoFilter ref="C128:K332"/>
  <mergeCells count="6">
    <mergeCell ref="E7:H7"/>
    <mergeCell ref="E16:H16"/>
    <mergeCell ref="E25:H25"/>
    <mergeCell ref="E85:H85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Lenka Jandová</dc:creator>
  <cp:lastModifiedBy>Lenka Jandová</cp:lastModifiedBy>
  <dcterms:created xsi:type="dcterms:W3CDTF">2024-05-22T09:14:53Z</dcterms:created>
  <dcterms:modified xsi:type="dcterms:W3CDTF">2024-05-22T09:14:55Z</dcterms:modified>
</cp:coreProperties>
</file>