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kty\2023\11_Archeologický ústav Praha\00_eXport\0250515_rozpočet_oprava_fasády\"/>
    </mc:Choice>
  </mc:AlternateContent>
  <xr:revisionPtr revIDLastSave="0" documentId="8_{E5B1A073-F361-4D43-977E-5AB4ABBAA039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Pol'!$A$1:$Y$96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G42" i="1"/>
  <c r="F42" i="1"/>
  <c r="G41" i="1"/>
  <c r="F41" i="1"/>
  <c r="G39" i="1"/>
  <c r="F39" i="1"/>
  <c r="G95" i="12"/>
  <c r="BA93" i="12"/>
  <c r="BA92" i="12"/>
  <c r="BA70" i="12"/>
  <c r="BA13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V8" i="12" s="1"/>
  <c r="G12" i="12"/>
  <c r="I12" i="12"/>
  <c r="K12" i="12"/>
  <c r="M12" i="12"/>
  <c r="O12" i="12"/>
  <c r="Q12" i="12"/>
  <c r="V12" i="12"/>
  <c r="G17" i="12"/>
  <c r="I17" i="12"/>
  <c r="K17" i="12"/>
  <c r="M17" i="12"/>
  <c r="O17" i="12"/>
  <c r="Q17" i="12"/>
  <c r="V17" i="12"/>
  <c r="G20" i="12"/>
  <c r="I20" i="12"/>
  <c r="K20" i="12"/>
  <c r="M20" i="12"/>
  <c r="O20" i="12"/>
  <c r="Q20" i="12"/>
  <c r="V20" i="12"/>
  <c r="G25" i="12"/>
  <c r="I25" i="12"/>
  <c r="K25" i="12"/>
  <c r="M25" i="12"/>
  <c r="O25" i="12"/>
  <c r="Q25" i="12"/>
  <c r="V25" i="12"/>
  <c r="G28" i="12"/>
  <c r="M28" i="12" s="1"/>
  <c r="I28" i="12"/>
  <c r="K28" i="12"/>
  <c r="O28" i="12"/>
  <c r="Q28" i="12"/>
  <c r="V28" i="12"/>
  <c r="G30" i="12"/>
  <c r="I30" i="12"/>
  <c r="K30" i="12"/>
  <c r="M30" i="12"/>
  <c r="O30" i="12"/>
  <c r="Q30" i="12"/>
  <c r="V30" i="12"/>
  <c r="G32" i="12"/>
  <c r="I32" i="12"/>
  <c r="K32" i="12"/>
  <c r="M32" i="12"/>
  <c r="O32" i="12"/>
  <c r="Q32" i="12"/>
  <c r="V32" i="12"/>
  <c r="G35" i="12"/>
  <c r="I35" i="12"/>
  <c r="K35" i="12"/>
  <c r="M35" i="12"/>
  <c r="O35" i="12"/>
  <c r="Q35" i="12"/>
  <c r="V35" i="12"/>
  <c r="G39" i="12"/>
  <c r="G38" i="12" s="1"/>
  <c r="I39" i="12"/>
  <c r="I38" i="12" s="1"/>
  <c r="K39" i="12"/>
  <c r="K38" i="12" s="1"/>
  <c r="M39" i="12"/>
  <c r="M38" i="12" s="1"/>
  <c r="O39" i="12"/>
  <c r="O38" i="12" s="1"/>
  <c r="Q39" i="12"/>
  <c r="Q38" i="12" s="1"/>
  <c r="V39" i="12"/>
  <c r="V38" i="12" s="1"/>
  <c r="G43" i="12"/>
  <c r="I43" i="12"/>
  <c r="K43" i="12"/>
  <c r="M43" i="12"/>
  <c r="O43" i="12"/>
  <c r="Q43" i="12"/>
  <c r="V43" i="12"/>
  <c r="G45" i="12"/>
  <c r="M45" i="12" s="1"/>
  <c r="I45" i="12"/>
  <c r="K45" i="12"/>
  <c r="O45" i="12"/>
  <c r="Q45" i="12"/>
  <c r="V45" i="12"/>
  <c r="G48" i="12"/>
  <c r="I48" i="12"/>
  <c r="K48" i="12"/>
  <c r="M48" i="12"/>
  <c r="O48" i="12"/>
  <c r="Q48" i="12"/>
  <c r="V48" i="12"/>
  <c r="G51" i="12"/>
  <c r="I51" i="12"/>
  <c r="K51" i="12"/>
  <c r="M51" i="12"/>
  <c r="O51" i="12"/>
  <c r="Q51" i="12"/>
  <c r="V51" i="12"/>
  <c r="G53" i="12"/>
  <c r="I53" i="12"/>
  <c r="K53" i="12"/>
  <c r="M53" i="12"/>
  <c r="O53" i="12"/>
  <c r="Q53" i="12"/>
  <c r="V53" i="12"/>
  <c r="G55" i="12"/>
  <c r="I55" i="12"/>
  <c r="K55" i="12"/>
  <c r="M55" i="12"/>
  <c r="O55" i="12"/>
  <c r="Q55" i="12"/>
  <c r="V55" i="12"/>
  <c r="G57" i="12"/>
  <c r="I57" i="12"/>
  <c r="K57" i="12"/>
  <c r="M57" i="12"/>
  <c r="O57" i="12"/>
  <c r="Q57" i="12"/>
  <c r="V57" i="12"/>
  <c r="G59" i="12"/>
  <c r="I59" i="12"/>
  <c r="K59" i="12"/>
  <c r="M59" i="12"/>
  <c r="O59" i="12"/>
  <c r="Q59" i="12"/>
  <c r="V59" i="12"/>
  <c r="G61" i="12"/>
  <c r="I61" i="12"/>
  <c r="K61" i="12"/>
  <c r="M61" i="12"/>
  <c r="O61" i="12"/>
  <c r="Q61" i="12"/>
  <c r="V61" i="12"/>
  <c r="G63" i="12"/>
  <c r="I63" i="12"/>
  <c r="K63" i="12"/>
  <c r="M63" i="12"/>
  <c r="O63" i="12"/>
  <c r="Q63" i="12"/>
  <c r="V63" i="12"/>
  <c r="G66" i="12"/>
  <c r="I66" i="12"/>
  <c r="K66" i="12"/>
  <c r="M66" i="12"/>
  <c r="O66" i="12"/>
  <c r="Q66" i="12"/>
  <c r="V66" i="12"/>
  <c r="G68" i="12"/>
  <c r="I68" i="12"/>
  <c r="K68" i="12"/>
  <c r="G69" i="12"/>
  <c r="I69" i="12"/>
  <c r="K69" i="12"/>
  <c r="M69" i="12"/>
  <c r="M68" i="12" s="1"/>
  <c r="O69" i="12"/>
  <c r="O68" i="12" s="1"/>
  <c r="Q69" i="12"/>
  <c r="Q68" i="12" s="1"/>
  <c r="V69" i="12"/>
  <c r="V68" i="12" s="1"/>
  <c r="V71" i="12"/>
  <c r="G72" i="12"/>
  <c r="G71" i="12" s="1"/>
  <c r="I72" i="12"/>
  <c r="I71" i="12" s="1"/>
  <c r="K72" i="12"/>
  <c r="K71" i="12" s="1"/>
  <c r="M72" i="12"/>
  <c r="M71" i="12" s="1"/>
  <c r="O72" i="12"/>
  <c r="O71" i="12" s="1"/>
  <c r="Q72" i="12"/>
  <c r="Q71" i="12" s="1"/>
  <c r="V72" i="12"/>
  <c r="G76" i="12"/>
  <c r="I76" i="12"/>
  <c r="K76" i="12"/>
  <c r="M76" i="12"/>
  <c r="O76" i="12"/>
  <c r="Q76" i="12"/>
  <c r="V76" i="12"/>
  <c r="G80" i="12"/>
  <c r="I80" i="12"/>
  <c r="K80" i="12"/>
  <c r="M80" i="12"/>
  <c r="O80" i="12"/>
  <c r="Q80" i="12"/>
  <c r="V80" i="12"/>
  <c r="K82" i="12"/>
  <c r="O82" i="12"/>
  <c r="Q82" i="12"/>
  <c r="V82" i="12"/>
  <c r="G83" i="12"/>
  <c r="M83" i="12" s="1"/>
  <c r="M82" i="12" s="1"/>
  <c r="I83" i="12"/>
  <c r="I82" i="12" s="1"/>
  <c r="K83" i="12"/>
  <c r="O83" i="12"/>
  <c r="Q83" i="12"/>
  <c r="V83" i="12"/>
  <c r="G86" i="12"/>
  <c r="G85" i="12" s="1"/>
  <c r="I86" i="12"/>
  <c r="I85" i="12" s="1"/>
  <c r="K86" i="12"/>
  <c r="K85" i="12" s="1"/>
  <c r="M86" i="12"/>
  <c r="M85" i="12" s="1"/>
  <c r="O86" i="12"/>
  <c r="O85" i="12" s="1"/>
  <c r="Q86" i="12"/>
  <c r="Q85" i="12" s="1"/>
  <c r="V86" i="12"/>
  <c r="V85" i="12" s="1"/>
  <c r="G88" i="12"/>
  <c r="I88" i="12"/>
  <c r="K88" i="12"/>
  <c r="M88" i="12"/>
  <c r="O88" i="12"/>
  <c r="Q88" i="12"/>
  <c r="V88" i="12"/>
  <c r="G89" i="12"/>
  <c r="I89" i="12"/>
  <c r="K89" i="12"/>
  <c r="M89" i="12"/>
  <c r="O89" i="12"/>
  <c r="Q89" i="12"/>
  <c r="V89" i="12"/>
  <c r="G91" i="12"/>
  <c r="I91" i="12"/>
  <c r="K91" i="12"/>
  <c r="M91" i="12"/>
  <c r="O91" i="12"/>
  <c r="Q91" i="12"/>
  <c r="V91" i="12"/>
  <c r="AE95" i="12"/>
  <c r="I20" i="1"/>
  <c r="I19" i="1"/>
  <c r="I18" i="1"/>
  <c r="I17" i="1"/>
  <c r="I16" i="1"/>
  <c r="I59" i="1"/>
  <c r="J58" i="1" s="1"/>
  <c r="J56" i="1"/>
  <c r="F43" i="1"/>
  <c r="G43" i="1"/>
  <c r="G25" i="1" s="1"/>
  <c r="A25" i="1" s="1"/>
  <c r="H42" i="1"/>
  <c r="I42" i="1" s="1"/>
  <c r="H41" i="1"/>
  <c r="I41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J55" i="1" l="1"/>
  <c r="J53" i="1"/>
  <c r="J54" i="1"/>
  <c r="A26" i="1"/>
  <c r="G26" i="1"/>
  <c r="G28" i="1"/>
  <c r="G23" i="1"/>
  <c r="M8" i="12"/>
  <c r="AF95" i="12"/>
  <c r="G82" i="12"/>
  <c r="I21" i="1"/>
  <c r="J57" i="1"/>
  <c r="J59" i="1" s="1"/>
  <c r="I39" i="1"/>
  <c r="I43" i="1" s="1"/>
  <c r="A23" i="1" l="1"/>
  <c r="J42" i="1"/>
  <c r="J41" i="1"/>
  <c r="J39" i="1"/>
  <c r="J43" i="1" s="1"/>
  <c r="G24" i="1" l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Vratislav Salaba</author>
  </authors>
  <commentList>
    <comment ref="S6" authorId="0" shapeId="0" xr:uid="{20D5A6C9-8457-4BDE-948B-8505BCA0F6E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90D9184-0334-4662-81BE-2CE9ABBEB20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<sst xmlns="http://schemas.openxmlformats.org/spreadsheetml/2006/main" count="552" uniqueCount="249">
  <si>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</si>
  <si>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</si>
  <si>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</si>
  <si>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</si>
  <si>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</si>
  <si>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</si>
  <si>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</si>
  <si>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</si>
  <si>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</si>
  <si>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</si>
  <si>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</si>
  <si>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</si>
  <si>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</si>
  <si>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</si>
  <si>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</si>
  <si>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</si>
  <si>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</si>
  <si>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</si>
  <si>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</si>
  <si>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</si>
  <si>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</si>
  <si>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</si>
  <si>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</si>
  <si>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</si>
  <si>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</si>
  <si>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</si>
  <si>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</si>
  <si>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</si>
  <si>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</si>
  <si>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</si>
  <si>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</si>
  <si>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</si>
  <si>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</si>
  <si>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</si>
  <si>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</si>
  <si>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</si>
  <si>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</si>
  <si>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</si>
  <si>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</si>
  <si>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</si>
  <si>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</si>
  <si>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</si>
  <si>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</si>
  <si>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</si>
  <si>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Oprava části fasády objektu čp. 123, ul. Letenská, Praha 1</t>
  </si>
  <si>
    <t>Objekt:</t>
  </si>
  <si>
    <t>Rozpočet:</t>
  </si>
  <si>
    <t>Ing. Vratislav Salaba</t>
  </si>
  <si>
    <t>52</t>
  </si>
  <si>
    <t xml:space="preserve">Oprava fasády Archeologický ústav AV ČR, Praha, v.v.i. </t>
  </si>
  <si>
    <t>Archeologický ústav AV ČR, Praha, v. v. i.</t>
  </si>
  <si>
    <t>Letenská 123/4</t>
  </si>
  <si>
    <t>Praha-Malá Strana</t>
  </si>
  <si>
    <t>11800</t>
  </si>
  <si>
    <t>67985912</t>
  </si>
  <si>
    <t>CZ67985912</t>
  </si>
  <si>
    <t>ateliér Salaba spol. s r.o.</t>
  </si>
  <si>
    <t>Kosmonautů 1328</t>
  </si>
  <si>
    <t>Turnov</t>
  </si>
  <si>
    <t>51101</t>
  </si>
  <si>
    <t>19326483</t>
  </si>
  <si>
    <t>CZ19326483</t>
  </si>
  <si>
    <t>15.5.2025</t>
  </si>
  <si>
    <t>Stavba</t>
  </si>
  <si>
    <t>Stavební objekt</t>
  </si>
  <si>
    <t>Celkem za stavbu</t>
  </si>
  <si>
    <t>CZK</t>
  </si>
  <si>
    <t>#POPS</t>
  </si>
  <si>
    <t xml:space="preserve">Popis stavby: 52 - Oprava fasády Archeologický ústav AV ČR, Praha, v.v.i. </t>
  </si>
  <si>
    <t>#POPO</t>
  </si>
  <si>
    <t>Popis objektu: 01 - Oprava části fasády objektu čp. 123, ul. Letenská, Praha 1</t>
  </si>
  <si>
    <t>#POPR</t>
  </si>
  <si>
    <t>Popis rozpočtu: 01 - Oprava části fasády objektu čp. 123, ul. Letenská, Praha 1</t>
  </si>
  <si>
    <t>Rekapitulace dílů</t>
  </si>
  <si>
    <t>Typ dílu</t>
  </si>
  <si>
    <t>62</t>
  </si>
  <si>
    <t>Úpravy povrchů vnější</t>
  </si>
  <si>
    <t>94</t>
  </si>
  <si>
    <t>Lešení a stavební výtahy</t>
  </si>
  <si>
    <t>99</t>
  </si>
  <si>
    <t>Staveništní přesun hmot</t>
  </si>
  <si>
    <t>764</t>
  </si>
  <si>
    <t>Konstrukce klempířské</t>
  </si>
  <si>
    <t>799</t>
  </si>
  <si>
    <t>Ostatní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</si>
  <si>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</si>
  <si>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</si>
  <si>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</si>
  <si>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</si>
  <si>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</si>
  <si>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</si>
  <si>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</si>
  <si>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</si>
  <si>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</si>
  <si>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</si>
  <si>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</si>
  <si>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</si>
  <si>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</si>
  <si>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</si>
  <si>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</si>
  <si>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</si>
  <si>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</si>
  <si>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</si>
  <si>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</si>
  <si>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</si>
  <si>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</si>
  <si>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</si>
  <si>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</si>
  <si>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</si>
  <si>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</si>
  <si>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</si>
  <si>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</si>
  <si>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</si>
  <si>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</si>
  <si>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</si>
  <si>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</si>
  <si>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</si>
  <si>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</si>
  <si>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</si>
  <si>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602015173R00</t>
  </si>
  <si>
    <t>Omítka stěn z hotových směsí vrstva štuková, z trassového vápna, vnější, tloušťka vrstvy 3 mm, přírodně šedobílá</t>
  </si>
  <si>
    <t>m2</t>
  </si>
  <si>
    <t>801-1</t>
  </si>
  <si>
    <t>RTS 25/ I</t>
  </si>
  <si>
    <t>Práce</t>
  </si>
  <si>
    <t>Běžná</t>
  </si>
  <si>
    <t>POL1_</t>
  </si>
  <si>
    <t>po jednotlivých vrstvách</t>
  </si>
  <si>
    <t>SPI</t>
  </si>
  <si>
    <t>Fasáda : 20,5*11,0*0,8</t>
  </si>
  <si>
    <t>VV</t>
  </si>
  <si>
    <t>620991121R00</t>
  </si>
  <si>
    <t>Zakrývání výplní vnějších otvorů z postaveného lešení</t>
  </si>
  <si>
    <t>s rámy a zárubněmi, zábradlí, předmětů oplechování apod., které se zřizují ještě před úpravami povrchu, před jejich znečištěním při úpravách povrchu nástřikem plastických (lepivých) maltovin</t>
  </si>
  <si>
    <t>Okna I.NP : (2*3)+(3*1,5*2,2)</t>
  </si>
  <si>
    <t>Okna II.NP : (1,4*2,3*8)</t>
  </si>
  <si>
    <t>Okna III.NP : (1,4*2,3*2)+(1,4*1,6*6)</t>
  </si>
  <si>
    <t>622411122R00</t>
  </si>
  <si>
    <t>Barvení vnější omítky stěn fasáda nad 3. stupeň složitosti</t>
  </si>
  <si>
    <t>RTS 24/ I</t>
  </si>
  <si>
    <t>včetně podkladního pačokování do tří barev jakéhokoliv odstínu dvojnásobné</t>
  </si>
  <si>
    <t>Fasáda vč. dodávky vzorků barevnosti pro OPP : 20,5*11,0</t>
  </si>
  <si>
    <t>622412322RT1</t>
  </si>
  <si>
    <t xml:space="preserve">Nátěr vnějsích omítek stěn silikátový, složitost 3-4,  </t>
  </si>
  <si>
    <t>Penetrace + 2 x krycí nátěr.</t>
  </si>
  <si>
    <t>včetně penetrace podkladu</t>
  </si>
  <si>
    <t>POP</t>
  </si>
  <si>
    <t>Fasáda : 20,5*11*0,5*2</t>
  </si>
  <si>
    <t>Koeficient Nadspotřeba: 0,15</t>
  </si>
  <si>
    <t>622421742R00</t>
  </si>
  <si>
    <t>Oprava vnějších omítek vápenných štukových stupeň členitosti 4, v množství opravované plochy přes 10 do 20 %, z omítkových směsí památkářských, bez nátěru, včetně nákladů na umělecké dekorace zhotovené přímo na fasádě i dekorace vytvořené mimo stavbu a aplikované na fasádu</t>
  </si>
  <si>
    <t>801-4</t>
  </si>
  <si>
    <t>bez otlučení vadných míst</t>
  </si>
  <si>
    <t>Fasáda : 20,5*11,0</t>
  </si>
  <si>
    <t>622904115R00</t>
  </si>
  <si>
    <t>Očištění fasád tlakovou vodou, složitost fasády 3 - 5</t>
  </si>
  <si>
    <t>711212111R00</t>
  </si>
  <si>
    <t>Izolace proti vodě nátěr podkladní pod hydroizolační stěrky</t>
  </si>
  <si>
    <t>800-711</t>
  </si>
  <si>
    <t>Penetrace pod barevný nátěr : 20,5*11</t>
  </si>
  <si>
    <t>622477121R00.VS9</t>
  </si>
  <si>
    <t>Oprava uměleckých prvků fasády - šambrány oken</t>
  </si>
  <si>
    <t>m</t>
  </si>
  <si>
    <t>Vlastní</t>
  </si>
  <si>
    <t>Indiv</t>
  </si>
  <si>
    <t>Oprava/modelace odpadlých okenních šambrán : (2,4+1,2+2,4)*10</t>
  </si>
  <si>
    <t>Oprava/modelace odpadlých šambrán dveří - podatelna : (2,5+1,5+2,5)*1</t>
  </si>
  <si>
    <t>58556574R</t>
  </si>
  <si>
    <t>Penetrace silikátová; funkce: proti tvorbě skvrn, úprava savosti, adhezní můstek; ředidlo: voda (disperzní)</t>
  </si>
  <si>
    <t>kg</t>
  </si>
  <si>
    <t>SPCM</t>
  </si>
  <si>
    <t>Specifikace</t>
  </si>
  <si>
    <t>POL3_</t>
  </si>
  <si>
    <t>Fasáda - spotřeba 0,1 kg/m2 : 20,5*11*0,1</t>
  </si>
  <si>
    <t>941941052R00</t>
  </si>
  <si>
    <t>Montáž lešení lehkého pracovního řadového s podlahami šířky od 1,20 do 1,50 m, výšky přes 10 do 24 m</t>
  </si>
  <si>
    <t>800-3</t>
  </si>
  <si>
    <t>včetně kotvení</t>
  </si>
  <si>
    <t>Včetně kotvení lešení.</t>
  </si>
  <si>
    <t>Fasádní lešení : 12*20,5</t>
  </si>
  <si>
    <t>941941852R00</t>
  </si>
  <si>
    <t>Demontáž lešení lehkého řadového s podlahami šířky přes 1,2 do 1,5 m, výšky přes 10 do 24 m</t>
  </si>
  <si>
    <t>941944392R00</t>
  </si>
  <si>
    <t>Montáž lešení lehkého pracovního řadového bez podlah příplatek k ceně za každý další i započatý měsíc použití lešení  šířky od 1,20 do 1,50 m a výšky přes 10 do 24 m</t>
  </si>
  <si>
    <t>944941102R00</t>
  </si>
  <si>
    <t>Ochranné zábradlí na lešeňových trubkových konstrukcích jednotyčové</t>
  </si>
  <si>
    <t>Pro lešeňové trubkové konstrukce do výšky 40 m.</t>
  </si>
  <si>
    <t>Zábradlí běžné podlaží : 20,5*1</t>
  </si>
  <si>
    <t>944941121R00</t>
  </si>
  <si>
    <t>Ochranné zábradlí po obvodu nejvyššího stropu z kovových sloupků a dřevěných desek</t>
  </si>
  <si>
    <t>Z8bradlí na najvyšší podlaze : 20,5*1</t>
  </si>
  <si>
    <t>944944013R00</t>
  </si>
  <si>
    <t xml:space="preserve">Montáž ochranné sítě z umělých vláken </t>
  </si>
  <si>
    <t>944944033R00</t>
  </si>
  <si>
    <t>Montáž ochranné sítě příplatek k ceně za každý další i započatý měsíc použití ochranných sítí  z umělých vláken</t>
  </si>
  <si>
    <t>944944083R00</t>
  </si>
  <si>
    <t xml:space="preserve">Demontáž ochranné sítě z umělých vláken </t>
  </si>
  <si>
    <t>944945013R00</t>
  </si>
  <si>
    <t>Montáž záchytné stříšky šířky přes 2 m</t>
  </si>
  <si>
    <t>Stříška vchod do budovy : 3,5</t>
  </si>
  <si>
    <t>944945193R00</t>
  </si>
  <si>
    <t>Montáž záchytné stříšky příplatek k ceně za každý další i započatý měsíc použití záchytné stříšky  šířky přes 2 m</t>
  </si>
  <si>
    <t>944945813R00</t>
  </si>
  <si>
    <t>Demontáž záchytné stříšky šířky přes 2 m</t>
  </si>
  <si>
    <t>zřizované současně s lehkým nebo těžkým lešením,</t>
  </si>
  <si>
    <t>944946111RT2</t>
  </si>
  <si>
    <t>Ochrana před propadem suti na lešových podlahách z geotextilie, včetně dodávky textílie, 500 g/m2</t>
  </si>
  <si>
    <t>Záchytná síť podlaha nad vstupem : 15</t>
  </si>
  <si>
    <t>998011002R00</t>
  </si>
  <si>
    <t>Přesun hmot pro budovy s nosnou konstrukcí zděnou výšky přes 6 do 12 m</t>
  </si>
  <si>
    <t>t</t>
  </si>
  <si>
    <t>Přesun hmot</t>
  </si>
  <si>
    <t>POL7_</t>
  </si>
  <si>
    <t>přesun hmot pro budovy občanské výstavby (JKSO 801), budovy pro bydlení (JKSO 803) budovy pro výrobu a služby (JKSO 812) s nosnou svislou konstrukcí zděnou z cihel nebo tvárnic nebo kovovou</t>
  </si>
  <si>
    <t>764512250R00</t>
  </si>
  <si>
    <t>Oplechování parapetů z měděného plechu dodávka a montáž včetně rohů  rš 330 mm</t>
  </si>
  <si>
    <t>800-764</t>
  </si>
  <si>
    <t>Okna I.NP : 1,7+2,7+1,8+1,8+1,8</t>
  </si>
  <si>
    <t>Okna II.NP : 1,65*9</t>
  </si>
  <si>
    <t>Okna III.NP : 1,4*7</t>
  </si>
  <si>
    <t>764410850R00</t>
  </si>
  <si>
    <t>Demontáž oplechování parapetů rš od 100 do 330 mm</t>
  </si>
  <si>
    <t>998764103R00</t>
  </si>
  <si>
    <t>Přesun hmot pro konstrukce klempířské v objektech výšky do 24 m</t>
  </si>
  <si>
    <t>50 m vodorovně</t>
  </si>
  <si>
    <t>02851    OA0.VS1</t>
  </si>
  <si>
    <t>PRŮZKUMNÉ PRÁCE - průzkum skladby fasády</t>
  </si>
  <si>
    <t>soubor</t>
  </si>
  <si>
    <t>Agregovaná položka</t>
  </si>
  <si>
    <t>POL2_</t>
  </si>
  <si>
    <t>Provedení průzkumu barevnosti stávající fasády : 1</t>
  </si>
  <si>
    <t>979081111R00</t>
  </si>
  <si>
    <t>Odvoz suti a vybouraných hmot na skládku do 1 km</t>
  </si>
  <si>
    <t>801-3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</si>
  <si>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</si>
  <si>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</si>
  <si>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</si>
  <si>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</si>
  <si>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</si>
  <si>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979990107R00</t>
  </si>
  <si>
    <t>Poplatek za uložení, směs betonu, cihel a dřeva,  , skupina 17 09 04 z Katalogu odpadů</t>
  </si>
  <si>
    <t>kategorie 17 09 04 smíšené stavební a demoliční odpady</t>
  </si>
  <si>
    <t>979087312R00</t>
  </si>
  <si>
    <t>Vodorovné přemístění suti nošením k místu nakládky vodorovné přemístění vybouraných hmot nošením nebo přehozením, na vzdálenost 10 m</t>
  </si>
  <si>
    <t>800-2</t>
  </si>
  <si>
    <t>nebo vybouraných hmot nošením nebo přehazováním k místu nakládky přístupnému normálním dopravním prostředkům do 10 m,</t>
  </si>
  <si>
    <t>S naložením suti nebo vybouraných hmot do dopravního prostředku a na jejich vyložením, popřípadě přeložením na normální dopravní prostředek.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</si>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</sst>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14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5" x14ac:dyDescent="0.25"/>
  <sheetData>
    <row r="1" spans="1:7" ht="13" x14ac:dyDescent="0.3">
      <c r="A1" s="21" t="s">
        <v>38</v>
      </c>
    </row>
    <row r="2" spans="1:7" ht="57.75" customHeight="1" x14ac:dyDescent="0.25">
      <c r="A2" s="72" t="s">
        <v>39</v>
      </c>
      <c r="B2" s="72"/>
      <c r="C2" s="72"/>
      <c r="D2" s="72"/>
      <c r="E2" s="72"/>
      <c r="F2" s="72"/>
      <c r="G2" s="72"/>
    </row>
  </sheetData>
  <sheetProtection algorithmName="SHA-512" hashValue="fDRCXoHzbp7X5ZKcBjgjJEiSwe9w5O6cZoP8TzCxIcrCcIHovV9Y1I3l+MFKvWgwSXqBuXgD/anz78X37TD7Qw==" saltValue="KJtDzdZ5k3+NBVmQcLM3G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5" x14ac:dyDescent="0.25"/>
  <cols>
    <col min="1" max="1" width="8.453125" hidden="1" customWidth="1"/>
    <col min="2" max="2" width="13.453125" customWidth="1"/>
    <col min="3" max="3" width="7.453125" style="50" customWidth="1"/>
    <col min="4" max="4" width="13" style="50" customWidth="1"/>
    <col min="5" max="5" width="9.7265625" style="50" customWidth="1"/>
    <col min="6" max="6" width="11.7265625" customWidth="1"/>
    <col min="7" max="9" width="13" customWidth="1"/>
    <col min="10" max="10" width="5.54296875" customWidth="1"/>
    <col min="11" max="11" width="4.26953125" customWidth="1"/>
    <col min="12" max="15" width="10.7265625" customWidth="1"/>
  </cols>
  <sheetData>
    <row r="1" spans="1:15" ht="33.75" customHeight="1" x14ac:dyDescent="0.25">
      <c r="A1" s="46" t="s">
        <v>36</v>
      </c>
      <c r="B1" s="73" t="s">
        <v>41</v>
      </c>
      <c r="C1" s="74"/>
      <c r="D1" s="74"/>
      <c r="E1" s="74"/>
      <c r="F1" s="74"/>
      <c r="G1" s="74"/>
      <c r="H1" s="74"/>
      <c r="I1" s="74"/>
      <c r="J1" s="75"/>
    </row>
    <row r="2" spans="1:15" ht="36" customHeight="1" x14ac:dyDescent="0.25">
      <c r="A2" s="2"/>
      <c r="B2" s="108" t="s">
        <v>22</v>
      </c>
      <c r="C2" s="109"/>
      <c r="D2" s="110" t="s">
        <v>48</v>
      </c>
      <c r="E2" s="111" t="s">
        <v>49</v>
      </c>
      <c r="F2" s="112"/>
      <c r="G2" s="112"/>
      <c r="H2" s="112"/>
      <c r="I2" s="112"/>
      <c r="J2" s="113"/>
      <c r="O2" s="1"/>
    </row>
    <row r="3" spans="1:15" ht="27" customHeight="1" x14ac:dyDescent="0.25">
      <c r="A3" s="2"/>
      <c r="B3" s="114" t="s">
        <v>45</v>
      </c>
      <c r="C3" s="109"/>
      <c r="D3" s="115" t="s">
        <v>43</v>
      </c>
      <c r="E3" s="116" t="s">
        <v>44</v>
      </c>
      <c r="F3" s="117"/>
      <c r="G3" s="117"/>
      <c r="H3" s="117"/>
      <c r="I3" s="117"/>
      <c r="J3" s="118"/>
    </row>
    <row r="4" spans="1:15" ht="23.25" customHeight="1" x14ac:dyDescent="0.25">
      <c r="A4" s="104">
        <v>1126</v>
      </c>
      <c r="B4" s="119" t="s">
        <v>46</v>
      </c>
      <c r="C4" s="120"/>
      <c r="D4" s="121" t="s">
        <v>43</v>
      </c>
      <c r="E4" s="122" t="s">
        <v>44</v>
      </c>
      <c r="F4" s="123"/>
      <c r="G4" s="123"/>
      <c r="H4" s="123"/>
      <c r="I4" s="123"/>
      <c r="J4" s="124"/>
    </row>
    <row r="5" spans="1:15" ht="24" customHeight="1" x14ac:dyDescent="0.25">
      <c r="A5" s="2"/>
      <c r="B5" s="30" t="s">
        <v>42</v>
      </c>
      <c r="D5" s="125" t="s">
        <v>50</v>
      </c>
      <c r="E5" s="87"/>
      <c r="F5" s="87"/>
      <c r="G5" s="87"/>
      <c r="H5" s="18" t="s">
        <v>40</v>
      </c>
      <c r="I5" s="127" t="s">
        <v>54</v>
      </c>
      <c r="J5" s="8"/>
    </row>
    <row r="6" spans="1:15" ht="15.75" customHeight="1" x14ac:dyDescent="0.25">
      <c r="A6" s="2"/>
      <c r="B6" s="27"/>
      <c r="C6" s="52"/>
      <c r="D6" s="107" t="s">
        <v>51</v>
      </c>
      <c r="E6" s="88"/>
      <c r="F6" s="88"/>
      <c r="G6" s="88"/>
      <c r="H6" s="18" t="s">
        <v>34</v>
      </c>
      <c r="I6" s="127" t="s">
        <v>55</v>
      </c>
      <c r="J6" s="8"/>
    </row>
    <row r="7" spans="1:15" ht="15.75" customHeight="1" x14ac:dyDescent="0.25">
      <c r="A7" s="2"/>
      <c r="B7" s="28"/>
      <c r="C7" s="53"/>
      <c r="D7" s="105" t="s">
        <v>53</v>
      </c>
      <c r="E7" s="126" t="s">
        <v>52</v>
      </c>
      <c r="F7" s="89"/>
      <c r="G7" s="89"/>
      <c r="H7" s="23"/>
      <c r="I7" s="22"/>
      <c r="J7" s="33"/>
    </row>
    <row r="8" spans="1:15" ht="24" hidden="1" customHeight="1" x14ac:dyDescent="0.25">
      <c r="A8" s="2"/>
      <c r="B8" s="30" t="s">
        <v>20</v>
      </c>
      <c r="D8" s="106" t="s">
        <v>56</v>
      </c>
      <c r="H8" s="18" t="s">
        <v>40</v>
      </c>
      <c r="I8" s="127" t="s">
        <v>60</v>
      </c>
      <c r="J8" s="8"/>
    </row>
    <row r="9" spans="1:15" ht="15.75" hidden="1" customHeight="1" x14ac:dyDescent="0.25">
      <c r="A9" s="2"/>
      <c r="B9" s="2"/>
      <c r="D9" s="106" t="s">
        <v>57</v>
      </c>
      <c r="H9" s="18" t="s">
        <v>34</v>
      </c>
      <c r="I9" s="127" t="s">
        <v>61</v>
      </c>
      <c r="J9" s="8"/>
    </row>
    <row r="10" spans="1:15" ht="15.75" hidden="1" customHeight="1" x14ac:dyDescent="0.25">
      <c r="A10" s="2"/>
      <c r="B10" s="34"/>
      <c r="C10" s="53"/>
      <c r="D10" s="105" t="s">
        <v>59</v>
      </c>
      <c r="E10" s="128" t="s">
        <v>58</v>
      </c>
      <c r="F10" s="23"/>
      <c r="G10" s="14"/>
      <c r="H10" s="14"/>
      <c r="I10" s="35"/>
      <c r="J10" s="33"/>
    </row>
    <row r="11" spans="1:15" ht="24" customHeight="1" x14ac:dyDescent="0.25">
      <c r="A11" s="2"/>
      <c r="B11" s="30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5">
      <c r="A12" s="2"/>
      <c r="B12" s="27"/>
      <c r="C12" s="52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5">
      <c r="A13" s="2"/>
      <c r="B13" s="28"/>
      <c r="C13" s="53"/>
      <c r="D13" s="133"/>
      <c r="E13" s="131"/>
      <c r="F13" s="132"/>
      <c r="G13" s="132"/>
      <c r="H13" s="19"/>
      <c r="I13" s="22"/>
      <c r="J13" s="33"/>
    </row>
    <row r="14" spans="1:15" ht="24" customHeight="1" x14ac:dyDescent="0.25">
      <c r="A14" s="2"/>
      <c r="B14" s="42" t="s">
        <v>21</v>
      </c>
      <c r="C14" s="54"/>
      <c r="D14" s="55" t="s">
        <v>47</v>
      </c>
      <c r="E14" s="56"/>
      <c r="F14" s="43"/>
      <c r="G14" s="43"/>
      <c r="H14" s="44"/>
      <c r="I14" s="43"/>
      <c r="J14" s="45"/>
    </row>
    <row r="15" spans="1:15" ht="32.25" customHeight="1" x14ac:dyDescent="0.25">
      <c r="A15" s="2"/>
      <c r="B15" s="34" t="s">
        <v>32</v>
      </c>
      <c r="C15" s="57"/>
      <c r="D15" s="51"/>
      <c r="E15" s="82"/>
      <c r="F15" s="82"/>
      <c r="G15" s="83"/>
      <c r="H15" s="83"/>
      <c r="I15" s="83" t="s">
        <v>29</v>
      </c>
      <c r="J15" s="84"/>
    </row>
    <row r="16" spans="1:15" ht="23.25" customHeight="1" x14ac:dyDescent="0.25">
      <c r="A16" s="196" t="s">
        <v>24</v>
      </c>
      <c r="B16" s="37" t="s">
        <v>24</v>
      </c>
      <c r="C16" s="58"/>
      <c r="D16" s="59"/>
      <c r="E16" s="79"/>
      <c r="F16" s="80"/>
      <c r="G16" s="79"/>
      <c r="H16" s="80"/>
      <c r="I16" s="79">
        <f>SUMIF(F53:F58,A16,I53:I58)+SUMIF(F53:F58,"PSU",I53:I58)</f>
        <v>0</v>
      </c>
      <c r="J16" s="81"/>
    </row>
    <row r="17" spans="1:10" ht="23.25" customHeight="1" x14ac:dyDescent="0.25">
      <c r="A17" s="196" t="s">
        <v>25</v>
      </c>
      <c r="B17" s="37" t="s">
        <v>25</v>
      </c>
      <c r="C17" s="58"/>
      <c r="D17" s="59"/>
      <c r="E17" s="79"/>
      <c r="F17" s="80"/>
      <c r="G17" s="79"/>
      <c r="H17" s="80"/>
      <c r="I17" s="79">
        <f>SUMIF(F53:F58,A17,I53:I58)</f>
        <v>0</v>
      </c>
      <c r="J17" s="81"/>
    </row>
    <row r="18" spans="1:10" ht="23.25" customHeight="1" x14ac:dyDescent="0.25">
      <c r="A18" s="196" t="s">
        <v>26</v>
      </c>
      <c r="B18" s="37" t="s">
        <v>26</v>
      </c>
      <c r="C18" s="58"/>
      <c r="D18" s="59"/>
      <c r="E18" s="79"/>
      <c r="F18" s="80"/>
      <c r="G18" s="79"/>
      <c r="H18" s="80"/>
      <c r="I18" s="79">
        <f>SUMIF(F53:F58,A18,I53:I58)</f>
        <v>0</v>
      </c>
      <c r="J18" s="81"/>
    </row>
    <row r="19" spans="1:10" ht="23.25" customHeight="1" x14ac:dyDescent="0.25">
      <c r="A19" s="196" t="s">
        <v>88</v>
      </c>
      <c r="B19" s="37" t="s">
        <v>27</v>
      </c>
      <c r="C19" s="58"/>
      <c r="D19" s="59"/>
      <c r="E19" s="79"/>
      <c r="F19" s="80"/>
      <c r="G19" s="79"/>
      <c r="H19" s="80"/>
      <c r="I19" s="79">
        <f>SUMIF(F53:F58,A19,I53:I58)</f>
        <v>0</v>
      </c>
      <c r="J19" s="81"/>
    </row>
    <row r="20" spans="1:10" ht="23.25" customHeight="1" x14ac:dyDescent="0.25">
      <c r="A20" s="196" t="s">
        <v>89</v>
      </c>
      <c r="B20" s="37" t="s">
        <v>28</v>
      </c>
      <c r="C20" s="58"/>
      <c r="D20" s="59"/>
      <c r="E20" s="79"/>
      <c r="F20" s="80"/>
      <c r="G20" s="79"/>
      <c r="H20" s="80"/>
      <c r="I20" s="79">
        <f>SUMIF(F53:F58,A20,I53:I58)</f>
        <v>0</v>
      </c>
      <c r="J20" s="81"/>
    </row>
    <row r="21" spans="1:10" ht="23.25" customHeight="1" x14ac:dyDescent="0.3">
      <c r="A21" s="2"/>
      <c r="B21" s="47" t="s">
        <v>29</v>
      </c>
      <c r="C21" s="60"/>
      <c r="D21" s="61"/>
      <c r="E21" s="85"/>
      <c r="F21" s="86"/>
      <c r="G21" s="85"/>
      <c r="H21" s="86"/>
      <c r="I21" s="85">
        <f>SUM(I16:J20)</f>
        <v>0</v>
      </c>
      <c r="J21" s="95"/>
    </row>
    <row r="22" spans="1:10" ht="33" customHeight="1" x14ac:dyDescent="0.25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5">
      <c r="A23" s="2">
        <f>ZakladDPHSni*SazbaDPH1/100</f>
        <v>0</v>
      </c>
      <c r="B23" s="37" t="s">
        <v>12</v>
      </c>
      <c r="C23" s="58"/>
      <c r="D23" s="59"/>
      <c r="E23" s="63">
        <v>12</v>
      </c>
      <c r="F23" s="38" t="s">
        <v>0</v>
      </c>
      <c r="G23" s="93">
        <f>ZakladDPHSniVypocet</f>
        <v>0</v>
      </c>
      <c r="H23" s="94"/>
      <c r="I23" s="94"/>
      <c r="J23" s="39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7" t="s">
        <v>13</v>
      </c>
      <c r="C24" s="58"/>
      <c r="D24" s="59"/>
      <c r="E24" s="63">
        <f>SazbaDPH1</f>
        <v>12</v>
      </c>
      <c r="F24" s="38" t="s">
        <v>0</v>
      </c>
      <c r="G24" s="91">
        <f>A23</f>
        <v>0</v>
      </c>
      <c r="H24" s="92"/>
      <c r="I24" s="92"/>
      <c r="J24" s="39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7" t="s">
        <v>14</v>
      </c>
      <c r="C25" s="58"/>
      <c r="D25" s="59"/>
      <c r="E25" s="63">
        <v>21</v>
      </c>
      <c r="F25" s="38" t="s">
        <v>0</v>
      </c>
      <c r="G25" s="93">
        <f>ZakladDPHZaklVypocet</f>
        <v>0</v>
      </c>
      <c r="H25" s="94"/>
      <c r="I25" s="94"/>
      <c r="J25" s="39" t="str">
        <f t="shared" si="0"/>
        <v>CZK</v>
      </c>
    </row>
    <row r="26" spans="1:10" ht="23.25" customHeight="1" x14ac:dyDescent="0.25">
      <c r="A26" s="2">
        <f>(A25-INT(A25))*100</f>
        <v>0</v>
      </c>
      <c r="B26" s="31" t="s">
        <v>15</v>
      </c>
      <c r="C26" s="64"/>
      <c r="D26" s="51"/>
      <c r="E26" s="65">
        <f>SazbaDPH2</f>
        <v>21</v>
      </c>
      <c r="F26" s="29" t="s">
        <v>0</v>
      </c>
      <c r="G26" s="76">
        <f>A25</f>
        <v>0</v>
      </c>
      <c r="H26" s="77"/>
      <c r="I26" s="77"/>
      <c r="J26" s="36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0" t="s">
        <v>4</v>
      </c>
      <c r="C27" s="66"/>
      <c r="D27" s="67"/>
      <c r="E27" s="66"/>
      <c r="F27" s="16"/>
      <c r="G27" s="78">
        <f>CenaCelkem-(ZakladDPHSni+DPHSni+ZakladDPHZakl+DPHZakl)</f>
        <v>0</v>
      </c>
      <c r="H27" s="78"/>
      <c r="I27" s="78"/>
      <c r="J27" s="40" t="str">
        <f t="shared" si="0"/>
        <v>CZK</v>
      </c>
    </row>
    <row r="28" spans="1:10" ht="27.75" hidden="1" customHeight="1" thickBot="1" x14ac:dyDescent="0.3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66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8" t="s">
        <v>11</v>
      </c>
      <c r="D32" s="69"/>
      <c r="E32" s="69"/>
      <c r="F32" s="15" t="s">
        <v>10</v>
      </c>
      <c r="G32" s="25"/>
      <c r="H32" s="26" t="s">
        <v>62</v>
      </c>
      <c r="I32" s="25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3">
      <c r="A34" s="20"/>
      <c r="B34" s="20"/>
      <c r="C34" s="70"/>
      <c r="D34" s="96"/>
      <c r="E34" s="97"/>
      <c r="G34" s="98"/>
      <c r="H34" s="99"/>
      <c r="I34" s="99"/>
      <c r="J34" s="24"/>
    </row>
    <row r="35" spans="1:10" ht="12.75" customHeight="1" x14ac:dyDescent="0.25">
      <c r="A35" s="2"/>
      <c r="B35" s="2"/>
      <c r="D35" s="90" t="s">
        <v>2</v>
      </c>
      <c r="E35" s="90"/>
      <c r="H35" s="10" t="s">
        <v>3</v>
      </c>
      <c r="J35" s="9"/>
    </row>
    <row r="36" spans="1:10" ht="13.5" customHeight="1" thickBot="1" x14ac:dyDescent="0.3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 x14ac:dyDescent="0.25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5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5">
      <c r="A39" s="136">
        <v>1</v>
      </c>
      <c r="B39" s="146" t="s">
        <v>63</v>
      </c>
      <c r="C39" s="147"/>
      <c r="D39" s="147"/>
      <c r="E39" s="147"/>
      <c r="F39" s="148">
        <f>'01 01 Pol'!AE95</f>
        <v>0</v>
      </c>
      <c r="G39" s="149">
        <f>'01 01 Pol'!AF95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25">
      <c r="A40" s="136">
        <v>2</v>
      </c>
      <c r="B40" s="152"/>
      <c r="C40" s="153" t="s">
        <v>64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hidden="1" customHeight="1" x14ac:dyDescent="0.25">
      <c r="A41" s="136">
        <v>2</v>
      </c>
      <c r="B41" s="152" t="s">
        <v>43</v>
      </c>
      <c r="C41" s="153" t="s">
        <v>44</v>
      </c>
      <c r="D41" s="153"/>
      <c r="E41" s="153"/>
      <c r="F41" s="154">
        <f>'01 01 Pol'!AE95</f>
        <v>0</v>
      </c>
      <c r="G41" s="155">
        <f>'01 01 Pol'!AF95</f>
        <v>0</v>
      </c>
      <c r="H41" s="155">
        <f>(F41*SazbaDPH1/100)+(G41*SazbaDPH2/100)</f>
        <v>0</v>
      </c>
      <c r="I41" s="155">
        <f>F41+G41+H41</f>
        <v>0</v>
      </c>
      <c r="J41" s="156" t="str">
        <f>IF(_xlfn.SINGLE(CenaCelkemVypocet)=0,"",I41/_xlfn.SINGLE(CenaCelkemVypocet)*100)</f>
        <v/>
      </c>
    </row>
    <row r="42" spans="1:10" ht="25.5" hidden="1" customHeight="1" x14ac:dyDescent="0.25">
      <c r="A42" s="136">
        <v>3</v>
      </c>
      <c r="B42" s="157" t="s">
        <v>43</v>
      </c>
      <c r="C42" s="147" t="s">
        <v>44</v>
      </c>
      <c r="D42" s="147"/>
      <c r="E42" s="147"/>
      <c r="F42" s="158">
        <f>'01 01 Pol'!AE95</f>
        <v>0</v>
      </c>
      <c r="G42" s="150">
        <f>'01 01 Pol'!AF95</f>
        <v>0</v>
      </c>
      <c r="H42" s="150">
        <f>(F42*SazbaDPH1/100)+(G42*SazbaDPH2/100)</f>
        <v>0</v>
      </c>
      <c r="I42" s="150">
        <f>F42+G42+H42</f>
        <v>0</v>
      </c>
      <c r="J42" s="151" t="str">
        <f>IF(_xlfn.SINGLE(CenaCelkemVypocet)=0,"",I42/_xlfn.SINGLE(CenaCelkemVypocet)*100)</f>
        <v/>
      </c>
    </row>
    <row r="43" spans="1:10" ht="25.5" hidden="1" customHeight="1" x14ac:dyDescent="0.25">
      <c r="A43" s="136"/>
      <c r="B43" s="159" t="s">
        <v>65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10" x14ac:dyDescent="0.25">
      <c r="A45" t="s">
        <v>67</v>
      </c>
      <c r="B45" t="s">
        <v>68</v>
      </c>
    </row>
    <row r="46" spans="1:10" x14ac:dyDescent="0.25">
      <c r="A46" t="s">
        <v>69</v>
      </c>
      <c r="B46" t="s">
        <v>70</v>
      </c>
    </row>
    <row r="47" spans="1:10" x14ac:dyDescent="0.25">
      <c r="A47" t="s">
        <v>71</v>
      </c>
      <c r="B47" t="s">
        <v>72</v>
      </c>
    </row>
    <row r="50" spans="1:10" ht="15.5" x14ac:dyDescent="0.35">
      <c r="B50" s="175" t="s">
        <v>73</v>
      </c>
    </row>
    <row r="52" spans="1:10" ht="25.5" customHeight="1" x14ac:dyDescent="0.25">
      <c r="A52" s="177"/>
      <c r="B52" s="180" t="s">
        <v>17</v>
      </c>
      <c r="C52" s="180" t="s">
        <v>5</v>
      </c>
      <c r="D52" s="181"/>
      <c r="E52" s="181"/>
      <c r="F52" s="182" t="s">
        <v>74</v>
      </c>
      <c r="G52" s="182"/>
      <c r="H52" s="182"/>
      <c r="I52" s="182" t="s">
        <v>29</v>
      </c>
      <c r="J52" s="182" t="s">
        <v>0</v>
      </c>
    </row>
    <row r="53" spans="1:10" ht="36.75" customHeight="1" x14ac:dyDescent="0.25">
      <c r="A53" s="178"/>
      <c r="B53" s="183" t="s">
        <v>75</v>
      </c>
      <c r="C53" s="184" t="s">
        <v>76</v>
      </c>
      <c r="D53" s="185"/>
      <c r="E53" s="185"/>
      <c r="F53" s="192" t="s">
        <v>24</v>
      </c>
      <c r="G53" s="193"/>
      <c r="H53" s="193"/>
      <c r="I53" s="193">
        <f>'01 01 Pol'!G8</f>
        <v>0</v>
      </c>
      <c r="J53" s="189" t="str">
        <f>IF(I59=0,"",I53/I59*100)</f>
        <v/>
      </c>
    </row>
    <row r="54" spans="1:10" ht="36.75" customHeight="1" x14ac:dyDescent="0.25">
      <c r="A54" s="178"/>
      <c r="B54" s="183" t="s">
        <v>77</v>
      </c>
      <c r="C54" s="184" t="s">
        <v>78</v>
      </c>
      <c r="D54" s="185"/>
      <c r="E54" s="185"/>
      <c r="F54" s="192" t="s">
        <v>24</v>
      </c>
      <c r="G54" s="193"/>
      <c r="H54" s="193"/>
      <c r="I54" s="193">
        <f>'01 01 Pol'!G38</f>
        <v>0</v>
      </c>
      <c r="J54" s="189" t="str">
        <f>IF(I59=0,"",I54/I59*100)</f>
        <v/>
      </c>
    </row>
    <row r="55" spans="1:10" ht="36.75" customHeight="1" x14ac:dyDescent="0.25">
      <c r="A55" s="178"/>
      <c r="B55" s="183" t="s">
        <v>79</v>
      </c>
      <c r="C55" s="184" t="s">
        <v>80</v>
      </c>
      <c r="D55" s="185"/>
      <c r="E55" s="185"/>
      <c r="F55" s="192" t="s">
        <v>24</v>
      </c>
      <c r="G55" s="193"/>
      <c r="H55" s="193"/>
      <c r="I55" s="193">
        <f>'01 01 Pol'!G68</f>
        <v>0</v>
      </c>
      <c r="J55" s="189" t="str">
        <f>IF(I59=0,"",I55/I59*100)</f>
        <v/>
      </c>
    </row>
    <row r="56" spans="1:10" ht="36.75" customHeight="1" x14ac:dyDescent="0.25">
      <c r="A56" s="178"/>
      <c r="B56" s="183" t="s">
        <v>81</v>
      </c>
      <c r="C56" s="184" t="s">
        <v>82</v>
      </c>
      <c r="D56" s="185"/>
      <c r="E56" s="185"/>
      <c r="F56" s="192" t="s">
        <v>25</v>
      </c>
      <c r="G56" s="193"/>
      <c r="H56" s="193"/>
      <c r="I56" s="193">
        <f>'01 01 Pol'!G71</f>
        <v>0</v>
      </c>
      <c r="J56" s="189" t="str">
        <f>IF(I59=0,"",I56/I59*100)</f>
        <v/>
      </c>
    </row>
    <row r="57" spans="1:10" ht="36.75" customHeight="1" x14ac:dyDescent="0.25">
      <c r="A57" s="178"/>
      <c r="B57" s="183" t="s">
        <v>83</v>
      </c>
      <c r="C57" s="184" t="s">
        <v>84</v>
      </c>
      <c r="D57" s="185"/>
      <c r="E57" s="185"/>
      <c r="F57" s="192" t="s">
        <v>25</v>
      </c>
      <c r="G57" s="193"/>
      <c r="H57" s="193"/>
      <c r="I57" s="193">
        <f>'01 01 Pol'!G82</f>
        <v>0</v>
      </c>
      <c r="J57" s="189" t="str">
        <f>IF(I59=0,"",I57/I59*100)</f>
        <v/>
      </c>
    </row>
    <row r="58" spans="1:10" ht="36.75" customHeight="1" x14ac:dyDescent="0.25">
      <c r="A58" s="178"/>
      <c r="B58" s="183" t="s">
        <v>85</v>
      </c>
      <c r="C58" s="184" t="s">
        <v>86</v>
      </c>
      <c r="D58" s="185"/>
      <c r="E58" s="185"/>
      <c r="F58" s="192" t="s">
        <v>87</v>
      </c>
      <c r="G58" s="193"/>
      <c r="H58" s="193"/>
      <c r="I58" s="193">
        <f>'01 01 Pol'!G85</f>
        <v>0</v>
      </c>
      <c r="J58" s="189" t="str">
        <f>IF(I59=0,"",I58/I59*100)</f>
        <v/>
      </c>
    </row>
    <row r="59" spans="1:10" ht="25.5" customHeight="1" x14ac:dyDescent="0.25">
      <c r="A59" s="179"/>
      <c r="B59" s="186" t="s">
        <v>1</v>
      </c>
      <c r="C59" s="187"/>
      <c r="D59" s="188"/>
      <c r="E59" s="188"/>
      <c r="F59" s="194"/>
      <c r="G59" s="195"/>
      <c r="H59" s="195"/>
      <c r="I59" s="195">
        <f>SUM(I53:I58)</f>
        <v>0</v>
      </c>
      <c r="J59" s="190">
        <f>SUM(J53:J58)</f>
        <v>0</v>
      </c>
    </row>
    <row r="60" spans="1:10" x14ac:dyDescent="0.25">
      <c r="F60" s="135"/>
      <c r="G60" s="135"/>
      <c r="H60" s="135"/>
      <c r="I60" s="135"/>
      <c r="J60" s="191"/>
    </row>
    <row r="61" spans="1:10" x14ac:dyDescent="0.25">
      <c r="F61" s="135"/>
      <c r="G61" s="135"/>
      <c r="H61" s="135"/>
      <c r="I61" s="135"/>
      <c r="J61" s="191"/>
    </row>
    <row r="62" spans="1:10" x14ac:dyDescent="0.25">
      <c r="F62" s="135"/>
      <c r="G62" s="135"/>
      <c r="H62" s="135"/>
      <c r="I62" s="135"/>
      <c r="J62" s="191"/>
    </row>
  </sheetData>
  <sheetProtection algorithmName="SHA-512" hashValue="o2mvdXjqQG8M++THhckWdLvrAGsIIVlKaIsvD1yzRAWvMpbhmoXIbNLSmQFWapanOgZBH2cAMMEvb6ftoiDUSg==" saltValue="X+oMQ50Xa9YJp/fW7S95w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C58:E58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796875" defaultRowHeight="12.5" x14ac:dyDescent="0.25"/>
  <cols>
    <col min="1" max="1" width="4.26953125" style="3" customWidth="1"/>
    <col min="2" max="2" width="14.453125" style="3" customWidth="1"/>
    <col min="3" max="3" width="38.26953125" style="7" customWidth="1"/>
    <col min="4" max="4" width="4.54296875" style="3" customWidth="1"/>
    <col min="5" max="5" width="10.54296875" style="3" customWidth="1"/>
    <col min="6" max="6" width="9.81640625" style="3" customWidth="1"/>
    <col min="7" max="7" width="12.7265625" style="3" customWidth="1"/>
    <col min="8" max="16384" width="9.1796875" style="3"/>
  </cols>
  <sheetData>
    <row r="1" spans="1:7" ht="15.5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5" customHeight="1" x14ac:dyDescent="0.25">
      <c r="A2" s="49" t="s">
        <v>7</v>
      </c>
      <c r="B2" s="48"/>
      <c r="C2" s="102"/>
      <c r="D2" s="102"/>
      <c r="E2" s="102"/>
      <c r="F2" s="102"/>
      <c r="G2" s="103"/>
    </row>
    <row r="3" spans="1:7" ht="25" customHeight="1" x14ac:dyDescent="0.25">
      <c r="A3" s="49" t="s">
        <v>8</v>
      </c>
      <c r="B3" s="48"/>
      <c r="C3" s="102"/>
      <c r="D3" s="102"/>
      <c r="E3" s="102"/>
      <c r="F3" s="102"/>
      <c r="G3" s="103"/>
    </row>
    <row r="4" spans="1:7" ht="25" customHeight="1" x14ac:dyDescent="0.25">
      <c r="A4" s="49" t="s">
        <v>9</v>
      </c>
      <c r="B4" s="48"/>
      <c r="C4" s="102"/>
      <c r="D4" s="102"/>
      <c r="E4" s="102"/>
      <c r="F4" s="102"/>
      <c r="G4" s="103"/>
    </row>
    <row r="5" spans="1:7" x14ac:dyDescent="0.25">
      <c r="B5" s="4"/>
      <c r="C5" s="5"/>
      <c r="D5" s="6"/>
    </row>
  </sheetData>
  <sheetProtection algorithmName="SHA-512" hashValue="4aHXPnaw3t+GUMPK0cNBirpjrg31WlRa64JJcnq1h0KXKvVTBcKvrrJX5bBWGRVCeUw1DwpL2B2s5l/Fr8egkw==" saltValue="OQNGv0BsqoooiyvoHSe0s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E013-AF91-4B97-A69A-C6FDBB687D39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5" outlineLevelRow="3" x14ac:dyDescent="0.25"/>
  <cols>
    <col min="1" max="1" width="3.36328125" customWidth="1"/>
    <col min="2" max="2" width="12.453125" style="176" customWidth="1"/>
    <col min="3" max="3" width="63.1796875" style="176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17" width="0" hidden="1" customWidth="1"/>
    <col min="18" max="18" width="6.81640625" customWidth="1"/>
    <col min="20" max="25" width="0" hidden="1" customWidth="1"/>
    <col min="29" max="29" width="0" hidden="1" customWidth="1"/>
    <col min="31" max="41" width="0" hidden="1" customWidth="1"/>
    <col min="53" max="53" width="98.6328125" customWidth="1"/>
  </cols>
  <sheetData>
    <row r="1" spans="1:60" ht="15.75" customHeight="1" x14ac:dyDescent="0.35">
      <c r="A1" s="197" t="s">
        <v>90</v>
      </c>
      <c r="B1" s="197"/>
      <c r="C1" s="197"/>
      <c r="D1" s="197"/>
      <c r="E1" s="197"/>
      <c r="F1" s="197"/>
      <c r="G1" s="197"/>
      <c r="AG1" t="s">
        <v>91</v>
      </c>
    </row>
    <row r="2" spans="1:60" ht="25" customHeight="1" x14ac:dyDescent="0.25">
      <c r="A2" s="198" t="s">
        <v>7</v>
      </c>
      <c r="B2" s="48" t="s">
        <v>48</v>
      </c>
      <c r="C2" s="201" t="s">
        <v>49</v>
      </c>
      <c r="D2" s="199"/>
      <c r="E2" s="199"/>
      <c r="F2" s="199"/>
      <c r="G2" s="200"/>
      <c r="AG2" t="s">
        <v>92</v>
      </c>
    </row>
    <row r="3" spans="1:60" ht="25" customHeight="1" x14ac:dyDescent="0.25">
      <c r="A3" s="198" t="s">
        <v>8</v>
      </c>
      <c r="B3" s="48" t="s">
        <v>43</v>
      </c>
      <c r="C3" s="201" t="s">
        <v>44</v>
      </c>
      <c r="D3" s="199"/>
      <c r="E3" s="199"/>
      <c r="F3" s="199"/>
      <c r="G3" s="200"/>
      <c r="AC3" s="176" t="s">
        <v>92</v>
      </c>
      <c r="AG3" t="s">
        <v>93</v>
      </c>
    </row>
    <row r="4" spans="1:60" ht="25" customHeight="1" x14ac:dyDescent="0.25">
      <c r="A4" s="202" t="s">
        <v>9</v>
      </c>
      <c r="B4" s="203" t="s">
        <v>43</v>
      </c>
      <c r="C4" s="204" t="s">
        <v>44</v>
      </c>
      <c r="D4" s="205"/>
      <c r="E4" s="205"/>
      <c r="F4" s="205"/>
      <c r="G4" s="206"/>
      <c r="AG4" t="s">
        <v>94</v>
      </c>
    </row>
    <row r="5" spans="1:60" x14ac:dyDescent="0.25">
      <c r="D5" s="10"/>
    </row>
    <row r="6" spans="1:60" ht="37.5" x14ac:dyDescent="0.25">
      <c r="A6" s="208" t="s">
        <v>95</v>
      </c>
      <c r="B6" s="210" t="s">
        <v>96</v>
      </c>
      <c r="C6" s="210" t="s">
        <v>97</v>
      </c>
      <c r="D6" s="209" t="s">
        <v>98</v>
      </c>
      <c r="E6" s="208" t="s">
        <v>99</v>
      </c>
      <c r="F6" s="207" t="s">
        <v>100</v>
      </c>
      <c r="G6" s="208" t="s">
        <v>29</v>
      </c>
      <c r="H6" s="211" t="s">
        <v>30</v>
      </c>
      <c r="I6" s="211" t="s">
        <v>101</v>
      </c>
      <c r="J6" s="211" t="s">
        <v>31</v>
      </c>
      <c r="K6" s="211" t="s">
        <v>102</v>
      </c>
      <c r="L6" s="211" t="s">
        <v>103</v>
      </c>
      <c r="M6" s="211" t="s">
        <v>104</v>
      </c>
      <c r="N6" s="211" t="s">
        <v>105</v>
      </c>
      <c r="O6" s="211" t="s">
        <v>106</v>
      </c>
      <c r="P6" s="211" t="s">
        <v>107</v>
      </c>
      <c r="Q6" s="211" t="s">
        <v>108</v>
      </c>
      <c r="R6" s="211" t="s">
        <v>109</v>
      </c>
      <c r="S6" s="211" t="s">
        <v>110</v>
      </c>
      <c r="T6" s="211" t="s">
        <v>111</v>
      </c>
      <c r="U6" s="211" t="s">
        <v>112</v>
      </c>
      <c r="V6" s="211" t="s">
        <v>113</v>
      </c>
      <c r="W6" s="211" t="s">
        <v>114</v>
      </c>
      <c r="X6" s="211" t="s">
        <v>115</v>
      </c>
      <c r="Y6" s="211" t="s">
        <v>116</v>
      </c>
    </row>
    <row r="7" spans="1:60" hidden="1" x14ac:dyDescent="0.25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ht="13" x14ac:dyDescent="0.25">
      <c r="A8" s="228" t="s">
        <v>117</v>
      </c>
      <c r="B8" s="229" t="s">
        <v>75</v>
      </c>
      <c r="C8" s="253" t="s">
        <v>76</v>
      </c>
      <c r="D8" s="230"/>
      <c r="E8" s="231"/>
      <c r="F8" s="232"/>
      <c r="G8" s="232">
        <f>SUMIF(AG9:AG37,"&lt;&gt;NOR",G9:G37)</f>
        <v>0</v>
      </c>
      <c r="H8" s="232"/>
      <c r="I8" s="232">
        <f>SUM(I9:I37)</f>
        <v>0</v>
      </c>
      <c r="J8" s="232"/>
      <c r="K8" s="232">
        <f>SUM(K9:K37)</f>
        <v>0</v>
      </c>
      <c r="L8" s="232"/>
      <c r="M8" s="232">
        <f>SUM(M9:M37)</f>
        <v>0</v>
      </c>
      <c r="N8" s="231"/>
      <c r="O8" s="231">
        <f>SUM(O9:O37)</f>
        <v>3.4699999999999998</v>
      </c>
      <c r="P8" s="231"/>
      <c r="Q8" s="231">
        <f>SUM(Q9:Q37)</f>
        <v>0</v>
      </c>
      <c r="R8" s="232"/>
      <c r="S8" s="232"/>
      <c r="T8" s="233"/>
      <c r="U8" s="227"/>
      <c r="V8" s="227">
        <f>SUM(V9:V37)</f>
        <v>455.10999999999996</v>
      </c>
      <c r="W8" s="227"/>
      <c r="X8" s="227"/>
      <c r="Y8" s="227"/>
      <c r="AG8" t="s">
        <v>118</v>
      </c>
    </row>
    <row r="9" spans="1:60" ht="20" outlineLevel="1" x14ac:dyDescent="0.25">
      <c r="A9" s="235">
        <v>1</v>
      </c>
      <c r="B9" s="236" t="s">
        <v>119</v>
      </c>
      <c r="C9" s="254" t="s">
        <v>120</v>
      </c>
      <c r="D9" s="237" t="s">
        <v>121</v>
      </c>
      <c r="E9" s="238">
        <v>180.4</v>
      </c>
      <c r="F9" s="239"/>
      <c r="G9" s="240">
        <f>ROUND(E9*F9,2)</f>
        <v>0</v>
      </c>
      <c r="H9" s="239"/>
      <c r="I9" s="240">
        <f>ROUND(E9*H9,2)</f>
        <v>0</v>
      </c>
      <c r="J9" s="239"/>
      <c r="K9" s="240">
        <f>ROUND(E9*J9,2)</f>
        <v>0</v>
      </c>
      <c r="L9" s="240">
        <v>21</v>
      </c>
      <c r="M9" s="240">
        <f>G9*(1+L9/100)</f>
        <v>0</v>
      </c>
      <c r="N9" s="238">
        <v>6.0600000000000003E-3</v>
      </c>
      <c r="O9" s="238">
        <f>ROUND(E9*N9,2)</f>
        <v>1.0900000000000001</v>
      </c>
      <c r="P9" s="238">
        <v>0</v>
      </c>
      <c r="Q9" s="238">
        <f>ROUND(E9*P9,2)</f>
        <v>0</v>
      </c>
      <c r="R9" s="240" t="s">
        <v>122</v>
      </c>
      <c r="S9" s="240" t="s">
        <v>123</v>
      </c>
      <c r="T9" s="241" t="s">
        <v>123</v>
      </c>
      <c r="U9" s="222">
        <v>0.28999999999999998</v>
      </c>
      <c r="V9" s="222">
        <f>ROUND(E9*U9,2)</f>
        <v>52.32</v>
      </c>
      <c r="W9" s="222"/>
      <c r="X9" s="222" t="s">
        <v>124</v>
      </c>
      <c r="Y9" s="222" t="s">
        <v>125</v>
      </c>
      <c r="Z9" s="212"/>
      <c r="AA9" s="212"/>
      <c r="AB9" s="212"/>
      <c r="AC9" s="212"/>
      <c r="AD9" s="212"/>
      <c r="AE9" s="212"/>
      <c r="AF9" s="212"/>
      <c r="AG9" s="212" t="s">
        <v>126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5">
      <c r="A10" s="219"/>
      <c r="B10" s="220"/>
      <c r="C10" s="255" t="s">
        <v>127</v>
      </c>
      <c r="D10" s="242"/>
      <c r="E10" s="242"/>
      <c r="F10" s="242"/>
      <c r="G10" s="242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128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2" x14ac:dyDescent="0.25">
      <c r="A11" s="219"/>
      <c r="B11" s="220"/>
      <c r="C11" s="256" t="s">
        <v>129</v>
      </c>
      <c r="D11" s="223"/>
      <c r="E11" s="224">
        <v>180.4</v>
      </c>
      <c r="F11" s="222"/>
      <c r="G11" s="222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130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5">
      <c r="A12" s="235">
        <v>2</v>
      </c>
      <c r="B12" s="236" t="s">
        <v>131</v>
      </c>
      <c r="C12" s="254" t="s">
        <v>132</v>
      </c>
      <c r="D12" s="237" t="s">
        <v>121</v>
      </c>
      <c r="E12" s="238">
        <v>61.54</v>
      </c>
      <c r="F12" s="239"/>
      <c r="G12" s="240">
        <f>ROUND(E12*F12,2)</f>
        <v>0</v>
      </c>
      <c r="H12" s="239"/>
      <c r="I12" s="240">
        <f>ROUND(E12*H12,2)</f>
        <v>0</v>
      </c>
      <c r="J12" s="239"/>
      <c r="K12" s="240">
        <f>ROUND(E12*J12,2)</f>
        <v>0</v>
      </c>
      <c r="L12" s="240">
        <v>21</v>
      </c>
      <c r="M12" s="240">
        <f>G12*(1+L12/100)</f>
        <v>0</v>
      </c>
      <c r="N12" s="238">
        <v>4.0000000000000003E-5</v>
      </c>
      <c r="O12" s="238">
        <f>ROUND(E12*N12,2)</f>
        <v>0</v>
      </c>
      <c r="P12" s="238">
        <v>0</v>
      </c>
      <c r="Q12" s="238">
        <f>ROUND(E12*P12,2)</f>
        <v>0</v>
      </c>
      <c r="R12" s="240" t="s">
        <v>122</v>
      </c>
      <c r="S12" s="240" t="s">
        <v>123</v>
      </c>
      <c r="T12" s="241" t="s">
        <v>123</v>
      </c>
      <c r="U12" s="222">
        <v>0.08</v>
      </c>
      <c r="V12" s="222">
        <f>ROUND(E12*U12,2)</f>
        <v>4.92</v>
      </c>
      <c r="W12" s="222"/>
      <c r="X12" s="222" t="s">
        <v>124</v>
      </c>
      <c r="Y12" s="222" t="s">
        <v>125</v>
      </c>
      <c r="Z12" s="212"/>
      <c r="AA12" s="212"/>
      <c r="AB12" s="212"/>
      <c r="AC12" s="212"/>
      <c r="AD12" s="212"/>
      <c r="AE12" s="212"/>
      <c r="AF12" s="212"/>
      <c r="AG12" s="212" t="s">
        <v>126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20.5" outlineLevel="2" x14ac:dyDescent="0.25">
      <c r="A13" s="219"/>
      <c r="B13" s="220"/>
      <c r="C13" s="255" t="s">
        <v>133</v>
      </c>
      <c r="D13" s="242"/>
      <c r="E13" s="242"/>
      <c r="F13" s="242"/>
      <c r="G13" s="24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128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43" t="str">
        <f>C13</f>
        <v>s rámy a zárubněmi, zábradlí, předmětů oplechování apod., které se zřizují ještě před úpravami povrchu, před jejich znečištěním při úpravách povrchu nástřikem plastických (lepivých) maltovin</v>
      </c>
      <c r="BB13" s="212"/>
      <c r="BC13" s="212"/>
      <c r="BD13" s="212"/>
      <c r="BE13" s="212"/>
      <c r="BF13" s="212"/>
      <c r="BG13" s="212"/>
      <c r="BH13" s="212"/>
    </row>
    <row r="14" spans="1:60" outlineLevel="2" x14ac:dyDescent="0.25">
      <c r="A14" s="219"/>
      <c r="B14" s="220"/>
      <c r="C14" s="256" t="s">
        <v>134</v>
      </c>
      <c r="D14" s="223"/>
      <c r="E14" s="224">
        <v>15.9</v>
      </c>
      <c r="F14" s="222"/>
      <c r="G14" s="222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130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3" x14ac:dyDescent="0.25">
      <c r="A15" s="219"/>
      <c r="B15" s="220"/>
      <c r="C15" s="256" t="s">
        <v>135</v>
      </c>
      <c r="D15" s="223"/>
      <c r="E15" s="224">
        <v>25.76</v>
      </c>
      <c r="F15" s="222"/>
      <c r="G15" s="222"/>
      <c r="H15" s="222"/>
      <c r="I15" s="222"/>
      <c r="J15" s="222"/>
      <c r="K15" s="222"/>
      <c r="L15" s="222"/>
      <c r="M15" s="222"/>
      <c r="N15" s="221"/>
      <c r="O15" s="221"/>
      <c r="P15" s="221"/>
      <c r="Q15" s="221"/>
      <c r="R15" s="222"/>
      <c r="S15" s="222"/>
      <c r="T15" s="222"/>
      <c r="U15" s="222"/>
      <c r="V15" s="222"/>
      <c r="W15" s="222"/>
      <c r="X15" s="222"/>
      <c r="Y15" s="222"/>
      <c r="Z15" s="212"/>
      <c r="AA15" s="212"/>
      <c r="AB15" s="212"/>
      <c r="AC15" s="212"/>
      <c r="AD15" s="212"/>
      <c r="AE15" s="212"/>
      <c r="AF15" s="212"/>
      <c r="AG15" s="212" t="s">
        <v>130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3" x14ac:dyDescent="0.25">
      <c r="A16" s="219"/>
      <c r="B16" s="220"/>
      <c r="C16" s="256" t="s">
        <v>136</v>
      </c>
      <c r="D16" s="223"/>
      <c r="E16" s="224">
        <v>19.88</v>
      </c>
      <c r="F16" s="222"/>
      <c r="G16" s="222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130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5">
      <c r="A17" s="235">
        <v>3</v>
      </c>
      <c r="B17" s="236" t="s">
        <v>137</v>
      </c>
      <c r="C17" s="254" t="s">
        <v>138</v>
      </c>
      <c r="D17" s="237" t="s">
        <v>121</v>
      </c>
      <c r="E17" s="238">
        <v>225.5</v>
      </c>
      <c r="F17" s="239"/>
      <c r="G17" s="240">
        <f>ROUND(E17*F17,2)</f>
        <v>0</v>
      </c>
      <c r="H17" s="239"/>
      <c r="I17" s="240">
        <f>ROUND(E17*H17,2)</f>
        <v>0</v>
      </c>
      <c r="J17" s="239"/>
      <c r="K17" s="240">
        <f>ROUND(E17*J17,2)</f>
        <v>0</v>
      </c>
      <c r="L17" s="240">
        <v>21</v>
      </c>
      <c r="M17" s="240">
        <f>G17*(1+L17/100)</f>
        <v>0</v>
      </c>
      <c r="N17" s="238">
        <v>2.0100000000000001E-3</v>
      </c>
      <c r="O17" s="238">
        <f>ROUND(E17*N17,2)</f>
        <v>0.45</v>
      </c>
      <c r="P17" s="238">
        <v>0</v>
      </c>
      <c r="Q17" s="238">
        <f>ROUND(E17*P17,2)</f>
        <v>0</v>
      </c>
      <c r="R17" s="240" t="s">
        <v>122</v>
      </c>
      <c r="S17" s="240" t="s">
        <v>139</v>
      </c>
      <c r="T17" s="241" t="s">
        <v>139</v>
      </c>
      <c r="U17" s="222">
        <v>0.15</v>
      </c>
      <c r="V17" s="222">
        <f>ROUND(E17*U17,2)</f>
        <v>33.83</v>
      </c>
      <c r="W17" s="222"/>
      <c r="X17" s="222" t="s">
        <v>124</v>
      </c>
      <c r="Y17" s="222" t="s">
        <v>125</v>
      </c>
      <c r="Z17" s="212"/>
      <c r="AA17" s="212"/>
      <c r="AB17" s="212"/>
      <c r="AC17" s="212"/>
      <c r="AD17" s="212"/>
      <c r="AE17" s="212"/>
      <c r="AF17" s="212"/>
      <c r="AG17" s="212" t="s">
        <v>126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2" x14ac:dyDescent="0.25">
      <c r="A18" s="219"/>
      <c r="B18" s="220"/>
      <c r="C18" s="255" t="s">
        <v>140</v>
      </c>
      <c r="D18" s="242"/>
      <c r="E18" s="242"/>
      <c r="F18" s="242"/>
      <c r="G18" s="242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128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2" x14ac:dyDescent="0.25">
      <c r="A19" s="219"/>
      <c r="B19" s="220"/>
      <c r="C19" s="256" t="s">
        <v>141</v>
      </c>
      <c r="D19" s="223"/>
      <c r="E19" s="224">
        <v>225.5</v>
      </c>
      <c r="F19" s="222"/>
      <c r="G19" s="222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130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5">
      <c r="A20" s="235">
        <v>4</v>
      </c>
      <c r="B20" s="236" t="s">
        <v>142</v>
      </c>
      <c r="C20" s="254" t="s">
        <v>143</v>
      </c>
      <c r="D20" s="237" t="s">
        <v>121</v>
      </c>
      <c r="E20" s="238">
        <v>259.32499999999999</v>
      </c>
      <c r="F20" s="239"/>
      <c r="G20" s="240">
        <f>ROUND(E20*F20,2)</f>
        <v>0</v>
      </c>
      <c r="H20" s="239"/>
      <c r="I20" s="240">
        <f>ROUND(E20*H20,2)</f>
        <v>0</v>
      </c>
      <c r="J20" s="239"/>
      <c r="K20" s="240">
        <f>ROUND(E20*J20,2)</f>
        <v>0</v>
      </c>
      <c r="L20" s="240">
        <v>21</v>
      </c>
      <c r="M20" s="240">
        <f>G20*(1+L20/100)</f>
        <v>0</v>
      </c>
      <c r="N20" s="238">
        <v>6.0999999999999997E-4</v>
      </c>
      <c r="O20" s="238">
        <f>ROUND(E20*N20,2)</f>
        <v>0.16</v>
      </c>
      <c r="P20" s="238">
        <v>0</v>
      </c>
      <c r="Q20" s="238">
        <f>ROUND(E20*P20,2)</f>
        <v>0</v>
      </c>
      <c r="R20" s="240" t="s">
        <v>122</v>
      </c>
      <c r="S20" s="240" t="s">
        <v>123</v>
      </c>
      <c r="T20" s="241" t="s">
        <v>123</v>
      </c>
      <c r="U20" s="222">
        <v>0.24199999999999999</v>
      </c>
      <c r="V20" s="222">
        <f>ROUND(E20*U20,2)</f>
        <v>62.76</v>
      </c>
      <c r="W20" s="222"/>
      <c r="X20" s="222" t="s">
        <v>124</v>
      </c>
      <c r="Y20" s="222" t="s">
        <v>125</v>
      </c>
      <c r="Z20" s="212"/>
      <c r="AA20" s="212"/>
      <c r="AB20" s="212"/>
      <c r="AC20" s="212"/>
      <c r="AD20" s="212"/>
      <c r="AE20" s="212"/>
      <c r="AF20" s="212"/>
      <c r="AG20" s="212" t="s">
        <v>126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2" x14ac:dyDescent="0.25">
      <c r="A21" s="219"/>
      <c r="B21" s="220"/>
      <c r="C21" s="255" t="s">
        <v>144</v>
      </c>
      <c r="D21" s="242"/>
      <c r="E21" s="242"/>
      <c r="F21" s="242"/>
      <c r="G21" s="242"/>
      <c r="H21" s="222"/>
      <c r="I21" s="222"/>
      <c r="J21" s="222"/>
      <c r="K21" s="222"/>
      <c r="L21" s="222"/>
      <c r="M21" s="222"/>
      <c r="N21" s="221"/>
      <c r="O21" s="221"/>
      <c r="P21" s="221"/>
      <c r="Q21" s="221"/>
      <c r="R21" s="222"/>
      <c r="S21" s="222"/>
      <c r="T21" s="222"/>
      <c r="U21" s="222"/>
      <c r="V21" s="222"/>
      <c r="W21" s="222"/>
      <c r="X21" s="222"/>
      <c r="Y21" s="222"/>
      <c r="Z21" s="212"/>
      <c r="AA21" s="212"/>
      <c r="AB21" s="212"/>
      <c r="AC21" s="212"/>
      <c r="AD21" s="212"/>
      <c r="AE21" s="212"/>
      <c r="AF21" s="212"/>
      <c r="AG21" s="212" t="s">
        <v>128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5">
      <c r="A22" s="219"/>
      <c r="B22" s="220"/>
      <c r="C22" s="257" t="s">
        <v>145</v>
      </c>
      <c r="D22" s="244"/>
      <c r="E22" s="244"/>
      <c r="F22" s="244"/>
      <c r="G22" s="244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146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2" x14ac:dyDescent="0.25">
      <c r="A23" s="219"/>
      <c r="B23" s="220"/>
      <c r="C23" s="256" t="s">
        <v>147</v>
      </c>
      <c r="D23" s="223"/>
      <c r="E23" s="224">
        <v>225.5</v>
      </c>
      <c r="F23" s="222"/>
      <c r="G23" s="222"/>
      <c r="H23" s="222"/>
      <c r="I23" s="222"/>
      <c r="J23" s="222"/>
      <c r="K23" s="222"/>
      <c r="L23" s="222"/>
      <c r="M23" s="222"/>
      <c r="N23" s="221"/>
      <c r="O23" s="221"/>
      <c r="P23" s="221"/>
      <c r="Q23" s="221"/>
      <c r="R23" s="222"/>
      <c r="S23" s="222"/>
      <c r="T23" s="222"/>
      <c r="U23" s="222"/>
      <c r="V23" s="222"/>
      <c r="W23" s="222"/>
      <c r="X23" s="222"/>
      <c r="Y23" s="222"/>
      <c r="Z23" s="212"/>
      <c r="AA23" s="212"/>
      <c r="AB23" s="212"/>
      <c r="AC23" s="212"/>
      <c r="AD23" s="212"/>
      <c r="AE23" s="212"/>
      <c r="AF23" s="212"/>
      <c r="AG23" s="212" t="s">
        <v>130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3" x14ac:dyDescent="0.25">
      <c r="A24" s="219"/>
      <c r="B24" s="220"/>
      <c r="C24" s="258" t="s">
        <v>148</v>
      </c>
      <c r="D24" s="225"/>
      <c r="E24" s="226">
        <v>33.825000000000003</v>
      </c>
      <c r="F24" s="222"/>
      <c r="G24" s="222"/>
      <c r="H24" s="222"/>
      <c r="I24" s="222"/>
      <c r="J24" s="222"/>
      <c r="K24" s="222"/>
      <c r="L24" s="222"/>
      <c r="M24" s="222"/>
      <c r="N24" s="221"/>
      <c r="O24" s="221"/>
      <c r="P24" s="221"/>
      <c r="Q24" s="221"/>
      <c r="R24" s="222"/>
      <c r="S24" s="222"/>
      <c r="T24" s="222"/>
      <c r="U24" s="222"/>
      <c r="V24" s="222"/>
      <c r="W24" s="222"/>
      <c r="X24" s="222"/>
      <c r="Y24" s="222"/>
      <c r="Z24" s="212"/>
      <c r="AA24" s="212"/>
      <c r="AB24" s="212"/>
      <c r="AC24" s="212"/>
      <c r="AD24" s="212"/>
      <c r="AE24" s="212"/>
      <c r="AF24" s="212"/>
      <c r="AG24" s="212" t="s">
        <v>130</v>
      </c>
      <c r="AH24" s="212">
        <v>4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30" outlineLevel="1" x14ac:dyDescent="0.25">
      <c r="A25" s="235">
        <v>5</v>
      </c>
      <c r="B25" s="236" t="s">
        <v>149</v>
      </c>
      <c r="C25" s="254" t="s">
        <v>150</v>
      </c>
      <c r="D25" s="237" t="s">
        <v>121</v>
      </c>
      <c r="E25" s="238">
        <v>225.5</v>
      </c>
      <c r="F25" s="239"/>
      <c r="G25" s="240">
        <f>ROUND(E25*F25,2)</f>
        <v>0</v>
      </c>
      <c r="H25" s="239"/>
      <c r="I25" s="240">
        <f>ROUND(E25*H25,2)</f>
        <v>0</v>
      </c>
      <c r="J25" s="239"/>
      <c r="K25" s="240">
        <f>ROUND(E25*J25,2)</f>
        <v>0</v>
      </c>
      <c r="L25" s="240">
        <v>21</v>
      </c>
      <c r="M25" s="240">
        <f>G25*(1+L25/100)</f>
        <v>0</v>
      </c>
      <c r="N25" s="238">
        <v>6.7999999999999996E-3</v>
      </c>
      <c r="O25" s="238">
        <f>ROUND(E25*N25,2)</f>
        <v>1.53</v>
      </c>
      <c r="P25" s="238">
        <v>0</v>
      </c>
      <c r="Q25" s="238">
        <f>ROUND(E25*P25,2)</f>
        <v>0</v>
      </c>
      <c r="R25" s="240" t="s">
        <v>151</v>
      </c>
      <c r="S25" s="240" t="s">
        <v>123</v>
      </c>
      <c r="T25" s="241" t="s">
        <v>123</v>
      </c>
      <c r="U25" s="222">
        <v>1</v>
      </c>
      <c r="V25" s="222">
        <f>ROUND(E25*U25,2)</f>
        <v>225.5</v>
      </c>
      <c r="W25" s="222"/>
      <c r="X25" s="222" t="s">
        <v>124</v>
      </c>
      <c r="Y25" s="222" t="s">
        <v>125</v>
      </c>
      <c r="Z25" s="212"/>
      <c r="AA25" s="212"/>
      <c r="AB25" s="212"/>
      <c r="AC25" s="212"/>
      <c r="AD25" s="212"/>
      <c r="AE25" s="212"/>
      <c r="AF25" s="212"/>
      <c r="AG25" s="212" t="s">
        <v>126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2" x14ac:dyDescent="0.25">
      <c r="A26" s="219"/>
      <c r="B26" s="220"/>
      <c r="C26" s="255" t="s">
        <v>152</v>
      </c>
      <c r="D26" s="242"/>
      <c r="E26" s="242"/>
      <c r="F26" s="242"/>
      <c r="G26" s="242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128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2" x14ac:dyDescent="0.25">
      <c r="A27" s="219"/>
      <c r="B27" s="220"/>
      <c r="C27" s="256" t="s">
        <v>153</v>
      </c>
      <c r="D27" s="223"/>
      <c r="E27" s="224">
        <v>225.5</v>
      </c>
      <c r="F27" s="222"/>
      <c r="G27" s="222"/>
      <c r="H27" s="222"/>
      <c r="I27" s="222"/>
      <c r="J27" s="222"/>
      <c r="K27" s="222"/>
      <c r="L27" s="222"/>
      <c r="M27" s="222"/>
      <c r="N27" s="221"/>
      <c r="O27" s="221"/>
      <c r="P27" s="221"/>
      <c r="Q27" s="221"/>
      <c r="R27" s="222"/>
      <c r="S27" s="222"/>
      <c r="T27" s="222"/>
      <c r="U27" s="222"/>
      <c r="V27" s="222"/>
      <c r="W27" s="222"/>
      <c r="X27" s="222"/>
      <c r="Y27" s="222"/>
      <c r="Z27" s="212"/>
      <c r="AA27" s="212"/>
      <c r="AB27" s="212"/>
      <c r="AC27" s="212"/>
      <c r="AD27" s="212"/>
      <c r="AE27" s="212"/>
      <c r="AF27" s="212"/>
      <c r="AG27" s="212" t="s">
        <v>130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5">
      <c r="A28" s="235">
        <v>6</v>
      </c>
      <c r="B28" s="236" t="s">
        <v>154</v>
      </c>
      <c r="C28" s="254" t="s">
        <v>155</v>
      </c>
      <c r="D28" s="237" t="s">
        <v>121</v>
      </c>
      <c r="E28" s="238">
        <v>225.5</v>
      </c>
      <c r="F28" s="239"/>
      <c r="G28" s="240">
        <f>ROUND(E28*F28,2)</f>
        <v>0</v>
      </c>
      <c r="H28" s="239"/>
      <c r="I28" s="240">
        <f>ROUND(E28*H28,2)</f>
        <v>0</v>
      </c>
      <c r="J28" s="239"/>
      <c r="K28" s="240">
        <f>ROUND(E28*J28,2)</f>
        <v>0</v>
      </c>
      <c r="L28" s="240">
        <v>21</v>
      </c>
      <c r="M28" s="240">
        <f>G28*(1+L28/100)</f>
        <v>0</v>
      </c>
      <c r="N28" s="238">
        <v>2.0000000000000002E-5</v>
      </c>
      <c r="O28" s="238">
        <f>ROUND(E28*N28,2)</f>
        <v>0</v>
      </c>
      <c r="P28" s="238">
        <v>0</v>
      </c>
      <c r="Q28" s="238">
        <f>ROUND(E28*P28,2)</f>
        <v>0</v>
      </c>
      <c r="R28" s="240" t="s">
        <v>122</v>
      </c>
      <c r="S28" s="240" t="s">
        <v>123</v>
      </c>
      <c r="T28" s="241" t="s">
        <v>123</v>
      </c>
      <c r="U28" s="222">
        <v>0.18</v>
      </c>
      <c r="V28" s="222">
        <f>ROUND(E28*U28,2)</f>
        <v>40.590000000000003</v>
      </c>
      <c r="W28" s="222"/>
      <c r="X28" s="222" t="s">
        <v>124</v>
      </c>
      <c r="Y28" s="222" t="s">
        <v>125</v>
      </c>
      <c r="Z28" s="212"/>
      <c r="AA28" s="212"/>
      <c r="AB28" s="212"/>
      <c r="AC28" s="212"/>
      <c r="AD28" s="212"/>
      <c r="AE28" s="212"/>
      <c r="AF28" s="212"/>
      <c r="AG28" s="212" t="s">
        <v>126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2" x14ac:dyDescent="0.25">
      <c r="A29" s="219"/>
      <c r="B29" s="220"/>
      <c r="C29" s="256" t="s">
        <v>153</v>
      </c>
      <c r="D29" s="223"/>
      <c r="E29" s="224">
        <v>225.5</v>
      </c>
      <c r="F29" s="222"/>
      <c r="G29" s="222"/>
      <c r="H29" s="222"/>
      <c r="I29" s="222"/>
      <c r="J29" s="222"/>
      <c r="K29" s="222"/>
      <c r="L29" s="222"/>
      <c r="M29" s="222"/>
      <c r="N29" s="221"/>
      <c r="O29" s="221"/>
      <c r="P29" s="221"/>
      <c r="Q29" s="221"/>
      <c r="R29" s="222"/>
      <c r="S29" s="222"/>
      <c r="T29" s="222"/>
      <c r="U29" s="222"/>
      <c r="V29" s="222"/>
      <c r="W29" s="222"/>
      <c r="X29" s="222"/>
      <c r="Y29" s="222"/>
      <c r="Z29" s="212"/>
      <c r="AA29" s="212"/>
      <c r="AB29" s="212"/>
      <c r="AC29" s="212"/>
      <c r="AD29" s="212"/>
      <c r="AE29" s="212"/>
      <c r="AF29" s="212"/>
      <c r="AG29" s="212" t="s">
        <v>130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5">
      <c r="A30" s="235">
        <v>7</v>
      </c>
      <c r="B30" s="236" t="s">
        <v>156</v>
      </c>
      <c r="C30" s="254" t="s">
        <v>157</v>
      </c>
      <c r="D30" s="237" t="s">
        <v>121</v>
      </c>
      <c r="E30" s="238">
        <v>225.5</v>
      </c>
      <c r="F30" s="239"/>
      <c r="G30" s="240">
        <f>ROUND(E30*F30,2)</f>
        <v>0</v>
      </c>
      <c r="H30" s="239"/>
      <c r="I30" s="240">
        <f>ROUND(E30*H30,2)</f>
        <v>0</v>
      </c>
      <c r="J30" s="239"/>
      <c r="K30" s="240">
        <f>ROUND(E30*J30,2)</f>
        <v>0</v>
      </c>
      <c r="L30" s="240">
        <v>21</v>
      </c>
      <c r="M30" s="240">
        <f>G30*(1+L30/100)</f>
        <v>0</v>
      </c>
      <c r="N30" s="238">
        <v>2.2000000000000001E-4</v>
      </c>
      <c r="O30" s="238">
        <f>ROUND(E30*N30,2)</f>
        <v>0.05</v>
      </c>
      <c r="P30" s="238">
        <v>0</v>
      </c>
      <c r="Q30" s="238">
        <f>ROUND(E30*P30,2)</f>
        <v>0</v>
      </c>
      <c r="R30" s="240" t="s">
        <v>158</v>
      </c>
      <c r="S30" s="240" t="s">
        <v>123</v>
      </c>
      <c r="T30" s="241" t="s">
        <v>123</v>
      </c>
      <c r="U30" s="222">
        <v>0.1</v>
      </c>
      <c r="V30" s="222">
        <f>ROUND(E30*U30,2)</f>
        <v>22.55</v>
      </c>
      <c r="W30" s="222"/>
      <c r="X30" s="222" t="s">
        <v>124</v>
      </c>
      <c r="Y30" s="222" t="s">
        <v>125</v>
      </c>
      <c r="Z30" s="212"/>
      <c r="AA30" s="212"/>
      <c r="AB30" s="212"/>
      <c r="AC30" s="212"/>
      <c r="AD30" s="212"/>
      <c r="AE30" s="212"/>
      <c r="AF30" s="212"/>
      <c r="AG30" s="212" t="s">
        <v>126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5">
      <c r="A31" s="219"/>
      <c r="B31" s="220"/>
      <c r="C31" s="256" t="s">
        <v>159</v>
      </c>
      <c r="D31" s="223"/>
      <c r="E31" s="224">
        <v>225.5</v>
      </c>
      <c r="F31" s="222"/>
      <c r="G31" s="222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130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5">
      <c r="A32" s="235">
        <v>8</v>
      </c>
      <c r="B32" s="236" t="s">
        <v>160</v>
      </c>
      <c r="C32" s="254" t="s">
        <v>161</v>
      </c>
      <c r="D32" s="237" t="s">
        <v>162</v>
      </c>
      <c r="E32" s="238">
        <v>66.5</v>
      </c>
      <c r="F32" s="239"/>
      <c r="G32" s="240">
        <f>ROUND(E32*F32,2)</f>
        <v>0</v>
      </c>
      <c r="H32" s="239"/>
      <c r="I32" s="240">
        <f>ROUND(E32*H32,2)</f>
        <v>0</v>
      </c>
      <c r="J32" s="239"/>
      <c r="K32" s="240">
        <f>ROUND(E32*J32,2)</f>
        <v>0</v>
      </c>
      <c r="L32" s="240">
        <v>21</v>
      </c>
      <c r="M32" s="240">
        <f>G32*(1+L32/100)</f>
        <v>0</v>
      </c>
      <c r="N32" s="238">
        <v>2.4099999999999998E-3</v>
      </c>
      <c r="O32" s="238">
        <f>ROUND(E32*N32,2)</f>
        <v>0.16</v>
      </c>
      <c r="P32" s="238">
        <v>0</v>
      </c>
      <c r="Q32" s="238">
        <f>ROUND(E32*P32,2)</f>
        <v>0</v>
      </c>
      <c r="R32" s="240"/>
      <c r="S32" s="240" t="s">
        <v>163</v>
      </c>
      <c r="T32" s="241" t="s">
        <v>164</v>
      </c>
      <c r="U32" s="222">
        <v>0.19</v>
      </c>
      <c r="V32" s="222">
        <f>ROUND(E32*U32,2)</f>
        <v>12.64</v>
      </c>
      <c r="W32" s="222"/>
      <c r="X32" s="222" t="s">
        <v>124</v>
      </c>
      <c r="Y32" s="222" t="s">
        <v>125</v>
      </c>
      <c r="Z32" s="212"/>
      <c r="AA32" s="212"/>
      <c r="AB32" s="212"/>
      <c r="AC32" s="212"/>
      <c r="AD32" s="212"/>
      <c r="AE32" s="212"/>
      <c r="AF32" s="212"/>
      <c r="AG32" s="212" t="s">
        <v>126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 x14ac:dyDescent="0.25">
      <c r="A33" s="219"/>
      <c r="B33" s="220"/>
      <c r="C33" s="256" t="s">
        <v>165</v>
      </c>
      <c r="D33" s="223"/>
      <c r="E33" s="224">
        <v>60</v>
      </c>
      <c r="F33" s="222"/>
      <c r="G33" s="222"/>
      <c r="H33" s="222"/>
      <c r="I33" s="222"/>
      <c r="J33" s="222"/>
      <c r="K33" s="222"/>
      <c r="L33" s="222"/>
      <c r="M33" s="222"/>
      <c r="N33" s="221"/>
      <c r="O33" s="221"/>
      <c r="P33" s="221"/>
      <c r="Q33" s="221"/>
      <c r="R33" s="222"/>
      <c r="S33" s="222"/>
      <c r="T33" s="222"/>
      <c r="U33" s="222"/>
      <c r="V33" s="222"/>
      <c r="W33" s="222"/>
      <c r="X33" s="222"/>
      <c r="Y33" s="222"/>
      <c r="Z33" s="212"/>
      <c r="AA33" s="212"/>
      <c r="AB33" s="212"/>
      <c r="AC33" s="212"/>
      <c r="AD33" s="212"/>
      <c r="AE33" s="212"/>
      <c r="AF33" s="212"/>
      <c r="AG33" s="212" t="s">
        <v>130</v>
      </c>
      <c r="AH33" s="212">
        <v>0</v>
      </c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3" x14ac:dyDescent="0.25">
      <c r="A34" s="219"/>
      <c r="B34" s="220"/>
      <c r="C34" s="256" t="s">
        <v>166</v>
      </c>
      <c r="D34" s="223"/>
      <c r="E34" s="224">
        <v>6.5</v>
      </c>
      <c r="F34" s="222"/>
      <c r="G34" s="222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130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ht="20" outlineLevel="1" x14ac:dyDescent="0.25">
      <c r="A35" s="235">
        <v>9</v>
      </c>
      <c r="B35" s="236" t="s">
        <v>167</v>
      </c>
      <c r="C35" s="254" t="s">
        <v>168</v>
      </c>
      <c r="D35" s="237" t="s">
        <v>169</v>
      </c>
      <c r="E35" s="238">
        <v>25.932500000000001</v>
      </c>
      <c r="F35" s="239"/>
      <c r="G35" s="240">
        <f>ROUND(E35*F35,2)</f>
        <v>0</v>
      </c>
      <c r="H35" s="239"/>
      <c r="I35" s="240">
        <f>ROUND(E35*H35,2)</f>
        <v>0</v>
      </c>
      <c r="J35" s="239"/>
      <c r="K35" s="240">
        <f>ROUND(E35*J35,2)</f>
        <v>0</v>
      </c>
      <c r="L35" s="240">
        <v>21</v>
      </c>
      <c r="M35" s="240">
        <f>G35*(1+L35/100)</f>
        <v>0</v>
      </c>
      <c r="N35" s="238">
        <v>1E-3</v>
      </c>
      <c r="O35" s="238">
        <f>ROUND(E35*N35,2)</f>
        <v>0.03</v>
      </c>
      <c r="P35" s="238">
        <v>0</v>
      </c>
      <c r="Q35" s="238">
        <f>ROUND(E35*P35,2)</f>
        <v>0</v>
      </c>
      <c r="R35" s="240" t="s">
        <v>170</v>
      </c>
      <c r="S35" s="240" t="s">
        <v>123</v>
      </c>
      <c r="T35" s="241" t="s">
        <v>123</v>
      </c>
      <c r="U35" s="222">
        <v>0</v>
      </c>
      <c r="V35" s="222">
        <f>ROUND(E35*U35,2)</f>
        <v>0</v>
      </c>
      <c r="W35" s="222"/>
      <c r="X35" s="222" t="s">
        <v>171</v>
      </c>
      <c r="Y35" s="222" t="s">
        <v>125</v>
      </c>
      <c r="Z35" s="212"/>
      <c r="AA35" s="212"/>
      <c r="AB35" s="212"/>
      <c r="AC35" s="212"/>
      <c r="AD35" s="212"/>
      <c r="AE35" s="212"/>
      <c r="AF35" s="212"/>
      <c r="AG35" s="212" t="s">
        <v>172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2" x14ac:dyDescent="0.25">
      <c r="A36" s="219"/>
      <c r="B36" s="220"/>
      <c r="C36" s="256" t="s">
        <v>173</v>
      </c>
      <c r="D36" s="223"/>
      <c r="E36" s="224">
        <v>22.55</v>
      </c>
      <c r="F36" s="222"/>
      <c r="G36" s="222"/>
      <c r="H36" s="222"/>
      <c r="I36" s="222"/>
      <c r="J36" s="222"/>
      <c r="K36" s="222"/>
      <c r="L36" s="222"/>
      <c r="M36" s="222"/>
      <c r="N36" s="221"/>
      <c r="O36" s="221"/>
      <c r="P36" s="221"/>
      <c r="Q36" s="221"/>
      <c r="R36" s="222"/>
      <c r="S36" s="222"/>
      <c r="T36" s="222"/>
      <c r="U36" s="222"/>
      <c r="V36" s="222"/>
      <c r="W36" s="222"/>
      <c r="X36" s="222"/>
      <c r="Y36" s="222"/>
      <c r="Z36" s="212"/>
      <c r="AA36" s="212"/>
      <c r="AB36" s="212"/>
      <c r="AC36" s="212"/>
      <c r="AD36" s="212"/>
      <c r="AE36" s="212"/>
      <c r="AF36" s="212"/>
      <c r="AG36" s="212" t="s">
        <v>130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3" x14ac:dyDescent="0.25">
      <c r="A37" s="219"/>
      <c r="B37" s="220"/>
      <c r="C37" s="258" t="s">
        <v>148</v>
      </c>
      <c r="D37" s="225"/>
      <c r="E37" s="226">
        <v>3.3824999999999998</v>
      </c>
      <c r="F37" s="222"/>
      <c r="G37" s="222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130</v>
      </c>
      <c r="AH37" s="212">
        <v>4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ht="13" x14ac:dyDescent="0.25">
      <c r="A38" s="228" t="s">
        <v>117</v>
      </c>
      <c r="B38" s="229" t="s">
        <v>77</v>
      </c>
      <c r="C38" s="253" t="s">
        <v>78</v>
      </c>
      <c r="D38" s="230"/>
      <c r="E38" s="231"/>
      <c r="F38" s="232"/>
      <c r="G38" s="232">
        <f>SUMIF(AG39:AG67,"&lt;&gt;NOR",G39:G67)</f>
        <v>0</v>
      </c>
      <c r="H38" s="232"/>
      <c r="I38" s="232">
        <f>SUM(I39:I67)</f>
        <v>0</v>
      </c>
      <c r="J38" s="232"/>
      <c r="K38" s="232">
        <f>SUM(K39:K67)</f>
        <v>0</v>
      </c>
      <c r="L38" s="232"/>
      <c r="M38" s="232">
        <f>SUM(M39:M67)</f>
        <v>0</v>
      </c>
      <c r="N38" s="231"/>
      <c r="O38" s="231">
        <f>SUM(O39:O67)</f>
        <v>6.3699999999999992</v>
      </c>
      <c r="P38" s="231"/>
      <c r="Q38" s="231">
        <f>SUM(Q39:Q67)</f>
        <v>0</v>
      </c>
      <c r="R38" s="232"/>
      <c r="S38" s="232"/>
      <c r="T38" s="233"/>
      <c r="U38" s="227"/>
      <c r="V38" s="227">
        <f>SUM(V39:V67)</f>
        <v>89.14</v>
      </c>
      <c r="W38" s="227"/>
      <c r="X38" s="227"/>
      <c r="Y38" s="227"/>
      <c r="AG38" t="s">
        <v>118</v>
      </c>
    </row>
    <row r="39" spans="1:60" ht="20" outlineLevel="1" x14ac:dyDescent="0.25">
      <c r="A39" s="235">
        <v>10</v>
      </c>
      <c r="B39" s="236" t="s">
        <v>174</v>
      </c>
      <c r="C39" s="254" t="s">
        <v>175</v>
      </c>
      <c r="D39" s="237" t="s">
        <v>121</v>
      </c>
      <c r="E39" s="238">
        <v>246</v>
      </c>
      <c r="F39" s="239"/>
      <c r="G39" s="240">
        <f>ROUND(E39*F39,2)</f>
        <v>0</v>
      </c>
      <c r="H39" s="239"/>
      <c r="I39" s="240">
        <f>ROUND(E39*H39,2)</f>
        <v>0</v>
      </c>
      <c r="J39" s="239"/>
      <c r="K39" s="240">
        <f>ROUND(E39*J39,2)</f>
        <v>0</v>
      </c>
      <c r="L39" s="240">
        <v>21</v>
      </c>
      <c r="M39" s="240">
        <f>G39*(1+L39/100)</f>
        <v>0</v>
      </c>
      <c r="N39" s="238">
        <v>2.426E-2</v>
      </c>
      <c r="O39" s="238">
        <f>ROUND(E39*N39,2)</f>
        <v>5.97</v>
      </c>
      <c r="P39" s="238">
        <v>0</v>
      </c>
      <c r="Q39" s="238">
        <f>ROUND(E39*P39,2)</f>
        <v>0</v>
      </c>
      <c r="R39" s="240" t="s">
        <v>176</v>
      </c>
      <c r="S39" s="240" t="s">
        <v>123</v>
      </c>
      <c r="T39" s="241" t="s">
        <v>123</v>
      </c>
      <c r="U39" s="222">
        <v>0.14000000000000001</v>
      </c>
      <c r="V39" s="222">
        <f>ROUND(E39*U39,2)</f>
        <v>34.44</v>
      </c>
      <c r="W39" s="222"/>
      <c r="X39" s="222" t="s">
        <v>124</v>
      </c>
      <c r="Y39" s="222" t="s">
        <v>125</v>
      </c>
      <c r="Z39" s="212"/>
      <c r="AA39" s="212"/>
      <c r="AB39" s="212"/>
      <c r="AC39" s="212"/>
      <c r="AD39" s="212"/>
      <c r="AE39" s="212"/>
      <c r="AF39" s="212"/>
      <c r="AG39" s="212" t="s">
        <v>126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2" x14ac:dyDescent="0.25">
      <c r="A40" s="219"/>
      <c r="B40" s="220"/>
      <c r="C40" s="255" t="s">
        <v>177</v>
      </c>
      <c r="D40" s="242"/>
      <c r="E40" s="242"/>
      <c r="F40" s="242"/>
      <c r="G40" s="242"/>
      <c r="H40" s="222"/>
      <c r="I40" s="222"/>
      <c r="J40" s="222"/>
      <c r="K40" s="222"/>
      <c r="L40" s="222"/>
      <c r="M40" s="222"/>
      <c r="N40" s="221"/>
      <c r="O40" s="221"/>
      <c r="P40" s="221"/>
      <c r="Q40" s="221"/>
      <c r="R40" s="222"/>
      <c r="S40" s="222"/>
      <c r="T40" s="222"/>
      <c r="U40" s="222"/>
      <c r="V40" s="222"/>
      <c r="W40" s="222"/>
      <c r="X40" s="222"/>
      <c r="Y40" s="222"/>
      <c r="Z40" s="212"/>
      <c r="AA40" s="212"/>
      <c r="AB40" s="212"/>
      <c r="AC40" s="212"/>
      <c r="AD40" s="212"/>
      <c r="AE40" s="212"/>
      <c r="AF40" s="212"/>
      <c r="AG40" s="212" t="s">
        <v>128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 x14ac:dyDescent="0.25">
      <c r="A41" s="219"/>
      <c r="B41" s="220"/>
      <c r="C41" s="257" t="s">
        <v>178</v>
      </c>
      <c r="D41" s="244"/>
      <c r="E41" s="244"/>
      <c r="F41" s="244"/>
      <c r="G41" s="244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146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2" x14ac:dyDescent="0.25">
      <c r="A42" s="219"/>
      <c r="B42" s="220"/>
      <c r="C42" s="256" t="s">
        <v>179</v>
      </c>
      <c r="D42" s="223"/>
      <c r="E42" s="224">
        <v>246</v>
      </c>
      <c r="F42" s="222"/>
      <c r="G42" s="222"/>
      <c r="H42" s="222"/>
      <c r="I42" s="222"/>
      <c r="J42" s="222"/>
      <c r="K42" s="222"/>
      <c r="L42" s="222"/>
      <c r="M42" s="222"/>
      <c r="N42" s="221"/>
      <c r="O42" s="221"/>
      <c r="P42" s="221"/>
      <c r="Q42" s="221"/>
      <c r="R42" s="222"/>
      <c r="S42" s="222"/>
      <c r="T42" s="222"/>
      <c r="U42" s="222"/>
      <c r="V42" s="222"/>
      <c r="W42" s="222"/>
      <c r="X42" s="222"/>
      <c r="Y42" s="222"/>
      <c r="Z42" s="212"/>
      <c r="AA42" s="212"/>
      <c r="AB42" s="212"/>
      <c r="AC42" s="212"/>
      <c r="AD42" s="212"/>
      <c r="AE42" s="212"/>
      <c r="AF42" s="212"/>
      <c r="AG42" s="212" t="s">
        <v>130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5">
      <c r="A43" s="235">
        <v>11</v>
      </c>
      <c r="B43" s="236" t="s">
        <v>180</v>
      </c>
      <c r="C43" s="254" t="s">
        <v>181</v>
      </c>
      <c r="D43" s="237" t="s">
        <v>121</v>
      </c>
      <c r="E43" s="238">
        <v>246</v>
      </c>
      <c r="F43" s="239"/>
      <c r="G43" s="240">
        <f>ROUND(E43*F43,2)</f>
        <v>0</v>
      </c>
      <c r="H43" s="239"/>
      <c r="I43" s="240">
        <f>ROUND(E43*H43,2)</f>
        <v>0</v>
      </c>
      <c r="J43" s="239"/>
      <c r="K43" s="240">
        <f>ROUND(E43*J43,2)</f>
        <v>0</v>
      </c>
      <c r="L43" s="240">
        <v>21</v>
      </c>
      <c r="M43" s="240">
        <f>G43*(1+L43/100)</f>
        <v>0</v>
      </c>
      <c r="N43" s="238">
        <v>0</v>
      </c>
      <c r="O43" s="238">
        <f>ROUND(E43*N43,2)</f>
        <v>0</v>
      </c>
      <c r="P43" s="238">
        <v>0</v>
      </c>
      <c r="Q43" s="238">
        <f>ROUND(E43*P43,2)</f>
        <v>0</v>
      </c>
      <c r="R43" s="240" t="s">
        <v>176</v>
      </c>
      <c r="S43" s="240" t="s">
        <v>123</v>
      </c>
      <c r="T43" s="241" t="s">
        <v>123</v>
      </c>
      <c r="U43" s="222">
        <v>0.12</v>
      </c>
      <c r="V43" s="222">
        <f>ROUND(E43*U43,2)</f>
        <v>29.52</v>
      </c>
      <c r="W43" s="222"/>
      <c r="X43" s="222" t="s">
        <v>124</v>
      </c>
      <c r="Y43" s="222" t="s">
        <v>125</v>
      </c>
      <c r="Z43" s="212"/>
      <c r="AA43" s="212"/>
      <c r="AB43" s="212"/>
      <c r="AC43" s="212"/>
      <c r="AD43" s="212"/>
      <c r="AE43" s="212"/>
      <c r="AF43" s="212"/>
      <c r="AG43" s="212" t="s">
        <v>126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2" x14ac:dyDescent="0.25">
      <c r="A44" s="219"/>
      <c r="B44" s="220"/>
      <c r="C44" s="256" t="s">
        <v>179</v>
      </c>
      <c r="D44" s="223"/>
      <c r="E44" s="224">
        <v>246</v>
      </c>
      <c r="F44" s="222"/>
      <c r="G44" s="222"/>
      <c r="H44" s="222"/>
      <c r="I44" s="222"/>
      <c r="J44" s="222"/>
      <c r="K44" s="222"/>
      <c r="L44" s="222"/>
      <c r="M44" s="222"/>
      <c r="N44" s="221"/>
      <c r="O44" s="221"/>
      <c r="P44" s="221"/>
      <c r="Q44" s="221"/>
      <c r="R44" s="222"/>
      <c r="S44" s="222"/>
      <c r="T44" s="222"/>
      <c r="U44" s="222"/>
      <c r="V44" s="222"/>
      <c r="W44" s="222"/>
      <c r="X44" s="222"/>
      <c r="Y44" s="222"/>
      <c r="Z44" s="212"/>
      <c r="AA44" s="212"/>
      <c r="AB44" s="212"/>
      <c r="AC44" s="212"/>
      <c r="AD44" s="212"/>
      <c r="AE44" s="212"/>
      <c r="AF44" s="212"/>
      <c r="AG44" s="212" t="s">
        <v>130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ht="20" outlineLevel="1" x14ac:dyDescent="0.25">
      <c r="A45" s="235">
        <v>12</v>
      </c>
      <c r="B45" s="236" t="s">
        <v>182</v>
      </c>
      <c r="C45" s="254" t="s">
        <v>183</v>
      </c>
      <c r="D45" s="237" t="s">
        <v>121</v>
      </c>
      <c r="E45" s="238">
        <v>246</v>
      </c>
      <c r="F45" s="239"/>
      <c r="G45" s="240">
        <f>ROUND(E45*F45,2)</f>
        <v>0</v>
      </c>
      <c r="H45" s="239"/>
      <c r="I45" s="240">
        <f>ROUND(E45*H45,2)</f>
        <v>0</v>
      </c>
      <c r="J45" s="239"/>
      <c r="K45" s="240">
        <f>ROUND(E45*J45,2)</f>
        <v>0</v>
      </c>
      <c r="L45" s="240">
        <v>21</v>
      </c>
      <c r="M45" s="240">
        <f>G45*(1+L45/100)</f>
        <v>0</v>
      </c>
      <c r="N45" s="238">
        <v>3.5E-4</v>
      </c>
      <c r="O45" s="238">
        <f>ROUND(E45*N45,2)</f>
        <v>0.09</v>
      </c>
      <c r="P45" s="238">
        <v>0</v>
      </c>
      <c r="Q45" s="238">
        <f>ROUND(E45*P45,2)</f>
        <v>0</v>
      </c>
      <c r="R45" s="240" t="s">
        <v>176</v>
      </c>
      <c r="S45" s="240" t="s">
        <v>123</v>
      </c>
      <c r="T45" s="241" t="s">
        <v>123</v>
      </c>
      <c r="U45" s="222">
        <v>0.01</v>
      </c>
      <c r="V45" s="222">
        <f>ROUND(E45*U45,2)</f>
        <v>2.46</v>
      </c>
      <c r="W45" s="222"/>
      <c r="X45" s="222" t="s">
        <v>124</v>
      </c>
      <c r="Y45" s="222" t="s">
        <v>125</v>
      </c>
      <c r="Z45" s="212"/>
      <c r="AA45" s="212"/>
      <c r="AB45" s="212"/>
      <c r="AC45" s="212"/>
      <c r="AD45" s="212"/>
      <c r="AE45" s="212"/>
      <c r="AF45" s="212"/>
      <c r="AG45" s="212" t="s">
        <v>126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 x14ac:dyDescent="0.25">
      <c r="A46" s="219"/>
      <c r="B46" s="220"/>
      <c r="C46" s="255" t="s">
        <v>177</v>
      </c>
      <c r="D46" s="242"/>
      <c r="E46" s="242"/>
      <c r="F46" s="242"/>
      <c r="G46" s="242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128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2" x14ac:dyDescent="0.25">
      <c r="A47" s="219"/>
      <c r="B47" s="220"/>
      <c r="C47" s="256" t="s">
        <v>179</v>
      </c>
      <c r="D47" s="223"/>
      <c r="E47" s="224">
        <v>246</v>
      </c>
      <c r="F47" s="222"/>
      <c r="G47" s="222"/>
      <c r="H47" s="222"/>
      <c r="I47" s="222"/>
      <c r="J47" s="222"/>
      <c r="K47" s="222"/>
      <c r="L47" s="222"/>
      <c r="M47" s="222"/>
      <c r="N47" s="221"/>
      <c r="O47" s="221"/>
      <c r="P47" s="221"/>
      <c r="Q47" s="221"/>
      <c r="R47" s="222"/>
      <c r="S47" s="222"/>
      <c r="T47" s="222"/>
      <c r="U47" s="222"/>
      <c r="V47" s="222"/>
      <c r="W47" s="222"/>
      <c r="X47" s="222"/>
      <c r="Y47" s="222"/>
      <c r="Z47" s="212"/>
      <c r="AA47" s="212"/>
      <c r="AB47" s="212"/>
      <c r="AC47" s="212"/>
      <c r="AD47" s="212"/>
      <c r="AE47" s="212"/>
      <c r="AF47" s="212"/>
      <c r="AG47" s="212" t="s">
        <v>130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5">
      <c r="A48" s="235">
        <v>13</v>
      </c>
      <c r="B48" s="236" t="s">
        <v>184</v>
      </c>
      <c r="C48" s="254" t="s">
        <v>185</v>
      </c>
      <c r="D48" s="237" t="s">
        <v>162</v>
      </c>
      <c r="E48" s="238">
        <v>20.5</v>
      </c>
      <c r="F48" s="239"/>
      <c r="G48" s="240">
        <f>ROUND(E48*F48,2)</f>
        <v>0</v>
      </c>
      <c r="H48" s="239"/>
      <c r="I48" s="240">
        <f>ROUND(E48*H48,2)</f>
        <v>0</v>
      </c>
      <c r="J48" s="239"/>
      <c r="K48" s="240">
        <f>ROUND(E48*J48,2)</f>
        <v>0</v>
      </c>
      <c r="L48" s="240">
        <v>21</v>
      </c>
      <c r="M48" s="240">
        <f>G48*(1+L48/100)</f>
        <v>0</v>
      </c>
      <c r="N48" s="238">
        <v>4.0099999999999997E-3</v>
      </c>
      <c r="O48" s="238">
        <f>ROUND(E48*N48,2)</f>
        <v>0.08</v>
      </c>
      <c r="P48" s="238">
        <v>0</v>
      </c>
      <c r="Q48" s="238">
        <f>ROUND(E48*P48,2)</f>
        <v>0</v>
      </c>
      <c r="R48" s="240" t="s">
        <v>176</v>
      </c>
      <c r="S48" s="240" t="s">
        <v>123</v>
      </c>
      <c r="T48" s="241" t="s">
        <v>123</v>
      </c>
      <c r="U48" s="222">
        <v>0.05</v>
      </c>
      <c r="V48" s="222">
        <f>ROUND(E48*U48,2)</f>
        <v>1.03</v>
      </c>
      <c r="W48" s="222"/>
      <c r="X48" s="222" t="s">
        <v>124</v>
      </c>
      <c r="Y48" s="222" t="s">
        <v>125</v>
      </c>
      <c r="Z48" s="212"/>
      <c r="AA48" s="212"/>
      <c r="AB48" s="212"/>
      <c r="AC48" s="212"/>
      <c r="AD48" s="212"/>
      <c r="AE48" s="212"/>
      <c r="AF48" s="212"/>
      <c r="AG48" s="212" t="s">
        <v>126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2" x14ac:dyDescent="0.25">
      <c r="A49" s="219"/>
      <c r="B49" s="220"/>
      <c r="C49" s="259" t="s">
        <v>186</v>
      </c>
      <c r="D49" s="245"/>
      <c r="E49" s="245"/>
      <c r="F49" s="245"/>
      <c r="G49" s="245"/>
      <c r="H49" s="222"/>
      <c r="I49" s="222"/>
      <c r="J49" s="222"/>
      <c r="K49" s="222"/>
      <c r="L49" s="222"/>
      <c r="M49" s="222"/>
      <c r="N49" s="221"/>
      <c r="O49" s="221"/>
      <c r="P49" s="221"/>
      <c r="Q49" s="221"/>
      <c r="R49" s="222"/>
      <c r="S49" s="222"/>
      <c r="T49" s="222"/>
      <c r="U49" s="222"/>
      <c r="V49" s="222"/>
      <c r="W49" s="222"/>
      <c r="X49" s="222"/>
      <c r="Y49" s="222"/>
      <c r="Z49" s="212"/>
      <c r="AA49" s="212"/>
      <c r="AB49" s="212"/>
      <c r="AC49" s="212"/>
      <c r="AD49" s="212"/>
      <c r="AE49" s="212"/>
      <c r="AF49" s="212"/>
      <c r="AG49" s="212" t="s">
        <v>146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2" x14ac:dyDescent="0.25">
      <c r="A50" s="219"/>
      <c r="B50" s="220"/>
      <c r="C50" s="256" t="s">
        <v>187</v>
      </c>
      <c r="D50" s="223"/>
      <c r="E50" s="224">
        <v>20.5</v>
      </c>
      <c r="F50" s="222"/>
      <c r="G50" s="222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130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5">
      <c r="A51" s="235">
        <v>14</v>
      </c>
      <c r="B51" s="236" t="s">
        <v>188</v>
      </c>
      <c r="C51" s="254" t="s">
        <v>189</v>
      </c>
      <c r="D51" s="237" t="s">
        <v>162</v>
      </c>
      <c r="E51" s="238">
        <v>20.5</v>
      </c>
      <c r="F51" s="239"/>
      <c r="G51" s="240">
        <f>ROUND(E51*F51,2)</f>
        <v>0</v>
      </c>
      <c r="H51" s="239"/>
      <c r="I51" s="240">
        <f>ROUND(E51*H51,2)</f>
        <v>0</v>
      </c>
      <c r="J51" s="239"/>
      <c r="K51" s="240">
        <f>ROUND(E51*J51,2)</f>
        <v>0</v>
      </c>
      <c r="L51" s="240">
        <v>21</v>
      </c>
      <c r="M51" s="240">
        <f>G51*(1+L51/100)</f>
        <v>0</v>
      </c>
      <c r="N51" s="238">
        <v>4.8599999999999997E-3</v>
      </c>
      <c r="O51" s="238">
        <f>ROUND(E51*N51,2)</f>
        <v>0.1</v>
      </c>
      <c r="P51" s="238">
        <v>0</v>
      </c>
      <c r="Q51" s="238">
        <f>ROUND(E51*P51,2)</f>
        <v>0</v>
      </c>
      <c r="R51" s="240" t="s">
        <v>176</v>
      </c>
      <c r="S51" s="240" t="s">
        <v>123</v>
      </c>
      <c r="T51" s="241" t="s">
        <v>123</v>
      </c>
      <c r="U51" s="222">
        <v>0.24</v>
      </c>
      <c r="V51" s="222">
        <f>ROUND(E51*U51,2)</f>
        <v>4.92</v>
      </c>
      <c r="W51" s="222"/>
      <c r="X51" s="222" t="s">
        <v>124</v>
      </c>
      <c r="Y51" s="222" t="s">
        <v>125</v>
      </c>
      <c r="Z51" s="212"/>
      <c r="AA51" s="212"/>
      <c r="AB51" s="212"/>
      <c r="AC51" s="212"/>
      <c r="AD51" s="212"/>
      <c r="AE51" s="212"/>
      <c r="AF51" s="212"/>
      <c r="AG51" s="212" t="s">
        <v>126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2" x14ac:dyDescent="0.25">
      <c r="A52" s="219"/>
      <c r="B52" s="220"/>
      <c r="C52" s="256" t="s">
        <v>190</v>
      </c>
      <c r="D52" s="223"/>
      <c r="E52" s="224">
        <v>20.5</v>
      </c>
      <c r="F52" s="222"/>
      <c r="G52" s="222"/>
      <c r="H52" s="222"/>
      <c r="I52" s="222"/>
      <c r="J52" s="222"/>
      <c r="K52" s="222"/>
      <c r="L52" s="222"/>
      <c r="M52" s="222"/>
      <c r="N52" s="221"/>
      <c r="O52" s="221"/>
      <c r="P52" s="221"/>
      <c r="Q52" s="221"/>
      <c r="R52" s="222"/>
      <c r="S52" s="222"/>
      <c r="T52" s="222"/>
      <c r="U52" s="222"/>
      <c r="V52" s="222"/>
      <c r="W52" s="222"/>
      <c r="X52" s="222"/>
      <c r="Y52" s="222"/>
      <c r="Z52" s="212"/>
      <c r="AA52" s="212"/>
      <c r="AB52" s="212"/>
      <c r="AC52" s="212"/>
      <c r="AD52" s="212"/>
      <c r="AE52" s="212"/>
      <c r="AF52" s="212"/>
      <c r="AG52" s="212" t="s">
        <v>130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 x14ac:dyDescent="0.25">
      <c r="A53" s="235">
        <v>15</v>
      </c>
      <c r="B53" s="236" t="s">
        <v>191</v>
      </c>
      <c r="C53" s="254" t="s">
        <v>192</v>
      </c>
      <c r="D53" s="237" t="s">
        <v>121</v>
      </c>
      <c r="E53" s="238">
        <v>246</v>
      </c>
      <c r="F53" s="239"/>
      <c r="G53" s="240">
        <f>ROUND(E53*F53,2)</f>
        <v>0</v>
      </c>
      <c r="H53" s="239"/>
      <c r="I53" s="240">
        <f>ROUND(E53*H53,2)</f>
        <v>0</v>
      </c>
      <c r="J53" s="239"/>
      <c r="K53" s="240">
        <f>ROUND(E53*J53,2)</f>
        <v>0</v>
      </c>
      <c r="L53" s="240">
        <v>21</v>
      </c>
      <c r="M53" s="240">
        <f>G53*(1+L53/100)</f>
        <v>0</v>
      </c>
      <c r="N53" s="238">
        <v>0</v>
      </c>
      <c r="O53" s="238">
        <f>ROUND(E53*N53,2)</f>
        <v>0</v>
      </c>
      <c r="P53" s="238">
        <v>0</v>
      </c>
      <c r="Q53" s="238">
        <f>ROUND(E53*P53,2)</f>
        <v>0</v>
      </c>
      <c r="R53" s="240" t="s">
        <v>176</v>
      </c>
      <c r="S53" s="240" t="s">
        <v>123</v>
      </c>
      <c r="T53" s="241" t="s">
        <v>123</v>
      </c>
      <c r="U53" s="222">
        <v>0.04</v>
      </c>
      <c r="V53" s="222">
        <f>ROUND(E53*U53,2)</f>
        <v>9.84</v>
      </c>
      <c r="W53" s="222"/>
      <c r="X53" s="222" t="s">
        <v>124</v>
      </c>
      <c r="Y53" s="222" t="s">
        <v>125</v>
      </c>
      <c r="Z53" s="212"/>
      <c r="AA53" s="212"/>
      <c r="AB53" s="212"/>
      <c r="AC53" s="212"/>
      <c r="AD53" s="212"/>
      <c r="AE53" s="212"/>
      <c r="AF53" s="212"/>
      <c r="AG53" s="212" t="s">
        <v>126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2" x14ac:dyDescent="0.25">
      <c r="A54" s="219"/>
      <c r="B54" s="220"/>
      <c r="C54" s="256" t="s">
        <v>179</v>
      </c>
      <c r="D54" s="223"/>
      <c r="E54" s="224">
        <v>246</v>
      </c>
      <c r="F54" s="222"/>
      <c r="G54" s="222"/>
      <c r="H54" s="222"/>
      <c r="I54" s="222"/>
      <c r="J54" s="222"/>
      <c r="K54" s="222"/>
      <c r="L54" s="222"/>
      <c r="M54" s="222"/>
      <c r="N54" s="221"/>
      <c r="O54" s="221"/>
      <c r="P54" s="221"/>
      <c r="Q54" s="221"/>
      <c r="R54" s="222"/>
      <c r="S54" s="222"/>
      <c r="T54" s="222"/>
      <c r="U54" s="222"/>
      <c r="V54" s="222"/>
      <c r="W54" s="222"/>
      <c r="X54" s="222"/>
      <c r="Y54" s="222"/>
      <c r="Z54" s="212"/>
      <c r="AA54" s="212"/>
      <c r="AB54" s="212"/>
      <c r="AC54" s="212"/>
      <c r="AD54" s="212"/>
      <c r="AE54" s="212"/>
      <c r="AF54" s="212"/>
      <c r="AG54" s="212" t="s">
        <v>130</v>
      </c>
      <c r="AH54" s="212">
        <v>0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ht="20" outlineLevel="1" x14ac:dyDescent="0.25">
      <c r="A55" s="235">
        <v>16</v>
      </c>
      <c r="B55" s="236" t="s">
        <v>193</v>
      </c>
      <c r="C55" s="254" t="s">
        <v>194</v>
      </c>
      <c r="D55" s="237" t="s">
        <v>121</v>
      </c>
      <c r="E55" s="238">
        <v>246</v>
      </c>
      <c r="F55" s="239"/>
      <c r="G55" s="240">
        <f>ROUND(E55*F55,2)</f>
        <v>0</v>
      </c>
      <c r="H55" s="239"/>
      <c r="I55" s="240">
        <f>ROUND(E55*H55,2)</f>
        <v>0</v>
      </c>
      <c r="J55" s="239"/>
      <c r="K55" s="240">
        <f>ROUND(E55*J55,2)</f>
        <v>0</v>
      </c>
      <c r="L55" s="240">
        <v>21</v>
      </c>
      <c r="M55" s="240">
        <f>G55*(1+L55/100)</f>
        <v>0</v>
      </c>
      <c r="N55" s="238">
        <v>1.2999999999999999E-4</v>
      </c>
      <c r="O55" s="238">
        <f>ROUND(E55*N55,2)</f>
        <v>0.03</v>
      </c>
      <c r="P55" s="238">
        <v>0</v>
      </c>
      <c r="Q55" s="238">
        <f>ROUND(E55*P55,2)</f>
        <v>0</v>
      </c>
      <c r="R55" s="240" t="s">
        <v>176</v>
      </c>
      <c r="S55" s="240" t="s">
        <v>123</v>
      </c>
      <c r="T55" s="241" t="s">
        <v>123</v>
      </c>
      <c r="U55" s="222">
        <v>0</v>
      </c>
      <c r="V55" s="222">
        <f>ROUND(E55*U55,2)</f>
        <v>0</v>
      </c>
      <c r="W55" s="222"/>
      <c r="X55" s="222" t="s">
        <v>124</v>
      </c>
      <c r="Y55" s="222" t="s">
        <v>125</v>
      </c>
      <c r="Z55" s="212"/>
      <c r="AA55" s="212"/>
      <c r="AB55" s="212"/>
      <c r="AC55" s="212"/>
      <c r="AD55" s="212"/>
      <c r="AE55" s="212"/>
      <c r="AF55" s="212"/>
      <c r="AG55" s="212" t="s">
        <v>126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2" x14ac:dyDescent="0.25">
      <c r="A56" s="219"/>
      <c r="B56" s="220"/>
      <c r="C56" s="256" t="s">
        <v>179</v>
      </c>
      <c r="D56" s="223"/>
      <c r="E56" s="224">
        <v>246</v>
      </c>
      <c r="F56" s="222"/>
      <c r="G56" s="222"/>
      <c r="H56" s="222"/>
      <c r="I56" s="222"/>
      <c r="J56" s="222"/>
      <c r="K56" s="222"/>
      <c r="L56" s="222"/>
      <c r="M56" s="222"/>
      <c r="N56" s="221"/>
      <c r="O56" s="221"/>
      <c r="P56" s="221"/>
      <c r="Q56" s="221"/>
      <c r="R56" s="222"/>
      <c r="S56" s="222"/>
      <c r="T56" s="222"/>
      <c r="U56" s="222"/>
      <c r="V56" s="222"/>
      <c r="W56" s="222"/>
      <c r="X56" s="222"/>
      <c r="Y56" s="222"/>
      <c r="Z56" s="212"/>
      <c r="AA56" s="212"/>
      <c r="AB56" s="212"/>
      <c r="AC56" s="212"/>
      <c r="AD56" s="212"/>
      <c r="AE56" s="212"/>
      <c r="AF56" s="212"/>
      <c r="AG56" s="212" t="s">
        <v>130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 x14ac:dyDescent="0.25">
      <c r="A57" s="235">
        <v>17</v>
      </c>
      <c r="B57" s="236" t="s">
        <v>195</v>
      </c>
      <c r="C57" s="254" t="s">
        <v>196</v>
      </c>
      <c r="D57" s="237" t="s">
        <v>121</v>
      </c>
      <c r="E57" s="238">
        <v>246</v>
      </c>
      <c r="F57" s="239"/>
      <c r="G57" s="240">
        <f>ROUND(E57*F57,2)</f>
        <v>0</v>
      </c>
      <c r="H57" s="239"/>
      <c r="I57" s="240">
        <f>ROUND(E57*H57,2)</f>
        <v>0</v>
      </c>
      <c r="J57" s="239"/>
      <c r="K57" s="240">
        <f>ROUND(E57*J57,2)</f>
        <v>0</v>
      </c>
      <c r="L57" s="240">
        <v>21</v>
      </c>
      <c r="M57" s="240">
        <f>G57*(1+L57/100)</f>
        <v>0</v>
      </c>
      <c r="N57" s="238">
        <v>0</v>
      </c>
      <c r="O57" s="238">
        <f>ROUND(E57*N57,2)</f>
        <v>0</v>
      </c>
      <c r="P57" s="238">
        <v>0</v>
      </c>
      <c r="Q57" s="238">
        <f>ROUND(E57*P57,2)</f>
        <v>0</v>
      </c>
      <c r="R57" s="240" t="s">
        <v>176</v>
      </c>
      <c r="S57" s="240" t="s">
        <v>123</v>
      </c>
      <c r="T57" s="241" t="s">
        <v>123</v>
      </c>
      <c r="U57" s="222">
        <v>0.02</v>
      </c>
      <c r="V57" s="222">
        <f>ROUND(E57*U57,2)</f>
        <v>4.92</v>
      </c>
      <c r="W57" s="222"/>
      <c r="X57" s="222" t="s">
        <v>124</v>
      </c>
      <c r="Y57" s="222" t="s">
        <v>125</v>
      </c>
      <c r="Z57" s="212"/>
      <c r="AA57" s="212"/>
      <c r="AB57" s="212"/>
      <c r="AC57" s="212"/>
      <c r="AD57" s="212"/>
      <c r="AE57" s="212"/>
      <c r="AF57" s="212"/>
      <c r="AG57" s="212" t="s">
        <v>126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2" x14ac:dyDescent="0.25">
      <c r="A58" s="219"/>
      <c r="B58" s="220"/>
      <c r="C58" s="256" t="s">
        <v>179</v>
      </c>
      <c r="D58" s="223"/>
      <c r="E58" s="224">
        <v>246</v>
      </c>
      <c r="F58" s="222"/>
      <c r="G58" s="222"/>
      <c r="H58" s="222"/>
      <c r="I58" s="222"/>
      <c r="J58" s="222"/>
      <c r="K58" s="222"/>
      <c r="L58" s="222"/>
      <c r="M58" s="222"/>
      <c r="N58" s="221"/>
      <c r="O58" s="221"/>
      <c r="P58" s="221"/>
      <c r="Q58" s="221"/>
      <c r="R58" s="222"/>
      <c r="S58" s="222"/>
      <c r="T58" s="222"/>
      <c r="U58" s="222"/>
      <c r="V58" s="222"/>
      <c r="W58" s="222"/>
      <c r="X58" s="222"/>
      <c r="Y58" s="222"/>
      <c r="Z58" s="212"/>
      <c r="AA58" s="212"/>
      <c r="AB58" s="212"/>
      <c r="AC58" s="212"/>
      <c r="AD58" s="212"/>
      <c r="AE58" s="212"/>
      <c r="AF58" s="212"/>
      <c r="AG58" s="212" t="s">
        <v>130</v>
      </c>
      <c r="AH58" s="212">
        <v>0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5">
      <c r="A59" s="235">
        <v>18</v>
      </c>
      <c r="B59" s="236" t="s">
        <v>197</v>
      </c>
      <c r="C59" s="254" t="s">
        <v>198</v>
      </c>
      <c r="D59" s="237" t="s">
        <v>162</v>
      </c>
      <c r="E59" s="238">
        <v>3.5</v>
      </c>
      <c r="F59" s="239"/>
      <c r="G59" s="240">
        <f>ROUND(E59*F59,2)</f>
        <v>0</v>
      </c>
      <c r="H59" s="239"/>
      <c r="I59" s="240">
        <f>ROUND(E59*H59,2)</f>
        <v>0</v>
      </c>
      <c r="J59" s="239"/>
      <c r="K59" s="240">
        <f>ROUND(E59*J59,2)</f>
        <v>0</v>
      </c>
      <c r="L59" s="240">
        <v>21</v>
      </c>
      <c r="M59" s="240">
        <f>G59*(1+L59/100)</f>
        <v>0</v>
      </c>
      <c r="N59" s="238">
        <v>2.3720000000000001E-2</v>
      </c>
      <c r="O59" s="238">
        <f>ROUND(E59*N59,2)</f>
        <v>0.08</v>
      </c>
      <c r="P59" s="238">
        <v>0</v>
      </c>
      <c r="Q59" s="238">
        <f>ROUND(E59*P59,2)</f>
        <v>0</v>
      </c>
      <c r="R59" s="240" t="s">
        <v>176</v>
      </c>
      <c r="S59" s="240" t="s">
        <v>123</v>
      </c>
      <c r="T59" s="241" t="s">
        <v>123</v>
      </c>
      <c r="U59" s="222">
        <v>0.24</v>
      </c>
      <c r="V59" s="222">
        <f>ROUND(E59*U59,2)</f>
        <v>0.84</v>
      </c>
      <c r="W59" s="222"/>
      <c r="X59" s="222" t="s">
        <v>124</v>
      </c>
      <c r="Y59" s="222" t="s">
        <v>125</v>
      </c>
      <c r="Z59" s="212"/>
      <c r="AA59" s="212"/>
      <c r="AB59" s="212"/>
      <c r="AC59" s="212"/>
      <c r="AD59" s="212"/>
      <c r="AE59" s="212"/>
      <c r="AF59" s="212"/>
      <c r="AG59" s="212" t="s">
        <v>126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2" x14ac:dyDescent="0.25">
      <c r="A60" s="219"/>
      <c r="B60" s="220"/>
      <c r="C60" s="256" t="s">
        <v>199</v>
      </c>
      <c r="D60" s="223"/>
      <c r="E60" s="224">
        <v>3.5</v>
      </c>
      <c r="F60" s="222"/>
      <c r="G60" s="222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130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ht="20" outlineLevel="1" x14ac:dyDescent="0.25">
      <c r="A61" s="235">
        <v>19</v>
      </c>
      <c r="B61" s="236" t="s">
        <v>200</v>
      </c>
      <c r="C61" s="254" t="s">
        <v>201</v>
      </c>
      <c r="D61" s="237" t="s">
        <v>162</v>
      </c>
      <c r="E61" s="238">
        <v>3.5</v>
      </c>
      <c r="F61" s="239"/>
      <c r="G61" s="240">
        <f>ROUND(E61*F61,2)</f>
        <v>0</v>
      </c>
      <c r="H61" s="239"/>
      <c r="I61" s="240">
        <f>ROUND(E61*H61,2)</f>
        <v>0</v>
      </c>
      <c r="J61" s="239"/>
      <c r="K61" s="240">
        <f>ROUND(E61*J61,2)</f>
        <v>0</v>
      </c>
      <c r="L61" s="240">
        <v>21</v>
      </c>
      <c r="M61" s="240">
        <f>G61*(1+L61/100)</f>
        <v>0</v>
      </c>
      <c r="N61" s="238">
        <v>2.2499999999999998E-3</v>
      </c>
      <c r="O61" s="238">
        <f>ROUND(E61*N61,2)</f>
        <v>0.01</v>
      </c>
      <c r="P61" s="238">
        <v>0</v>
      </c>
      <c r="Q61" s="238">
        <f>ROUND(E61*P61,2)</f>
        <v>0</v>
      </c>
      <c r="R61" s="240" t="s">
        <v>176</v>
      </c>
      <c r="S61" s="240" t="s">
        <v>123</v>
      </c>
      <c r="T61" s="241" t="s">
        <v>123</v>
      </c>
      <c r="U61" s="222">
        <v>0.01</v>
      </c>
      <c r="V61" s="222">
        <f>ROUND(E61*U61,2)</f>
        <v>0.04</v>
      </c>
      <c r="W61" s="222"/>
      <c r="X61" s="222" t="s">
        <v>124</v>
      </c>
      <c r="Y61" s="222" t="s">
        <v>125</v>
      </c>
      <c r="Z61" s="212"/>
      <c r="AA61" s="212"/>
      <c r="AB61" s="212"/>
      <c r="AC61" s="212"/>
      <c r="AD61" s="212"/>
      <c r="AE61" s="212"/>
      <c r="AF61" s="212"/>
      <c r="AG61" s="212" t="s">
        <v>126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2" x14ac:dyDescent="0.25">
      <c r="A62" s="219"/>
      <c r="B62" s="220"/>
      <c r="C62" s="256" t="s">
        <v>199</v>
      </c>
      <c r="D62" s="223"/>
      <c r="E62" s="224">
        <v>3.5</v>
      </c>
      <c r="F62" s="222"/>
      <c r="G62" s="222"/>
      <c r="H62" s="222"/>
      <c r="I62" s="222"/>
      <c r="J62" s="222"/>
      <c r="K62" s="222"/>
      <c r="L62" s="222"/>
      <c r="M62" s="222"/>
      <c r="N62" s="221"/>
      <c r="O62" s="221"/>
      <c r="P62" s="221"/>
      <c r="Q62" s="221"/>
      <c r="R62" s="222"/>
      <c r="S62" s="222"/>
      <c r="T62" s="222"/>
      <c r="U62" s="222"/>
      <c r="V62" s="222"/>
      <c r="W62" s="222"/>
      <c r="X62" s="222"/>
      <c r="Y62" s="222"/>
      <c r="Z62" s="212"/>
      <c r="AA62" s="212"/>
      <c r="AB62" s="212"/>
      <c r="AC62" s="212"/>
      <c r="AD62" s="212"/>
      <c r="AE62" s="212"/>
      <c r="AF62" s="212"/>
      <c r="AG62" s="212" t="s">
        <v>130</v>
      </c>
      <c r="AH62" s="212">
        <v>0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 x14ac:dyDescent="0.25">
      <c r="A63" s="235">
        <v>20</v>
      </c>
      <c r="B63" s="236" t="s">
        <v>202</v>
      </c>
      <c r="C63" s="254" t="s">
        <v>203</v>
      </c>
      <c r="D63" s="237" t="s">
        <v>162</v>
      </c>
      <c r="E63" s="238">
        <v>3.5</v>
      </c>
      <c r="F63" s="239"/>
      <c r="G63" s="240">
        <f>ROUND(E63*F63,2)</f>
        <v>0</v>
      </c>
      <c r="H63" s="239"/>
      <c r="I63" s="240">
        <f>ROUND(E63*H63,2)</f>
        <v>0</v>
      </c>
      <c r="J63" s="239"/>
      <c r="K63" s="240">
        <f>ROUND(E63*J63,2)</f>
        <v>0</v>
      </c>
      <c r="L63" s="240">
        <v>21</v>
      </c>
      <c r="M63" s="240">
        <f>G63*(1+L63/100)</f>
        <v>0</v>
      </c>
      <c r="N63" s="238">
        <v>0</v>
      </c>
      <c r="O63" s="238">
        <f>ROUND(E63*N63,2)</f>
        <v>0</v>
      </c>
      <c r="P63" s="238">
        <v>0</v>
      </c>
      <c r="Q63" s="238">
        <f>ROUND(E63*P63,2)</f>
        <v>0</v>
      </c>
      <c r="R63" s="240" t="s">
        <v>176</v>
      </c>
      <c r="S63" s="240" t="s">
        <v>123</v>
      </c>
      <c r="T63" s="241" t="s">
        <v>123</v>
      </c>
      <c r="U63" s="222">
        <v>0.15</v>
      </c>
      <c r="V63" s="222">
        <f>ROUND(E63*U63,2)</f>
        <v>0.53</v>
      </c>
      <c r="W63" s="222"/>
      <c r="X63" s="222" t="s">
        <v>124</v>
      </c>
      <c r="Y63" s="222" t="s">
        <v>125</v>
      </c>
      <c r="Z63" s="212"/>
      <c r="AA63" s="212"/>
      <c r="AB63" s="212"/>
      <c r="AC63" s="212"/>
      <c r="AD63" s="212"/>
      <c r="AE63" s="212"/>
      <c r="AF63" s="212"/>
      <c r="AG63" s="212" t="s">
        <v>126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2" x14ac:dyDescent="0.25">
      <c r="A64" s="219"/>
      <c r="B64" s="220"/>
      <c r="C64" s="255" t="s">
        <v>204</v>
      </c>
      <c r="D64" s="242"/>
      <c r="E64" s="242"/>
      <c r="F64" s="242"/>
      <c r="G64" s="242"/>
      <c r="H64" s="222"/>
      <c r="I64" s="222"/>
      <c r="J64" s="222"/>
      <c r="K64" s="222"/>
      <c r="L64" s="222"/>
      <c r="M64" s="222"/>
      <c r="N64" s="221"/>
      <c r="O64" s="221"/>
      <c r="P64" s="221"/>
      <c r="Q64" s="221"/>
      <c r="R64" s="222"/>
      <c r="S64" s="222"/>
      <c r="T64" s="222"/>
      <c r="U64" s="222"/>
      <c r="V64" s="222"/>
      <c r="W64" s="222"/>
      <c r="X64" s="222"/>
      <c r="Y64" s="222"/>
      <c r="Z64" s="212"/>
      <c r="AA64" s="212"/>
      <c r="AB64" s="212"/>
      <c r="AC64" s="212"/>
      <c r="AD64" s="212"/>
      <c r="AE64" s="212"/>
      <c r="AF64" s="212"/>
      <c r="AG64" s="212" t="s">
        <v>128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2" x14ac:dyDescent="0.25">
      <c r="A65" s="219"/>
      <c r="B65" s="220"/>
      <c r="C65" s="256" t="s">
        <v>199</v>
      </c>
      <c r="D65" s="223"/>
      <c r="E65" s="224">
        <v>3.5</v>
      </c>
      <c r="F65" s="222"/>
      <c r="G65" s="222"/>
      <c r="H65" s="222"/>
      <c r="I65" s="222"/>
      <c r="J65" s="222"/>
      <c r="K65" s="222"/>
      <c r="L65" s="222"/>
      <c r="M65" s="222"/>
      <c r="N65" s="221"/>
      <c r="O65" s="221"/>
      <c r="P65" s="221"/>
      <c r="Q65" s="221"/>
      <c r="R65" s="222"/>
      <c r="S65" s="222"/>
      <c r="T65" s="222"/>
      <c r="U65" s="222"/>
      <c r="V65" s="222"/>
      <c r="W65" s="222"/>
      <c r="X65" s="222"/>
      <c r="Y65" s="222"/>
      <c r="Z65" s="212"/>
      <c r="AA65" s="212"/>
      <c r="AB65" s="212"/>
      <c r="AC65" s="212"/>
      <c r="AD65" s="212"/>
      <c r="AE65" s="212"/>
      <c r="AF65" s="212"/>
      <c r="AG65" s="212" t="s">
        <v>130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ht="20" outlineLevel="1" x14ac:dyDescent="0.25">
      <c r="A66" s="235">
        <v>21</v>
      </c>
      <c r="B66" s="236" t="s">
        <v>205</v>
      </c>
      <c r="C66" s="254" t="s">
        <v>206</v>
      </c>
      <c r="D66" s="237" t="s">
        <v>121</v>
      </c>
      <c r="E66" s="238">
        <v>15</v>
      </c>
      <c r="F66" s="239"/>
      <c r="G66" s="240">
        <f>ROUND(E66*F66,2)</f>
        <v>0</v>
      </c>
      <c r="H66" s="239"/>
      <c r="I66" s="240">
        <f>ROUND(E66*H66,2)</f>
        <v>0</v>
      </c>
      <c r="J66" s="239"/>
      <c r="K66" s="240">
        <f>ROUND(E66*J66,2)</f>
        <v>0</v>
      </c>
      <c r="L66" s="240">
        <v>21</v>
      </c>
      <c r="M66" s="240">
        <f>G66*(1+L66/100)</f>
        <v>0</v>
      </c>
      <c r="N66" s="238">
        <v>5.9999999999999995E-4</v>
      </c>
      <c r="O66" s="238">
        <f>ROUND(E66*N66,2)</f>
        <v>0.01</v>
      </c>
      <c r="P66" s="238">
        <v>0</v>
      </c>
      <c r="Q66" s="238">
        <f>ROUND(E66*P66,2)</f>
        <v>0</v>
      </c>
      <c r="R66" s="240" t="s">
        <v>176</v>
      </c>
      <c r="S66" s="240" t="s">
        <v>123</v>
      </c>
      <c r="T66" s="241" t="s">
        <v>123</v>
      </c>
      <c r="U66" s="222">
        <v>0.04</v>
      </c>
      <c r="V66" s="222">
        <f>ROUND(E66*U66,2)</f>
        <v>0.6</v>
      </c>
      <c r="W66" s="222"/>
      <c r="X66" s="222" t="s">
        <v>124</v>
      </c>
      <c r="Y66" s="222" t="s">
        <v>125</v>
      </c>
      <c r="Z66" s="212"/>
      <c r="AA66" s="212"/>
      <c r="AB66" s="212"/>
      <c r="AC66" s="212"/>
      <c r="AD66" s="212"/>
      <c r="AE66" s="212"/>
      <c r="AF66" s="212"/>
      <c r="AG66" s="212" t="s">
        <v>126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2" x14ac:dyDescent="0.25">
      <c r="A67" s="219"/>
      <c r="B67" s="220"/>
      <c r="C67" s="256" t="s">
        <v>207</v>
      </c>
      <c r="D67" s="223"/>
      <c r="E67" s="224">
        <v>15</v>
      </c>
      <c r="F67" s="222"/>
      <c r="G67" s="222"/>
      <c r="H67" s="222"/>
      <c r="I67" s="222"/>
      <c r="J67" s="222"/>
      <c r="K67" s="222"/>
      <c r="L67" s="222"/>
      <c r="M67" s="222"/>
      <c r="N67" s="221"/>
      <c r="O67" s="221"/>
      <c r="P67" s="221"/>
      <c r="Q67" s="221"/>
      <c r="R67" s="222"/>
      <c r="S67" s="222"/>
      <c r="T67" s="222"/>
      <c r="U67" s="222"/>
      <c r="V67" s="222"/>
      <c r="W67" s="222"/>
      <c r="X67" s="222"/>
      <c r="Y67" s="222"/>
      <c r="Z67" s="212"/>
      <c r="AA67" s="212"/>
      <c r="AB67" s="212"/>
      <c r="AC67" s="212"/>
      <c r="AD67" s="212"/>
      <c r="AE67" s="212"/>
      <c r="AF67" s="212"/>
      <c r="AG67" s="212" t="s">
        <v>130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ht="13" x14ac:dyDescent="0.25">
      <c r="A68" s="228" t="s">
        <v>117</v>
      </c>
      <c r="B68" s="229" t="s">
        <v>79</v>
      </c>
      <c r="C68" s="253" t="s">
        <v>80</v>
      </c>
      <c r="D68" s="230"/>
      <c r="E68" s="231"/>
      <c r="F68" s="232"/>
      <c r="G68" s="232">
        <f>SUMIF(AG69:AG70,"&lt;&gt;NOR",G69:G70)</f>
        <v>0</v>
      </c>
      <c r="H68" s="232"/>
      <c r="I68" s="232">
        <f>SUM(I69:I70)</f>
        <v>0</v>
      </c>
      <c r="J68" s="232"/>
      <c r="K68" s="232">
        <f>SUM(K69:K70)</f>
        <v>0</v>
      </c>
      <c r="L68" s="232"/>
      <c r="M68" s="232">
        <f>SUM(M69:M70)</f>
        <v>0</v>
      </c>
      <c r="N68" s="231"/>
      <c r="O68" s="231">
        <f>SUM(O69:O70)</f>
        <v>0</v>
      </c>
      <c r="P68" s="231"/>
      <c r="Q68" s="231">
        <f>SUM(Q69:Q70)</f>
        <v>0</v>
      </c>
      <c r="R68" s="232"/>
      <c r="S68" s="232"/>
      <c r="T68" s="233"/>
      <c r="U68" s="227"/>
      <c r="V68" s="227">
        <f>SUM(V69:V70)</f>
        <v>3.02</v>
      </c>
      <c r="W68" s="227"/>
      <c r="X68" s="227"/>
      <c r="Y68" s="227"/>
      <c r="AG68" t="s">
        <v>118</v>
      </c>
    </row>
    <row r="69" spans="1:60" outlineLevel="1" x14ac:dyDescent="0.25">
      <c r="A69" s="235">
        <v>22</v>
      </c>
      <c r="B69" s="236" t="s">
        <v>208</v>
      </c>
      <c r="C69" s="254" t="s">
        <v>209</v>
      </c>
      <c r="D69" s="237" t="s">
        <v>210</v>
      </c>
      <c r="E69" s="238">
        <v>9.8486200000000004</v>
      </c>
      <c r="F69" s="239"/>
      <c r="G69" s="240">
        <f>ROUND(E69*F69,2)</f>
        <v>0</v>
      </c>
      <c r="H69" s="239"/>
      <c r="I69" s="240">
        <f>ROUND(E69*H69,2)</f>
        <v>0</v>
      </c>
      <c r="J69" s="239"/>
      <c r="K69" s="240">
        <f>ROUND(E69*J69,2)</f>
        <v>0</v>
      </c>
      <c r="L69" s="240">
        <v>21</v>
      </c>
      <c r="M69" s="240">
        <f>G69*(1+L69/100)</f>
        <v>0</v>
      </c>
      <c r="N69" s="238">
        <v>0</v>
      </c>
      <c r="O69" s="238">
        <f>ROUND(E69*N69,2)</f>
        <v>0</v>
      </c>
      <c r="P69" s="238">
        <v>0</v>
      </c>
      <c r="Q69" s="238">
        <f>ROUND(E69*P69,2)</f>
        <v>0</v>
      </c>
      <c r="R69" s="240" t="s">
        <v>122</v>
      </c>
      <c r="S69" s="240" t="s">
        <v>123</v>
      </c>
      <c r="T69" s="241" t="s">
        <v>123</v>
      </c>
      <c r="U69" s="222">
        <v>0.307</v>
      </c>
      <c r="V69" s="222">
        <f>ROUND(E69*U69,2)</f>
        <v>3.02</v>
      </c>
      <c r="W69" s="222"/>
      <c r="X69" s="222" t="s">
        <v>211</v>
      </c>
      <c r="Y69" s="222" t="s">
        <v>125</v>
      </c>
      <c r="Z69" s="212"/>
      <c r="AA69" s="212"/>
      <c r="AB69" s="212"/>
      <c r="AC69" s="212"/>
      <c r="AD69" s="212"/>
      <c r="AE69" s="212"/>
      <c r="AF69" s="212"/>
      <c r="AG69" s="212" t="s">
        <v>212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ht="20.5" outlineLevel="2" x14ac:dyDescent="0.25">
      <c r="A70" s="219"/>
      <c r="B70" s="220"/>
      <c r="C70" s="255" t="s">
        <v>213</v>
      </c>
      <c r="D70" s="242"/>
      <c r="E70" s="242"/>
      <c r="F70" s="242"/>
      <c r="G70" s="242"/>
      <c r="H70" s="222"/>
      <c r="I70" s="222"/>
      <c r="J70" s="222"/>
      <c r="K70" s="222"/>
      <c r="L70" s="222"/>
      <c r="M70" s="222"/>
      <c r="N70" s="221"/>
      <c r="O70" s="221"/>
      <c r="P70" s="221"/>
      <c r="Q70" s="221"/>
      <c r="R70" s="222"/>
      <c r="S70" s="222"/>
      <c r="T70" s="222"/>
      <c r="U70" s="222"/>
      <c r="V70" s="222"/>
      <c r="W70" s="222"/>
      <c r="X70" s="222"/>
      <c r="Y70" s="222"/>
      <c r="Z70" s="212"/>
      <c r="AA70" s="212"/>
      <c r="AB70" s="212"/>
      <c r="AC70" s="212"/>
      <c r="AD70" s="212"/>
      <c r="AE70" s="212"/>
      <c r="AF70" s="212"/>
      <c r="AG70" s="212" t="s">
        <v>128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43" t="str">
        <f>C70</f>
        <v>přesun hmot pro budovy občanské výstavby (JKSO 801), budovy pro bydlení (JKSO 803) budovy pro výrobu a služby (JKSO 812) s nosnou svislou konstrukcí zděnou z cihel nebo tvárnic nebo kovovou</v>
      </c>
      <c r="BB70" s="212"/>
      <c r="BC70" s="212"/>
      <c r="BD70" s="212"/>
      <c r="BE70" s="212"/>
      <c r="BF70" s="212"/>
      <c r="BG70" s="212"/>
      <c r="BH70" s="212"/>
    </row>
    <row r="71" spans="1:60" ht="13" x14ac:dyDescent="0.25">
      <c r="A71" s="228" t="s">
        <v>117</v>
      </c>
      <c r="B71" s="229" t="s">
        <v>81</v>
      </c>
      <c r="C71" s="253" t="s">
        <v>82</v>
      </c>
      <c r="D71" s="230"/>
      <c r="E71" s="231"/>
      <c r="F71" s="232"/>
      <c r="G71" s="232">
        <f>SUMIF(AG72:AG81,"&lt;&gt;NOR",G72:G81)</f>
        <v>0</v>
      </c>
      <c r="H71" s="232"/>
      <c r="I71" s="232">
        <f>SUM(I72:I81)</f>
        <v>0</v>
      </c>
      <c r="J71" s="232"/>
      <c r="K71" s="232">
        <f>SUM(K72:K81)</f>
        <v>0</v>
      </c>
      <c r="L71" s="232"/>
      <c r="M71" s="232">
        <f>SUM(M72:M81)</f>
        <v>0</v>
      </c>
      <c r="N71" s="231"/>
      <c r="O71" s="231">
        <f>SUM(O72:O81)</f>
        <v>0.1</v>
      </c>
      <c r="P71" s="231"/>
      <c r="Q71" s="231">
        <f>SUM(Q72:Q81)</f>
        <v>0.05</v>
      </c>
      <c r="R71" s="232"/>
      <c r="S71" s="232"/>
      <c r="T71" s="233"/>
      <c r="U71" s="227"/>
      <c r="V71" s="227">
        <f>SUM(V72:V81)</f>
        <v>31.57</v>
      </c>
      <c r="W71" s="227"/>
      <c r="X71" s="227"/>
      <c r="Y71" s="227"/>
      <c r="AG71" t="s">
        <v>118</v>
      </c>
    </row>
    <row r="72" spans="1:60" outlineLevel="1" x14ac:dyDescent="0.25">
      <c r="A72" s="235">
        <v>23</v>
      </c>
      <c r="B72" s="236" t="s">
        <v>214</v>
      </c>
      <c r="C72" s="254" t="s">
        <v>215</v>
      </c>
      <c r="D72" s="237" t="s">
        <v>162</v>
      </c>
      <c r="E72" s="238">
        <v>34.450000000000003</v>
      </c>
      <c r="F72" s="239"/>
      <c r="G72" s="240">
        <f>ROUND(E72*F72,2)</f>
        <v>0</v>
      </c>
      <c r="H72" s="239"/>
      <c r="I72" s="240">
        <f>ROUND(E72*H72,2)</f>
        <v>0</v>
      </c>
      <c r="J72" s="239"/>
      <c r="K72" s="240">
        <f>ROUND(E72*J72,2)</f>
        <v>0</v>
      </c>
      <c r="L72" s="240">
        <v>21</v>
      </c>
      <c r="M72" s="240">
        <f>G72*(1+L72/100)</f>
        <v>0</v>
      </c>
      <c r="N72" s="238">
        <v>2.9099999999999998E-3</v>
      </c>
      <c r="O72" s="238">
        <f>ROUND(E72*N72,2)</f>
        <v>0.1</v>
      </c>
      <c r="P72" s="238">
        <v>0</v>
      </c>
      <c r="Q72" s="238">
        <f>ROUND(E72*P72,2)</f>
        <v>0</v>
      </c>
      <c r="R72" s="240" t="s">
        <v>216</v>
      </c>
      <c r="S72" s="240" t="s">
        <v>123</v>
      </c>
      <c r="T72" s="241" t="s">
        <v>123</v>
      </c>
      <c r="U72" s="222">
        <v>0.81189999999999996</v>
      </c>
      <c r="V72" s="222">
        <f>ROUND(E72*U72,2)</f>
        <v>27.97</v>
      </c>
      <c r="W72" s="222"/>
      <c r="X72" s="222" t="s">
        <v>124</v>
      </c>
      <c r="Y72" s="222" t="s">
        <v>125</v>
      </c>
      <c r="Z72" s="212"/>
      <c r="AA72" s="212"/>
      <c r="AB72" s="212"/>
      <c r="AC72" s="212"/>
      <c r="AD72" s="212"/>
      <c r="AE72" s="212"/>
      <c r="AF72" s="212"/>
      <c r="AG72" s="212" t="s">
        <v>126</v>
      </c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2" x14ac:dyDescent="0.25">
      <c r="A73" s="219"/>
      <c r="B73" s="220"/>
      <c r="C73" s="256" t="s">
        <v>217</v>
      </c>
      <c r="D73" s="223"/>
      <c r="E73" s="224">
        <v>9.8000000000000007</v>
      </c>
      <c r="F73" s="222"/>
      <c r="G73" s="222"/>
      <c r="H73" s="222"/>
      <c r="I73" s="222"/>
      <c r="J73" s="222"/>
      <c r="K73" s="222"/>
      <c r="L73" s="222"/>
      <c r="M73" s="222"/>
      <c r="N73" s="221"/>
      <c r="O73" s="221"/>
      <c r="P73" s="221"/>
      <c r="Q73" s="221"/>
      <c r="R73" s="222"/>
      <c r="S73" s="222"/>
      <c r="T73" s="222"/>
      <c r="U73" s="222"/>
      <c r="V73" s="222"/>
      <c r="W73" s="222"/>
      <c r="X73" s="222"/>
      <c r="Y73" s="222"/>
      <c r="Z73" s="212"/>
      <c r="AA73" s="212"/>
      <c r="AB73" s="212"/>
      <c r="AC73" s="212"/>
      <c r="AD73" s="212"/>
      <c r="AE73" s="212"/>
      <c r="AF73" s="212"/>
      <c r="AG73" s="212" t="s">
        <v>130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3" x14ac:dyDescent="0.25">
      <c r="A74" s="219"/>
      <c r="B74" s="220"/>
      <c r="C74" s="256" t="s">
        <v>218</v>
      </c>
      <c r="D74" s="223"/>
      <c r="E74" s="224">
        <v>14.85</v>
      </c>
      <c r="F74" s="222"/>
      <c r="G74" s="222"/>
      <c r="H74" s="222"/>
      <c r="I74" s="222"/>
      <c r="J74" s="222"/>
      <c r="K74" s="222"/>
      <c r="L74" s="222"/>
      <c r="M74" s="222"/>
      <c r="N74" s="221"/>
      <c r="O74" s="221"/>
      <c r="P74" s="221"/>
      <c r="Q74" s="221"/>
      <c r="R74" s="222"/>
      <c r="S74" s="222"/>
      <c r="T74" s="222"/>
      <c r="U74" s="222"/>
      <c r="V74" s="222"/>
      <c r="W74" s="222"/>
      <c r="X74" s="222"/>
      <c r="Y74" s="222"/>
      <c r="Z74" s="212"/>
      <c r="AA74" s="212"/>
      <c r="AB74" s="212"/>
      <c r="AC74" s="212"/>
      <c r="AD74" s="212"/>
      <c r="AE74" s="212"/>
      <c r="AF74" s="212"/>
      <c r="AG74" s="212" t="s">
        <v>130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3" x14ac:dyDescent="0.25">
      <c r="A75" s="219"/>
      <c r="B75" s="220"/>
      <c r="C75" s="256" t="s">
        <v>219</v>
      </c>
      <c r="D75" s="223"/>
      <c r="E75" s="224">
        <v>9.8000000000000007</v>
      </c>
      <c r="F75" s="222"/>
      <c r="G75" s="222"/>
      <c r="H75" s="222"/>
      <c r="I75" s="222"/>
      <c r="J75" s="222"/>
      <c r="K75" s="222"/>
      <c r="L75" s="222"/>
      <c r="M75" s="222"/>
      <c r="N75" s="221"/>
      <c r="O75" s="221"/>
      <c r="P75" s="221"/>
      <c r="Q75" s="221"/>
      <c r="R75" s="222"/>
      <c r="S75" s="222"/>
      <c r="T75" s="222"/>
      <c r="U75" s="222"/>
      <c r="V75" s="222"/>
      <c r="W75" s="222"/>
      <c r="X75" s="222"/>
      <c r="Y75" s="222"/>
      <c r="Z75" s="212"/>
      <c r="AA75" s="212"/>
      <c r="AB75" s="212"/>
      <c r="AC75" s="212"/>
      <c r="AD75" s="212"/>
      <c r="AE75" s="212"/>
      <c r="AF75" s="212"/>
      <c r="AG75" s="212" t="s">
        <v>130</v>
      </c>
      <c r="AH75" s="212">
        <v>0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1" x14ac:dyDescent="0.25">
      <c r="A76" s="235">
        <v>24</v>
      </c>
      <c r="B76" s="236" t="s">
        <v>220</v>
      </c>
      <c r="C76" s="254" t="s">
        <v>221</v>
      </c>
      <c r="D76" s="237" t="s">
        <v>162</v>
      </c>
      <c r="E76" s="238">
        <v>34.450000000000003</v>
      </c>
      <c r="F76" s="239"/>
      <c r="G76" s="240">
        <f>ROUND(E76*F76,2)</f>
        <v>0</v>
      </c>
      <c r="H76" s="239"/>
      <c r="I76" s="240">
        <f>ROUND(E76*H76,2)</f>
        <v>0</v>
      </c>
      <c r="J76" s="239"/>
      <c r="K76" s="240">
        <f>ROUND(E76*J76,2)</f>
        <v>0</v>
      </c>
      <c r="L76" s="240">
        <v>21</v>
      </c>
      <c r="M76" s="240">
        <f>G76*(1+L76/100)</f>
        <v>0</v>
      </c>
      <c r="N76" s="238">
        <v>0</v>
      </c>
      <c r="O76" s="238">
        <f>ROUND(E76*N76,2)</f>
        <v>0</v>
      </c>
      <c r="P76" s="238">
        <v>1.3500000000000001E-3</v>
      </c>
      <c r="Q76" s="238">
        <f>ROUND(E76*P76,2)</f>
        <v>0.05</v>
      </c>
      <c r="R76" s="240" t="s">
        <v>216</v>
      </c>
      <c r="S76" s="240" t="s">
        <v>123</v>
      </c>
      <c r="T76" s="241" t="s">
        <v>123</v>
      </c>
      <c r="U76" s="222">
        <v>0.09</v>
      </c>
      <c r="V76" s="222">
        <f>ROUND(E76*U76,2)</f>
        <v>3.1</v>
      </c>
      <c r="W76" s="222"/>
      <c r="X76" s="222" t="s">
        <v>124</v>
      </c>
      <c r="Y76" s="222" t="s">
        <v>125</v>
      </c>
      <c r="Z76" s="212"/>
      <c r="AA76" s="212"/>
      <c r="AB76" s="212"/>
      <c r="AC76" s="212"/>
      <c r="AD76" s="212"/>
      <c r="AE76" s="212"/>
      <c r="AF76" s="212"/>
      <c r="AG76" s="212" t="s">
        <v>126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2" x14ac:dyDescent="0.25">
      <c r="A77" s="219"/>
      <c r="B77" s="220"/>
      <c r="C77" s="256" t="s">
        <v>217</v>
      </c>
      <c r="D77" s="223"/>
      <c r="E77" s="224">
        <v>9.8000000000000007</v>
      </c>
      <c r="F77" s="222"/>
      <c r="G77" s="222"/>
      <c r="H77" s="222"/>
      <c r="I77" s="222"/>
      <c r="J77" s="222"/>
      <c r="K77" s="222"/>
      <c r="L77" s="222"/>
      <c r="M77" s="222"/>
      <c r="N77" s="221"/>
      <c r="O77" s="221"/>
      <c r="P77" s="221"/>
      <c r="Q77" s="221"/>
      <c r="R77" s="222"/>
      <c r="S77" s="222"/>
      <c r="T77" s="222"/>
      <c r="U77" s="222"/>
      <c r="V77" s="222"/>
      <c r="W77" s="222"/>
      <c r="X77" s="222"/>
      <c r="Y77" s="222"/>
      <c r="Z77" s="212"/>
      <c r="AA77" s="212"/>
      <c r="AB77" s="212"/>
      <c r="AC77" s="212"/>
      <c r="AD77" s="212"/>
      <c r="AE77" s="212"/>
      <c r="AF77" s="212"/>
      <c r="AG77" s="212" t="s">
        <v>130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5">
      <c r="A78" s="219"/>
      <c r="B78" s="220"/>
      <c r="C78" s="256" t="s">
        <v>218</v>
      </c>
      <c r="D78" s="223"/>
      <c r="E78" s="224">
        <v>14.85</v>
      </c>
      <c r="F78" s="222"/>
      <c r="G78" s="222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130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3" x14ac:dyDescent="0.25">
      <c r="A79" s="219"/>
      <c r="B79" s="220"/>
      <c r="C79" s="256" t="s">
        <v>219</v>
      </c>
      <c r="D79" s="223"/>
      <c r="E79" s="224">
        <v>9.8000000000000007</v>
      </c>
      <c r="F79" s="222"/>
      <c r="G79" s="222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130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5">
      <c r="A80" s="235">
        <v>25</v>
      </c>
      <c r="B80" s="236" t="s">
        <v>222</v>
      </c>
      <c r="C80" s="254" t="s">
        <v>223</v>
      </c>
      <c r="D80" s="237" t="s">
        <v>210</v>
      </c>
      <c r="E80" s="238">
        <v>0.10025000000000001</v>
      </c>
      <c r="F80" s="239"/>
      <c r="G80" s="240">
        <f>ROUND(E80*F80,2)</f>
        <v>0</v>
      </c>
      <c r="H80" s="239"/>
      <c r="I80" s="240">
        <f>ROUND(E80*H80,2)</f>
        <v>0</v>
      </c>
      <c r="J80" s="239"/>
      <c r="K80" s="240">
        <f>ROUND(E80*J80,2)</f>
        <v>0</v>
      </c>
      <c r="L80" s="240">
        <v>21</v>
      </c>
      <c r="M80" s="240">
        <f>G80*(1+L80/100)</f>
        <v>0</v>
      </c>
      <c r="N80" s="238">
        <v>0</v>
      </c>
      <c r="O80" s="238">
        <f>ROUND(E80*N80,2)</f>
        <v>0</v>
      </c>
      <c r="P80" s="238">
        <v>0</v>
      </c>
      <c r="Q80" s="238">
        <f>ROUND(E80*P80,2)</f>
        <v>0</v>
      </c>
      <c r="R80" s="240" t="s">
        <v>216</v>
      </c>
      <c r="S80" s="240" t="s">
        <v>123</v>
      </c>
      <c r="T80" s="241" t="s">
        <v>123</v>
      </c>
      <c r="U80" s="222">
        <v>4.9470000000000001</v>
      </c>
      <c r="V80" s="222">
        <f>ROUND(E80*U80,2)</f>
        <v>0.5</v>
      </c>
      <c r="W80" s="222"/>
      <c r="X80" s="222" t="s">
        <v>211</v>
      </c>
      <c r="Y80" s="222" t="s">
        <v>125</v>
      </c>
      <c r="Z80" s="212"/>
      <c r="AA80" s="212"/>
      <c r="AB80" s="212"/>
      <c r="AC80" s="212"/>
      <c r="AD80" s="212"/>
      <c r="AE80" s="212"/>
      <c r="AF80" s="212"/>
      <c r="AG80" s="212" t="s">
        <v>212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2" x14ac:dyDescent="0.25">
      <c r="A81" s="219"/>
      <c r="B81" s="220"/>
      <c r="C81" s="255" t="s">
        <v>224</v>
      </c>
      <c r="D81" s="242"/>
      <c r="E81" s="242"/>
      <c r="F81" s="242"/>
      <c r="G81" s="242"/>
      <c r="H81" s="222"/>
      <c r="I81" s="222"/>
      <c r="J81" s="222"/>
      <c r="K81" s="222"/>
      <c r="L81" s="222"/>
      <c r="M81" s="222"/>
      <c r="N81" s="221"/>
      <c r="O81" s="221"/>
      <c r="P81" s="221"/>
      <c r="Q81" s="221"/>
      <c r="R81" s="222"/>
      <c r="S81" s="222"/>
      <c r="T81" s="222"/>
      <c r="U81" s="222"/>
      <c r="V81" s="222"/>
      <c r="W81" s="222"/>
      <c r="X81" s="222"/>
      <c r="Y81" s="222"/>
      <c r="Z81" s="212"/>
      <c r="AA81" s="212"/>
      <c r="AB81" s="212"/>
      <c r="AC81" s="212"/>
      <c r="AD81" s="212"/>
      <c r="AE81" s="212"/>
      <c r="AF81" s="212"/>
      <c r="AG81" s="212" t="s">
        <v>128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ht="13" x14ac:dyDescent="0.25">
      <c r="A82" s="228" t="s">
        <v>117</v>
      </c>
      <c r="B82" s="229" t="s">
        <v>83</v>
      </c>
      <c r="C82" s="253" t="s">
        <v>84</v>
      </c>
      <c r="D82" s="230"/>
      <c r="E82" s="231"/>
      <c r="F82" s="232"/>
      <c r="G82" s="232">
        <f>SUMIF(AG83:AG84,"&lt;&gt;NOR",G83:G84)</f>
        <v>0</v>
      </c>
      <c r="H82" s="232"/>
      <c r="I82" s="232">
        <f>SUM(I83:I84)</f>
        <v>0</v>
      </c>
      <c r="J82" s="232"/>
      <c r="K82" s="232">
        <f>SUM(K83:K84)</f>
        <v>0</v>
      </c>
      <c r="L82" s="232"/>
      <c r="M82" s="232">
        <f>SUM(M83:M84)</f>
        <v>0</v>
      </c>
      <c r="N82" s="231"/>
      <c r="O82" s="231">
        <f>SUM(O83:O84)</f>
        <v>0</v>
      </c>
      <c r="P82" s="231"/>
      <c r="Q82" s="231">
        <f>SUM(Q83:Q84)</f>
        <v>0</v>
      </c>
      <c r="R82" s="232"/>
      <c r="S82" s="232"/>
      <c r="T82" s="233"/>
      <c r="U82" s="227"/>
      <c r="V82" s="227">
        <f>SUM(V83:V84)</f>
        <v>0</v>
      </c>
      <c r="W82" s="227"/>
      <c r="X82" s="227"/>
      <c r="Y82" s="227"/>
      <c r="AG82" t="s">
        <v>118</v>
      </c>
    </row>
    <row r="83" spans="1:60" outlineLevel="1" x14ac:dyDescent="0.25">
      <c r="A83" s="235">
        <v>26</v>
      </c>
      <c r="B83" s="236" t="s">
        <v>225</v>
      </c>
      <c r="C83" s="254" t="s">
        <v>226</v>
      </c>
      <c r="D83" s="237" t="s">
        <v>227</v>
      </c>
      <c r="E83" s="238">
        <v>1</v>
      </c>
      <c r="F83" s="239"/>
      <c r="G83" s="240">
        <f>ROUND(E83*F83,2)</f>
        <v>0</v>
      </c>
      <c r="H83" s="239"/>
      <c r="I83" s="240">
        <f>ROUND(E83*H83,2)</f>
        <v>0</v>
      </c>
      <c r="J83" s="239"/>
      <c r="K83" s="240">
        <f>ROUND(E83*J83,2)</f>
        <v>0</v>
      </c>
      <c r="L83" s="240">
        <v>21</v>
      </c>
      <c r="M83" s="240">
        <f>G83*(1+L83/100)</f>
        <v>0</v>
      </c>
      <c r="N83" s="238">
        <v>0</v>
      </c>
      <c r="O83" s="238">
        <f>ROUND(E83*N83,2)</f>
        <v>0</v>
      </c>
      <c r="P83" s="238">
        <v>0</v>
      </c>
      <c r="Q83" s="238">
        <f>ROUND(E83*P83,2)</f>
        <v>0</v>
      </c>
      <c r="R83" s="240"/>
      <c r="S83" s="240" t="s">
        <v>163</v>
      </c>
      <c r="T83" s="241" t="s">
        <v>164</v>
      </c>
      <c r="U83" s="222">
        <v>0</v>
      </c>
      <c r="V83" s="222">
        <f>ROUND(E83*U83,2)</f>
        <v>0</v>
      </c>
      <c r="W83" s="222"/>
      <c r="X83" s="222" t="s">
        <v>228</v>
      </c>
      <c r="Y83" s="222" t="s">
        <v>125</v>
      </c>
      <c r="Z83" s="212"/>
      <c r="AA83" s="212"/>
      <c r="AB83" s="212"/>
      <c r="AC83" s="212"/>
      <c r="AD83" s="212"/>
      <c r="AE83" s="212"/>
      <c r="AF83" s="212"/>
      <c r="AG83" s="212" t="s">
        <v>229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2" x14ac:dyDescent="0.25">
      <c r="A84" s="219"/>
      <c r="B84" s="220"/>
      <c r="C84" s="256" t="s">
        <v>230</v>
      </c>
      <c r="D84" s="223"/>
      <c r="E84" s="224">
        <v>1</v>
      </c>
      <c r="F84" s="222"/>
      <c r="G84" s="222"/>
      <c r="H84" s="222"/>
      <c r="I84" s="222"/>
      <c r="J84" s="222"/>
      <c r="K84" s="222"/>
      <c r="L84" s="222"/>
      <c r="M84" s="222"/>
      <c r="N84" s="221"/>
      <c r="O84" s="221"/>
      <c r="P84" s="221"/>
      <c r="Q84" s="221"/>
      <c r="R84" s="222"/>
      <c r="S84" s="222"/>
      <c r="T84" s="222"/>
      <c r="U84" s="222"/>
      <c r="V84" s="222"/>
      <c r="W84" s="222"/>
      <c r="X84" s="222"/>
      <c r="Y84" s="222"/>
      <c r="Z84" s="212"/>
      <c r="AA84" s="212"/>
      <c r="AB84" s="212"/>
      <c r="AC84" s="212"/>
      <c r="AD84" s="212"/>
      <c r="AE84" s="212"/>
      <c r="AF84" s="212"/>
      <c r="AG84" s="212" t="s">
        <v>130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ht="13" x14ac:dyDescent="0.25">
      <c r="A85" s="228" t="s">
        <v>117</v>
      </c>
      <c r="B85" s="229" t="s">
        <v>85</v>
      </c>
      <c r="C85" s="253" t="s">
        <v>86</v>
      </c>
      <c r="D85" s="230"/>
      <c r="E85" s="231"/>
      <c r="F85" s="232"/>
      <c r="G85" s="232">
        <f>SUMIF(AG86:AG93,"&lt;&gt;NOR",G86:G93)</f>
        <v>0</v>
      </c>
      <c r="H85" s="232"/>
      <c r="I85" s="232">
        <f>SUM(I86:I93)</f>
        <v>0</v>
      </c>
      <c r="J85" s="232"/>
      <c r="K85" s="232">
        <f>SUM(K86:K93)</f>
        <v>0</v>
      </c>
      <c r="L85" s="232"/>
      <c r="M85" s="232">
        <f>SUM(M86:M93)</f>
        <v>0</v>
      </c>
      <c r="N85" s="231"/>
      <c r="O85" s="231">
        <f>SUM(O86:O93)</f>
        <v>0</v>
      </c>
      <c r="P85" s="231"/>
      <c r="Q85" s="231">
        <f>SUM(Q86:Q93)</f>
        <v>0</v>
      </c>
      <c r="R85" s="232"/>
      <c r="S85" s="232"/>
      <c r="T85" s="233"/>
      <c r="U85" s="227"/>
      <c r="V85" s="227">
        <f>SUM(V86:V93)</f>
        <v>0.06</v>
      </c>
      <c r="W85" s="227"/>
      <c r="X85" s="227"/>
      <c r="Y85" s="227"/>
      <c r="AG85" t="s">
        <v>118</v>
      </c>
    </row>
    <row r="86" spans="1:60" outlineLevel="1" x14ac:dyDescent="0.25">
      <c r="A86" s="235">
        <v>27</v>
      </c>
      <c r="B86" s="236" t="s">
        <v>231</v>
      </c>
      <c r="C86" s="254" t="s">
        <v>232</v>
      </c>
      <c r="D86" s="237" t="s">
        <v>210</v>
      </c>
      <c r="E86" s="238">
        <v>4.6510000000000003E-2</v>
      </c>
      <c r="F86" s="239"/>
      <c r="G86" s="240">
        <f>ROUND(E86*F86,2)</f>
        <v>0</v>
      </c>
      <c r="H86" s="239"/>
      <c r="I86" s="240">
        <f>ROUND(E86*H86,2)</f>
        <v>0</v>
      </c>
      <c r="J86" s="239"/>
      <c r="K86" s="240">
        <f>ROUND(E86*J86,2)</f>
        <v>0</v>
      </c>
      <c r="L86" s="240">
        <v>21</v>
      </c>
      <c r="M86" s="240">
        <f>G86*(1+L86/100)</f>
        <v>0</v>
      </c>
      <c r="N86" s="238">
        <v>0</v>
      </c>
      <c r="O86" s="238">
        <f>ROUND(E86*N86,2)</f>
        <v>0</v>
      </c>
      <c r="P86" s="238">
        <v>0</v>
      </c>
      <c r="Q86" s="238">
        <f>ROUND(E86*P86,2)</f>
        <v>0</v>
      </c>
      <c r="R86" s="240" t="s">
        <v>233</v>
      </c>
      <c r="S86" s="240" t="s">
        <v>123</v>
      </c>
      <c r="T86" s="241" t="s">
        <v>123</v>
      </c>
      <c r="U86" s="222">
        <v>0.49</v>
      </c>
      <c r="V86" s="222">
        <f>ROUND(E86*U86,2)</f>
        <v>0.02</v>
      </c>
      <c r="W86" s="222"/>
      <c r="X86" s="222" t="s">
        <v>234</v>
      </c>
      <c r="Y86" s="222" t="s">
        <v>125</v>
      </c>
      <c r="Z86" s="212"/>
      <c r="AA86" s="212"/>
      <c r="AB86" s="212"/>
      <c r="AC86" s="212"/>
      <c r="AD86" s="212"/>
      <c r="AE86" s="212"/>
      <c r="AF86" s="212"/>
      <c r="AG86" s="212" t="s">
        <v>235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 x14ac:dyDescent="0.25">
      <c r="A87" s="219"/>
      <c r="B87" s="220"/>
      <c r="C87" s="259" t="s">
        <v>236</v>
      </c>
      <c r="D87" s="245"/>
      <c r="E87" s="245"/>
      <c r="F87" s="245"/>
      <c r="G87" s="245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146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 x14ac:dyDescent="0.25">
      <c r="A88" s="246">
        <v>28</v>
      </c>
      <c r="B88" s="247" t="s">
        <v>237</v>
      </c>
      <c r="C88" s="260" t="s">
        <v>238</v>
      </c>
      <c r="D88" s="248" t="s">
        <v>210</v>
      </c>
      <c r="E88" s="249">
        <v>4.6510000000000003E-2</v>
      </c>
      <c r="F88" s="250"/>
      <c r="G88" s="251">
        <f>ROUND(E88*F88,2)</f>
        <v>0</v>
      </c>
      <c r="H88" s="250"/>
      <c r="I88" s="251">
        <f>ROUND(E88*H88,2)</f>
        <v>0</v>
      </c>
      <c r="J88" s="250"/>
      <c r="K88" s="251">
        <f>ROUND(E88*J88,2)</f>
        <v>0</v>
      </c>
      <c r="L88" s="251">
        <v>21</v>
      </c>
      <c r="M88" s="251">
        <f>G88*(1+L88/100)</f>
        <v>0</v>
      </c>
      <c r="N88" s="249">
        <v>0</v>
      </c>
      <c r="O88" s="249">
        <f>ROUND(E88*N88,2)</f>
        <v>0</v>
      </c>
      <c r="P88" s="249">
        <v>0</v>
      </c>
      <c r="Q88" s="249">
        <f>ROUND(E88*P88,2)</f>
        <v>0</v>
      </c>
      <c r="R88" s="251" t="s">
        <v>233</v>
      </c>
      <c r="S88" s="251" t="s">
        <v>123</v>
      </c>
      <c r="T88" s="252" t="s">
        <v>123</v>
      </c>
      <c r="U88" s="222">
        <v>0</v>
      </c>
      <c r="V88" s="222">
        <f>ROUND(E88*U88,2)</f>
        <v>0</v>
      </c>
      <c r="W88" s="222"/>
      <c r="X88" s="222" t="s">
        <v>234</v>
      </c>
      <c r="Y88" s="222" t="s">
        <v>125</v>
      </c>
      <c r="Z88" s="212"/>
      <c r="AA88" s="212"/>
      <c r="AB88" s="212"/>
      <c r="AC88" s="212"/>
      <c r="AD88" s="212"/>
      <c r="AE88" s="212"/>
      <c r="AF88" s="212"/>
      <c r="AG88" s="212" t="s">
        <v>235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1" x14ac:dyDescent="0.25">
      <c r="A89" s="235">
        <v>29</v>
      </c>
      <c r="B89" s="236" t="s">
        <v>239</v>
      </c>
      <c r="C89" s="254" t="s">
        <v>240</v>
      </c>
      <c r="D89" s="237" t="s">
        <v>210</v>
      </c>
      <c r="E89" s="238">
        <v>4.6510000000000003E-2</v>
      </c>
      <c r="F89" s="239"/>
      <c r="G89" s="240">
        <f>ROUND(E89*F89,2)</f>
        <v>0</v>
      </c>
      <c r="H89" s="239"/>
      <c r="I89" s="240">
        <f>ROUND(E89*H89,2)</f>
        <v>0</v>
      </c>
      <c r="J89" s="239"/>
      <c r="K89" s="240">
        <f>ROUND(E89*J89,2)</f>
        <v>0</v>
      </c>
      <c r="L89" s="240">
        <v>21</v>
      </c>
      <c r="M89" s="240">
        <f>G89*(1+L89/100)</f>
        <v>0</v>
      </c>
      <c r="N89" s="238">
        <v>0</v>
      </c>
      <c r="O89" s="238">
        <f>ROUND(E89*N89,2)</f>
        <v>0</v>
      </c>
      <c r="P89" s="238">
        <v>0</v>
      </c>
      <c r="Q89" s="238">
        <f>ROUND(E89*P89,2)</f>
        <v>0</v>
      </c>
      <c r="R89" s="240" t="s">
        <v>233</v>
      </c>
      <c r="S89" s="240" t="s">
        <v>123</v>
      </c>
      <c r="T89" s="241" t="s">
        <v>123</v>
      </c>
      <c r="U89" s="222">
        <v>0</v>
      </c>
      <c r="V89" s="222">
        <f>ROUND(E89*U89,2)</f>
        <v>0</v>
      </c>
      <c r="W89" s="222"/>
      <c r="X89" s="222" t="s">
        <v>234</v>
      </c>
      <c r="Y89" s="222" t="s">
        <v>125</v>
      </c>
      <c r="Z89" s="212"/>
      <c r="AA89" s="212"/>
      <c r="AB89" s="212"/>
      <c r="AC89" s="212"/>
      <c r="AD89" s="212"/>
      <c r="AE89" s="212"/>
      <c r="AF89" s="212"/>
      <c r="AG89" s="212" t="s">
        <v>235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2" x14ac:dyDescent="0.25">
      <c r="A90" s="219"/>
      <c r="B90" s="220"/>
      <c r="C90" s="259" t="s">
        <v>241</v>
      </c>
      <c r="D90" s="245"/>
      <c r="E90" s="245"/>
      <c r="F90" s="245"/>
      <c r="G90" s="245"/>
      <c r="H90" s="222"/>
      <c r="I90" s="222"/>
      <c r="J90" s="222"/>
      <c r="K90" s="222"/>
      <c r="L90" s="222"/>
      <c r="M90" s="222"/>
      <c r="N90" s="221"/>
      <c r="O90" s="221"/>
      <c r="P90" s="221"/>
      <c r="Q90" s="221"/>
      <c r="R90" s="222"/>
      <c r="S90" s="222"/>
      <c r="T90" s="222"/>
      <c r="U90" s="222"/>
      <c r="V90" s="222"/>
      <c r="W90" s="222"/>
      <c r="X90" s="222"/>
      <c r="Y90" s="222"/>
      <c r="Z90" s="212"/>
      <c r="AA90" s="212"/>
      <c r="AB90" s="212"/>
      <c r="AC90" s="212"/>
      <c r="AD90" s="212"/>
      <c r="AE90" s="212"/>
      <c r="AF90" s="212"/>
      <c r="AG90" s="212" t="s">
        <v>146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ht="20" outlineLevel="1" x14ac:dyDescent="0.25">
      <c r="A91" s="235">
        <v>30</v>
      </c>
      <c r="B91" s="236" t="s">
        <v>242</v>
      </c>
      <c r="C91" s="254" t="s">
        <v>243</v>
      </c>
      <c r="D91" s="237" t="s">
        <v>210</v>
      </c>
      <c r="E91" s="238">
        <v>4.6510000000000003E-2</v>
      </c>
      <c r="F91" s="239"/>
      <c r="G91" s="240">
        <f>ROUND(E91*F91,2)</f>
        <v>0</v>
      </c>
      <c r="H91" s="239"/>
      <c r="I91" s="240">
        <f>ROUND(E91*H91,2)</f>
        <v>0</v>
      </c>
      <c r="J91" s="239"/>
      <c r="K91" s="240">
        <f>ROUND(E91*J91,2)</f>
        <v>0</v>
      </c>
      <c r="L91" s="240">
        <v>21</v>
      </c>
      <c r="M91" s="240">
        <f>G91*(1+L91/100)</f>
        <v>0</v>
      </c>
      <c r="N91" s="238">
        <v>0</v>
      </c>
      <c r="O91" s="238">
        <f>ROUND(E91*N91,2)</f>
        <v>0</v>
      </c>
      <c r="P91" s="238">
        <v>0</v>
      </c>
      <c r="Q91" s="238">
        <f>ROUND(E91*P91,2)</f>
        <v>0</v>
      </c>
      <c r="R91" s="240" t="s">
        <v>244</v>
      </c>
      <c r="S91" s="240" t="s">
        <v>123</v>
      </c>
      <c r="T91" s="241" t="s">
        <v>123</v>
      </c>
      <c r="U91" s="222">
        <v>0.83199999999999996</v>
      </c>
      <c r="V91" s="222">
        <f>ROUND(E91*U91,2)</f>
        <v>0.04</v>
      </c>
      <c r="W91" s="222"/>
      <c r="X91" s="222" t="s">
        <v>234</v>
      </c>
      <c r="Y91" s="222" t="s">
        <v>125</v>
      </c>
      <c r="Z91" s="212"/>
      <c r="AA91" s="212"/>
      <c r="AB91" s="212"/>
      <c r="AC91" s="212"/>
      <c r="AD91" s="212"/>
      <c r="AE91" s="212"/>
      <c r="AF91" s="212"/>
      <c r="AG91" s="212" t="s">
        <v>235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2" x14ac:dyDescent="0.25">
      <c r="A92" s="219"/>
      <c r="B92" s="220"/>
      <c r="C92" s="255" t="s">
        <v>245</v>
      </c>
      <c r="D92" s="242"/>
      <c r="E92" s="242"/>
      <c r="F92" s="242"/>
      <c r="G92" s="242"/>
      <c r="H92" s="222"/>
      <c r="I92" s="222"/>
      <c r="J92" s="222"/>
      <c r="K92" s="222"/>
      <c r="L92" s="222"/>
      <c r="M92" s="222"/>
      <c r="N92" s="221"/>
      <c r="O92" s="221"/>
      <c r="P92" s="221"/>
      <c r="Q92" s="221"/>
      <c r="R92" s="222"/>
      <c r="S92" s="222"/>
      <c r="T92" s="222"/>
      <c r="U92" s="222"/>
      <c r="V92" s="222"/>
      <c r="W92" s="222"/>
      <c r="X92" s="222"/>
      <c r="Y92" s="222"/>
      <c r="Z92" s="212"/>
      <c r="AA92" s="212"/>
      <c r="AB92" s="212"/>
      <c r="AC92" s="212"/>
      <c r="AD92" s="212"/>
      <c r="AE92" s="212"/>
      <c r="AF92" s="212"/>
      <c r="AG92" s="212" t="s">
        <v>128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43" t="str">
        <f>C92</f>
        <v>nebo vybouraných hmot nošením nebo přehazováním k místu nakládky přístupnému normálním dopravním prostředkům do 10 m,</v>
      </c>
      <c r="BB92" s="212"/>
      <c r="BC92" s="212"/>
      <c r="BD92" s="212"/>
      <c r="BE92" s="212"/>
      <c r="BF92" s="212"/>
      <c r="BG92" s="212"/>
      <c r="BH92" s="212"/>
    </row>
    <row r="93" spans="1:60" outlineLevel="2" x14ac:dyDescent="0.25">
      <c r="A93" s="219"/>
      <c r="B93" s="220"/>
      <c r="C93" s="257" t="s">
        <v>246</v>
      </c>
      <c r="D93" s="244"/>
      <c r="E93" s="244"/>
      <c r="F93" s="244"/>
      <c r="G93" s="244"/>
      <c r="H93" s="222"/>
      <c r="I93" s="222"/>
      <c r="J93" s="222"/>
      <c r="K93" s="222"/>
      <c r="L93" s="222"/>
      <c r="M93" s="222"/>
      <c r="N93" s="221"/>
      <c r="O93" s="221"/>
      <c r="P93" s="221"/>
      <c r="Q93" s="221"/>
      <c r="R93" s="222"/>
      <c r="S93" s="222"/>
      <c r="T93" s="222"/>
      <c r="U93" s="222"/>
      <c r="V93" s="222"/>
      <c r="W93" s="222"/>
      <c r="X93" s="222"/>
      <c r="Y93" s="222"/>
      <c r="Z93" s="212"/>
      <c r="AA93" s="212"/>
      <c r="AB93" s="212"/>
      <c r="AC93" s="212"/>
      <c r="AD93" s="212"/>
      <c r="AE93" s="212"/>
      <c r="AF93" s="212"/>
      <c r="AG93" s="212" t="s">
        <v>146</v>
      </c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43" t="str">
        <f>C93</f>
        <v>S naložením suti nebo vybouraných hmot do dopravního prostředku a na jejich vyložením, popřípadě přeložením na normální dopravní prostředek.</v>
      </c>
      <c r="BB93" s="212"/>
      <c r="BC93" s="212"/>
      <c r="BD93" s="212"/>
      <c r="BE93" s="212"/>
      <c r="BF93" s="212"/>
      <c r="BG93" s="212"/>
      <c r="BH93" s="212"/>
    </row>
    <row r="94" spans="1:60" x14ac:dyDescent="0.25">
      <c r="A94" s="3"/>
      <c r="B94" s="4"/>
      <c r="C94" s="261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E94">
        <v>12</v>
      </c>
      <c r="AF94">
        <v>21</v>
      </c>
      <c r="AG94" t="s">
        <v>103</v>
      </c>
    </row>
    <row r="95" spans="1:60" ht="13" x14ac:dyDescent="0.25">
      <c r="A95" s="215"/>
      <c r="B95" s="216" t="s">
        <v>29</v>
      </c>
      <c r="C95" s="262"/>
      <c r="D95" s="217"/>
      <c r="E95" s="218"/>
      <c r="F95" s="218"/>
      <c r="G95" s="234">
        <f>G8+G38+G68+G71+G82+G85</f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E95">
        <f>SUMIF(L7:L93,AE94,G7:G93)</f>
        <v>0</v>
      </c>
      <c r="AF95">
        <f>SUMIF(L7:L93,AF94,G7:G93)</f>
        <v>0</v>
      </c>
      <c r="AG95" t="s">
        <v>247</v>
      </c>
    </row>
    <row r="96" spans="1:60" x14ac:dyDescent="0.25">
      <c r="C96" s="263"/>
      <c r="D96" s="10"/>
      <c r="AG96" t="s">
        <v>248</v>
      </c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libsqnWP6/5OiGC0EQrkLa0W4kmJWcVOtI8SOBK1ti2BWTt9PaBpXh8LkfMHUo/agvG5K4EihhV2aFbh8cxWzw==" saltValue="e6rIuhqT9Vlx7CjoZtPSTA==" spinCount="100000" sheet="1" formatRows="0"/>
  <mergeCells count="21">
    <mergeCell ref="C90:G90"/>
    <mergeCell ref="C92:G92"/>
    <mergeCell ref="C93:G93"/>
    <mergeCell ref="C46:G46"/>
    <mergeCell ref="C49:G49"/>
    <mergeCell ref="C64:G64"/>
    <mergeCell ref="C70:G70"/>
    <mergeCell ref="C81:G81"/>
    <mergeCell ref="C87:G87"/>
    <mergeCell ref="C18:G18"/>
    <mergeCell ref="C21:G21"/>
    <mergeCell ref="C22:G22"/>
    <mergeCell ref="C26:G26"/>
    <mergeCell ref="C40:G40"/>
    <mergeCell ref="C41:G41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Vratislav Salaba</dc:creator>
  <cp:lastModifiedBy>Vratislav Salaba</cp:lastModifiedBy>
  <cp:lastPrinted>2019-03-19T12:27:02Z</cp:lastPrinted>
  <dcterms:created xsi:type="dcterms:W3CDTF">2009-04-08T07:15:50Z</dcterms:created>
  <dcterms:modified xsi:type="dcterms:W3CDTF">2025-05-15T08:19:58Z</dcterms:modified>
</cp:coreProperties>
</file>