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Projekty\2023\11_Archeologický ústav Praha\00_eXport\0250515_rozpočet_oprava_fasády\"/>
    </mc:Choice>
  </mc:AlternateContent>
  <xr:revisionPtr revIDLastSave="0" documentId="8_{E5B1A073-F361-4D43-977E-5AB4ABBAA039}" xr6:coauthVersionLast="47" xr6:coauthVersionMax="47" xr10:uidLastSave="{00000000-0000-0000-0000-000000000000}"/>
  <bookViews>
    <workbookView xWindow="-110" yWindow="-110" windowWidth="38620" windowHeight="21100" activeTab="1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01 01 Pol" sheetId="12" r:id="rId4"/>
  </sheets>
  <externalReferences>
    <externalReference r:id="rId5"/>
  </externalReferences>
  <definedNames>
    <definedName name="CelkemDPHVypocet" localSheetId="1">Stavba!$H$43</definedName>
    <definedName name="CenaCelkem">Stavba!$G$29</definedName>
    <definedName name="CenaCelkemBezDPH">Stavba!$G$28</definedName>
    <definedName name="CenaCelkemVypocet" localSheetId="1">Stavba!$I$43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'01 01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'01 01 Pol'!$A$1:$Y$96</definedName>
    <definedName name="_xlnm.Print_Area" localSheetId="1">Stavba!$A$1:$J$59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Stavba!$F$43</definedName>
    <definedName name="ZakladDPHZakl">Stavba!$G$25</definedName>
    <definedName name="ZakladDPHZaklVypocet" localSheetId="1">Stavba!$G$43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8" i="1" l="1"/>
  <c r="I57" i="1"/>
  <c r="I56" i="1"/>
  <c r="I55" i="1"/>
  <c r="I54" i="1"/>
  <c r="I53" i="1"/>
  <c r="G42" i="1"/>
  <c r="F42" i="1"/>
  <c r="G41" i="1"/>
  <c r="F41" i="1"/>
  <c r="G39" i="1"/>
  <c r="F39" i="1"/>
  <c r="G95" i="12"/>
  <c r="BA93" i="12"/>
  <c r="BA92" i="12"/>
  <c r="BA70" i="12"/>
  <c r="BA13" i="12"/>
  <c r="G9" i="12"/>
  <c r="G8" i="12" s="1"/>
  <c r="I9" i="12"/>
  <c r="I8" i="12" s="1"/>
  <c r="K9" i="12"/>
  <c r="K8" i="12" s="1"/>
  <c r="M9" i="12"/>
  <c r="O9" i="12"/>
  <c r="O8" i="12" s="1"/>
  <c r="Q9" i="12"/>
  <c r="Q8" i="12" s="1"/>
  <c r="V9" i="12"/>
  <c r="V8" i="12" s="1"/>
  <c r="G12" i="12"/>
  <c r="I12" i="12"/>
  <c r="K12" i="12"/>
  <c r="M12" i="12"/>
  <c r="O12" i="12"/>
  <c r="Q12" i="12"/>
  <c r="V12" i="12"/>
  <c r="G17" i="12"/>
  <c r="I17" i="12"/>
  <c r="K17" i="12"/>
  <c r="M17" i="12"/>
  <c r="O17" i="12"/>
  <c r="Q17" i="12"/>
  <c r="V17" i="12"/>
  <c r="G20" i="12"/>
  <c r="I20" i="12"/>
  <c r="K20" i="12"/>
  <c r="M20" i="12"/>
  <c r="O20" i="12"/>
  <c r="Q20" i="12"/>
  <c r="V20" i="12"/>
  <c r="G25" i="12"/>
  <c r="I25" i="12"/>
  <c r="K25" i="12"/>
  <c r="M25" i="12"/>
  <c r="O25" i="12"/>
  <c r="Q25" i="12"/>
  <c r="V25" i="12"/>
  <c r="G28" i="12"/>
  <c r="M28" i="12" s="1"/>
  <c r="I28" i="12"/>
  <c r="K28" i="12"/>
  <c r="O28" i="12"/>
  <c r="Q28" i="12"/>
  <c r="V28" i="12"/>
  <c r="G30" i="12"/>
  <c r="I30" i="12"/>
  <c r="K30" i="12"/>
  <c r="M30" i="12"/>
  <c r="O30" i="12"/>
  <c r="Q30" i="12"/>
  <c r="V30" i="12"/>
  <c r="G32" i="12"/>
  <c r="I32" i="12"/>
  <c r="K32" i="12"/>
  <c r="M32" i="12"/>
  <c r="O32" i="12"/>
  <c r="Q32" i="12"/>
  <c r="V32" i="12"/>
  <c r="G35" i="12"/>
  <c r="I35" i="12"/>
  <c r="K35" i="12"/>
  <c r="M35" i="12"/>
  <c r="O35" i="12"/>
  <c r="Q35" i="12"/>
  <c r="V35" i="12"/>
  <c r="G39" i="12"/>
  <c r="G38" i="12" s="1"/>
  <c r="I39" i="12"/>
  <c r="I38" i="12" s="1"/>
  <c r="K39" i="12"/>
  <c r="K38" i="12" s="1"/>
  <c r="M39" i="12"/>
  <c r="M38" i="12" s="1"/>
  <c r="O39" i="12"/>
  <c r="O38" i="12" s="1"/>
  <c r="Q39" i="12"/>
  <c r="Q38" i="12" s="1"/>
  <c r="V39" i="12"/>
  <c r="V38" i="12" s="1"/>
  <c r="G43" i="12"/>
  <c r="I43" i="12"/>
  <c r="K43" i="12"/>
  <c r="M43" i="12"/>
  <c r="O43" i="12"/>
  <c r="Q43" i="12"/>
  <c r="V43" i="12"/>
  <c r="G45" i="12"/>
  <c r="M45" i="12" s="1"/>
  <c r="I45" i="12"/>
  <c r="K45" i="12"/>
  <c r="O45" i="12"/>
  <c r="Q45" i="12"/>
  <c r="V45" i="12"/>
  <c r="G48" i="12"/>
  <c r="I48" i="12"/>
  <c r="K48" i="12"/>
  <c r="M48" i="12"/>
  <c r="O48" i="12"/>
  <c r="Q48" i="12"/>
  <c r="V48" i="12"/>
  <c r="G51" i="12"/>
  <c r="I51" i="12"/>
  <c r="K51" i="12"/>
  <c r="M51" i="12"/>
  <c r="O51" i="12"/>
  <c r="Q51" i="12"/>
  <c r="V51" i="12"/>
  <c r="G53" i="12"/>
  <c r="I53" i="12"/>
  <c r="K53" i="12"/>
  <c r="M53" i="12"/>
  <c r="O53" i="12"/>
  <c r="Q53" i="12"/>
  <c r="V53" i="12"/>
  <c r="G55" i="12"/>
  <c r="I55" i="12"/>
  <c r="K55" i="12"/>
  <c r="M55" i="12"/>
  <c r="O55" i="12"/>
  <c r="Q55" i="12"/>
  <c r="V55" i="12"/>
  <c r="G57" i="12"/>
  <c r="I57" i="12"/>
  <c r="K57" i="12"/>
  <c r="M57" i="12"/>
  <c r="O57" i="12"/>
  <c r="Q57" i="12"/>
  <c r="V57" i="12"/>
  <c r="G59" i="12"/>
  <c r="I59" i="12"/>
  <c r="K59" i="12"/>
  <c r="M59" i="12"/>
  <c r="O59" i="12"/>
  <c r="Q59" i="12"/>
  <c r="V59" i="12"/>
  <c r="G61" i="12"/>
  <c r="I61" i="12"/>
  <c r="K61" i="12"/>
  <c r="M61" i="12"/>
  <c r="O61" i="12"/>
  <c r="Q61" i="12"/>
  <c r="V61" i="12"/>
  <c r="G63" i="12"/>
  <c r="I63" i="12"/>
  <c r="K63" i="12"/>
  <c r="M63" i="12"/>
  <c r="O63" i="12"/>
  <c r="Q63" i="12"/>
  <c r="V63" i="12"/>
  <c r="G66" i="12"/>
  <c r="I66" i="12"/>
  <c r="K66" i="12"/>
  <c r="M66" i="12"/>
  <c r="O66" i="12"/>
  <c r="Q66" i="12"/>
  <c r="V66" i="12"/>
  <c r="G68" i="12"/>
  <c r="I68" i="12"/>
  <c r="K68" i="12"/>
  <c r="G69" i="12"/>
  <c r="I69" i="12"/>
  <c r="K69" i="12"/>
  <c r="M69" i="12"/>
  <c r="M68" i="12" s="1"/>
  <c r="O69" i="12"/>
  <c r="O68" i="12" s="1"/>
  <c r="Q69" i="12"/>
  <c r="Q68" i="12" s="1"/>
  <c r="V69" i="12"/>
  <c r="V68" i="12" s="1"/>
  <c r="V71" i="12"/>
  <c r="G72" i="12"/>
  <c r="G71" i="12" s="1"/>
  <c r="I72" i="12"/>
  <c r="I71" i="12" s="1"/>
  <c r="K72" i="12"/>
  <c r="K71" i="12" s="1"/>
  <c r="M72" i="12"/>
  <c r="M71" i="12" s="1"/>
  <c r="O72" i="12"/>
  <c r="O71" i="12" s="1"/>
  <c r="Q72" i="12"/>
  <c r="Q71" i="12" s="1"/>
  <c r="V72" i="12"/>
  <c r="G76" i="12"/>
  <c r="I76" i="12"/>
  <c r="K76" i="12"/>
  <c r="M76" i="12"/>
  <c r="O76" i="12"/>
  <c r="Q76" i="12"/>
  <c r="V76" i="12"/>
  <c r="G80" i="12"/>
  <c r="I80" i="12"/>
  <c r="K80" i="12"/>
  <c r="M80" i="12"/>
  <c r="O80" i="12"/>
  <c r="Q80" i="12"/>
  <c r="V80" i="12"/>
  <c r="K82" i="12"/>
  <c r="O82" i="12"/>
  <c r="Q82" i="12"/>
  <c r="V82" i="12"/>
  <c r="G83" i="12"/>
  <c r="M83" i="12" s="1"/>
  <c r="M82" i="12" s="1"/>
  <c r="I83" i="12"/>
  <c r="I82" i="12" s="1"/>
  <c r="K83" i="12"/>
  <c r="O83" i="12"/>
  <c r="Q83" i="12"/>
  <c r="V83" i="12"/>
  <c r="G86" i="12"/>
  <c r="G85" i="12" s="1"/>
  <c r="I86" i="12"/>
  <c r="I85" i="12" s="1"/>
  <c r="K86" i="12"/>
  <c r="K85" i="12" s="1"/>
  <c r="M86" i="12"/>
  <c r="M85" i="12" s="1"/>
  <c r="O86" i="12"/>
  <c r="O85" i="12" s="1"/>
  <c r="Q86" i="12"/>
  <c r="Q85" i="12" s="1"/>
  <c r="V86" i="12"/>
  <c r="V85" i="12" s="1"/>
  <c r="G88" i="12"/>
  <c r="I88" i="12"/>
  <c r="K88" i="12"/>
  <c r="M88" i="12"/>
  <c r="O88" i="12"/>
  <c r="Q88" i="12"/>
  <c r="V88" i="12"/>
  <c r="G89" i="12"/>
  <c r="I89" i="12"/>
  <c r="K89" i="12"/>
  <c r="M89" i="12"/>
  <c r="O89" i="12"/>
  <c r="Q89" i="12"/>
  <c r="V89" i="12"/>
  <c r="G91" i="12"/>
  <c r="I91" i="12"/>
  <c r="K91" i="12"/>
  <c r="M91" i="12"/>
  <c r="O91" i="12"/>
  <c r="Q91" i="12"/>
  <c r="V91" i="12"/>
  <c r="AE95" i="12"/>
  <c r="I20" i="1"/>
  <c r="I19" i="1"/>
  <c r="I18" i="1"/>
  <c r="I17" i="1"/>
  <c r="I16" i="1"/>
  <c r="I59" i="1"/>
  <c r="J58" i="1" s="1"/>
  <c r="J56" i="1"/>
  <c r="F43" i="1"/>
  <c r="G43" i="1"/>
  <c r="G25" i="1" s="1"/>
  <c r="A25" i="1" s="1"/>
  <c r="H42" i="1"/>
  <c r="I42" i="1" s="1"/>
  <c r="H41" i="1"/>
  <c r="I41" i="1" s="1"/>
  <c r="H40" i="1"/>
  <c r="H39" i="1"/>
  <c r="H43" i="1" s="1"/>
  <c r="J28" i="1"/>
  <c r="J26" i="1"/>
  <c r="G38" i="1"/>
  <c r="F38" i="1"/>
  <c r="J23" i="1"/>
  <c r="J24" i="1"/>
  <c r="J25" i="1"/>
  <c r="J27" i="1"/>
  <c r="E24" i="1"/>
  <c r="E26" i="1"/>
  <c r="J55" i="1" l="1"/>
  <c r="J53" i="1"/>
  <c r="J54" i="1"/>
  <c r="A26" i="1"/>
  <c r="G26" i="1"/>
  <c r="G28" i="1"/>
  <c r="G23" i="1"/>
  <c r="M8" i="12"/>
  <c r="AF95" i="12"/>
  <c r="G82" i="12"/>
  <c r="I21" i="1"/>
  <c r="J57" i="1"/>
  <c r="J59" i="1" s="1"/>
  <c r="I39" i="1"/>
  <c r="I43" i="1" s="1"/>
  <c r="A23" i="1" l="1"/>
  <c r="J42" i="1"/>
  <c r="J41" i="1"/>
  <c r="J39" i="1"/>
  <c r="J43" i="1" s="1"/>
  <c r="G24" i="1" l="1"/>
  <c r="A27" i="1" s="1"/>
  <c r="A24" i="1"/>
  <c r="A29" i="1" l="1"/>
  <c r="G29" i="1"/>
  <c r="G2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Vratislav Salaba</author>
  </authors>
  <commentList>
    <comment ref="S6" authorId="0" shapeId="0" xr:uid="{20D5A6C9-8457-4BDE-948B-8505BCA0F6EE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690D9184-0334-4662-81BE-2CE9ABBEB206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<sst xmlns="http://schemas.openxmlformats.org/spreadsheetml/2006/main" count="552" uniqueCount="249">
  <si>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</si>
  <si>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</si>
  <si>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</si>
  <si>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</si>
  <si>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</si>
  <si>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</si>
  <si>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</si>
  <si>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</si>
  <si>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</si>
  <si>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</si>
  <si>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</si>
  <si>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</si>
  <si>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</si>
  <si>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</si>
  <si>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</si>
  <si>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</si>
  <si>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</si>
  <si>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</si>
  <si>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</si>
  <si>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</si>
  <si>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</si>
  <si>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</si>
  <si>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</si>
  <si>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</si>
  <si>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</si>
  <si>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</si>
  <si>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</si>
  <si>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</si>
  <si>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</si>
  <si>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</si>
  <si>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</si>
  <si>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</si>
  <si>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</si>
  <si>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</si>
  <si>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</si>
  <si>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</si>
  <si>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</si>
  <si>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</si>
  <si>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</si>
  <si>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</si>
  <si>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</si>
  <si>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</si>
  <si>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</si>
  <si>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01</t>
  </si>
  <si>
    <t>Oprava části fasády objektu čp. 123, ul. Letenská, Praha 1</t>
  </si>
  <si>
    <t>Objekt:</t>
  </si>
  <si>
    <t>Rozpočet:</t>
  </si>
  <si>
    <t>Ing. Vratislav Salaba</t>
  </si>
  <si>
    <t>52</t>
  </si>
  <si>
    <t xml:space="preserve">Oprava fasády Archeologický ústav AV ČR, Praha, v.v.i. </t>
  </si>
  <si>
    <t>Archeologický ústav AV ČR, Praha, v. v. i.</t>
  </si>
  <si>
    <t>Letenská 123/4</t>
  </si>
  <si>
    <t>Praha-Malá Strana</t>
  </si>
  <si>
    <t>11800</t>
  </si>
  <si>
    <t>67985912</t>
  </si>
  <si>
    <t>CZ67985912</t>
  </si>
  <si>
    <t>ateliér Salaba spol. s r.o.</t>
  </si>
  <si>
    <t>Kosmonautů 1328</t>
  </si>
  <si>
    <t>Turnov</t>
  </si>
  <si>
    <t>51101</t>
  </si>
  <si>
    <t>19326483</t>
  </si>
  <si>
    <t>CZ19326483</t>
  </si>
  <si>
    <t>15.5.2025</t>
  </si>
  <si>
    <t>Stavba</t>
  </si>
  <si>
    <t>Stavební objekt</t>
  </si>
  <si>
    <t>Celkem za stavbu</t>
  </si>
  <si>
    <t>CZK</t>
  </si>
  <si>
    <t>#POPS</t>
  </si>
  <si>
    <t xml:space="preserve">Popis stavby: 52 - Oprava fasády Archeologický ústav AV ČR, Praha, v.v.i. </t>
  </si>
  <si>
    <t>#POPO</t>
  </si>
  <si>
    <t>Popis objektu: 01 - Oprava části fasády objektu čp. 123, ul. Letenská, Praha 1</t>
  </si>
  <si>
    <t>#POPR</t>
  </si>
  <si>
    <t>Popis rozpočtu: 01 - Oprava části fasády objektu čp. 123, ul. Letenská, Praha 1</t>
  </si>
  <si>
    <t>Rekapitulace dílů</t>
  </si>
  <si>
    <t>Typ dílu</t>
  </si>
  <si>
    <t>62</t>
  </si>
  <si>
    <t>Úpravy povrchů vnější</t>
  </si>
  <si>
    <t>94</t>
  </si>
  <si>
    <t>Lešení a stavební výtahy</t>
  </si>
  <si>
    <t>99</t>
  </si>
  <si>
    <t>Staveništní přesun hmot</t>
  </si>
  <si>
    <t>764</t>
  </si>
  <si>
    <t>Konstrukce klempířské</t>
  </si>
  <si>
    <t>799</t>
  </si>
  <si>
    <t>Ostatní</t>
  </si>
  <si>
    <t>D96</t>
  </si>
  <si>
    <t>Přesuny suti a vybouraných hmot</t>
  </si>
  <si>
    <t>PSU</t>
  </si>
  <si>
    <t>VN</t>
  </si>
  <si>
    <t>ON</t>
  </si>
  <si>
    <t>Položkový soupis prací a dodávek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</si>
  <si>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</si>
  <si>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</si>
  <si>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</si>
  <si>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</si>
  <si>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</si>
  <si>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</si>
  <si>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</si>
  <si>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</si>
  <si>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</si>
  <si>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</si>
  <si>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</si>
  <si>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</si>
  <si>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</si>
  <si>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</si>
  <si>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</si>
  <si>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</si>
  <si>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</si>
  <si>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</si>
  <si>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</si>
  <si>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</si>
  <si>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</si>
  <si>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</si>
  <si>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</si>
  <si>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</si>
  <si>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</si>
  <si>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</si>
  <si>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</si>
  <si>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</si>
  <si>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602015173R00</t>
  </si>
  <si>
    <t>Omítka stěn z hotových směsí vrstva štuková, z trassového vápna, vnější, tloušťka vrstvy 3 mm, přírodně šedobílá</t>
  </si>
  <si>
    <t>m2</t>
  </si>
  <si>
    <t>801-1</t>
  </si>
  <si>
    <t>RTS 25/ I</t>
  </si>
  <si>
    <t>Práce</t>
  </si>
  <si>
    <t>Běžná</t>
  </si>
  <si>
    <t>POL1_</t>
  </si>
  <si>
    <t>po jednotlivých vrstvách</t>
  </si>
  <si>
    <t>SPI</t>
  </si>
  <si>
    <t>Fasáda : 20,5*11,0*0,8</t>
  </si>
  <si>
    <t>VV</t>
  </si>
  <si>
    <t>620991121R00</t>
  </si>
  <si>
    <t>Zakrývání výplní vnějších otvorů z postaveného lešení</t>
  </si>
  <si>
    <t>s rámy a zárubněmi, zábradlí, předmětů oplechování apod., které se zřizují ještě před úpravami povrchu, před jejich znečištěním při úpravách povrchu nástřikem plastických (lepivých) maltovin</t>
  </si>
  <si>
    <t>Okna I.NP : (2*3)+(3*1,5*2,2)</t>
  </si>
  <si>
    <t>Okna II.NP : (1,4*2,3*8)</t>
  </si>
  <si>
    <t>Okna III.NP : (1,4*2,3*2)+(1,4*1,6*6)</t>
  </si>
  <si>
    <t>622411122R00</t>
  </si>
  <si>
    <t>Barvení vnější omítky stěn fasáda nad 3. stupeň složitosti</t>
  </si>
  <si>
    <t>RTS 24/ I</t>
  </si>
  <si>
    <t>včetně podkladního pačokování do tří barev jakéhokoliv odstínu dvojnásobné</t>
  </si>
  <si>
    <t>Fasáda vč. dodávky vzorků barevnosti pro OPP : 20,5*11,0</t>
  </si>
  <si>
    <t>622412322RT1</t>
  </si>
  <si>
    <t xml:space="preserve">Nátěr vnějsích omítek stěn silikátový, složitost 3-4,  </t>
  </si>
  <si>
    <t>Penetrace + 2 x krycí nátěr.</t>
  </si>
  <si>
    <t>včetně penetrace podkladu</t>
  </si>
  <si>
    <t>POP</t>
  </si>
  <si>
    <t>Fasáda : 20,5*11*0,5*2</t>
  </si>
  <si>
    <t>Koeficient Nadspotřeba: 0,15</t>
  </si>
  <si>
    <t>622421742R00</t>
  </si>
  <si>
    <t>Oprava vnějších omítek vápenných štukových stupeň členitosti 4, v množství opravované plochy přes 10 do 20 %, z omítkových směsí památkářských, bez nátěru, včetně nákladů na umělecké dekorace zhotovené přímo na fasádě i dekorace vytvořené mimo stavbu a aplikované na fasádu</t>
  </si>
  <si>
    <t>801-4</t>
  </si>
  <si>
    <t>bez otlučení vadných míst</t>
  </si>
  <si>
    <t>Fasáda : 20,5*11,0</t>
  </si>
  <si>
    <t>622904115R00</t>
  </si>
  <si>
    <t>Očištění fasád tlakovou vodou, složitost fasády 3 - 5</t>
  </si>
  <si>
    <t>711212111R00</t>
  </si>
  <si>
    <t>Izolace proti vodě nátěr podkladní pod hydroizolační stěrky</t>
  </si>
  <si>
    <t>800-711</t>
  </si>
  <si>
    <t>Penetrace pod barevný nátěr : 20,5*11</t>
  </si>
  <si>
    <t>622477121R00.VS9</t>
  </si>
  <si>
    <t>Oprava uměleckých prvků fasády - šambrány oken</t>
  </si>
  <si>
    <t>m</t>
  </si>
  <si>
    <t>Vlastní</t>
  </si>
  <si>
    <t>Indiv</t>
  </si>
  <si>
    <t>Oprava/modelace odpadlých okenních šambrán : (2,4+1,2+2,4)*10</t>
  </si>
  <si>
    <t>Oprava/modelace odpadlých šambrán dveří - podatelna : (2,5+1,5+2,5)*1</t>
  </si>
  <si>
    <t>58556574R</t>
  </si>
  <si>
    <t>Penetrace silikátová; funkce: proti tvorbě skvrn, úprava savosti, adhezní můstek; ředidlo: voda (disperzní)</t>
  </si>
  <si>
    <t>kg</t>
  </si>
  <si>
    <t>SPCM</t>
  </si>
  <si>
    <t>Specifikace</t>
  </si>
  <si>
    <t>POL3_</t>
  </si>
  <si>
    <t>Fasáda - spotřeba 0,1 kg/m2 : 20,5*11*0,1</t>
  </si>
  <si>
    <t>941941052R00</t>
  </si>
  <si>
    <t>Montáž lešení lehkého pracovního řadového s podlahami šířky od 1,20 do 1,50 m, výšky přes 10 do 24 m</t>
  </si>
  <si>
    <t>800-3</t>
  </si>
  <si>
    <t>včetně kotvení</t>
  </si>
  <si>
    <t>Včetně kotvení lešení.</t>
  </si>
  <si>
    <t>Fasádní lešení : 12*20,5</t>
  </si>
  <si>
    <t>941941852R00</t>
  </si>
  <si>
    <t>Demontáž lešení lehkého řadového s podlahami šířky přes 1,2 do 1,5 m, výšky přes 10 do 24 m</t>
  </si>
  <si>
    <t>941944392R00</t>
  </si>
  <si>
    <t>Montáž lešení lehkého pracovního řadového bez podlah příplatek k ceně za každý další i započatý měsíc použití lešení  šířky od 1,20 do 1,50 m a výšky přes 10 do 24 m</t>
  </si>
  <si>
    <t>944941102R00</t>
  </si>
  <si>
    <t>Ochranné zábradlí na lešeňových trubkových konstrukcích jednotyčové</t>
  </si>
  <si>
    <t>Pro lešeňové trubkové konstrukce do výšky 40 m.</t>
  </si>
  <si>
    <t>Zábradlí běžné podlaží : 20,5*1</t>
  </si>
  <si>
    <t>944941121R00</t>
  </si>
  <si>
    <t>Ochranné zábradlí po obvodu nejvyššího stropu z kovových sloupků a dřevěných desek</t>
  </si>
  <si>
    <t>Z8bradlí na najvyšší podlaze : 20,5*1</t>
  </si>
  <si>
    <t>944944013R00</t>
  </si>
  <si>
    <t xml:space="preserve">Montáž ochranné sítě z umělých vláken </t>
  </si>
  <si>
    <t>944944033R00</t>
  </si>
  <si>
    <t>Montáž ochranné sítě příplatek k ceně za každý další i započatý měsíc použití ochranných sítí  z umělých vláken</t>
  </si>
  <si>
    <t>944944083R00</t>
  </si>
  <si>
    <t xml:space="preserve">Demontáž ochranné sítě z umělých vláken </t>
  </si>
  <si>
    <t>944945013R00</t>
  </si>
  <si>
    <t>Montáž záchytné stříšky šířky přes 2 m</t>
  </si>
  <si>
    <t>Stříška vchod do budovy : 3,5</t>
  </si>
  <si>
    <t>944945193R00</t>
  </si>
  <si>
    <t>Montáž záchytné stříšky příplatek k ceně za každý další i započatý měsíc použití záchytné stříšky  šířky přes 2 m</t>
  </si>
  <si>
    <t>944945813R00</t>
  </si>
  <si>
    <t>Demontáž záchytné stříšky šířky přes 2 m</t>
  </si>
  <si>
    <t>zřizované současně s lehkým nebo těžkým lešením,</t>
  </si>
  <si>
    <t>944946111RT2</t>
  </si>
  <si>
    <t>Ochrana před propadem suti na lešových podlahách z geotextilie, včetně dodávky textílie, 500 g/m2</t>
  </si>
  <si>
    <t>Záchytná síť podlaha nad vstupem : 15</t>
  </si>
  <si>
    <t>998011002R00</t>
  </si>
  <si>
    <t>Přesun hmot pro budovy s nosnou konstrukcí zděnou výšky přes 6 do 12 m</t>
  </si>
  <si>
    <t>t</t>
  </si>
  <si>
    <t>Přesun hmot</t>
  </si>
  <si>
    <t>POL7_</t>
  </si>
  <si>
    <t>přesun hmot pro budovy občanské výstavby (JKSO 801), budovy pro bydlení (JKSO 803) budovy pro výrobu a služby (JKSO 812) s nosnou svislou konstrukcí zděnou z cihel nebo tvárnic nebo kovovou</t>
  </si>
  <si>
    <t>764512250R00</t>
  </si>
  <si>
    <t>Oplechování parapetů z měděného plechu dodávka a montáž včetně rohů  rš 330 mm</t>
  </si>
  <si>
    <t>800-764</t>
  </si>
  <si>
    <t>Okna I.NP : 1,7+2,7+1,8+1,8+1,8</t>
  </si>
  <si>
    <t>Okna II.NP : 1,65*9</t>
  </si>
  <si>
    <t>Okna III.NP : 1,4*7</t>
  </si>
  <si>
    <t>764410850R00</t>
  </si>
  <si>
    <t>Demontáž oplechování parapetů rš od 100 do 330 mm</t>
  </si>
  <si>
    <t>998764103R00</t>
  </si>
  <si>
    <t>Přesun hmot pro konstrukce klempířské v objektech výšky do 24 m</t>
  </si>
  <si>
    <t>50 m vodorovně</t>
  </si>
  <si>
    <t>02851    OA0.VS1</t>
  </si>
  <si>
    <t>PRŮZKUMNÉ PRÁCE - průzkum skladby fasády</t>
  </si>
  <si>
    <t>soubor</t>
  </si>
  <si>
    <t>Agregovaná položka</t>
  </si>
  <si>
    <t>POL2_</t>
  </si>
  <si>
    <t>Provedení průzkumu barevnosti stávající fasády : 1</t>
  </si>
  <si>
    <t>979081111R00</t>
  </si>
  <si>
    <t>Odvoz suti a vybouraných hmot na skládku do 1 km</t>
  </si>
  <si>
    <t>801-3</t>
  </si>
  <si>
    <t>Přesun suti</t>
  </si>
  <si>
    <t>POL8_</t>
  </si>
  <si>
    <t>Včetně naložení na dopravní prostředek a složení na skládku, bez poplatku za skládku.</t>
  </si>
  <si>
    <t>979081121R00</t>
  </si>
  <si>
    <t>Odvoz suti a vybouraných hmot na skládku příplatek za každý další 1 km</t>
  </si>
  <si>
    <t>979990107R00</t>
  </si>
  <si>
    <t>Poplatek za uložení, směs betonu, cihel a dřeva,  , skupina 17 09 04 z Katalogu odpadů</t>
  </si>
  <si>
    <t>kategorie 17 09 04 smíšené stavební a demoliční odpady</t>
  </si>
  <si>
    <t>979087312R00</t>
  </si>
  <si>
    <t>Vodorovné přemístění suti nošením k místu nakládky vodorovné přemístění vybouraných hmot nošením nebo přehozením, na vzdálenost 10 m</t>
  </si>
  <si>
    <t>800-2</t>
  </si>
  <si>
    <t>nebo vybouraných hmot nošením nebo přehazováním k místu nakládky přístupnému normálním dopravním prostředkům do 10 m,</t>
  </si>
  <si>
    <t>S naložením suti nebo vybouraných hmot do dopravního prostředku a na jejich vyložením, popřípadě přeložením na normální dopravní prostředek.</t>
  </si>
  <si>
    <t>SUM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</si>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</sst>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21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  <font>
      <sz val="8"/>
      <color indexed="17"/>
      <name val="Arial CE"/>
      <charset val="238"/>
    </font>
    <font>
      <sz val="8"/>
      <color indexed="14"/>
      <name val="Arial CE"/>
      <charset val="238"/>
    </font>
    <font>
      <sz val="8"/>
      <color indexed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4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3" fillId="2" borderId="0" xfId="0" applyFont="1" applyFill="1" applyAlignment="1">
      <alignment horizontal="left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1" fontId="0" fillId="0" borderId="6" xfId="0" applyNumberFormat="1" applyBorder="1" applyAlignment="1">
      <alignment horizontal="right" indent="1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4" fontId="0" fillId="0" borderId="1" xfId="0" applyNumberFormat="1" applyBorder="1"/>
    <xf numFmtId="49" fontId="8" fillId="0" borderId="6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0" fillId="3" borderId="1" xfId="0" applyFill="1" applyBorder="1" applyAlignment="1">
      <alignment horizontal="left" vertical="center" indent="1"/>
    </xf>
    <xf numFmtId="49" fontId="8" fillId="3" borderId="0" xfId="0" applyNumberFormat="1" applyFont="1" applyFill="1" applyAlignment="1">
      <alignment horizontal="left" vertical="center" wrapText="1"/>
    </xf>
    <xf numFmtId="49" fontId="8" fillId="3" borderId="0" xfId="0" applyNumberFormat="1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49" fontId="8" fillId="3" borderId="6" xfId="0" applyNumberFormat="1" applyFont="1" applyFill="1" applyBorder="1" applyAlignment="1">
      <alignment horizontal="left" vertical="center" wrapText="1"/>
    </xf>
    <xf numFmtId="49" fontId="8" fillId="3" borderId="6" xfId="0" applyNumberFormat="1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49" fontId="8" fillId="0" borderId="18" xfId="0" applyNumberFormat="1" applyFont="1" applyBorder="1" applyAlignment="1">
      <alignment horizontal="left" vertical="center" wrapText="1"/>
    </xf>
    <xf numFmtId="49" fontId="8" fillId="0" borderId="6" xfId="0" applyNumberFormat="1" applyFont="1" applyBorder="1" applyAlignment="1">
      <alignment vertical="center" wrapText="1"/>
    </xf>
    <xf numFmtId="49" fontId="8" fillId="0" borderId="0" xfId="0" applyNumberFormat="1" applyFont="1" applyAlignment="1">
      <alignment horizontal="left" vertical="center"/>
    </xf>
    <xf numFmtId="49" fontId="0" fillId="0" borderId="6" xfId="0" applyNumberFormat="1" applyBorder="1" applyAlignment="1">
      <alignment vertical="center" wrapTex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28" xfId="0" applyNumberFormat="1" applyFont="1" applyFill="1" applyBorder="1" applyAlignment="1">
      <alignment vertical="center"/>
    </xf>
    <xf numFmtId="4" fontId="7" fillId="5" borderId="29" xfId="0" applyNumberFormat="1" applyFont="1" applyFill="1" applyBorder="1" applyAlignment="1">
      <alignment vertical="center" wrapText="1"/>
    </xf>
    <xf numFmtId="4" fontId="10" fillId="5" borderId="30" xfId="0" applyNumberFormat="1" applyFont="1" applyFill="1" applyBorder="1" applyAlignment="1">
      <alignment horizontal="center" vertical="center" wrapText="1" shrinkToFit="1"/>
    </xf>
    <xf numFmtId="4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0" fillId="0" borderId="32" xfId="0" applyNumberFormat="1" applyBorder="1" applyAlignment="1">
      <alignment vertical="center" wrapText="1"/>
    </xf>
    <xf numFmtId="4" fontId="3" fillId="0" borderId="33" xfId="0" applyNumberFormat="1" applyFont="1" applyBorder="1" applyAlignment="1">
      <alignment horizontal="right" vertical="center" wrapText="1" shrinkToFit="1"/>
    </xf>
    <xf numFmtId="4" fontId="3" fillId="0" borderId="33" xfId="0" applyNumberFormat="1" applyFont="1" applyBorder="1" applyAlignment="1">
      <alignment horizontal="right"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8" fillId="0" borderId="31" xfId="0" applyNumberFormat="1" applyFont="1" applyBorder="1" applyAlignment="1">
      <alignment vertical="center"/>
    </xf>
    <xf numFmtId="4" fontId="8" fillId="0" borderId="32" xfId="0" applyNumberFormat="1" applyFont="1" applyBorder="1" applyAlignment="1">
      <alignment vertical="center" wrapText="1"/>
    </xf>
    <xf numFmtId="4" fontId="8" fillId="0" borderId="33" xfId="0" applyNumberFormat="1" applyFont="1" applyBorder="1" applyAlignment="1">
      <alignment vertical="center" wrapText="1" shrinkToFit="1"/>
    </xf>
    <xf numFmtId="4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3" xfId="0" applyNumberFormat="1" applyBorder="1" applyAlignment="1">
      <alignment vertical="center" wrapText="1" shrinkToFi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4" fontId="0" fillId="3" borderId="36" xfId="0" applyNumberFormat="1" applyFill="1" applyBorder="1" applyAlignment="1">
      <alignment vertical="center"/>
    </xf>
    <xf numFmtId="4" fontId="0" fillId="3" borderId="37" xfId="0" applyNumberFormat="1" applyFill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shrinkToFit="1"/>
    </xf>
    <xf numFmtId="3" fontId="0" fillId="3" borderId="37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5" borderId="28" xfId="0" applyFont="1" applyFill="1" applyBorder="1" applyAlignment="1">
      <alignment horizontal="center" vertical="center" wrapText="1"/>
    </xf>
    <xf numFmtId="0" fontId="15" fillId="5" borderId="29" xfId="0" applyFont="1" applyFill="1" applyBorder="1" applyAlignment="1">
      <alignment horizontal="center" vertical="center" wrapText="1"/>
    </xf>
    <xf numFmtId="0" fontId="15" fillId="5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0" fontId="7" fillId="3" borderId="34" xfId="0" applyFont="1" applyFill="1" applyBorder="1" applyAlignment="1">
      <alignment vertical="center"/>
    </xf>
    <xf numFmtId="0" fontId="7" fillId="3" borderId="34" xfId="0" applyFont="1" applyFill="1" applyBorder="1" applyAlignment="1">
      <alignment vertical="center" wrapText="1"/>
    </xf>
    <xf numFmtId="0" fontId="7" fillId="3" borderId="35" xfId="0" applyFont="1" applyFill="1" applyBorder="1" applyAlignment="1">
      <alignment vertical="center" wrapText="1"/>
    </xf>
    <xf numFmtId="164" fontId="7" fillId="0" borderId="33" xfId="0" applyNumberFormat="1" applyFont="1" applyBorder="1" applyAlignment="1">
      <alignment vertical="center"/>
    </xf>
    <xf numFmtId="164" fontId="7" fillId="3" borderId="37" xfId="0" applyNumberFormat="1" applyFont="1" applyFill="1" applyBorder="1" applyAlignment="1">
      <alignment vertical="center"/>
    </xf>
    <xf numFmtId="164" fontId="0" fillId="0" borderId="0" xfId="0" applyNumberFormat="1"/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3" borderId="37" xfId="0" applyNumberFormat="1" applyFont="1" applyFill="1" applyBorder="1" applyAlignment="1">
      <alignment horizontal="center" vertical="center"/>
    </xf>
    <xf numFmtId="4" fontId="7" fillId="3" borderId="37" xfId="0" applyNumberFormat="1" applyFont="1" applyFill="1" applyBorder="1" applyAlignment="1">
      <alignment vertical="center"/>
    </xf>
    <xf numFmtId="49" fontId="0" fillId="0" borderId="1" xfId="0" applyNumberFormat="1" applyBorder="1"/>
    <xf numFmtId="0" fontId="6" fillId="0" borderId="0" xfId="0" applyFont="1" applyAlignment="1">
      <alignment horizontal="center"/>
    </xf>
    <xf numFmtId="0" fontId="0" fillId="0" borderId="2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0" borderId="12" xfId="0" applyNumberFormat="1" applyBorder="1" applyAlignment="1">
      <alignment vertical="center"/>
    </xf>
    <xf numFmtId="0" fontId="0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6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16" fillId="0" borderId="0" xfId="0" applyFont="1" applyBorder="1" applyAlignment="1">
      <alignment vertical="top"/>
    </xf>
    <xf numFmtId="49" fontId="16" fillId="0" borderId="0" xfId="0" applyNumberFormat="1" applyFont="1" applyBorder="1" applyAlignment="1">
      <alignment vertical="top"/>
    </xf>
    <xf numFmtId="165" fontId="16" fillId="0" borderId="0" xfId="0" applyNumberFormat="1" applyFont="1" applyBorder="1" applyAlignment="1">
      <alignment vertical="top" shrinkToFit="1"/>
    </xf>
    <xf numFmtId="4" fontId="16" fillId="0" borderId="0" xfId="0" applyNumberFormat="1" applyFont="1" applyBorder="1" applyAlignment="1">
      <alignment vertical="top" shrinkToFit="1"/>
    </xf>
    <xf numFmtId="165" fontId="17" fillId="0" borderId="0" xfId="0" applyNumberFormat="1" applyFont="1" applyBorder="1" applyAlignment="1">
      <alignment horizontal="center" vertical="top" wrapText="1" shrinkToFit="1"/>
    </xf>
    <xf numFmtId="165" fontId="17" fillId="0" borderId="0" xfId="0" applyNumberFormat="1" applyFont="1" applyBorder="1" applyAlignment="1">
      <alignment vertical="top" wrapText="1" shrinkToFit="1"/>
    </xf>
    <xf numFmtId="165" fontId="19" fillId="0" borderId="0" xfId="0" applyNumberFormat="1" applyFont="1" applyBorder="1" applyAlignment="1">
      <alignment horizontal="center" vertical="top" wrapText="1" shrinkToFit="1"/>
    </xf>
    <xf numFmtId="165" fontId="19" fillId="0" borderId="0" xfId="0" applyNumberFormat="1" applyFont="1" applyBorder="1" applyAlignment="1">
      <alignment vertical="top" wrapText="1" shrinkToFit="1"/>
    </xf>
    <xf numFmtId="4" fontId="8" fillId="3" borderId="0" xfId="0" applyNumberFormat="1" applyFont="1" applyFill="1" applyBorder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5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8" xfId="0" applyNumberFormat="1" applyFont="1" applyFill="1" applyBorder="1" applyAlignment="1">
      <alignment vertical="top" shrinkToFit="1"/>
    </xf>
    <xf numFmtId="4" fontId="8" fillId="3" borderId="22" xfId="0" applyNumberFormat="1" applyFont="1" applyFill="1" applyBorder="1" applyAlignment="1">
      <alignment vertical="top" shrinkToFit="1"/>
    </xf>
    <xf numFmtId="0" fontId="16" fillId="0" borderId="39" xfId="0" applyFont="1" applyBorder="1" applyAlignment="1">
      <alignment vertical="top"/>
    </xf>
    <xf numFmtId="49" fontId="16" fillId="0" borderId="40" xfId="0" applyNumberFormat="1" applyFont="1" applyBorder="1" applyAlignment="1">
      <alignment vertical="top"/>
    </xf>
    <xf numFmtId="0" fontId="16" fillId="0" borderId="40" xfId="0" applyFont="1" applyBorder="1" applyAlignment="1">
      <alignment horizontal="center" vertical="top" shrinkToFit="1"/>
    </xf>
    <xf numFmtId="165" fontId="16" fillId="0" borderId="40" xfId="0" applyNumberFormat="1" applyFont="1" applyBorder="1" applyAlignment="1">
      <alignment vertical="top" shrinkToFit="1"/>
    </xf>
    <xf numFmtId="4" fontId="16" fillId="4" borderId="40" xfId="0" applyNumberFormat="1" applyFont="1" applyFill="1" applyBorder="1" applyAlignment="1" applyProtection="1">
      <alignment vertical="top" shrinkToFit="1"/>
      <protection locked="0"/>
    </xf>
    <xf numFmtId="4" fontId="16" fillId="0" borderId="40" xfId="0" applyNumberFormat="1" applyFont="1" applyBorder="1" applyAlignment="1">
      <alignment vertical="top" shrinkToFit="1"/>
    </xf>
    <xf numFmtId="4" fontId="16" fillId="0" borderId="41" xfId="0" applyNumberFormat="1" applyFont="1" applyBorder="1" applyAlignment="1">
      <alignment vertical="top" shrinkToFit="1"/>
    </xf>
    <xf numFmtId="0" fontId="16" fillId="0" borderId="18" xfId="0" applyNumberFormat="1" applyFont="1" applyBorder="1" applyAlignment="1">
      <alignment vertical="top" wrapText="1"/>
    </xf>
    <xf numFmtId="0" fontId="20" fillId="0" borderId="0" xfId="0" applyNumberFormat="1" applyFont="1" applyAlignment="1">
      <alignment wrapText="1"/>
    </xf>
    <xf numFmtId="0" fontId="18" fillId="0" borderId="0" xfId="0" applyNumberFormat="1" applyFont="1" applyBorder="1" applyAlignment="1">
      <alignment vertical="top" wrapText="1"/>
    </xf>
    <xf numFmtId="0" fontId="18" fillId="0" borderId="18" xfId="0" applyNumberFormat="1" applyFont="1" applyBorder="1" applyAlignment="1">
      <alignment vertical="top" wrapText="1"/>
    </xf>
    <xf numFmtId="0" fontId="16" fillId="0" borderId="42" xfId="0" applyFont="1" applyBorder="1" applyAlignment="1">
      <alignment vertical="top"/>
    </xf>
    <xf numFmtId="49" fontId="16" fillId="0" borderId="43" xfId="0" applyNumberFormat="1" applyFont="1" applyBorder="1" applyAlignment="1">
      <alignment vertical="top"/>
    </xf>
    <xf numFmtId="0" fontId="16" fillId="0" borderId="43" xfId="0" applyFont="1" applyBorder="1" applyAlignment="1">
      <alignment horizontal="center" vertical="top" shrinkToFit="1"/>
    </xf>
    <xf numFmtId="165" fontId="16" fillId="0" borderId="43" xfId="0" applyNumberFormat="1" applyFont="1" applyBorder="1" applyAlignment="1">
      <alignment vertical="top" shrinkToFit="1"/>
    </xf>
    <xf numFmtId="4" fontId="16" fillId="4" borderId="43" xfId="0" applyNumberFormat="1" applyFont="1" applyFill="1" applyBorder="1" applyAlignment="1" applyProtection="1">
      <alignment vertical="top" shrinkToFit="1"/>
      <protection locked="0"/>
    </xf>
    <xf numFmtId="4" fontId="16" fillId="0" borderId="43" xfId="0" applyNumberFormat="1" applyFont="1" applyBorder="1" applyAlignment="1">
      <alignment vertical="top" shrinkToFit="1"/>
    </xf>
    <xf numFmtId="4" fontId="16" fillId="0" borderId="44" xfId="0" applyNumberFormat="1" applyFont="1" applyBorder="1" applyAlignment="1">
      <alignment vertical="top" shrinkToFit="1"/>
    </xf>
    <xf numFmtId="49" fontId="8" fillId="3" borderId="18" xfId="0" applyNumberFormat="1" applyFont="1" applyFill="1" applyBorder="1" applyAlignment="1">
      <alignment horizontal="left" vertical="top" wrapText="1"/>
    </xf>
    <xf numFmtId="49" fontId="16" fillId="0" borderId="40" xfId="0" applyNumberFormat="1" applyFont="1" applyBorder="1" applyAlignment="1">
      <alignment horizontal="left" vertical="top" wrapText="1"/>
    </xf>
    <xf numFmtId="0" fontId="16" fillId="0" borderId="18" xfId="0" applyNumberFormat="1" applyFont="1" applyBorder="1" applyAlignment="1">
      <alignment horizontal="left" vertical="top" wrapText="1"/>
    </xf>
    <xf numFmtId="165" fontId="17" fillId="0" borderId="0" xfId="0" quotePrefix="1" applyNumberFormat="1" applyFont="1" applyBorder="1" applyAlignment="1">
      <alignment horizontal="left" vertical="top" wrapText="1"/>
    </xf>
    <xf numFmtId="0" fontId="18" fillId="0" borderId="0" xfId="0" applyNumberFormat="1" applyFont="1" applyBorder="1" applyAlignment="1">
      <alignment horizontal="left" vertical="top" wrapText="1"/>
    </xf>
    <xf numFmtId="165" fontId="19" fillId="0" borderId="0" xfId="0" quotePrefix="1" applyNumberFormat="1" applyFont="1" applyBorder="1" applyAlignment="1">
      <alignment horizontal="left" vertical="top" wrapText="1"/>
    </xf>
    <xf numFmtId="0" fontId="18" fillId="0" borderId="18" xfId="0" applyNumberFormat="1" applyFont="1" applyBorder="1" applyAlignment="1">
      <alignment horizontal="left" vertical="top" wrapText="1"/>
    </xf>
    <xf numFmtId="49" fontId="16" fillId="0" borderId="43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ILDpowerS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workbookViewId="0">
      <selection activeCell="A2" sqref="A2:G2"/>
    </sheetView>
  </sheetViews>
  <sheetFormatPr defaultRowHeight="12.5" x14ac:dyDescent="0.25"/>
  <sheetData>
    <row r="1" spans="1:7" ht="13" x14ac:dyDescent="0.3">
      <c r="A1" s="21" t="s">
        <v>38</v>
      </c>
    </row>
    <row r="2" spans="1:7" ht="57.75" customHeight="1" x14ac:dyDescent="0.25">
      <c r="A2" s="72" t="s">
        <v>39</v>
      </c>
      <c r="B2" s="72"/>
      <c r="C2" s="72"/>
      <c r="D2" s="72"/>
      <c r="E2" s="72"/>
      <c r="F2" s="72"/>
      <c r="G2" s="72"/>
    </row>
  </sheetData>
  <sheetProtection algorithmName="SHA-512" hashValue="fDRCXoHzbp7X5ZKcBjgjJEiSwe9w5O6cZoP8TzCxIcrCcIHovV9Y1I3l+MFKvWgwSXqBuXgD/anz78X37TD7Qw==" saltValue="KJtDzdZ5k3+NBVmQcLM3GQ==" spinCount="100000" sheet="1" formatRows="0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62"/>
  <sheetViews>
    <sheetView showGridLines="0" tabSelected="1" topLeftCell="B1" zoomScaleNormal="100" zoomScaleSheetLayoutView="75" workbookViewId="0">
      <selection activeCell="A28" sqref="A28"/>
    </sheetView>
  </sheetViews>
  <sheetFormatPr defaultColWidth="9" defaultRowHeight="12.5" x14ac:dyDescent="0.25"/>
  <cols>
    <col min="1" max="1" width="8.453125" hidden="1" customWidth="1"/>
    <col min="2" max="2" width="13.453125" customWidth="1"/>
    <col min="3" max="3" width="7.453125" style="50" customWidth="1"/>
    <col min="4" max="4" width="13" style="50" customWidth="1"/>
    <col min="5" max="5" width="9.7265625" style="50" customWidth="1"/>
    <col min="6" max="6" width="11.7265625" customWidth="1"/>
    <col min="7" max="9" width="13" customWidth="1"/>
    <col min="10" max="10" width="5.54296875" customWidth="1"/>
    <col min="11" max="11" width="4.26953125" customWidth="1"/>
    <col min="12" max="15" width="10.7265625" customWidth="1"/>
  </cols>
  <sheetData>
    <row r="1" spans="1:15" ht="33.75" customHeight="1" x14ac:dyDescent="0.25">
      <c r="A1" s="46" t="s">
        <v>36</v>
      </c>
      <c r="B1" s="73" t="s">
        <v>41</v>
      </c>
      <c r="C1" s="74"/>
      <c r="D1" s="74"/>
      <c r="E1" s="74"/>
      <c r="F1" s="74"/>
      <c r="G1" s="74"/>
      <c r="H1" s="74"/>
      <c r="I1" s="74"/>
      <c r="J1" s="75"/>
    </row>
    <row r="2" spans="1:15" ht="36" customHeight="1" x14ac:dyDescent="0.25">
      <c r="A2" s="2"/>
      <c r="B2" s="108" t="s">
        <v>22</v>
      </c>
      <c r="C2" s="109"/>
      <c r="D2" s="110" t="s">
        <v>48</v>
      </c>
      <c r="E2" s="111" t="s">
        <v>49</v>
      </c>
      <c r="F2" s="112"/>
      <c r="G2" s="112"/>
      <c r="H2" s="112"/>
      <c r="I2" s="112"/>
      <c r="J2" s="113"/>
      <c r="O2" s="1"/>
    </row>
    <row r="3" spans="1:15" ht="27" customHeight="1" x14ac:dyDescent="0.25">
      <c r="A3" s="2"/>
      <c r="B3" s="114" t="s">
        <v>45</v>
      </c>
      <c r="C3" s="109"/>
      <c r="D3" s="115" t="s">
        <v>43</v>
      </c>
      <c r="E3" s="116" t="s">
        <v>44</v>
      </c>
      <c r="F3" s="117"/>
      <c r="G3" s="117"/>
      <c r="H3" s="117"/>
      <c r="I3" s="117"/>
      <c r="J3" s="118"/>
    </row>
    <row r="4" spans="1:15" ht="23.25" customHeight="1" x14ac:dyDescent="0.25">
      <c r="A4" s="104">
        <v>1126</v>
      </c>
      <c r="B4" s="119" t="s">
        <v>46</v>
      </c>
      <c r="C4" s="120"/>
      <c r="D4" s="121" t="s">
        <v>43</v>
      </c>
      <c r="E4" s="122" t="s">
        <v>44</v>
      </c>
      <c r="F4" s="123"/>
      <c r="G4" s="123"/>
      <c r="H4" s="123"/>
      <c r="I4" s="123"/>
      <c r="J4" s="124"/>
    </row>
    <row r="5" spans="1:15" ht="24" customHeight="1" x14ac:dyDescent="0.25">
      <c r="A5" s="2"/>
      <c r="B5" s="30" t="s">
        <v>42</v>
      </c>
      <c r="D5" s="125" t="s">
        <v>50</v>
      </c>
      <c r="E5" s="87"/>
      <c r="F5" s="87"/>
      <c r="G5" s="87"/>
      <c r="H5" s="18" t="s">
        <v>40</v>
      </c>
      <c r="I5" s="127" t="s">
        <v>54</v>
      </c>
      <c r="J5" s="8"/>
    </row>
    <row r="6" spans="1:15" ht="15.75" customHeight="1" x14ac:dyDescent="0.25">
      <c r="A6" s="2"/>
      <c r="B6" s="27"/>
      <c r="C6" s="52"/>
      <c r="D6" s="107" t="s">
        <v>51</v>
      </c>
      <c r="E6" s="88"/>
      <c r="F6" s="88"/>
      <c r="G6" s="88"/>
      <c r="H6" s="18" t="s">
        <v>34</v>
      </c>
      <c r="I6" s="127" t="s">
        <v>55</v>
      </c>
      <c r="J6" s="8"/>
    </row>
    <row r="7" spans="1:15" ht="15.75" customHeight="1" x14ac:dyDescent="0.25">
      <c r="A7" s="2"/>
      <c r="B7" s="28"/>
      <c r="C7" s="53"/>
      <c r="D7" s="105" t="s">
        <v>53</v>
      </c>
      <c r="E7" s="126" t="s">
        <v>52</v>
      </c>
      <c r="F7" s="89"/>
      <c r="G7" s="89"/>
      <c r="H7" s="23"/>
      <c r="I7" s="22"/>
      <c r="J7" s="33"/>
    </row>
    <row r="8" spans="1:15" ht="24" hidden="1" customHeight="1" x14ac:dyDescent="0.25">
      <c r="A8" s="2"/>
      <c r="B8" s="30" t="s">
        <v>20</v>
      </c>
      <c r="D8" s="106" t="s">
        <v>56</v>
      </c>
      <c r="H8" s="18" t="s">
        <v>40</v>
      </c>
      <c r="I8" s="127" t="s">
        <v>60</v>
      </c>
      <c r="J8" s="8"/>
    </row>
    <row r="9" spans="1:15" ht="15.75" hidden="1" customHeight="1" x14ac:dyDescent="0.25">
      <c r="A9" s="2"/>
      <c r="B9" s="2"/>
      <c r="D9" s="106" t="s">
        <v>57</v>
      </c>
      <c r="H9" s="18" t="s">
        <v>34</v>
      </c>
      <c r="I9" s="127" t="s">
        <v>61</v>
      </c>
      <c r="J9" s="8"/>
    </row>
    <row r="10" spans="1:15" ht="15.75" hidden="1" customHeight="1" x14ac:dyDescent="0.25">
      <c r="A10" s="2"/>
      <c r="B10" s="34"/>
      <c r="C10" s="53"/>
      <c r="D10" s="105" t="s">
        <v>59</v>
      </c>
      <c r="E10" s="128" t="s">
        <v>58</v>
      </c>
      <c r="F10" s="23"/>
      <c r="G10" s="14"/>
      <c r="H10" s="14"/>
      <c r="I10" s="35"/>
      <c r="J10" s="33"/>
    </row>
    <row r="11" spans="1:15" ht="24" customHeight="1" x14ac:dyDescent="0.25">
      <c r="A11" s="2"/>
      <c r="B11" s="30" t="s">
        <v>19</v>
      </c>
      <c r="D11" s="129"/>
      <c r="E11" s="129"/>
      <c r="F11" s="129"/>
      <c r="G11" s="129"/>
      <c r="H11" s="18" t="s">
        <v>40</v>
      </c>
      <c r="I11" s="134"/>
      <c r="J11" s="8"/>
    </row>
    <row r="12" spans="1:15" ht="15.75" customHeight="1" x14ac:dyDescent="0.25">
      <c r="A12" s="2"/>
      <c r="B12" s="27"/>
      <c r="C12" s="52"/>
      <c r="D12" s="130"/>
      <c r="E12" s="130"/>
      <c r="F12" s="130"/>
      <c r="G12" s="130"/>
      <c r="H12" s="18" t="s">
        <v>34</v>
      </c>
      <c r="I12" s="134"/>
      <c r="J12" s="8"/>
    </row>
    <row r="13" spans="1:15" ht="15.75" customHeight="1" x14ac:dyDescent="0.25">
      <c r="A13" s="2"/>
      <c r="B13" s="28"/>
      <c r="C13" s="53"/>
      <c r="D13" s="133"/>
      <c r="E13" s="131"/>
      <c r="F13" s="132"/>
      <c r="G13" s="132"/>
      <c r="H13" s="19"/>
      <c r="I13" s="22"/>
      <c r="J13" s="33"/>
    </row>
    <row r="14" spans="1:15" ht="24" customHeight="1" x14ac:dyDescent="0.25">
      <c r="A14" s="2"/>
      <c r="B14" s="42" t="s">
        <v>21</v>
      </c>
      <c r="C14" s="54"/>
      <c r="D14" s="55" t="s">
        <v>47</v>
      </c>
      <c r="E14" s="56"/>
      <c r="F14" s="43"/>
      <c r="G14" s="43"/>
      <c r="H14" s="44"/>
      <c r="I14" s="43"/>
      <c r="J14" s="45"/>
    </row>
    <row r="15" spans="1:15" ht="32.25" customHeight="1" x14ac:dyDescent="0.25">
      <c r="A15" s="2"/>
      <c r="B15" s="34" t="s">
        <v>32</v>
      </c>
      <c r="C15" s="57"/>
      <c r="D15" s="51"/>
      <c r="E15" s="82"/>
      <c r="F15" s="82"/>
      <c r="G15" s="83"/>
      <c r="H15" s="83"/>
      <c r="I15" s="83" t="s">
        <v>29</v>
      </c>
      <c r="J15" s="84"/>
    </row>
    <row r="16" spans="1:15" ht="23.25" customHeight="1" x14ac:dyDescent="0.25">
      <c r="A16" s="196" t="s">
        <v>24</v>
      </c>
      <c r="B16" s="37" t="s">
        <v>24</v>
      </c>
      <c r="C16" s="58"/>
      <c r="D16" s="59"/>
      <c r="E16" s="79"/>
      <c r="F16" s="80"/>
      <c r="G16" s="79"/>
      <c r="H16" s="80"/>
      <c r="I16" s="79">
        <f>SUMIF(F53:F58,A16,I53:I58)+SUMIF(F53:F58,"PSU",I53:I58)</f>
        <v>0</v>
      </c>
      <c r="J16" s="81"/>
    </row>
    <row r="17" spans="1:10" ht="23.25" customHeight="1" x14ac:dyDescent="0.25">
      <c r="A17" s="196" t="s">
        <v>25</v>
      </c>
      <c r="B17" s="37" t="s">
        <v>25</v>
      </c>
      <c r="C17" s="58"/>
      <c r="D17" s="59"/>
      <c r="E17" s="79"/>
      <c r="F17" s="80"/>
      <c r="G17" s="79"/>
      <c r="H17" s="80"/>
      <c r="I17" s="79">
        <f>SUMIF(F53:F58,A17,I53:I58)</f>
        <v>0</v>
      </c>
      <c r="J17" s="81"/>
    </row>
    <row r="18" spans="1:10" ht="23.25" customHeight="1" x14ac:dyDescent="0.25">
      <c r="A18" s="196" t="s">
        <v>26</v>
      </c>
      <c r="B18" s="37" t="s">
        <v>26</v>
      </c>
      <c r="C18" s="58"/>
      <c r="D18" s="59"/>
      <c r="E18" s="79"/>
      <c r="F18" s="80"/>
      <c r="G18" s="79"/>
      <c r="H18" s="80"/>
      <c r="I18" s="79">
        <f>SUMIF(F53:F58,A18,I53:I58)</f>
        <v>0</v>
      </c>
      <c r="J18" s="81"/>
    </row>
    <row r="19" spans="1:10" ht="23.25" customHeight="1" x14ac:dyDescent="0.25">
      <c r="A19" s="196" t="s">
        <v>88</v>
      </c>
      <c r="B19" s="37" t="s">
        <v>27</v>
      </c>
      <c r="C19" s="58"/>
      <c r="D19" s="59"/>
      <c r="E19" s="79"/>
      <c r="F19" s="80"/>
      <c r="G19" s="79"/>
      <c r="H19" s="80"/>
      <c r="I19" s="79">
        <f>SUMIF(F53:F58,A19,I53:I58)</f>
        <v>0</v>
      </c>
      <c r="J19" s="81"/>
    </row>
    <row r="20" spans="1:10" ht="23.25" customHeight="1" x14ac:dyDescent="0.25">
      <c r="A20" s="196" t="s">
        <v>89</v>
      </c>
      <c r="B20" s="37" t="s">
        <v>28</v>
      </c>
      <c r="C20" s="58"/>
      <c r="D20" s="59"/>
      <c r="E20" s="79"/>
      <c r="F20" s="80"/>
      <c r="G20" s="79"/>
      <c r="H20" s="80"/>
      <c r="I20" s="79">
        <f>SUMIF(F53:F58,A20,I53:I58)</f>
        <v>0</v>
      </c>
      <c r="J20" s="81"/>
    </row>
    <row r="21" spans="1:10" ht="23.25" customHeight="1" x14ac:dyDescent="0.3">
      <c r="A21" s="2"/>
      <c r="B21" s="47" t="s">
        <v>29</v>
      </c>
      <c r="C21" s="60"/>
      <c r="D21" s="61"/>
      <c r="E21" s="85"/>
      <c r="F21" s="86"/>
      <c r="G21" s="85"/>
      <c r="H21" s="86"/>
      <c r="I21" s="85">
        <f>SUM(I16:J20)</f>
        <v>0</v>
      </c>
      <c r="J21" s="95"/>
    </row>
    <row r="22" spans="1:10" ht="33" customHeight="1" x14ac:dyDescent="0.25">
      <c r="A22" s="2"/>
      <c r="B22" s="41" t="s">
        <v>33</v>
      </c>
      <c r="C22" s="58"/>
      <c r="D22" s="59"/>
      <c r="E22" s="62"/>
      <c r="F22" s="38"/>
      <c r="G22" s="32"/>
      <c r="H22" s="32"/>
      <c r="I22" s="32"/>
      <c r="J22" s="39"/>
    </row>
    <row r="23" spans="1:10" ht="23.25" customHeight="1" x14ac:dyDescent="0.25">
      <c r="A23" s="2">
        <f>ZakladDPHSni*SazbaDPH1/100</f>
        <v>0</v>
      </c>
      <c r="B23" s="37" t="s">
        <v>12</v>
      </c>
      <c r="C23" s="58"/>
      <c r="D23" s="59"/>
      <c r="E23" s="63">
        <v>12</v>
      </c>
      <c r="F23" s="38" t="s">
        <v>0</v>
      </c>
      <c r="G23" s="93">
        <f>ZakladDPHSniVypocet</f>
        <v>0</v>
      </c>
      <c r="H23" s="94"/>
      <c r="I23" s="94"/>
      <c r="J23" s="39" t="str">
        <f t="shared" ref="J23:J28" si="0">Mena</f>
        <v>CZK</v>
      </c>
    </row>
    <row r="24" spans="1:10" ht="23.25" customHeight="1" x14ac:dyDescent="0.25">
      <c r="A24" s="2">
        <f>(A23-INT(A23))*100</f>
        <v>0</v>
      </c>
      <c r="B24" s="37" t="s">
        <v>13</v>
      </c>
      <c r="C24" s="58"/>
      <c r="D24" s="59"/>
      <c r="E24" s="63">
        <f>SazbaDPH1</f>
        <v>12</v>
      </c>
      <c r="F24" s="38" t="s">
        <v>0</v>
      </c>
      <c r="G24" s="91">
        <f>A23</f>
        <v>0</v>
      </c>
      <c r="H24" s="92"/>
      <c r="I24" s="92"/>
      <c r="J24" s="39" t="str">
        <f t="shared" si="0"/>
        <v>CZK</v>
      </c>
    </row>
    <row r="25" spans="1:10" ht="23.25" customHeight="1" x14ac:dyDescent="0.25">
      <c r="A25" s="2">
        <f>ZakladDPHZakl*SazbaDPH2/100</f>
        <v>0</v>
      </c>
      <c r="B25" s="37" t="s">
        <v>14</v>
      </c>
      <c r="C25" s="58"/>
      <c r="D25" s="59"/>
      <c r="E25" s="63">
        <v>21</v>
      </c>
      <c r="F25" s="38" t="s">
        <v>0</v>
      </c>
      <c r="G25" s="93">
        <f>ZakladDPHZaklVypocet</f>
        <v>0</v>
      </c>
      <c r="H25" s="94"/>
      <c r="I25" s="94"/>
      <c r="J25" s="39" t="str">
        <f t="shared" si="0"/>
        <v>CZK</v>
      </c>
    </row>
    <row r="26" spans="1:10" ht="23.25" customHeight="1" x14ac:dyDescent="0.25">
      <c r="A26" s="2">
        <f>(A25-INT(A25))*100</f>
        <v>0</v>
      </c>
      <c r="B26" s="31" t="s">
        <v>15</v>
      </c>
      <c r="C26" s="64"/>
      <c r="D26" s="51"/>
      <c r="E26" s="65">
        <f>SazbaDPH2</f>
        <v>21</v>
      </c>
      <c r="F26" s="29" t="s">
        <v>0</v>
      </c>
      <c r="G26" s="76">
        <f>A25</f>
        <v>0</v>
      </c>
      <c r="H26" s="77"/>
      <c r="I26" s="77"/>
      <c r="J26" s="36" t="str">
        <f t="shared" si="0"/>
        <v>CZK</v>
      </c>
    </row>
    <row r="27" spans="1:10" ht="23.25" customHeight="1" thickBot="1" x14ac:dyDescent="0.3">
      <c r="A27" s="2">
        <f>ZakladDPHSni+DPHSni+ZakladDPHZakl+DPHZakl</f>
        <v>0</v>
      </c>
      <c r="B27" s="30" t="s">
        <v>4</v>
      </c>
      <c r="C27" s="66"/>
      <c r="D27" s="67"/>
      <c r="E27" s="66"/>
      <c r="F27" s="16"/>
      <c r="G27" s="78">
        <f>CenaCelkem-(ZakladDPHSni+DPHSni+ZakladDPHZakl+DPHZakl)</f>
        <v>0</v>
      </c>
      <c r="H27" s="78"/>
      <c r="I27" s="78"/>
      <c r="J27" s="40" t="str">
        <f t="shared" si="0"/>
        <v>CZK</v>
      </c>
    </row>
    <row r="28" spans="1:10" ht="27.75" hidden="1" customHeight="1" thickBot="1" x14ac:dyDescent="0.3">
      <c r="A28" s="2"/>
      <c r="B28" s="165" t="s">
        <v>23</v>
      </c>
      <c r="C28" s="166"/>
      <c r="D28" s="166"/>
      <c r="E28" s="167"/>
      <c r="F28" s="168"/>
      <c r="G28" s="169">
        <f>ZakladDPHSniVypocet+ZakladDPHZaklVypocet</f>
        <v>0</v>
      </c>
      <c r="H28" s="169"/>
      <c r="I28" s="169"/>
      <c r="J28" s="170" t="str">
        <f t="shared" si="0"/>
        <v>CZK</v>
      </c>
    </row>
    <row r="29" spans="1:10" ht="27.75" customHeight="1" thickBot="1" x14ac:dyDescent="0.3">
      <c r="A29" s="2">
        <f>(A27-INT(A27))*100</f>
        <v>0</v>
      </c>
      <c r="B29" s="165" t="s">
        <v>35</v>
      </c>
      <c r="C29" s="171"/>
      <c r="D29" s="171"/>
      <c r="E29" s="171"/>
      <c r="F29" s="172"/>
      <c r="G29" s="173">
        <f>A27</f>
        <v>0</v>
      </c>
      <c r="H29" s="173"/>
      <c r="I29" s="173"/>
      <c r="J29" s="174" t="s">
        <v>66</v>
      </c>
    </row>
    <row r="30" spans="1:10" ht="12.75" customHeight="1" x14ac:dyDescent="0.25">
      <c r="A30" s="2"/>
      <c r="B30" s="2"/>
      <c r="J30" s="9"/>
    </row>
    <row r="31" spans="1:10" ht="30" customHeight="1" x14ac:dyDescent="0.25">
      <c r="A31" s="2"/>
      <c r="B31" s="2"/>
      <c r="J31" s="9"/>
    </row>
    <row r="32" spans="1:10" ht="18.75" customHeight="1" x14ac:dyDescent="0.25">
      <c r="A32" s="2"/>
      <c r="B32" s="17"/>
      <c r="C32" s="68" t="s">
        <v>11</v>
      </c>
      <c r="D32" s="69"/>
      <c r="E32" s="69"/>
      <c r="F32" s="15" t="s">
        <v>10</v>
      </c>
      <c r="G32" s="25"/>
      <c r="H32" s="26" t="s">
        <v>62</v>
      </c>
      <c r="I32" s="25"/>
      <c r="J32" s="9"/>
    </row>
    <row r="33" spans="1:10" ht="47.25" customHeight="1" x14ac:dyDescent="0.25">
      <c r="A33" s="2"/>
      <c r="B33" s="2"/>
      <c r="J33" s="9"/>
    </row>
    <row r="34" spans="1:10" s="21" customFormat="1" ht="18.75" customHeight="1" x14ac:dyDescent="0.3">
      <c r="A34" s="20"/>
      <c r="B34" s="20"/>
      <c r="C34" s="70"/>
      <c r="D34" s="96"/>
      <c r="E34" s="97"/>
      <c r="G34" s="98"/>
      <c r="H34" s="99"/>
      <c r="I34" s="99"/>
      <c r="J34" s="24"/>
    </row>
    <row r="35" spans="1:10" ht="12.75" customHeight="1" x14ac:dyDescent="0.25">
      <c r="A35" s="2"/>
      <c r="B35" s="2"/>
      <c r="D35" s="90" t="s">
        <v>2</v>
      </c>
      <c r="E35" s="90"/>
      <c r="H35" s="10" t="s">
        <v>3</v>
      </c>
      <c r="J35" s="9"/>
    </row>
    <row r="36" spans="1:10" ht="13.5" customHeight="1" thickBot="1" x14ac:dyDescent="0.3">
      <c r="A36" s="11"/>
      <c r="B36" s="11"/>
      <c r="C36" s="71"/>
      <c r="D36" s="71"/>
      <c r="E36" s="71"/>
      <c r="F36" s="12"/>
      <c r="G36" s="12"/>
      <c r="H36" s="12"/>
      <c r="I36" s="12"/>
      <c r="J36" s="13"/>
    </row>
    <row r="37" spans="1:10" ht="27" hidden="1" customHeight="1" x14ac:dyDescent="0.25">
      <c r="B37" s="137" t="s">
        <v>16</v>
      </c>
      <c r="C37" s="138"/>
      <c r="D37" s="138"/>
      <c r="E37" s="138"/>
      <c r="F37" s="139"/>
      <c r="G37" s="139"/>
      <c r="H37" s="139"/>
      <c r="I37" s="139"/>
      <c r="J37" s="140"/>
    </row>
    <row r="38" spans="1:10" ht="25.5" hidden="1" customHeight="1" x14ac:dyDescent="0.25">
      <c r="A38" s="136" t="s">
        <v>37</v>
      </c>
      <c r="B38" s="141" t="s">
        <v>17</v>
      </c>
      <c r="C38" s="142" t="s">
        <v>5</v>
      </c>
      <c r="D38" s="142"/>
      <c r="E38" s="142"/>
      <c r="F38" s="143" t="str">
        <f>B23</f>
        <v>Základ pro sníženou DPH</v>
      </c>
      <c r="G38" s="143" t="str">
        <f>B25</f>
        <v>Základ pro základní DPH</v>
      </c>
      <c r="H38" s="144" t="s">
        <v>18</v>
      </c>
      <c r="I38" s="144" t="s">
        <v>1</v>
      </c>
      <c r="J38" s="145" t="s">
        <v>0</v>
      </c>
    </row>
    <row r="39" spans="1:10" ht="25.5" hidden="1" customHeight="1" x14ac:dyDescent="0.25">
      <c r="A39" s="136">
        <v>1</v>
      </c>
      <c r="B39" s="146" t="s">
        <v>63</v>
      </c>
      <c r="C39" s="147"/>
      <c r="D39" s="147"/>
      <c r="E39" s="147"/>
      <c r="F39" s="148">
        <f>'01 01 Pol'!AE95</f>
        <v>0</v>
      </c>
      <c r="G39" s="149">
        <f>'01 01 Pol'!AF95</f>
        <v>0</v>
      </c>
      <c r="H39" s="150">
        <f>(F39*SazbaDPH1/100)+(G39*SazbaDPH2/100)</f>
        <v>0</v>
      </c>
      <c r="I39" s="150">
        <f>F39+G39+H39</f>
        <v>0</v>
      </c>
      <c r="J39" s="151" t="str">
        <f>IF(_xlfn.SINGLE(CenaCelkemVypocet)=0,"",I39/_xlfn.SINGLE(CenaCelkemVypocet)*100)</f>
        <v/>
      </c>
    </row>
    <row r="40" spans="1:10" ht="25.5" hidden="1" customHeight="1" x14ac:dyDescent="0.25">
      <c r="A40" s="136">
        <v>2</v>
      </c>
      <c r="B40" s="152"/>
      <c r="C40" s="153" t="s">
        <v>64</v>
      </c>
      <c r="D40" s="153"/>
      <c r="E40" s="153"/>
      <c r="F40" s="154"/>
      <c r="G40" s="155"/>
      <c r="H40" s="155">
        <f>(F40*SazbaDPH1/100)+(G40*SazbaDPH2/100)</f>
        <v>0</v>
      </c>
      <c r="I40" s="155"/>
      <c r="J40" s="156"/>
    </row>
    <row r="41" spans="1:10" ht="25.5" hidden="1" customHeight="1" x14ac:dyDescent="0.25">
      <c r="A41" s="136">
        <v>2</v>
      </c>
      <c r="B41" s="152" t="s">
        <v>43</v>
      </c>
      <c r="C41" s="153" t="s">
        <v>44</v>
      </c>
      <c r="D41" s="153"/>
      <c r="E41" s="153"/>
      <c r="F41" s="154">
        <f>'01 01 Pol'!AE95</f>
        <v>0</v>
      </c>
      <c r="G41" s="155">
        <f>'01 01 Pol'!AF95</f>
        <v>0</v>
      </c>
      <c r="H41" s="155">
        <f>(F41*SazbaDPH1/100)+(G41*SazbaDPH2/100)</f>
        <v>0</v>
      </c>
      <c r="I41" s="155">
        <f>F41+G41+H41</f>
        <v>0</v>
      </c>
      <c r="J41" s="156" t="str">
        <f>IF(_xlfn.SINGLE(CenaCelkemVypocet)=0,"",I41/_xlfn.SINGLE(CenaCelkemVypocet)*100)</f>
        <v/>
      </c>
    </row>
    <row r="42" spans="1:10" ht="25.5" hidden="1" customHeight="1" x14ac:dyDescent="0.25">
      <c r="A42" s="136">
        <v>3</v>
      </c>
      <c r="B42" s="157" t="s">
        <v>43</v>
      </c>
      <c r="C42" s="147" t="s">
        <v>44</v>
      </c>
      <c r="D42" s="147"/>
      <c r="E42" s="147"/>
      <c r="F42" s="158">
        <f>'01 01 Pol'!AE95</f>
        <v>0</v>
      </c>
      <c r="G42" s="150">
        <f>'01 01 Pol'!AF95</f>
        <v>0</v>
      </c>
      <c r="H42" s="150">
        <f>(F42*SazbaDPH1/100)+(G42*SazbaDPH2/100)</f>
        <v>0</v>
      </c>
      <c r="I42" s="150">
        <f>F42+G42+H42</f>
        <v>0</v>
      </c>
      <c r="J42" s="151" t="str">
        <f>IF(_xlfn.SINGLE(CenaCelkemVypocet)=0,"",I42/_xlfn.SINGLE(CenaCelkemVypocet)*100)</f>
        <v/>
      </c>
    </row>
    <row r="43" spans="1:10" ht="25.5" hidden="1" customHeight="1" x14ac:dyDescent="0.25">
      <c r="A43" s="136"/>
      <c r="B43" s="159" t="s">
        <v>65</v>
      </c>
      <c r="C43" s="160"/>
      <c r="D43" s="160"/>
      <c r="E43" s="161"/>
      <c r="F43" s="162">
        <f>SUMIF(A39:A42,"=1",F39:F42)</f>
        <v>0</v>
      </c>
      <c r="G43" s="163">
        <f>SUMIF(A39:A42,"=1",G39:G42)</f>
        <v>0</v>
      </c>
      <c r="H43" s="163">
        <f>SUMIF(A39:A42,"=1",H39:H42)</f>
        <v>0</v>
      </c>
      <c r="I43" s="163">
        <f>SUMIF(A39:A42,"=1",I39:I42)</f>
        <v>0</v>
      </c>
      <c r="J43" s="164">
        <f>SUMIF(A39:A42,"=1",J39:J42)</f>
        <v>0</v>
      </c>
    </row>
    <row r="45" spans="1:10" x14ac:dyDescent="0.25">
      <c r="A45" t="s">
        <v>67</v>
      </c>
      <c r="B45" t="s">
        <v>68</v>
      </c>
    </row>
    <row r="46" spans="1:10" x14ac:dyDescent="0.25">
      <c r="A46" t="s">
        <v>69</v>
      </c>
      <c r="B46" t="s">
        <v>70</v>
      </c>
    </row>
    <row r="47" spans="1:10" x14ac:dyDescent="0.25">
      <c r="A47" t="s">
        <v>71</v>
      </c>
      <c r="B47" t="s">
        <v>72</v>
      </c>
    </row>
    <row r="50" spans="1:10" ht="15.5" x14ac:dyDescent="0.35">
      <c r="B50" s="175" t="s">
        <v>73</v>
      </c>
    </row>
    <row r="52" spans="1:10" ht="25.5" customHeight="1" x14ac:dyDescent="0.25">
      <c r="A52" s="177"/>
      <c r="B52" s="180" t="s">
        <v>17</v>
      </c>
      <c r="C52" s="180" t="s">
        <v>5</v>
      </c>
      <c r="D52" s="181"/>
      <c r="E52" s="181"/>
      <c r="F52" s="182" t="s">
        <v>74</v>
      </c>
      <c r="G52" s="182"/>
      <c r="H52" s="182"/>
      <c r="I52" s="182" t="s">
        <v>29</v>
      </c>
      <c r="J52" s="182" t="s">
        <v>0</v>
      </c>
    </row>
    <row r="53" spans="1:10" ht="36.75" customHeight="1" x14ac:dyDescent="0.25">
      <c r="A53" s="178"/>
      <c r="B53" s="183" t="s">
        <v>75</v>
      </c>
      <c r="C53" s="184" t="s">
        <v>76</v>
      </c>
      <c r="D53" s="185"/>
      <c r="E53" s="185"/>
      <c r="F53" s="192" t="s">
        <v>24</v>
      </c>
      <c r="G53" s="193"/>
      <c r="H53" s="193"/>
      <c r="I53" s="193">
        <f>'01 01 Pol'!G8</f>
        <v>0</v>
      </c>
      <c r="J53" s="189" t="str">
        <f>IF(I59=0,"",I53/I59*100)</f>
        <v/>
      </c>
    </row>
    <row r="54" spans="1:10" ht="36.75" customHeight="1" x14ac:dyDescent="0.25">
      <c r="A54" s="178"/>
      <c r="B54" s="183" t="s">
        <v>77</v>
      </c>
      <c r="C54" s="184" t="s">
        <v>78</v>
      </c>
      <c r="D54" s="185"/>
      <c r="E54" s="185"/>
      <c r="F54" s="192" t="s">
        <v>24</v>
      </c>
      <c r="G54" s="193"/>
      <c r="H54" s="193"/>
      <c r="I54" s="193">
        <f>'01 01 Pol'!G38</f>
        <v>0</v>
      </c>
      <c r="J54" s="189" t="str">
        <f>IF(I59=0,"",I54/I59*100)</f>
        <v/>
      </c>
    </row>
    <row r="55" spans="1:10" ht="36.75" customHeight="1" x14ac:dyDescent="0.25">
      <c r="A55" s="178"/>
      <c r="B55" s="183" t="s">
        <v>79</v>
      </c>
      <c r="C55" s="184" t="s">
        <v>80</v>
      </c>
      <c r="D55" s="185"/>
      <c r="E55" s="185"/>
      <c r="F55" s="192" t="s">
        <v>24</v>
      </c>
      <c r="G55" s="193"/>
      <c r="H55" s="193"/>
      <c r="I55" s="193">
        <f>'01 01 Pol'!G68</f>
        <v>0</v>
      </c>
      <c r="J55" s="189" t="str">
        <f>IF(I59=0,"",I55/I59*100)</f>
        <v/>
      </c>
    </row>
    <row r="56" spans="1:10" ht="36.75" customHeight="1" x14ac:dyDescent="0.25">
      <c r="A56" s="178"/>
      <c r="B56" s="183" t="s">
        <v>81</v>
      </c>
      <c r="C56" s="184" t="s">
        <v>82</v>
      </c>
      <c r="D56" s="185"/>
      <c r="E56" s="185"/>
      <c r="F56" s="192" t="s">
        <v>25</v>
      </c>
      <c r="G56" s="193"/>
      <c r="H56" s="193"/>
      <c r="I56" s="193">
        <f>'01 01 Pol'!G71</f>
        <v>0</v>
      </c>
      <c r="J56" s="189" t="str">
        <f>IF(I59=0,"",I56/I59*100)</f>
        <v/>
      </c>
    </row>
    <row r="57" spans="1:10" ht="36.75" customHeight="1" x14ac:dyDescent="0.25">
      <c r="A57" s="178"/>
      <c r="B57" s="183" t="s">
        <v>83</v>
      </c>
      <c r="C57" s="184" t="s">
        <v>84</v>
      </c>
      <c r="D57" s="185"/>
      <c r="E57" s="185"/>
      <c r="F57" s="192" t="s">
        <v>25</v>
      </c>
      <c r="G57" s="193"/>
      <c r="H57" s="193"/>
      <c r="I57" s="193">
        <f>'01 01 Pol'!G82</f>
        <v>0</v>
      </c>
      <c r="J57" s="189" t="str">
        <f>IF(I59=0,"",I57/I59*100)</f>
        <v/>
      </c>
    </row>
    <row r="58" spans="1:10" ht="36.75" customHeight="1" x14ac:dyDescent="0.25">
      <c r="A58" s="178"/>
      <c r="B58" s="183" t="s">
        <v>85</v>
      </c>
      <c r="C58" s="184" t="s">
        <v>86</v>
      </c>
      <c r="D58" s="185"/>
      <c r="E58" s="185"/>
      <c r="F58" s="192" t="s">
        <v>87</v>
      </c>
      <c r="G58" s="193"/>
      <c r="H58" s="193"/>
      <c r="I58" s="193">
        <f>'01 01 Pol'!G85</f>
        <v>0</v>
      </c>
      <c r="J58" s="189" t="str">
        <f>IF(I59=0,"",I58/I59*100)</f>
        <v/>
      </c>
    </row>
    <row r="59" spans="1:10" ht="25.5" customHeight="1" x14ac:dyDescent="0.25">
      <c r="A59" s="179"/>
      <c r="B59" s="186" t="s">
        <v>1</v>
      </c>
      <c r="C59" s="187"/>
      <c r="D59" s="188"/>
      <c r="E59" s="188"/>
      <c r="F59" s="194"/>
      <c r="G59" s="195"/>
      <c r="H59" s="195"/>
      <c r="I59" s="195">
        <f>SUM(I53:I58)</f>
        <v>0</v>
      </c>
      <c r="J59" s="190">
        <f>SUM(J53:J58)</f>
        <v>0</v>
      </c>
    </row>
    <row r="60" spans="1:10" x14ac:dyDescent="0.25">
      <c r="F60" s="135"/>
      <c r="G60" s="135"/>
      <c r="H60" s="135"/>
      <c r="I60" s="135"/>
      <c r="J60" s="191"/>
    </row>
    <row r="61" spans="1:10" x14ac:dyDescent="0.25">
      <c r="F61" s="135"/>
      <c r="G61" s="135"/>
      <c r="H61" s="135"/>
      <c r="I61" s="135"/>
      <c r="J61" s="191"/>
    </row>
    <row r="62" spans="1:10" x14ac:dyDescent="0.25">
      <c r="F62" s="135"/>
      <c r="G62" s="135"/>
      <c r="H62" s="135"/>
      <c r="I62" s="135"/>
      <c r="J62" s="191"/>
    </row>
  </sheetData>
  <sheetProtection algorithmName="SHA-512" hashValue="o2mvdXjqQG8M++THhckWdLvrAGsIIVlKaIsvD1yzRAWvMpbhmoXIbNLSmQFWapanOgZBH2cAMMEvb6ftoiDUSg==" saltValue="X+oMQ50Xa9YJp/fW7S95ww==" spinCount="100000" sheet="1" formatRows="0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2">
    <mergeCell ref="C58:E58"/>
    <mergeCell ref="C53:E53"/>
    <mergeCell ref="C54:E54"/>
    <mergeCell ref="C55:E55"/>
    <mergeCell ref="C56:E56"/>
    <mergeCell ref="C57:E57"/>
    <mergeCell ref="C39:E39"/>
    <mergeCell ref="C40:E40"/>
    <mergeCell ref="C41:E41"/>
    <mergeCell ref="C42:E42"/>
    <mergeCell ref="B43:E43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47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ColWidth="9.1796875" defaultRowHeight="12.5" x14ac:dyDescent="0.25"/>
  <cols>
    <col min="1" max="1" width="4.26953125" style="3" customWidth="1"/>
    <col min="2" max="2" width="14.453125" style="3" customWidth="1"/>
    <col min="3" max="3" width="38.26953125" style="7" customWidth="1"/>
    <col min="4" max="4" width="4.54296875" style="3" customWidth="1"/>
    <col min="5" max="5" width="10.54296875" style="3" customWidth="1"/>
    <col min="6" max="6" width="9.81640625" style="3" customWidth="1"/>
    <col min="7" max="7" width="12.7265625" style="3" customWidth="1"/>
    <col min="8" max="16384" width="9.1796875" style="3"/>
  </cols>
  <sheetData>
    <row r="1" spans="1:7" ht="15.5" x14ac:dyDescent="0.25">
      <c r="A1" s="100" t="s">
        <v>6</v>
      </c>
      <c r="B1" s="100"/>
      <c r="C1" s="101"/>
      <c r="D1" s="100"/>
      <c r="E1" s="100"/>
      <c r="F1" s="100"/>
      <c r="G1" s="100"/>
    </row>
    <row r="2" spans="1:7" ht="25" customHeight="1" x14ac:dyDescent="0.25">
      <c r="A2" s="49" t="s">
        <v>7</v>
      </c>
      <c r="B2" s="48"/>
      <c r="C2" s="102"/>
      <c r="D2" s="102"/>
      <c r="E2" s="102"/>
      <c r="F2" s="102"/>
      <c r="G2" s="103"/>
    </row>
    <row r="3" spans="1:7" ht="25" customHeight="1" x14ac:dyDescent="0.25">
      <c r="A3" s="49" t="s">
        <v>8</v>
      </c>
      <c r="B3" s="48"/>
      <c r="C3" s="102"/>
      <c r="D3" s="102"/>
      <c r="E3" s="102"/>
      <c r="F3" s="102"/>
      <c r="G3" s="103"/>
    </row>
    <row r="4" spans="1:7" ht="25" customHeight="1" x14ac:dyDescent="0.25">
      <c r="A4" s="49" t="s">
        <v>9</v>
      </c>
      <c r="B4" s="48"/>
      <c r="C4" s="102"/>
      <c r="D4" s="102"/>
      <c r="E4" s="102"/>
      <c r="F4" s="102"/>
      <c r="G4" s="103"/>
    </row>
    <row r="5" spans="1:7" x14ac:dyDescent="0.25">
      <c r="B5" s="4"/>
      <c r="C5" s="5"/>
      <c r="D5" s="6"/>
    </row>
  </sheetData>
  <sheetProtection algorithmName="SHA-512" hashValue="4aHXPnaw3t+GUMPK0cNBirpjrg31WlRa64JJcnq1h0KXKvVTBcKvrrJX5bBWGRVCeUw1DwpL2B2s5l/Fr8egkw==" saltValue="OQNGv0BsqoooiyvoHSe0sQ==" spinCount="100000" sheet="1" formatRows="0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FE013-AF91-4B97-A69A-C6FDBB687D39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5" outlineLevelRow="3" x14ac:dyDescent="0.25"/>
  <cols>
    <col min="1" max="1" width="3.36328125" customWidth="1"/>
    <col min="2" max="2" width="12.453125" style="176" customWidth="1"/>
    <col min="3" max="3" width="63.1796875" style="176" customWidth="1"/>
    <col min="4" max="4" width="4.81640625" customWidth="1"/>
    <col min="5" max="5" width="10.453125" customWidth="1"/>
    <col min="6" max="6" width="9.81640625" customWidth="1"/>
    <col min="7" max="7" width="12.6328125" customWidth="1"/>
    <col min="8" max="17" width="0" hidden="1" customWidth="1"/>
    <col min="18" max="18" width="6.81640625" customWidth="1"/>
    <col min="20" max="25" width="0" hidden="1" customWidth="1"/>
    <col min="29" max="29" width="0" hidden="1" customWidth="1"/>
    <col min="31" max="41" width="0" hidden="1" customWidth="1"/>
    <col min="53" max="53" width="98.6328125" customWidth="1"/>
  </cols>
  <sheetData>
    <row r="1" spans="1:60" ht="15.75" customHeight="1" x14ac:dyDescent="0.35">
      <c r="A1" s="197" t="s">
        <v>90</v>
      </c>
      <c r="B1" s="197"/>
      <c r="C1" s="197"/>
      <c r="D1" s="197"/>
      <c r="E1" s="197"/>
      <c r="F1" s="197"/>
      <c r="G1" s="197"/>
      <c r="AG1" t="s">
        <v>91</v>
      </c>
    </row>
    <row r="2" spans="1:60" ht="25" customHeight="1" x14ac:dyDescent="0.25">
      <c r="A2" s="198" t="s">
        <v>7</v>
      </c>
      <c r="B2" s="48" t="s">
        <v>48</v>
      </c>
      <c r="C2" s="201" t="s">
        <v>49</v>
      </c>
      <c r="D2" s="199"/>
      <c r="E2" s="199"/>
      <c r="F2" s="199"/>
      <c r="G2" s="200"/>
      <c r="AG2" t="s">
        <v>92</v>
      </c>
    </row>
    <row r="3" spans="1:60" ht="25" customHeight="1" x14ac:dyDescent="0.25">
      <c r="A3" s="198" t="s">
        <v>8</v>
      </c>
      <c r="B3" s="48" t="s">
        <v>43</v>
      </c>
      <c r="C3" s="201" t="s">
        <v>44</v>
      </c>
      <c r="D3" s="199"/>
      <c r="E3" s="199"/>
      <c r="F3" s="199"/>
      <c r="G3" s="200"/>
      <c r="AC3" s="176" t="s">
        <v>92</v>
      </c>
      <c r="AG3" t="s">
        <v>93</v>
      </c>
    </row>
    <row r="4" spans="1:60" ht="25" customHeight="1" x14ac:dyDescent="0.25">
      <c r="A4" s="202" t="s">
        <v>9</v>
      </c>
      <c r="B4" s="203" t="s">
        <v>43</v>
      </c>
      <c r="C4" s="204" t="s">
        <v>44</v>
      </c>
      <c r="D4" s="205"/>
      <c r="E4" s="205"/>
      <c r="F4" s="205"/>
      <c r="G4" s="206"/>
      <c r="AG4" t="s">
        <v>94</v>
      </c>
    </row>
    <row r="5" spans="1:60" x14ac:dyDescent="0.25">
      <c r="D5" s="10"/>
    </row>
    <row r="6" spans="1:60" ht="37.5" x14ac:dyDescent="0.25">
      <c r="A6" s="208" t="s">
        <v>95</v>
      </c>
      <c r="B6" s="210" t="s">
        <v>96</v>
      </c>
      <c r="C6" s="210" t="s">
        <v>97</v>
      </c>
      <c r="D6" s="209" t="s">
        <v>98</v>
      </c>
      <c r="E6" s="208" t="s">
        <v>99</v>
      </c>
      <c r="F6" s="207" t="s">
        <v>100</v>
      </c>
      <c r="G6" s="208" t="s">
        <v>29</v>
      </c>
      <c r="H6" s="211" t="s">
        <v>30</v>
      </c>
      <c r="I6" s="211" t="s">
        <v>101</v>
      </c>
      <c r="J6" s="211" t="s">
        <v>31</v>
      </c>
      <c r="K6" s="211" t="s">
        <v>102</v>
      </c>
      <c r="L6" s="211" t="s">
        <v>103</v>
      </c>
      <c r="M6" s="211" t="s">
        <v>104</v>
      </c>
      <c r="N6" s="211" t="s">
        <v>105</v>
      </c>
      <c r="O6" s="211" t="s">
        <v>106</v>
      </c>
      <c r="P6" s="211" t="s">
        <v>107</v>
      </c>
      <c r="Q6" s="211" t="s">
        <v>108</v>
      </c>
      <c r="R6" s="211" t="s">
        <v>109</v>
      </c>
      <c r="S6" s="211" t="s">
        <v>110</v>
      </c>
      <c r="T6" s="211" t="s">
        <v>111</v>
      </c>
      <c r="U6" s="211" t="s">
        <v>112</v>
      </c>
      <c r="V6" s="211" t="s">
        <v>113</v>
      </c>
      <c r="W6" s="211" t="s">
        <v>114</v>
      </c>
      <c r="X6" s="211" t="s">
        <v>115</v>
      </c>
      <c r="Y6" s="211" t="s">
        <v>116</v>
      </c>
    </row>
    <row r="7" spans="1:60" hidden="1" x14ac:dyDescent="0.25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 ht="13" x14ac:dyDescent="0.25">
      <c r="A8" s="228" t="s">
        <v>117</v>
      </c>
      <c r="B8" s="229" t="s">
        <v>75</v>
      </c>
      <c r="C8" s="253" t="s">
        <v>76</v>
      </c>
      <c r="D8" s="230"/>
      <c r="E8" s="231"/>
      <c r="F8" s="232"/>
      <c r="G8" s="232">
        <f>SUMIF(AG9:AG37,"&lt;&gt;NOR",G9:G37)</f>
        <v>0</v>
      </c>
      <c r="H8" s="232"/>
      <c r="I8" s="232">
        <f>SUM(I9:I37)</f>
        <v>0</v>
      </c>
      <c r="J8" s="232"/>
      <c r="K8" s="232">
        <f>SUM(K9:K37)</f>
        <v>0</v>
      </c>
      <c r="L8" s="232"/>
      <c r="M8" s="232">
        <f>SUM(M9:M37)</f>
        <v>0</v>
      </c>
      <c r="N8" s="231"/>
      <c r="O8" s="231">
        <f>SUM(O9:O37)</f>
        <v>3.4699999999999998</v>
      </c>
      <c r="P8" s="231"/>
      <c r="Q8" s="231">
        <f>SUM(Q9:Q37)</f>
        <v>0</v>
      </c>
      <c r="R8" s="232"/>
      <c r="S8" s="232"/>
      <c r="T8" s="233"/>
      <c r="U8" s="227"/>
      <c r="V8" s="227">
        <f>SUM(V9:V37)</f>
        <v>455.10999999999996</v>
      </c>
      <c r="W8" s="227"/>
      <c r="X8" s="227"/>
      <c r="Y8" s="227"/>
      <c r="AG8" t="s">
        <v>118</v>
      </c>
    </row>
    <row r="9" spans="1:60" ht="20" outlineLevel="1" x14ac:dyDescent="0.25">
      <c r="A9" s="235">
        <v>1</v>
      </c>
      <c r="B9" s="236" t="s">
        <v>119</v>
      </c>
      <c r="C9" s="254" t="s">
        <v>120</v>
      </c>
      <c r="D9" s="237" t="s">
        <v>121</v>
      </c>
      <c r="E9" s="238">
        <v>180.4</v>
      </c>
      <c r="F9" s="239"/>
      <c r="G9" s="240">
        <f>ROUND(E9*F9,2)</f>
        <v>0</v>
      </c>
      <c r="H9" s="239"/>
      <c r="I9" s="240">
        <f>ROUND(E9*H9,2)</f>
        <v>0</v>
      </c>
      <c r="J9" s="239"/>
      <c r="K9" s="240">
        <f>ROUND(E9*J9,2)</f>
        <v>0</v>
      </c>
      <c r="L9" s="240">
        <v>21</v>
      </c>
      <c r="M9" s="240">
        <f>G9*(1+L9/100)</f>
        <v>0</v>
      </c>
      <c r="N9" s="238">
        <v>6.0600000000000003E-3</v>
      </c>
      <c r="O9" s="238">
        <f>ROUND(E9*N9,2)</f>
        <v>1.0900000000000001</v>
      </c>
      <c r="P9" s="238">
        <v>0</v>
      </c>
      <c r="Q9" s="238">
        <f>ROUND(E9*P9,2)</f>
        <v>0</v>
      </c>
      <c r="R9" s="240" t="s">
        <v>122</v>
      </c>
      <c r="S9" s="240" t="s">
        <v>123</v>
      </c>
      <c r="T9" s="241" t="s">
        <v>123</v>
      </c>
      <c r="U9" s="222">
        <v>0.28999999999999998</v>
      </c>
      <c r="V9" s="222">
        <f>ROUND(E9*U9,2)</f>
        <v>52.32</v>
      </c>
      <c r="W9" s="222"/>
      <c r="X9" s="222" t="s">
        <v>124</v>
      </c>
      <c r="Y9" s="222" t="s">
        <v>125</v>
      </c>
      <c r="Z9" s="212"/>
      <c r="AA9" s="212"/>
      <c r="AB9" s="212"/>
      <c r="AC9" s="212"/>
      <c r="AD9" s="212"/>
      <c r="AE9" s="212"/>
      <c r="AF9" s="212"/>
      <c r="AG9" s="212" t="s">
        <v>126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2" x14ac:dyDescent="0.25">
      <c r="A10" s="219"/>
      <c r="B10" s="220"/>
      <c r="C10" s="255" t="s">
        <v>127</v>
      </c>
      <c r="D10" s="242"/>
      <c r="E10" s="242"/>
      <c r="F10" s="242"/>
      <c r="G10" s="242"/>
      <c r="H10" s="222"/>
      <c r="I10" s="222"/>
      <c r="J10" s="222"/>
      <c r="K10" s="222"/>
      <c r="L10" s="222"/>
      <c r="M10" s="222"/>
      <c r="N10" s="221"/>
      <c r="O10" s="221"/>
      <c r="P10" s="221"/>
      <c r="Q10" s="221"/>
      <c r="R10" s="222"/>
      <c r="S10" s="222"/>
      <c r="T10" s="222"/>
      <c r="U10" s="222"/>
      <c r="V10" s="222"/>
      <c r="W10" s="222"/>
      <c r="X10" s="222"/>
      <c r="Y10" s="222"/>
      <c r="Z10" s="212"/>
      <c r="AA10" s="212"/>
      <c r="AB10" s="212"/>
      <c r="AC10" s="212"/>
      <c r="AD10" s="212"/>
      <c r="AE10" s="212"/>
      <c r="AF10" s="212"/>
      <c r="AG10" s="212" t="s">
        <v>128</v>
      </c>
      <c r="AH10" s="212"/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outlineLevel="2" x14ac:dyDescent="0.25">
      <c r="A11" s="219"/>
      <c r="B11" s="220"/>
      <c r="C11" s="256" t="s">
        <v>129</v>
      </c>
      <c r="D11" s="223"/>
      <c r="E11" s="224">
        <v>180.4</v>
      </c>
      <c r="F11" s="222"/>
      <c r="G11" s="222"/>
      <c r="H11" s="222"/>
      <c r="I11" s="222"/>
      <c r="J11" s="222"/>
      <c r="K11" s="222"/>
      <c r="L11" s="222"/>
      <c r="M11" s="222"/>
      <c r="N11" s="221"/>
      <c r="O11" s="221"/>
      <c r="P11" s="221"/>
      <c r="Q11" s="221"/>
      <c r="R11" s="222"/>
      <c r="S11" s="222"/>
      <c r="T11" s="222"/>
      <c r="U11" s="222"/>
      <c r="V11" s="222"/>
      <c r="W11" s="222"/>
      <c r="X11" s="222"/>
      <c r="Y11" s="222"/>
      <c r="Z11" s="212"/>
      <c r="AA11" s="212"/>
      <c r="AB11" s="212"/>
      <c r="AC11" s="212"/>
      <c r="AD11" s="212"/>
      <c r="AE11" s="212"/>
      <c r="AF11" s="212"/>
      <c r="AG11" s="212" t="s">
        <v>130</v>
      </c>
      <c r="AH11" s="212">
        <v>0</v>
      </c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outlineLevel="1" x14ac:dyDescent="0.25">
      <c r="A12" s="235">
        <v>2</v>
      </c>
      <c r="B12" s="236" t="s">
        <v>131</v>
      </c>
      <c r="C12" s="254" t="s">
        <v>132</v>
      </c>
      <c r="D12" s="237" t="s">
        <v>121</v>
      </c>
      <c r="E12" s="238">
        <v>61.54</v>
      </c>
      <c r="F12" s="239"/>
      <c r="G12" s="240">
        <f>ROUND(E12*F12,2)</f>
        <v>0</v>
      </c>
      <c r="H12" s="239"/>
      <c r="I12" s="240">
        <f>ROUND(E12*H12,2)</f>
        <v>0</v>
      </c>
      <c r="J12" s="239"/>
      <c r="K12" s="240">
        <f>ROUND(E12*J12,2)</f>
        <v>0</v>
      </c>
      <c r="L12" s="240">
        <v>21</v>
      </c>
      <c r="M12" s="240">
        <f>G12*(1+L12/100)</f>
        <v>0</v>
      </c>
      <c r="N12" s="238">
        <v>4.0000000000000003E-5</v>
      </c>
      <c r="O12" s="238">
        <f>ROUND(E12*N12,2)</f>
        <v>0</v>
      </c>
      <c r="P12" s="238">
        <v>0</v>
      </c>
      <c r="Q12" s="238">
        <f>ROUND(E12*P12,2)</f>
        <v>0</v>
      </c>
      <c r="R12" s="240" t="s">
        <v>122</v>
      </c>
      <c r="S12" s="240" t="s">
        <v>123</v>
      </c>
      <c r="T12" s="241" t="s">
        <v>123</v>
      </c>
      <c r="U12" s="222">
        <v>0.08</v>
      </c>
      <c r="V12" s="222">
        <f>ROUND(E12*U12,2)</f>
        <v>4.92</v>
      </c>
      <c r="W12" s="222"/>
      <c r="X12" s="222" t="s">
        <v>124</v>
      </c>
      <c r="Y12" s="222" t="s">
        <v>125</v>
      </c>
      <c r="Z12" s="212"/>
      <c r="AA12" s="212"/>
      <c r="AB12" s="212"/>
      <c r="AC12" s="212"/>
      <c r="AD12" s="212"/>
      <c r="AE12" s="212"/>
      <c r="AF12" s="212"/>
      <c r="AG12" s="212" t="s">
        <v>126</v>
      </c>
      <c r="AH12" s="212"/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ht="20.5" outlineLevel="2" x14ac:dyDescent="0.25">
      <c r="A13" s="219"/>
      <c r="B13" s="220"/>
      <c r="C13" s="255" t="s">
        <v>133</v>
      </c>
      <c r="D13" s="242"/>
      <c r="E13" s="242"/>
      <c r="F13" s="242"/>
      <c r="G13" s="242"/>
      <c r="H13" s="222"/>
      <c r="I13" s="222"/>
      <c r="J13" s="222"/>
      <c r="K13" s="222"/>
      <c r="L13" s="222"/>
      <c r="M13" s="222"/>
      <c r="N13" s="221"/>
      <c r="O13" s="221"/>
      <c r="P13" s="221"/>
      <c r="Q13" s="221"/>
      <c r="R13" s="222"/>
      <c r="S13" s="222"/>
      <c r="T13" s="222"/>
      <c r="U13" s="222"/>
      <c r="V13" s="222"/>
      <c r="W13" s="222"/>
      <c r="X13" s="222"/>
      <c r="Y13" s="222"/>
      <c r="Z13" s="212"/>
      <c r="AA13" s="212"/>
      <c r="AB13" s="212"/>
      <c r="AC13" s="212"/>
      <c r="AD13" s="212"/>
      <c r="AE13" s="212"/>
      <c r="AF13" s="212"/>
      <c r="AG13" s="212" t="s">
        <v>128</v>
      </c>
      <c r="AH13" s="212"/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43" t="str">
        <f>C13</f>
        <v>s rámy a zárubněmi, zábradlí, předmětů oplechování apod., které se zřizují ještě před úpravami povrchu, před jejich znečištěním při úpravách povrchu nástřikem plastických (lepivých) maltovin</v>
      </c>
      <c r="BB13" s="212"/>
      <c r="BC13" s="212"/>
      <c r="BD13" s="212"/>
      <c r="BE13" s="212"/>
      <c r="BF13" s="212"/>
      <c r="BG13" s="212"/>
      <c r="BH13" s="212"/>
    </row>
    <row r="14" spans="1:60" outlineLevel="2" x14ac:dyDescent="0.25">
      <c r="A14" s="219"/>
      <c r="B14" s="220"/>
      <c r="C14" s="256" t="s">
        <v>134</v>
      </c>
      <c r="D14" s="223"/>
      <c r="E14" s="224">
        <v>15.9</v>
      </c>
      <c r="F14" s="222"/>
      <c r="G14" s="222"/>
      <c r="H14" s="222"/>
      <c r="I14" s="222"/>
      <c r="J14" s="222"/>
      <c r="K14" s="222"/>
      <c r="L14" s="222"/>
      <c r="M14" s="222"/>
      <c r="N14" s="221"/>
      <c r="O14" s="221"/>
      <c r="P14" s="221"/>
      <c r="Q14" s="221"/>
      <c r="R14" s="222"/>
      <c r="S14" s="222"/>
      <c r="T14" s="222"/>
      <c r="U14" s="222"/>
      <c r="V14" s="222"/>
      <c r="W14" s="222"/>
      <c r="X14" s="222"/>
      <c r="Y14" s="222"/>
      <c r="Z14" s="212"/>
      <c r="AA14" s="212"/>
      <c r="AB14" s="212"/>
      <c r="AC14" s="212"/>
      <c r="AD14" s="212"/>
      <c r="AE14" s="212"/>
      <c r="AF14" s="212"/>
      <c r="AG14" s="212" t="s">
        <v>130</v>
      </c>
      <c r="AH14" s="212">
        <v>0</v>
      </c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outlineLevel="3" x14ac:dyDescent="0.25">
      <c r="A15" s="219"/>
      <c r="B15" s="220"/>
      <c r="C15" s="256" t="s">
        <v>135</v>
      </c>
      <c r="D15" s="223"/>
      <c r="E15" s="224">
        <v>25.76</v>
      </c>
      <c r="F15" s="222"/>
      <c r="G15" s="222"/>
      <c r="H15" s="222"/>
      <c r="I15" s="222"/>
      <c r="J15" s="222"/>
      <c r="K15" s="222"/>
      <c r="L15" s="222"/>
      <c r="M15" s="222"/>
      <c r="N15" s="221"/>
      <c r="O15" s="221"/>
      <c r="P15" s="221"/>
      <c r="Q15" s="221"/>
      <c r="R15" s="222"/>
      <c r="S15" s="222"/>
      <c r="T15" s="222"/>
      <c r="U15" s="222"/>
      <c r="V15" s="222"/>
      <c r="W15" s="222"/>
      <c r="X15" s="222"/>
      <c r="Y15" s="222"/>
      <c r="Z15" s="212"/>
      <c r="AA15" s="212"/>
      <c r="AB15" s="212"/>
      <c r="AC15" s="212"/>
      <c r="AD15" s="212"/>
      <c r="AE15" s="212"/>
      <c r="AF15" s="212"/>
      <c r="AG15" s="212" t="s">
        <v>130</v>
      </c>
      <c r="AH15" s="212">
        <v>0</v>
      </c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outlineLevel="3" x14ac:dyDescent="0.25">
      <c r="A16" s="219"/>
      <c r="B16" s="220"/>
      <c r="C16" s="256" t="s">
        <v>136</v>
      </c>
      <c r="D16" s="223"/>
      <c r="E16" s="224">
        <v>19.88</v>
      </c>
      <c r="F16" s="222"/>
      <c r="G16" s="222"/>
      <c r="H16" s="222"/>
      <c r="I16" s="222"/>
      <c r="J16" s="222"/>
      <c r="K16" s="222"/>
      <c r="L16" s="222"/>
      <c r="M16" s="222"/>
      <c r="N16" s="221"/>
      <c r="O16" s="221"/>
      <c r="P16" s="221"/>
      <c r="Q16" s="221"/>
      <c r="R16" s="222"/>
      <c r="S16" s="222"/>
      <c r="T16" s="222"/>
      <c r="U16" s="222"/>
      <c r="V16" s="222"/>
      <c r="W16" s="222"/>
      <c r="X16" s="222"/>
      <c r="Y16" s="222"/>
      <c r="Z16" s="212"/>
      <c r="AA16" s="212"/>
      <c r="AB16" s="212"/>
      <c r="AC16" s="212"/>
      <c r="AD16" s="212"/>
      <c r="AE16" s="212"/>
      <c r="AF16" s="212"/>
      <c r="AG16" s="212" t="s">
        <v>130</v>
      </c>
      <c r="AH16" s="212">
        <v>0</v>
      </c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outlineLevel="1" x14ac:dyDescent="0.25">
      <c r="A17" s="235">
        <v>3</v>
      </c>
      <c r="B17" s="236" t="s">
        <v>137</v>
      </c>
      <c r="C17" s="254" t="s">
        <v>138</v>
      </c>
      <c r="D17" s="237" t="s">
        <v>121</v>
      </c>
      <c r="E17" s="238">
        <v>225.5</v>
      </c>
      <c r="F17" s="239"/>
      <c r="G17" s="240">
        <f>ROUND(E17*F17,2)</f>
        <v>0</v>
      </c>
      <c r="H17" s="239"/>
      <c r="I17" s="240">
        <f>ROUND(E17*H17,2)</f>
        <v>0</v>
      </c>
      <c r="J17" s="239"/>
      <c r="K17" s="240">
        <f>ROUND(E17*J17,2)</f>
        <v>0</v>
      </c>
      <c r="L17" s="240">
        <v>21</v>
      </c>
      <c r="M17" s="240">
        <f>G17*(1+L17/100)</f>
        <v>0</v>
      </c>
      <c r="N17" s="238">
        <v>2.0100000000000001E-3</v>
      </c>
      <c r="O17" s="238">
        <f>ROUND(E17*N17,2)</f>
        <v>0.45</v>
      </c>
      <c r="P17" s="238">
        <v>0</v>
      </c>
      <c r="Q17" s="238">
        <f>ROUND(E17*P17,2)</f>
        <v>0</v>
      </c>
      <c r="R17" s="240" t="s">
        <v>122</v>
      </c>
      <c r="S17" s="240" t="s">
        <v>139</v>
      </c>
      <c r="T17" s="241" t="s">
        <v>139</v>
      </c>
      <c r="U17" s="222">
        <v>0.15</v>
      </c>
      <c r="V17" s="222">
        <f>ROUND(E17*U17,2)</f>
        <v>33.83</v>
      </c>
      <c r="W17" s="222"/>
      <c r="X17" s="222" t="s">
        <v>124</v>
      </c>
      <c r="Y17" s="222" t="s">
        <v>125</v>
      </c>
      <c r="Z17" s="212"/>
      <c r="AA17" s="212"/>
      <c r="AB17" s="212"/>
      <c r="AC17" s="212"/>
      <c r="AD17" s="212"/>
      <c r="AE17" s="212"/>
      <c r="AF17" s="212"/>
      <c r="AG17" s="212" t="s">
        <v>126</v>
      </c>
      <c r="AH17" s="212"/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</row>
    <row r="18" spans="1:60" outlineLevel="2" x14ac:dyDescent="0.25">
      <c r="A18" s="219"/>
      <c r="B18" s="220"/>
      <c r="C18" s="255" t="s">
        <v>140</v>
      </c>
      <c r="D18" s="242"/>
      <c r="E18" s="242"/>
      <c r="F18" s="242"/>
      <c r="G18" s="242"/>
      <c r="H18" s="222"/>
      <c r="I18" s="222"/>
      <c r="J18" s="222"/>
      <c r="K18" s="222"/>
      <c r="L18" s="222"/>
      <c r="M18" s="222"/>
      <c r="N18" s="221"/>
      <c r="O18" s="221"/>
      <c r="P18" s="221"/>
      <c r="Q18" s="221"/>
      <c r="R18" s="222"/>
      <c r="S18" s="222"/>
      <c r="T18" s="222"/>
      <c r="U18" s="222"/>
      <c r="V18" s="222"/>
      <c r="W18" s="222"/>
      <c r="X18" s="222"/>
      <c r="Y18" s="222"/>
      <c r="Z18" s="212"/>
      <c r="AA18" s="212"/>
      <c r="AB18" s="212"/>
      <c r="AC18" s="212"/>
      <c r="AD18" s="212"/>
      <c r="AE18" s="212"/>
      <c r="AF18" s="212"/>
      <c r="AG18" s="212" t="s">
        <v>128</v>
      </c>
      <c r="AH18" s="212"/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outlineLevel="2" x14ac:dyDescent="0.25">
      <c r="A19" s="219"/>
      <c r="B19" s="220"/>
      <c r="C19" s="256" t="s">
        <v>141</v>
      </c>
      <c r="D19" s="223"/>
      <c r="E19" s="224">
        <v>225.5</v>
      </c>
      <c r="F19" s="222"/>
      <c r="G19" s="222"/>
      <c r="H19" s="222"/>
      <c r="I19" s="222"/>
      <c r="J19" s="222"/>
      <c r="K19" s="222"/>
      <c r="L19" s="222"/>
      <c r="M19" s="222"/>
      <c r="N19" s="221"/>
      <c r="O19" s="221"/>
      <c r="P19" s="221"/>
      <c r="Q19" s="221"/>
      <c r="R19" s="222"/>
      <c r="S19" s="222"/>
      <c r="T19" s="222"/>
      <c r="U19" s="222"/>
      <c r="V19" s="222"/>
      <c r="W19" s="222"/>
      <c r="X19" s="222"/>
      <c r="Y19" s="222"/>
      <c r="Z19" s="212"/>
      <c r="AA19" s="212"/>
      <c r="AB19" s="212"/>
      <c r="AC19" s="212"/>
      <c r="AD19" s="212"/>
      <c r="AE19" s="212"/>
      <c r="AF19" s="212"/>
      <c r="AG19" s="212" t="s">
        <v>130</v>
      </c>
      <c r="AH19" s="212">
        <v>0</v>
      </c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outlineLevel="1" x14ac:dyDescent="0.25">
      <c r="A20" s="235">
        <v>4</v>
      </c>
      <c r="B20" s="236" t="s">
        <v>142</v>
      </c>
      <c r="C20" s="254" t="s">
        <v>143</v>
      </c>
      <c r="D20" s="237" t="s">
        <v>121</v>
      </c>
      <c r="E20" s="238">
        <v>259.32499999999999</v>
      </c>
      <c r="F20" s="239"/>
      <c r="G20" s="240">
        <f>ROUND(E20*F20,2)</f>
        <v>0</v>
      </c>
      <c r="H20" s="239"/>
      <c r="I20" s="240">
        <f>ROUND(E20*H20,2)</f>
        <v>0</v>
      </c>
      <c r="J20" s="239"/>
      <c r="K20" s="240">
        <f>ROUND(E20*J20,2)</f>
        <v>0</v>
      </c>
      <c r="L20" s="240">
        <v>21</v>
      </c>
      <c r="M20" s="240">
        <f>G20*(1+L20/100)</f>
        <v>0</v>
      </c>
      <c r="N20" s="238">
        <v>6.0999999999999997E-4</v>
      </c>
      <c r="O20" s="238">
        <f>ROUND(E20*N20,2)</f>
        <v>0.16</v>
      </c>
      <c r="P20" s="238">
        <v>0</v>
      </c>
      <c r="Q20" s="238">
        <f>ROUND(E20*P20,2)</f>
        <v>0</v>
      </c>
      <c r="R20" s="240" t="s">
        <v>122</v>
      </c>
      <c r="S20" s="240" t="s">
        <v>123</v>
      </c>
      <c r="T20" s="241" t="s">
        <v>123</v>
      </c>
      <c r="U20" s="222">
        <v>0.24199999999999999</v>
      </c>
      <c r="V20" s="222">
        <f>ROUND(E20*U20,2)</f>
        <v>62.76</v>
      </c>
      <c r="W20" s="222"/>
      <c r="X20" s="222" t="s">
        <v>124</v>
      </c>
      <c r="Y20" s="222" t="s">
        <v>125</v>
      </c>
      <c r="Z20" s="212"/>
      <c r="AA20" s="212"/>
      <c r="AB20" s="212"/>
      <c r="AC20" s="212"/>
      <c r="AD20" s="212"/>
      <c r="AE20" s="212"/>
      <c r="AF20" s="212"/>
      <c r="AG20" s="212" t="s">
        <v>126</v>
      </c>
      <c r="AH20" s="212"/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outlineLevel="2" x14ac:dyDescent="0.25">
      <c r="A21" s="219"/>
      <c r="B21" s="220"/>
      <c r="C21" s="255" t="s">
        <v>144</v>
      </c>
      <c r="D21" s="242"/>
      <c r="E21" s="242"/>
      <c r="F21" s="242"/>
      <c r="G21" s="242"/>
      <c r="H21" s="222"/>
      <c r="I21" s="222"/>
      <c r="J21" s="222"/>
      <c r="K21" s="222"/>
      <c r="L21" s="222"/>
      <c r="M21" s="222"/>
      <c r="N21" s="221"/>
      <c r="O21" s="221"/>
      <c r="P21" s="221"/>
      <c r="Q21" s="221"/>
      <c r="R21" s="222"/>
      <c r="S21" s="222"/>
      <c r="T21" s="222"/>
      <c r="U21" s="222"/>
      <c r="V21" s="222"/>
      <c r="W21" s="222"/>
      <c r="X21" s="222"/>
      <c r="Y21" s="222"/>
      <c r="Z21" s="212"/>
      <c r="AA21" s="212"/>
      <c r="AB21" s="212"/>
      <c r="AC21" s="212"/>
      <c r="AD21" s="212"/>
      <c r="AE21" s="212"/>
      <c r="AF21" s="212"/>
      <c r="AG21" s="212" t="s">
        <v>128</v>
      </c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outlineLevel="2" x14ac:dyDescent="0.25">
      <c r="A22" s="219"/>
      <c r="B22" s="220"/>
      <c r="C22" s="257" t="s">
        <v>145</v>
      </c>
      <c r="D22" s="244"/>
      <c r="E22" s="244"/>
      <c r="F22" s="244"/>
      <c r="G22" s="244"/>
      <c r="H22" s="222"/>
      <c r="I22" s="222"/>
      <c r="J22" s="222"/>
      <c r="K22" s="222"/>
      <c r="L22" s="222"/>
      <c r="M22" s="222"/>
      <c r="N22" s="221"/>
      <c r="O22" s="221"/>
      <c r="P22" s="221"/>
      <c r="Q22" s="221"/>
      <c r="R22" s="222"/>
      <c r="S22" s="222"/>
      <c r="T22" s="222"/>
      <c r="U22" s="222"/>
      <c r="V22" s="222"/>
      <c r="W22" s="222"/>
      <c r="X22" s="222"/>
      <c r="Y22" s="222"/>
      <c r="Z22" s="212"/>
      <c r="AA22" s="212"/>
      <c r="AB22" s="212"/>
      <c r="AC22" s="212"/>
      <c r="AD22" s="212"/>
      <c r="AE22" s="212"/>
      <c r="AF22" s="212"/>
      <c r="AG22" s="212" t="s">
        <v>146</v>
      </c>
      <c r="AH22" s="212"/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</row>
    <row r="23" spans="1:60" outlineLevel="2" x14ac:dyDescent="0.25">
      <c r="A23" s="219"/>
      <c r="B23" s="220"/>
      <c r="C23" s="256" t="s">
        <v>147</v>
      </c>
      <c r="D23" s="223"/>
      <c r="E23" s="224">
        <v>225.5</v>
      </c>
      <c r="F23" s="222"/>
      <c r="G23" s="222"/>
      <c r="H23" s="222"/>
      <c r="I23" s="222"/>
      <c r="J23" s="222"/>
      <c r="K23" s="222"/>
      <c r="L23" s="222"/>
      <c r="M23" s="222"/>
      <c r="N23" s="221"/>
      <c r="O23" s="221"/>
      <c r="P23" s="221"/>
      <c r="Q23" s="221"/>
      <c r="R23" s="222"/>
      <c r="S23" s="222"/>
      <c r="T23" s="222"/>
      <c r="U23" s="222"/>
      <c r="V23" s="222"/>
      <c r="W23" s="222"/>
      <c r="X23" s="222"/>
      <c r="Y23" s="222"/>
      <c r="Z23" s="212"/>
      <c r="AA23" s="212"/>
      <c r="AB23" s="212"/>
      <c r="AC23" s="212"/>
      <c r="AD23" s="212"/>
      <c r="AE23" s="212"/>
      <c r="AF23" s="212"/>
      <c r="AG23" s="212" t="s">
        <v>130</v>
      </c>
      <c r="AH23" s="212">
        <v>0</v>
      </c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outlineLevel="3" x14ac:dyDescent="0.25">
      <c r="A24" s="219"/>
      <c r="B24" s="220"/>
      <c r="C24" s="258" t="s">
        <v>148</v>
      </c>
      <c r="D24" s="225"/>
      <c r="E24" s="226">
        <v>33.825000000000003</v>
      </c>
      <c r="F24" s="222"/>
      <c r="G24" s="222"/>
      <c r="H24" s="222"/>
      <c r="I24" s="222"/>
      <c r="J24" s="222"/>
      <c r="K24" s="222"/>
      <c r="L24" s="222"/>
      <c r="M24" s="222"/>
      <c r="N24" s="221"/>
      <c r="O24" s="221"/>
      <c r="P24" s="221"/>
      <c r="Q24" s="221"/>
      <c r="R24" s="222"/>
      <c r="S24" s="222"/>
      <c r="T24" s="222"/>
      <c r="U24" s="222"/>
      <c r="V24" s="222"/>
      <c r="W24" s="222"/>
      <c r="X24" s="222"/>
      <c r="Y24" s="222"/>
      <c r="Z24" s="212"/>
      <c r="AA24" s="212"/>
      <c r="AB24" s="212"/>
      <c r="AC24" s="212"/>
      <c r="AD24" s="212"/>
      <c r="AE24" s="212"/>
      <c r="AF24" s="212"/>
      <c r="AG24" s="212" t="s">
        <v>130</v>
      </c>
      <c r="AH24" s="212">
        <v>4</v>
      </c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ht="30" outlineLevel="1" x14ac:dyDescent="0.25">
      <c r="A25" s="235">
        <v>5</v>
      </c>
      <c r="B25" s="236" t="s">
        <v>149</v>
      </c>
      <c r="C25" s="254" t="s">
        <v>150</v>
      </c>
      <c r="D25" s="237" t="s">
        <v>121</v>
      </c>
      <c r="E25" s="238">
        <v>225.5</v>
      </c>
      <c r="F25" s="239"/>
      <c r="G25" s="240">
        <f>ROUND(E25*F25,2)</f>
        <v>0</v>
      </c>
      <c r="H25" s="239"/>
      <c r="I25" s="240">
        <f>ROUND(E25*H25,2)</f>
        <v>0</v>
      </c>
      <c r="J25" s="239"/>
      <c r="K25" s="240">
        <f>ROUND(E25*J25,2)</f>
        <v>0</v>
      </c>
      <c r="L25" s="240">
        <v>21</v>
      </c>
      <c r="M25" s="240">
        <f>G25*(1+L25/100)</f>
        <v>0</v>
      </c>
      <c r="N25" s="238">
        <v>6.7999999999999996E-3</v>
      </c>
      <c r="O25" s="238">
        <f>ROUND(E25*N25,2)</f>
        <v>1.53</v>
      </c>
      <c r="P25" s="238">
        <v>0</v>
      </c>
      <c r="Q25" s="238">
        <f>ROUND(E25*P25,2)</f>
        <v>0</v>
      </c>
      <c r="R25" s="240" t="s">
        <v>151</v>
      </c>
      <c r="S25" s="240" t="s">
        <v>123</v>
      </c>
      <c r="T25" s="241" t="s">
        <v>123</v>
      </c>
      <c r="U25" s="222">
        <v>1</v>
      </c>
      <c r="V25" s="222">
        <f>ROUND(E25*U25,2)</f>
        <v>225.5</v>
      </c>
      <c r="W25" s="222"/>
      <c r="X25" s="222" t="s">
        <v>124</v>
      </c>
      <c r="Y25" s="222" t="s">
        <v>125</v>
      </c>
      <c r="Z25" s="212"/>
      <c r="AA25" s="212"/>
      <c r="AB25" s="212"/>
      <c r="AC25" s="212"/>
      <c r="AD25" s="212"/>
      <c r="AE25" s="212"/>
      <c r="AF25" s="212"/>
      <c r="AG25" s="212" t="s">
        <v>126</v>
      </c>
      <c r="AH25" s="212"/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outlineLevel="2" x14ac:dyDescent="0.25">
      <c r="A26" s="219"/>
      <c r="B26" s="220"/>
      <c r="C26" s="255" t="s">
        <v>152</v>
      </c>
      <c r="D26" s="242"/>
      <c r="E26" s="242"/>
      <c r="F26" s="242"/>
      <c r="G26" s="242"/>
      <c r="H26" s="222"/>
      <c r="I26" s="222"/>
      <c r="J26" s="222"/>
      <c r="K26" s="222"/>
      <c r="L26" s="222"/>
      <c r="M26" s="222"/>
      <c r="N26" s="221"/>
      <c r="O26" s="221"/>
      <c r="P26" s="221"/>
      <c r="Q26" s="221"/>
      <c r="R26" s="222"/>
      <c r="S26" s="222"/>
      <c r="T26" s="222"/>
      <c r="U26" s="222"/>
      <c r="V26" s="222"/>
      <c r="W26" s="222"/>
      <c r="X26" s="222"/>
      <c r="Y26" s="222"/>
      <c r="Z26" s="212"/>
      <c r="AA26" s="212"/>
      <c r="AB26" s="212"/>
      <c r="AC26" s="212"/>
      <c r="AD26" s="212"/>
      <c r="AE26" s="212"/>
      <c r="AF26" s="212"/>
      <c r="AG26" s="212" t="s">
        <v>128</v>
      </c>
      <c r="AH26" s="212"/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outlineLevel="2" x14ac:dyDescent="0.25">
      <c r="A27" s="219"/>
      <c r="B27" s="220"/>
      <c r="C27" s="256" t="s">
        <v>153</v>
      </c>
      <c r="D27" s="223"/>
      <c r="E27" s="224">
        <v>225.5</v>
      </c>
      <c r="F27" s="222"/>
      <c r="G27" s="222"/>
      <c r="H27" s="222"/>
      <c r="I27" s="222"/>
      <c r="J27" s="222"/>
      <c r="K27" s="222"/>
      <c r="L27" s="222"/>
      <c r="M27" s="222"/>
      <c r="N27" s="221"/>
      <c r="O27" s="221"/>
      <c r="P27" s="221"/>
      <c r="Q27" s="221"/>
      <c r="R27" s="222"/>
      <c r="S27" s="222"/>
      <c r="T27" s="222"/>
      <c r="U27" s="222"/>
      <c r="V27" s="222"/>
      <c r="W27" s="222"/>
      <c r="X27" s="222"/>
      <c r="Y27" s="222"/>
      <c r="Z27" s="212"/>
      <c r="AA27" s="212"/>
      <c r="AB27" s="212"/>
      <c r="AC27" s="212"/>
      <c r="AD27" s="212"/>
      <c r="AE27" s="212"/>
      <c r="AF27" s="212"/>
      <c r="AG27" s="212" t="s">
        <v>130</v>
      </c>
      <c r="AH27" s="212">
        <v>0</v>
      </c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12"/>
      <c r="BB27" s="212"/>
      <c r="BC27" s="212"/>
      <c r="BD27" s="212"/>
      <c r="BE27" s="212"/>
      <c r="BF27" s="212"/>
      <c r="BG27" s="212"/>
      <c r="BH27" s="212"/>
    </row>
    <row r="28" spans="1:60" outlineLevel="1" x14ac:dyDescent="0.25">
      <c r="A28" s="235">
        <v>6</v>
      </c>
      <c r="B28" s="236" t="s">
        <v>154</v>
      </c>
      <c r="C28" s="254" t="s">
        <v>155</v>
      </c>
      <c r="D28" s="237" t="s">
        <v>121</v>
      </c>
      <c r="E28" s="238">
        <v>225.5</v>
      </c>
      <c r="F28" s="239"/>
      <c r="G28" s="240">
        <f>ROUND(E28*F28,2)</f>
        <v>0</v>
      </c>
      <c r="H28" s="239"/>
      <c r="I28" s="240">
        <f>ROUND(E28*H28,2)</f>
        <v>0</v>
      </c>
      <c r="J28" s="239"/>
      <c r="K28" s="240">
        <f>ROUND(E28*J28,2)</f>
        <v>0</v>
      </c>
      <c r="L28" s="240">
        <v>21</v>
      </c>
      <c r="M28" s="240">
        <f>G28*(1+L28/100)</f>
        <v>0</v>
      </c>
      <c r="N28" s="238">
        <v>2.0000000000000002E-5</v>
      </c>
      <c r="O28" s="238">
        <f>ROUND(E28*N28,2)</f>
        <v>0</v>
      </c>
      <c r="P28" s="238">
        <v>0</v>
      </c>
      <c r="Q28" s="238">
        <f>ROUND(E28*P28,2)</f>
        <v>0</v>
      </c>
      <c r="R28" s="240" t="s">
        <v>122</v>
      </c>
      <c r="S28" s="240" t="s">
        <v>123</v>
      </c>
      <c r="T28" s="241" t="s">
        <v>123</v>
      </c>
      <c r="U28" s="222">
        <v>0.18</v>
      </c>
      <c r="V28" s="222">
        <f>ROUND(E28*U28,2)</f>
        <v>40.590000000000003</v>
      </c>
      <c r="W28" s="222"/>
      <c r="X28" s="222" t="s">
        <v>124</v>
      </c>
      <c r="Y28" s="222" t="s">
        <v>125</v>
      </c>
      <c r="Z28" s="212"/>
      <c r="AA28" s="212"/>
      <c r="AB28" s="212"/>
      <c r="AC28" s="212"/>
      <c r="AD28" s="212"/>
      <c r="AE28" s="212"/>
      <c r="AF28" s="212"/>
      <c r="AG28" s="212" t="s">
        <v>126</v>
      </c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outlineLevel="2" x14ac:dyDescent="0.25">
      <c r="A29" s="219"/>
      <c r="B29" s="220"/>
      <c r="C29" s="256" t="s">
        <v>153</v>
      </c>
      <c r="D29" s="223"/>
      <c r="E29" s="224">
        <v>225.5</v>
      </c>
      <c r="F29" s="222"/>
      <c r="G29" s="222"/>
      <c r="H29" s="222"/>
      <c r="I29" s="222"/>
      <c r="J29" s="222"/>
      <c r="K29" s="222"/>
      <c r="L29" s="222"/>
      <c r="M29" s="222"/>
      <c r="N29" s="221"/>
      <c r="O29" s="221"/>
      <c r="P29" s="221"/>
      <c r="Q29" s="221"/>
      <c r="R29" s="222"/>
      <c r="S29" s="222"/>
      <c r="T29" s="222"/>
      <c r="U29" s="222"/>
      <c r="V29" s="222"/>
      <c r="W29" s="222"/>
      <c r="X29" s="222"/>
      <c r="Y29" s="222"/>
      <c r="Z29" s="212"/>
      <c r="AA29" s="212"/>
      <c r="AB29" s="212"/>
      <c r="AC29" s="212"/>
      <c r="AD29" s="212"/>
      <c r="AE29" s="212"/>
      <c r="AF29" s="212"/>
      <c r="AG29" s="212" t="s">
        <v>130</v>
      </c>
      <c r="AH29" s="212">
        <v>0</v>
      </c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 outlineLevel="1" x14ac:dyDescent="0.25">
      <c r="A30" s="235">
        <v>7</v>
      </c>
      <c r="B30" s="236" t="s">
        <v>156</v>
      </c>
      <c r="C30" s="254" t="s">
        <v>157</v>
      </c>
      <c r="D30" s="237" t="s">
        <v>121</v>
      </c>
      <c r="E30" s="238">
        <v>225.5</v>
      </c>
      <c r="F30" s="239"/>
      <c r="G30" s="240">
        <f>ROUND(E30*F30,2)</f>
        <v>0</v>
      </c>
      <c r="H30" s="239"/>
      <c r="I30" s="240">
        <f>ROUND(E30*H30,2)</f>
        <v>0</v>
      </c>
      <c r="J30" s="239"/>
      <c r="K30" s="240">
        <f>ROUND(E30*J30,2)</f>
        <v>0</v>
      </c>
      <c r="L30" s="240">
        <v>21</v>
      </c>
      <c r="M30" s="240">
        <f>G30*(1+L30/100)</f>
        <v>0</v>
      </c>
      <c r="N30" s="238">
        <v>2.2000000000000001E-4</v>
      </c>
      <c r="O30" s="238">
        <f>ROUND(E30*N30,2)</f>
        <v>0.05</v>
      </c>
      <c r="P30" s="238">
        <v>0</v>
      </c>
      <c r="Q30" s="238">
        <f>ROUND(E30*P30,2)</f>
        <v>0</v>
      </c>
      <c r="R30" s="240" t="s">
        <v>158</v>
      </c>
      <c r="S30" s="240" t="s">
        <v>123</v>
      </c>
      <c r="T30" s="241" t="s">
        <v>123</v>
      </c>
      <c r="U30" s="222">
        <v>0.1</v>
      </c>
      <c r="V30" s="222">
        <f>ROUND(E30*U30,2)</f>
        <v>22.55</v>
      </c>
      <c r="W30" s="222"/>
      <c r="X30" s="222" t="s">
        <v>124</v>
      </c>
      <c r="Y30" s="222" t="s">
        <v>125</v>
      </c>
      <c r="Z30" s="212"/>
      <c r="AA30" s="212"/>
      <c r="AB30" s="212"/>
      <c r="AC30" s="212"/>
      <c r="AD30" s="212"/>
      <c r="AE30" s="212"/>
      <c r="AF30" s="212"/>
      <c r="AG30" s="212" t="s">
        <v>126</v>
      </c>
      <c r="AH30" s="212"/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</row>
    <row r="31" spans="1:60" outlineLevel="2" x14ac:dyDescent="0.25">
      <c r="A31" s="219"/>
      <c r="B31" s="220"/>
      <c r="C31" s="256" t="s">
        <v>159</v>
      </c>
      <c r="D31" s="223"/>
      <c r="E31" s="224">
        <v>225.5</v>
      </c>
      <c r="F31" s="222"/>
      <c r="G31" s="222"/>
      <c r="H31" s="222"/>
      <c r="I31" s="222"/>
      <c r="J31" s="222"/>
      <c r="K31" s="222"/>
      <c r="L31" s="222"/>
      <c r="M31" s="222"/>
      <c r="N31" s="221"/>
      <c r="O31" s="221"/>
      <c r="P31" s="221"/>
      <c r="Q31" s="221"/>
      <c r="R31" s="222"/>
      <c r="S31" s="222"/>
      <c r="T31" s="222"/>
      <c r="U31" s="222"/>
      <c r="V31" s="222"/>
      <c r="W31" s="222"/>
      <c r="X31" s="222"/>
      <c r="Y31" s="222"/>
      <c r="Z31" s="212"/>
      <c r="AA31" s="212"/>
      <c r="AB31" s="212"/>
      <c r="AC31" s="212"/>
      <c r="AD31" s="212"/>
      <c r="AE31" s="212"/>
      <c r="AF31" s="212"/>
      <c r="AG31" s="212" t="s">
        <v>130</v>
      </c>
      <c r="AH31" s="212">
        <v>0</v>
      </c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outlineLevel="1" x14ac:dyDescent="0.25">
      <c r="A32" s="235">
        <v>8</v>
      </c>
      <c r="B32" s="236" t="s">
        <v>160</v>
      </c>
      <c r="C32" s="254" t="s">
        <v>161</v>
      </c>
      <c r="D32" s="237" t="s">
        <v>162</v>
      </c>
      <c r="E32" s="238">
        <v>66.5</v>
      </c>
      <c r="F32" s="239"/>
      <c r="G32" s="240">
        <f>ROUND(E32*F32,2)</f>
        <v>0</v>
      </c>
      <c r="H32" s="239"/>
      <c r="I32" s="240">
        <f>ROUND(E32*H32,2)</f>
        <v>0</v>
      </c>
      <c r="J32" s="239"/>
      <c r="K32" s="240">
        <f>ROUND(E32*J32,2)</f>
        <v>0</v>
      </c>
      <c r="L32" s="240">
        <v>21</v>
      </c>
      <c r="M32" s="240">
        <f>G32*(1+L32/100)</f>
        <v>0</v>
      </c>
      <c r="N32" s="238">
        <v>2.4099999999999998E-3</v>
      </c>
      <c r="O32" s="238">
        <f>ROUND(E32*N32,2)</f>
        <v>0.16</v>
      </c>
      <c r="P32" s="238">
        <v>0</v>
      </c>
      <c r="Q32" s="238">
        <f>ROUND(E32*P32,2)</f>
        <v>0</v>
      </c>
      <c r="R32" s="240"/>
      <c r="S32" s="240" t="s">
        <v>163</v>
      </c>
      <c r="T32" s="241" t="s">
        <v>164</v>
      </c>
      <c r="U32" s="222">
        <v>0.19</v>
      </c>
      <c r="V32" s="222">
        <f>ROUND(E32*U32,2)</f>
        <v>12.64</v>
      </c>
      <c r="W32" s="222"/>
      <c r="X32" s="222" t="s">
        <v>124</v>
      </c>
      <c r="Y32" s="222" t="s">
        <v>125</v>
      </c>
      <c r="Z32" s="212"/>
      <c r="AA32" s="212"/>
      <c r="AB32" s="212"/>
      <c r="AC32" s="212"/>
      <c r="AD32" s="212"/>
      <c r="AE32" s="212"/>
      <c r="AF32" s="212"/>
      <c r="AG32" s="212" t="s">
        <v>126</v>
      </c>
      <c r="AH32" s="212"/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</row>
    <row r="33" spans="1:60" outlineLevel="2" x14ac:dyDescent="0.25">
      <c r="A33" s="219"/>
      <c r="B33" s="220"/>
      <c r="C33" s="256" t="s">
        <v>165</v>
      </c>
      <c r="D33" s="223"/>
      <c r="E33" s="224">
        <v>60</v>
      </c>
      <c r="F33" s="222"/>
      <c r="G33" s="222"/>
      <c r="H33" s="222"/>
      <c r="I33" s="222"/>
      <c r="J33" s="222"/>
      <c r="K33" s="222"/>
      <c r="L33" s="222"/>
      <c r="M33" s="222"/>
      <c r="N33" s="221"/>
      <c r="O33" s="221"/>
      <c r="P33" s="221"/>
      <c r="Q33" s="221"/>
      <c r="R33" s="222"/>
      <c r="S33" s="222"/>
      <c r="T33" s="222"/>
      <c r="U33" s="222"/>
      <c r="V33" s="222"/>
      <c r="W33" s="222"/>
      <c r="X33" s="222"/>
      <c r="Y33" s="222"/>
      <c r="Z33" s="212"/>
      <c r="AA33" s="212"/>
      <c r="AB33" s="212"/>
      <c r="AC33" s="212"/>
      <c r="AD33" s="212"/>
      <c r="AE33" s="212"/>
      <c r="AF33" s="212"/>
      <c r="AG33" s="212" t="s">
        <v>130</v>
      </c>
      <c r="AH33" s="212">
        <v>0</v>
      </c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</row>
    <row r="34" spans="1:60" outlineLevel="3" x14ac:dyDescent="0.25">
      <c r="A34" s="219"/>
      <c r="B34" s="220"/>
      <c r="C34" s="256" t="s">
        <v>166</v>
      </c>
      <c r="D34" s="223"/>
      <c r="E34" s="224">
        <v>6.5</v>
      </c>
      <c r="F34" s="222"/>
      <c r="G34" s="222"/>
      <c r="H34" s="222"/>
      <c r="I34" s="222"/>
      <c r="J34" s="222"/>
      <c r="K34" s="222"/>
      <c r="L34" s="222"/>
      <c r="M34" s="222"/>
      <c r="N34" s="221"/>
      <c r="O34" s="221"/>
      <c r="P34" s="221"/>
      <c r="Q34" s="221"/>
      <c r="R34" s="222"/>
      <c r="S34" s="222"/>
      <c r="T34" s="222"/>
      <c r="U34" s="222"/>
      <c r="V34" s="222"/>
      <c r="W34" s="222"/>
      <c r="X34" s="222"/>
      <c r="Y34" s="222"/>
      <c r="Z34" s="212"/>
      <c r="AA34" s="212"/>
      <c r="AB34" s="212"/>
      <c r="AC34" s="212"/>
      <c r="AD34" s="212"/>
      <c r="AE34" s="212"/>
      <c r="AF34" s="212"/>
      <c r="AG34" s="212" t="s">
        <v>130</v>
      </c>
      <c r="AH34" s="212">
        <v>0</v>
      </c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</row>
    <row r="35" spans="1:60" ht="20" outlineLevel="1" x14ac:dyDescent="0.25">
      <c r="A35" s="235">
        <v>9</v>
      </c>
      <c r="B35" s="236" t="s">
        <v>167</v>
      </c>
      <c r="C35" s="254" t="s">
        <v>168</v>
      </c>
      <c r="D35" s="237" t="s">
        <v>169</v>
      </c>
      <c r="E35" s="238">
        <v>25.932500000000001</v>
      </c>
      <c r="F35" s="239"/>
      <c r="G35" s="240">
        <f>ROUND(E35*F35,2)</f>
        <v>0</v>
      </c>
      <c r="H35" s="239"/>
      <c r="I35" s="240">
        <f>ROUND(E35*H35,2)</f>
        <v>0</v>
      </c>
      <c r="J35" s="239"/>
      <c r="K35" s="240">
        <f>ROUND(E35*J35,2)</f>
        <v>0</v>
      </c>
      <c r="L35" s="240">
        <v>21</v>
      </c>
      <c r="M35" s="240">
        <f>G35*(1+L35/100)</f>
        <v>0</v>
      </c>
      <c r="N35" s="238">
        <v>1E-3</v>
      </c>
      <c r="O35" s="238">
        <f>ROUND(E35*N35,2)</f>
        <v>0.03</v>
      </c>
      <c r="P35" s="238">
        <v>0</v>
      </c>
      <c r="Q35" s="238">
        <f>ROUND(E35*P35,2)</f>
        <v>0</v>
      </c>
      <c r="R35" s="240" t="s">
        <v>170</v>
      </c>
      <c r="S35" s="240" t="s">
        <v>123</v>
      </c>
      <c r="T35" s="241" t="s">
        <v>123</v>
      </c>
      <c r="U35" s="222">
        <v>0</v>
      </c>
      <c r="V35" s="222">
        <f>ROUND(E35*U35,2)</f>
        <v>0</v>
      </c>
      <c r="W35" s="222"/>
      <c r="X35" s="222" t="s">
        <v>171</v>
      </c>
      <c r="Y35" s="222" t="s">
        <v>125</v>
      </c>
      <c r="Z35" s="212"/>
      <c r="AA35" s="212"/>
      <c r="AB35" s="212"/>
      <c r="AC35" s="212"/>
      <c r="AD35" s="212"/>
      <c r="AE35" s="212"/>
      <c r="AF35" s="212"/>
      <c r="AG35" s="212" t="s">
        <v>172</v>
      </c>
      <c r="AH35" s="212"/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12"/>
      <c r="BB35" s="212"/>
      <c r="BC35" s="212"/>
      <c r="BD35" s="212"/>
      <c r="BE35" s="212"/>
      <c r="BF35" s="212"/>
      <c r="BG35" s="212"/>
      <c r="BH35" s="212"/>
    </row>
    <row r="36" spans="1:60" outlineLevel="2" x14ac:dyDescent="0.25">
      <c r="A36" s="219"/>
      <c r="B36" s="220"/>
      <c r="C36" s="256" t="s">
        <v>173</v>
      </c>
      <c r="D36" s="223"/>
      <c r="E36" s="224">
        <v>22.55</v>
      </c>
      <c r="F36" s="222"/>
      <c r="G36" s="222"/>
      <c r="H36" s="222"/>
      <c r="I36" s="222"/>
      <c r="J36" s="222"/>
      <c r="K36" s="222"/>
      <c r="L36" s="222"/>
      <c r="M36" s="222"/>
      <c r="N36" s="221"/>
      <c r="O36" s="221"/>
      <c r="P36" s="221"/>
      <c r="Q36" s="221"/>
      <c r="R36" s="222"/>
      <c r="S36" s="222"/>
      <c r="T36" s="222"/>
      <c r="U36" s="222"/>
      <c r="V36" s="222"/>
      <c r="W36" s="222"/>
      <c r="X36" s="222"/>
      <c r="Y36" s="222"/>
      <c r="Z36" s="212"/>
      <c r="AA36" s="212"/>
      <c r="AB36" s="212"/>
      <c r="AC36" s="212"/>
      <c r="AD36" s="212"/>
      <c r="AE36" s="212"/>
      <c r="AF36" s="212"/>
      <c r="AG36" s="212" t="s">
        <v>130</v>
      </c>
      <c r="AH36" s="212">
        <v>0</v>
      </c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outlineLevel="3" x14ac:dyDescent="0.25">
      <c r="A37" s="219"/>
      <c r="B37" s="220"/>
      <c r="C37" s="258" t="s">
        <v>148</v>
      </c>
      <c r="D37" s="225"/>
      <c r="E37" s="226">
        <v>3.3824999999999998</v>
      </c>
      <c r="F37" s="222"/>
      <c r="G37" s="222"/>
      <c r="H37" s="222"/>
      <c r="I37" s="222"/>
      <c r="J37" s="222"/>
      <c r="K37" s="222"/>
      <c r="L37" s="222"/>
      <c r="M37" s="222"/>
      <c r="N37" s="221"/>
      <c r="O37" s="221"/>
      <c r="P37" s="221"/>
      <c r="Q37" s="221"/>
      <c r="R37" s="222"/>
      <c r="S37" s="222"/>
      <c r="T37" s="222"/>
      <c r="U37" s="222"/>
      <c r="V37" s="222"/>
      <c r="W37" s="222"/>
      <c r="X37" s="222"/>
      <c r="Y37" s="222"/>
      <c r="Z37" s="212"/>
      <c r="AA37" s="212"/>
      <c r="AB37" s="212"/>
      <c r="AC37" s="212"/>
      <c r="AD37" s="212"/>
      <c r="AE37" s="212"/>
      <c r="AF37" s="212"/>
      <c r="AG37" s="212" t="s">
        <v>130</v>
      </c>
      <c r="AH37" s="212">
        <v>4</v>
      </c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ht="13" x14ac:dyDescent="0.25">
      <c r="A38" s="228" t="s">
        <v>117</v>
      </c>
      <c r="B38" s="229" t="s">
        <v>77</v>
      </c>
      <c r="C38" s="253" t="s">
        <v>78</v>
      </c>
      <c r="D38" s="230"/>
      <c r="E38" s="231"/>
      <c r="F38" s="232"/>
      <c r="G38" s="232">
        <f>SUMIF(AG39:AG67,"&lt;&gt;NOR",G39:G67)</f>
        <v>0</v>
      </c>
      <c r="H38" s="232"/>
      <c r="I38" s="232">
        <f>SUM(I39:I67)</f>
        <v>0</v>
      </c>
      <c r="J38" s="232"/>
      <c r="K38" s="232">
        <f>SUM(K39:K67)</f>
        <v>0</v>
      </c>
      <c r="L38" s="232"/>
      <c r="M38" s="232">
        <f>SUM(M39:M67)</f>
        <v>0</v>
      </c>
      <c r="N38" s="231"/>
      <c r="O38" s="231">
        <f>SUM(O39:O67)</f>
        <v>6.3699999999999992</v>
      </c>
      <c r="P38" s="231"/>
      <c r="Q38" s="231">
        <f>SUM(Q39:Q67)</f>
        <v>0</v>
      </c>
      <c r="R38" s="232"/>
      <c r="S38" s="232"/>
      <c r="T38" s="233"/>
      <c r="U38" s="227"/>
      <c r="V38" s="227">
        <f>SUM(V39:V67)</f>
        <v>89.14</v>
      </c>
      <c r="W38" s="227"/>
      <c r="X38" s="227"/>
      <c r="Y38" s="227"/>
      <c r="AG38" t="s">
        <v>118</v>
      </c>
    </row>
    <row r="39" spans="1:60" ht="20" outlineLevel="1" x14ac:dyDescent="0.25">
      <c r="A39" s="235">
        <v>10</v>
      </c>
      <c r="B39" s="236" t="s">
        <v>174</v>
      </c>
      <c r="C39" s="254" t="s">
        <v>175</v>
      </c>
      <c r="D39" s="237" t="s">
        <v>121</v>
      </c>
      <c r="E39" s="238">
        <v>246</v>
      </c>
      <c r="F39" s="239"/>
      <c r="G39" s="240">
        <f>ROUND(E39*F39,2)</f>
        <v>0</v>
      </c>
      <c r="H39" s="239"/>
      <c r="I39" s="240">
        <f>ROUND(E39*H39,2)</f>
        <v>0</v>
      </c>
      <c r="J39" s="239"/>
      <c r="K39" s="240">
        <f>ROUND(E39*J39,2)</f>
        <v>0</v>
      </c>
      <c r="L39" s="240">
        <v>21</v>
      </c>
      <c r="M39" s="240">
        <f>G39*(1+L39/100)</f>
        <v>0</v>
      </c>
      <c r="N39" s="238">
        <v>2.426E-2</v>
      </c>
      <c r="O39" s="238">
        <f>ROUND(E39*N39,2)</f>
        <v>5.97</v>
      </c>
      <c r="P39" s="238">
        <v>0</v>
      </c>
      <c r="Q39" s="238">
        <f>ROUND(E39*P39,2)</f>
        <v>0</v>
      </c>
      <c r="R39" s="240" t="s">
        <v>176</v>
      </c>
      <c r="S39" s="240" t="s">
        <v>123</v>
      </c>
      <c r="T39" s="241" t="s">
        <v>123</v>
      </c>
      <c r="U39" s="222">
        <v>0.14000000000000001</v>
      </c>
      <c r="V39" s="222">
        <f>ROUND(E39*U39,2)</f>
        <v>34.44</v>
      </c>
      <c r="W39" s="222"/>
      <c r="X39" s="222" t="s">
        <v>124</v>
      </c>
      <c r="Y39" s="222" t="s">
        <v>125</v>
      </c>
      <c r="Z39" s="212"/>
      <c r="AA39" s="212"/>
      <c r="AB39" s="212"/>
      <c r="AC39" s="212"/>
      <c r="AD39" s="212"/>
      <c r="AE39" s="212"/>
      <c r="AF39" s="212"/>
      <c r="AG39" s="212" t="s">
        <v>126</v>
      </c>
      <c r="AH39" s="212"/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</row>
    <row r="40" spans="1:60" outlineLevel="2" x14ac:dyDescent="0.25">
      <c r="A40" s="219"/>
      <c r="B40" s="220"/>
      <c r="C40" s="255" t="s">
        <v>177</v>
      </c>
      <c r="D40" s="242"/>
      <c r="E40" s="242"/>
      <c r="F40" s="242"/>
      <c r="G40" s="242"/>
      <c r="H40" s="222"/>
      <c r="I40" s="222"/>
      <c r="J40" s="222"/>
      <c r="K40" s="222"/>
      <c r="L40" s="222"/>
      <c r="M40" s="222"/>
      <c r="N40" s="221"/>
      <c r="O40" s="221"/>
      <c r="P40" s="221"/>
      <c r="Q40" s="221"/>
      <c r="R40" s="222"/>
      <c r="S40" s="222"/>
      <c r="T40" s="222"/>
      <c r="U40" s="222"/>
      <c r="V40" s="222"/>
      <c r="W40" s="222"/>
      <c r="X40" s="222"/>
      <c r="Y40" s="222"/>
      <c r="Z40" s="212"/>
      <c r="AA40" s="212"/>
      <c r="AB40" s="212"/>
      <c r="AC40" s="212"/>
      <c r="AD40" s="212"/>
      <c r="AE40" s="212"/>
      <c r="AF40" s="212"/>
      <c r="AG40" s="212" t="s">
        <v>128</v>
      </c>
      <c r="AH40" s="212"/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212"/>
      <c r="BC40" s="212"/>
      <c r="BD40" s="212"/>
      <c r="BE40" s="212"/>
      <c r="BF40" s="212"/>
      <c r="BG40" s="212"/>
      <c r="BH40" s="212"/>
    </row>
    <row r="41" spans="1:60" outlineLevel="2" x14ac:dyDescent="0.25">
      <c r="A41" s="219"/>
      <c r="B41" s="220"/>
      <c r="C41" s="257" t="s">
        <v>178</v>
      </c>
      <c r="D41" s="244"/>
      <c r="E41" s="244"/>
      <c r="F41" s="244"/>
      <c r="G41" s="244"/>
      <c r="H41" s="222"/>
      <c r="I41" s="222"/>
      <c r="J41" s="222"/>
      <c r="K41" s="222"/>
      <c r="L41" s="222"/>
      <c r="M41" s="222"/>
      <c r="N41" s="221"/>
      <c r="O41" s="221"/>
      <c r="P41" s="221"/>
      <c r="Q41" s="221"/>
      <c r="R41" s="222"/>
      <c r="S41" s="222"/>
      <c r="T41" s="222"/>
      <c r="U41" s="222"/>
      <c r="V41" s="222"/>
      <c r="W41" s="222"/>
      <c r="X41" s="222"/>
      <c r="Y41" s="222"/>
      <c r="Z41" s="212"/>
      <c r="AA41" s="212"/>
      <c r="AB41" s="212"/>
      <c r="AC41" s="212"/>
      <c r="AD41" s="212"/>
      <c r="AE41" s="212"/>
      <c r="AF41" s="212"/>
      <c r="AG41" s="212" t="s">
        <v>146</v>
      </c>
      <c r="AH41" s="212"/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2"/>
      <c r="BB41" s="212"/>
      <c r="BC41" s="212"/>
      <c r="BD41" s="212"/>
      <c r="BE41" s="212"/>
      <c r="BF41" s="212"/>
      <c r="BG41" s="212"/>
      <c r="BH41" s="212"/>
    </row>
    <row r="42" spans="1:60" outlineLevel="2" x14ac:dyDescent="0.25">
      <c r="A42" s="219"/>
      <c r="B42" s="220"/>
      <c r="C42" s="256" t="s">
        <v>179</v>
      </c>
      <c r="D42" s="223"/>
      <c r="E42" s="224">
        <v>246</v>
      </c>
      <c r="F42" s="222"/>
      <c r="G42" s="222"/>
      <c r="H42" s="222"/>
      <c r="I42" s="222"/>
      <c r="J42" s="222"/>
      <c r="K42" s="222"/>
      <c r="L42" s="222"/>
      <c r="M42" s="222"/>
      <c r="N42" s="221"/>
      <c r="O42" s="221"/>
      <c r="P42" s="221"/>
      <c r="Q42" s="221"/>
      <c r="R42" s="222"/>
      <c r="S42" s="222"/>
      <c r="T42" s="222"/>
      <c r="U42" s="222"/>
      <c r="V42" s="222"/>
      <c r="W42" s="222"/>
      <c r="X42" s="222"/>
      <c r="Y42" s="222"/>
      <c r="Z42" s="212"/>
      <c r="AA42" s="212"/>
      <c r="AB42" s="212"/>
      <c r="AC42" s="212"/>
      <c r="AD42" s="212"/>
      <c r="AE42" s="212"/>
      <c r="AF42" s="212"/>
      <c r="AG42" s="212" t="s">
        <v>130</v>
      </c>
      <c r="AH42" s="212">
        <v>0</v>
      </c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212"/>
      <c r="BB42" s="212"/>
      <c r="BC42" s="212"/>
      <c r="BD42" s="212"/>
      <c r="BE42" s="212"/>
      <c r="BF42" s="212"/>
      <c r="BG42" s="212"/>
      <c r="BH42" s="212"/>
    </row>
    <row r="43" spans="1:60" outlineLevel="1" x14ac:dyDescent="0.25">
      <c r="A43" s="235">
        <v>11</v>
      </c>
      <c r="B43" s="236" t="s">
        <v>180</v>
      </c>
      <c r="C43" s="254" t="s">
        <v>181</v>
      </c>
      <c r="D43" s="237" t="s">
        <v>121</v>
      </c>
      <c r="E43" s="238">
        <v>246</v>
      </c>
      <c r="F43" s="239"/>
      <c r="G43" s="240">
        <f>ROUND(E43*F43,2)</f>
        <v>0</v>
      </c>
      <c r="H43" s="239"/>
      <c r="I43" s="240">
        <f>ROUND(E43*H43,2)</f>
        <v>0</v>
      </c>
      <c r="J43" s="239"/>
      <c r="K43" s="240">
        <f>ROUND(E43*J43,2)</f>
        <v>0</v>
      </c>
      <c r="L43" s="240">
        <v>21</v>
      </c>
      <c r="M43" s="240">
        <f>G43*(1+L43/100)</f>
        <v>0</v>
      </c>
      <c r="N43" s="238">
        <v>0</v>
      </c>
      <c r="O43" s="238">
        <f>ROUND(E43*N43,2)</f>
        <v>0</v>
      </c>
      <c r="P43" s="238">
        <v>0</v>
      </c>
      <c r="Q43" s="238">
        <f>ROUND(E43*P43,2)</f>
        <v>0</v>
      </c>
      <c r="R43" s="240" t="s">
        <v>176</v>
      </c>
      <c r="S43" s="240" t="s">
        <v>123</v>
      </c>
      <c r="T43" s="241" t="s">
        <v>123</v>
      </c>
      <c r="U43" s="222">
        <v>0.12</v>
      </c>
      <c r="V43" s="222">
        <f>ROUND(E43*U43,2)</f>
        <v>29.52</v>
      </c>
      <c r="W43" s="222"/>
      <c r="X43" s="222" t="s">
        <v>124</v>
      </c>
      <c r="Y43" s="222" t="s">
        <v>125</v>
      </c>
      <c r="Z43" s="212"/>
      <c r="AA43" s="212"/>
      <c r="AB43" s="212"/>
      <c r="AC43" s="212"/>
      <c r="AD43" s="212"/>
      <c r="AE43" s="212"/>
      <c r="AF43" s="212"/>
      <c r="AG43" s="212" t="s">
        <v>126</v>
      </c>
      <c r="AH43" s="212"/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</row>
    <row r="44" spans="1:60" outlineLevel="2" x14ac:dyDescent="0.25">
      <c r="A44" s="219"/>
      <c r="B44" s="220"/>
      <c r="C44" s="256" t="s">
        <v>179</v>
      </c>
      <c r="D44" s="223"/>
      <c r="E44" s="224">
        <v>246</v>
      </c>
      <c r="F44" s="222"/>
      <c r="G44" s="222"/>
      <c r="H44" s="222"/>
      <c r="I44" s="222"/>
      <c r="J44" s="222"/>
      <c r="K44" s="222"/>
      <c r="L44" s="222"/>
      <c r="M44" s="222"/>
      <c r="N44" s="221"/>
      <c r="O44" s="221"/>
      <c r="P44" s="221"/>
      <c r="Q44" s="221"/>
      <c r="R44" s="222"/>
      <c r="S44" s="222"/>
      <c r="T44" s="222"/>
      <c r="U44" s="222"/>
      <c r="V44" s="222"/>
      <c r="W44" s="222"/>
      <c r="X44" s="222"/>
      <c r="Y44" s="222"/>
      <c r="Z44" s="212"/>
      <c r="AA44" s="212"/>
      <c r="AB44" s="212"/>
      <c r="AC44" s="212"/>
      <c r="AD44" s="212"/>
      <c r="AE44" s="212"/>
      <c r="AF44" s="212"/>
      <c r="AG44" s="212" t="s">
        <v>130</v>
      </c>
      <c r="AH44" s="212">
        <v>0</v>
      </c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</row>
    <row r="45" spans="1:60" ht="20" outlineLevel="1" x14ac:dyDescent="0.25">
      <c r="A45" s="235">
        <v>12</v>
      </c>
      <c r="B45" s="236" t="s">
        <v>182</v>
      </c>
      <c r="C45" s="254" t="s">
        <v>183</v>
      </c>
      <c r="D45" s="237" t="s">
        <v>121</v>
      </c>
      <c r="E45" s="238">
        <v>246</v>
      </c>
      <c r="F45" s="239"/>
      <c r="G45" s="240">
        <f>ROUND(E45*F45,2)</f>
        <v>0</v>
      </c>
      <c r="H45" s="239"/>
      <c r="I45" s="240">
        <f>ROUND(E45*H45,2)</f>
        <v>0</v>
      </c>
      <c r="J45" s="239"/>
      <c r="K45" s="240">
        <f>ROUND(E45*J45,2)</f>
        <v>0</v>
      </c>
      <c r="L45" s="240">
        <v>21</v>
      </c>
      <c r="M45" s="240">
        <f>G45*(1+L45/100)</f>
        <v>0</v>
      </c>
      <c r="N45" s="238">
        <v>3.5E-4</v>
      </c>
      <c r="O45" s="238">
        <f>ROUND(E45*N45,2)</f>
        <v>0.09</v>
      </c>
      <c r="P45" s="238">
        <v>0</v>
      </c>
      <c r="Q45" s="238">
        <f>ROUND(E45*P45,2)</f>
        <v>0</v>
      </c>
      <c r="R45" s="240" t="s">
        <v>176</v>
      </c>
      <c r="S45" s="240" t="s">
        <v>123</v>
      </c>
      <c r="T45" s="241" t="s">
        <v>123</v>
      </c>
      <c r="U45" s="222">
        <v>0.01</v>
      </c>
      <c r="V45" s="222">
        <f>ROUND(E45*U45,2)</f>
        <v>2.46</v>
      </c>
      <c r="W45" s="222"/>
      <c r="X45" s="222" t="s">
        <v>124</v>
      </c>
      <c r="Y45" s="222" t="s">
        <v>125</v>
      </c>
      <c r="Z45" s="212"/>
      <c r="AA45" s="212"/>
      <c r="AB45" s="212"/>
      <c r="AC45" s="212"/>
      <c r="AD45" s="212"/>
      <c r="AE45" s="212"/>
      <c r="AF45" s="212"/>
      <c r="AG45" s="212" t="s">
        <v>126</v>
      </c>
      <c r="AH45" s="212"/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</row>
    <row r="46" spans="1:60" outlineLevel="2" x14ac:dyDescent="0.25">
      <c r="A46" s="219"/>
      <c r="B46" s="220"/>
      <c r="C46" s="255" t="s">
        <v>177</v>
      </c>
      <c r="D46" s="242"/>
      <c r="E46" s="242"/>
      <c r="F46" s="242"/>
      <c r="G46" s="242"/>
      <c r="H46" s="222"/>
      <c r="I46" s="222"/>
      <c r="J46" s="222"/>
      <c r="K46" s="222"/>
      <c r="L46" s="222"/>
      <c r="M46" s="222"/>
      <c r="N46" s="221"/>
      <c r="O46" s="221"/>
      <c r="P46" s="221"/>
      <c r="Q46" s="221"/>
      <c r="R46" s="222"/>
      <c r="S46" s="222"/>
      <c r="T46" s="222"/>
      <c r="U46" s="222"/>
      <c r="V46" s="222"/>
      <c r="W46" s="222"/>
      <c r="X46" s="222"/>
      <c r="Y46" s="222"/>
      <c r="Z46" s="212"/>
      <c r="AA46" s="212"/>
      <c r="AB46" s="212"/>
      <c r="AC46" s="212"/>
      <c r="AD46" s="212"/>
      <c r="AE46" s="212"/>
      <c r="AF46" s="212"/>
      <c r="AG46" s="212" t="s">
        <v>128</v>
      </c>
      <c r="AH46" s="212"/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</row>
    <row r="47" spans="1:60" outlineLevel="2" x14ac:dyDescent="0.25">
      <c r="A47" s="219"/>
      <c r="B47" s="220"/>
      <c r="C47" s="256" t="s">
        <v>179</v>
      </c>
      <c r="D47" s="223"/>
      <c r="E47" s="224">
        <v>246</v>
      </c>
      <c r="F47" s="222"/>
      <c r="G47" s="222"/>
      <c r="H47" s="222"/>
      <c r="I47" s="222"/>
      <c r="J47" s="222"/>
      <c r="K47" s="222"/>
      <c r="L47" s="222"/>
      <c r="M47" s="222"/>
      <c r="N47" s="221"/>
      <c r="O47" s="221"/>
      <c r="P47" s="221"/>
      <c r="Q47" s="221"/>
      <c r="R47" s="222"/>
      <c r="S47" s="222"/>
      <c r="T47" s="222"/>
      <c r="U47" s="222"/>
      <c r="V47" s="222"/>
      <c r="W47" s="222"/>
      <c r="X47" s="222"/>
      <c r="Y47" s="222"/>
      <c r="Z47" s="212"/>
      <c r="AA47" s="212"/>
      <c r="AB47" s="212"/>
      <c r="AC47" s="212"/>
      <c r="AD47" s="212"/>
      <c r="AE47" s="212"/>
      <c r="AF47" s="212"/>
      <c r="AG47" s="212" t="s">
        <v>130</v>
      </c>
      <c r="AH47" s="212">
        <v>0</v>
      </c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</row>
    <row r="48" spans="1:60" outlineLevel="1" x14ac:dyDescent="0.25">
      <c r="A48" s="235">
        <v>13</v>
      </c>
      <c r="B48" s="236" t="s">
        <v>184</v>
      </c>
      <c r="C48" s="254" t="s">
        <v>185</v>
      </c>
      <c r="D48" s="237" t="s">
        <v>162</v>
      </c>
      <c r="E48" s="238">
        <v>20.5</v>
      </c>
      <c r="F48" s="239"/>
      <c r="G48" s="240">
        <f>ROUND(E48*F48,2)</f>
        <v>0</v>
      </c>
      <c r="H48" s="239"/>
      <c r="I48" s="240">
        <f>ROUND(E48*H48,2)</f>
        <v>0</v>
      </c>
      <c r="J48" s="239"/>
      <c r="K48" s="240">
        <f>ROUND(E48*J48,2)</f>
        <v>0</v>
      </c>
      <c r="L48" s="240">
        <v>21</v>
      </c>
      <c r="M48" s="240">
        <f>G48*(1+L48/100)</f>
        <v>0</v>
      </c>
      <c r="N48" s="238">
        <v>4.0099999999999997E-3</v>
      </c>
      <c r="O48" s="238">
        <f>ROUND(E48*N48,2)</f>
        <v>0.08</v>
      </c>
      <c r="P48" s="238">
        <v>0</v>
      </c>
      <c r="Q48" s="238">
        <f>ROUND(E48*P48,2)</f>
        <v>0</v>
      </c>
      <c r="R48" s="240" t="s">
        <v>176</v>
      </c>
      <c r="S48" s="240" t="s">
        <v>123</v>
      </c>
      <c r="T48" s="241" t="s">
        <v>123</v>
      </c>
      <c r="U48" s="222">
        <v>0.05</v>
      </c>
      <c r="V48" s="222">
        <f>ROUND(E48*U48,2)</f>
        <v>1.03</v>
      </c>
      <c r="W48" s="222"/>
      <c r="X48" s="222" t="s">
        <v>124</v>
      </c>
      <c r="Y48" s="222" t="s">
        <v>125</v>
      </c>
      <c r="Z48" s="212"/>
      <c r="AA48" s="212"/>
      <c r="AB48" s="212"/>
      <c r="AC48" s="212"/>
      <c r="AD48" s="212"/>
      <c r="AE48" s="212"/>
      <c r="AF48" s="212"/>
      <c r="AG48" s="212" t="s">
        <v>126</v>
      </c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</row>
    <row r="49" spans="1:60" outlineLevel="2" x14ac:dyDescent="0.25">
      <c r="A49" s="219"/>
      <c r="B49" s="220"/>
      <c r="C49" s="259" t="s">
        <v>186</v>
      </c>
      <c r="D49" s="245"/>
      <c r="E49" s="245"/>
      <c r="F49" s="245"/>
      <c r="G49" s="245"/>
      <c r="H49" s="222"/>
      <c r="I49" s="222"/>
      <c r="J49" s="222"/>
      <c r="K49" s="222"/>
      <c r="L49" s="222"/>
      <c r="M49" s="222"/>
      <c r="N49" s="221"/>
      <c r="O49" s="221"/>
      <c r="P49" s="221"/>
      <c r="Q49" s="221"/>
      <c r="R49" s="222"/>
      <c r="S49" s="222"/>
      <c r="T49" s="222"/>
      <c r="U49" s="222"/>
      <c r="V49" s="222"/>
      <c r="W49" s="222"/>
      <c r="X49" s="222"/>
      <c r="Y49" s="222"/>
      <c r="Z49" s="212"/>
      <c r="AA49" s="212"/>
      <c r="AB49" s="212"/>
      <c r="AC49" s="212"/>
      <c r="AD49" s="212"/>
      <c r="AE49" s="212"/>
      <c r="AF49" s="212"/>
      <c r="AG49" s="212" t="s">
        <v>146</v>
      </c>
      <c r="AH49" s="212"/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</row>
    <row r="50" spans="1:60" outlineLevel="2" x14ac:dyDescent="0.25">
      <c r="A50" s="219"/>
      <c r="B50" s="220"/>
      <c r="C50" s="256" t="s">
        <v>187</v>
      </c>
      <c r="D50" s="223"/>
      <c r="E50" s="224">
        <v>20.5</v>
      </c>
      <c r="F50" s="222"/>
      <c r="G50" s="222"/>
      <c r="H50" s="222"/>
      <c r="I50" s="222"/>
      <c r="J50" s="222"/>
      <c r="K50" s="222"/>
      <c r="L50" s="222"/>
      <c r="M50" s="222"/>
      <c r="N50" s="221"/>
      <c r="O50" s="221"/>
      <c r="P50" s="221"/>
      <c r="Q50" s="221"/>
      <c r="R50" s="222"/>
      <c r="S50" s="222"/>
      <c r="T50" s="222"/>
      <c r="U50" s="222"/>
      <c r="V50" s="222"/>
      <c r="W50" s="222"/>
      <c r="X50" s="222"/>
      <c r="Y50" s="222"/>
      <c r="Z50" s="212"/>
      <c r="AA50" s="212"/>
      <c r="AB50" s="212"/>
      <c r="AC50" s="212"/>
      <c r="AD50" s="212"/>
      <c r="AE50" s="212"/>
      <c r="AF50" s="212"/>
      <c r="AG50" s="212" t="s">
        <v>130</v>
      </c>
      <c r="AH50" s="212">
        <v>0</v>
      </c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</row>
    <row r="51" spans="1:60" outlineLevel="1" x14ac:dyDescent="0.25">
      <c r="A51" s="235">
        <v>14</v>
      </c>
      <c r="B51" s="236" t="s">
        <v>188</v>
      </c>
      <c r="C51" s="254" t="s">
        <v>189</v>
      </c>
      <c r="D51" s="237" t="s">
        <v>162</v>
      </c>
      <c r="E51" s="238">
        <v>20.5</v>
      </c>
      <c r="F51" s="239"/>
      <c r="G51" s="240">
        <f>ROUND(E51*F51,2)</f>
        <v>0</v>
      </c>
      <c r="H51" s="239"/>
      <c r="I51" s="240">
        <f>ROUND(E51*H51,2)</f>
        <v>0</v>
      </c>
      <c r="J51" s="239"/>
      <c r="K51" s="240">
        <f>ROUND(E51*J51,2)</f>
        <v>0</v>
      </c>
      <c r="L51" s="240">
        <v>21</v>
      </c>
      <c r="M51" s="240">
        <f>G51*(1+L51/100)</f>
        <v>0</v>
      </c>
      <c r="N51" s="238">
        <v>4.8599999999999997E-3</v>
      </c>
      <c r="O51" s="238">
        <f>ROUND(E51*N51,2)</f>
        <v>0.1</v>
      </c>
      <c r="P51" s="238">
        <v>0</v>
      </c>
      <c r="Q51" s="238">
        <f>ROUND(E51*P51,2)</f>
        <v>0</v>
      </c>
      <c r="R51" s="240" t="s">
        <v>176</v>
      </c>
      <c r="S51" s="240" t="s">
        <v>123</v>
      </c>
      <c r="T51" s="241" t="s">
        <v>123</v>
      </c>
      <c r="U51" s="222">
        <v>0.24</v>
      </c>
      <c r="V51" s="222">
        <f>ROUND(E51*U51,2)</f>
        <v>4.92</v>
      </c>
      <c r="W51" s="222"/>
      <c r="X51" s="222" t="s">
        <v>124</v>
      </c>
      <c r="Y51" s="222" t="s">
        <v>125</v>
      </c>
      <c r="Z51" s="212"/>
      <c r="AA51" s="212"/>
      <c r="AB51" s="212"/>
      <c r="AC51" s="212"/>
      <c r="AD51" s="212"/>
      <c r="AE51" s="212"/>
      <c r="AF51" s="212"/>
      <c r="AG51" s="212" t="s">
        <v>126</v>
      </c>
      <c r="AH51" s="212"/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</row>
    <row r="52" spans="1:60" outlineLevel="2" x14ac:dyDescent="0.25">
      <c r="A52" s="219"/>
      <c r="B52" s="220"/>
      <c r="C52" s="256" t="s">
        <v>190</v>
      </c>
      <c r="D52" s="223"/>
      <c r="E52" s="224">
        <v>20.5</v>
      </c>
      <c r="F52" s="222"/>
      <c r="G52" s="222"/>
      <c r="H52" s="222"/>
      <c r="I52" s="222"/>
      <c r="J52" s="222"/>
      <c r="K52" s="222"/>
      <c r="L52" s="222"/>
      <c r="M52" s="222"/>
      <c r="N52" s="221"/>
      <c r="O52" s="221"/>
      <c r="P52" s="221"/>
      <c r="Q52" s="221"/>
      <c r="R52" s="222"/>
      <c r="S52" s="222"/>
      <c r="T52" s="222"/>
      <c r="U52" s="222"/>
      <c r="V52" s="222"/>
      <c r="W52" s="222"/>
      <c r="X52" s="222"/>
      <c r="Y52" s="222"/>
      <c r="Z52" s="212"/>
      <c r="AA52" s="212"/>
      <c r="AB52" s="212"/>
      <c r="AC52" s="212"/>
      <c r="AD52" s="212"/>
      <c r="AE52" s="212"/>
      <c r="AF52" s="212"/>
      <c r="AG52" s="212" t="s">
        <v>130</v>
      </c>
      <c r="AH52" s="212">
        <v>0</v>
      </c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</row>
    <row r="53" spans="1:60" outlineLevel="1" x14ac:dyDescent="0.25">
      <c r="A53" s="235">
        <v>15</v>
      </c>
      <c r="B53" s="236" t="s">
        <v>191</v>
      </c>
      <c r="C53" s="254" t="s">
        <v>192</v>
      </c>
      <c r="D53" s="237" t="s">
        <v>121</v>
      </c>
      <c r="E53" s="238">
        <v>246</v>
      </c>
      <c r="F53" s="239"/>
      <c r="G53" s="240">
        <f>ROUND(E53*F53,2)</f>
        <v>0</v>
      </c>
      <c r="H53" s="239"/>
      <c r="I53" s="240">
        <f>ROUND(E53*H53,2)</f>
        <v>0</v>
      </c>
      <c r="J53" s="239"/>
      <c r="K53" s="240">
        <f>ROUND(E53*J53,2)</f>
        <v>0</v>
      </c>
      <c r="L53" s="240">
        <v>21</v>
      </c>
      <c r="M53" s="240">
        <f>G53*(1+L53/100)</f>
        <v>0</v>
      </c>
      <c r="N53" s="238">
        <v>0</v>
      </c>
      <c r="O53" s="238">
        <f>ROUND(E53*N53,2)</f>
        <v>0</v>
      </c>
      <c r="P53" s="238">
        <v>0</v>
      </c>
      <c r="Q53" s="238">
        <f>ROUND(E53*P53,2)</f>
        <v>0</v>
      </c>
      <c r="R53" s="240" t="s">
        <v>176</v>
      </c>
      <c r="S53" s="240" t="s">
        <v>123</v>
      </c>
      <c r="T53" s="241" t="s">
        <v>123</v>
      </c>
      <c r="U53" s="222">
        <v>0.04</v>
      </c>
      <c r="V53" s="222">
        <f>ROUND(E53*U53,2)</f>
        <v>9.84</v>
      </c>
      <c r="W53" s="222"/>
      <c r="X53" s="222" t="s">
        <v>124</v>
      </c>
      <c r="Y53" s="222" t="s">
        <v>125</v>
      </c>
      <c r="Z53" s="212"/>
      <c r="AA53" s="212"/>
      <c r="AB53" s="212"/>
      <c r="AC53" s="212"/>
      <c r="AD53" s="212"/>
      <c r="AE53" s="212"/>
      <c r="AF53" s="212"/>
      <c r="AG53" s="212" t="s">
        <v>126</v>
      </c>
      <c r="AH53" s="212"/>
      <c r="AI53" s="212"/>
      <c r="AJ53" s="212"/>
      <c r="AK53" s="212"/>
      <c r="AL53" s="212"/>
      <c r="AM53" s="212"/>
      <c r="AN53" s="212"/>
      <c r="AO53" s="212"/>
      <c r="AP53" s="212"/>
      <c r="AQ53" s="212"/>
      <c r="AR53" s="212"/>
      <c r="AS53" s="212"/>
      <c r="AT53" s="212"/>
      <c r="AU53" s="212"/>
      <c r="AV53" s="212"/>
      <c r="AW53" s="212"/>
      <c r="AX53" s="212"/>
      <c r="AY53" s="212"/>
      <c r="AZ53" s="212"/>
      <c r="BA53" s="212"/>
      <c r="BB53" s="212"/>
      <c r="BC53" s="212"/>
      <c r="BD53" s="212"/>
      <c r="BE53" s="212"/>
      <c r="BF53" s="212"/>
      <c r="BG53" s="212"/>
      <c r="BH53" s="212"/>
    </row>
    <row r="54" spans="1:60" outlineLevel="2" x14ac:dyDescent="0.25">
      <c r="A54" s="219"/>
      <c r="B54" s="220"/>
      <c r="C54" s="256" t="s">
        <v>179</v>
      </c>
      <c r="D54" s="223"/>
      <c r="E54" s="224">
        <v>246</v>
      </c>
      <c r="F54" s="222"/>
      <c r="G54" s="222"/>
      <c r="H54" s="222"/>
      <c r="I54" s="222"/>
      <c r="J54" s="222"/>
      <c r="K54" s="222"/>
      <c r="L54" s="222"/>
      <c r="M54" s="222"/>
      <c r="N54" s="221"/>
      <c r="O54" s="221"/>
      <c r="P54" s="221"/>
      <c r="Q54" s="221"/>
      <c r="R54" s="222"/>
      <c r="S54" s="222"/>
      <c r="T54" s="222"/>
      <c r="U54" s="222"/>
      <c r="V54" s="222"/>
      <c r="W54" s="222"/>
      <c r="X54" s="222"/>
      <c r="Y54" s="222"/>
      <c r="Z54" s="212"/>
      <c r="AA54" s="212"/>
      <c r="AB54" s="212"/>
      <c r="AC54" s="212"/>
      <c r="AD54" s="212"/>
      <c r="AE54" s="212"/>
      <c r="AF54" s="212"/>
      <c r="AG54" s="212" t="s">
        <v>130</v>
      </c>
      <c r="AH54" s="212">
        <v>0</v>
      </c>
      <c r="AI54" s="212"/>
      <c r="AJ54" s="212"/>
      <c r="AK54" s="212"/>
      <c r="AL54" s="212"/>
      <c r="AM54" s="212"/>
      <c r="AN54" s="212"/>
      <c r="AO54" s="212"/>
      <c r="AP54" s="212"/>
      <c r="AQ54" s="212"/>
      <c r="AR54" s="212"/>
      <c r="AS54" s="212"/>
      <c r="AT54" s="212"/>
      <c r="AU54" s="212"/>
      <c r="AV54" s="212"/>
      <c r="AW54" s="212"/>
      <c r="AX54" s="212"/>
      <c r="AY54" s="212"/>
      <c r="AZ54" s="212"/>
      <c r="BA54" s="212"/>
      <c r="BB54" s="212"/>
      <c r="BC54" s="212"/>
      <c r="BD54" s="212"/>
      <c r="BE54" s="212"/>
      <c r="BF54" s="212"/>
      <c r="BG54" s="212"/>
      <c r="BH54" s="212"/>
    </row>
    <row r="55" spans="1:60" ht="20" outlineLevel="1" x14ac:dyDescent="0.25">
      <c r="A55" s="235">
        <v>16</v>
      </c>
      <c r="B55" s="236" t="s">
        <v>193</v>
      </c>
      <c r="C55" s="254" t="s">
        <v>194</v>
      </c>
      <c r="D55" s="237" t="s">
        <v>121</v>
      </c>
      <c r="E55" s="238">
        <v>246</v>
      </c>
      <c r="F55" s="239"/>
      <c r="G55" s="240">
        <f>ROUND(E55*F55,2)</f>
        <v>0</v>
      </c>
      <c r="H55" s="239"/>
      <c r="I55" s="240">
        <f>ROUND(E55*H55,2)</f>
        <v>0</v>
      </c>
      <c r="J55" s="239"/>
      <c r="K55" s="240">
        <f>ROUND(E55*J55,2)</f>
        <v>0</v>
      </c>
      <c r="L55" s="240">
        <v>21</v>
      </c>
      <c r="M55" s="240">
        <f>G55*(1+L55/100)</f>
        <v>0</v>
      </c>
      <c r="N55" s="238">
        <v>1.2999999999999999E-4</v>
      </c>
      <c r="O55" s="238">
        <f>ROUND(E55*N55,2)</f>
        <v>0.03</v>
      </c>
      <c r="P55" s="238">
        <v>0</v>
      </c>
      <c r="Q55" s="238">
        <f>ROUND(E55*P55,2)</f>
        <v>0</v>
      </c>
      <c r="R55" s="240" t="s">
        <v>176</v>
      </c>
      <c r="S55" s="240" t="s">
        <v>123</v>
      </c>
      <c r="T55" s="241" t="s">
        <v>123</v>
      </c>
      <c r="U55" s="222">
        <v>0</v>
      </c>
      <c r="V55" s="222">
        <f>ROUND(E55*U55,2)</f>
        <v>0</v>
      </c>
      <c r="W55" s="222"/>
      <c r="X55" s="222" t="s">
        <v>124</v>
      </c>
      <c r="Y55" s="222" t="s">
        <v>125</v>
      </c>
      <c r="Z55" s="212"/>
      <c r="AA55" s="212"/>
      <c r="AB55" s="212"/>
      <c r="AC55" s="212"/>
      <c r="AD55" s="212"/>
      <c r="AE55" s="212"/>
      <c r="AF55" s="212"/>
      <c r="AG55" s="212" t="s">
        <v>126</v>
      </c>
      <c r="AH55" s="212"/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12"/>
      <c r="BB55" s="212"/>
      <c r="BC55" s="212"/>
      <c r="BD55" s="212"/>
      <c r="BE55" s="212"/>
      <c r="BF55" s="212"/>
      <c r="BG55" s="212"/>
      <c r="BH55" s="212"/>
    </row>
    <row r="56" spans="1:60" outlineLevel="2" x14ac:dyDescent="0.25">
      <c r="A56" s="219"/>
      <c r="B56" s="220"/>
      <c r="C56" s="256" t="s">
        <v>179</v>
      </c>
      <c r="D56" s="223"/>
      <c r="E56" s="224">
        <v>246</v>
      </c>
      <c r="F56" s="222"/>
      <c r="G56" s="222"/>
      <c r="H56" s="222"/>
      <c r="I56" s="222"/>
      <c r="J56" s="222"/>
      <c r="K56" s="222"/>
      <c r="L56" s="222"/>
      <c r="M56" s="222"/>
      <c r="N56" s="221"/>
      <c r="O56" s="221"/>
      <c r="P56" s="221"/>
      <c r="Q56" s="221"/>
      <c r="R56" s="222"/>
      <c r="S56" s="222"/>
      <c r="T56" s="222"/>
      <c r="U56" s="222"/>
      <c r="V56" s="222"/>
      <c r="W56" s="222"/>
      <c r="X56" s="222"/>
      <c r="Y56" s="222"/>
      <c r="Z56" s="212"/>
      <c r="AA56" s="212"/>
      <c r="AB56" s="212"/>
      <c r="AC56" s="212"/>
      <c r="AD56" s="212"/>
      <c r="AE56" s="212"/>
      <c r="AF56" s="212"/>
      <c r="AG56" s="212" t="s">
        <v>130</v>
      </c>
      <c r="AH56" s="212">
        <v>0</v>
      </c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</row>
    <row r="57" spans="1:60" outlineLevel="1" x14ac:dyDescent="0.25">
      <c r="A57" s="235">
        <v>17</v>
      </c>
      <c r="B57" s="236" t="s">
        <v>195</v>
      </c>
      <c r="C57" s="254" t="s">
        <v>196</v>
      </c>
      <c r="D57" s="237" t="s">
        <v>121</v>
      </c>
      <c r="E57" s="238">
        <v>246</v>
      </c>
      <c r="F57" s="239"/>
      <c r="G57" s="240">
        <f>ROUND(E57*F57,2)</f>
        <v>0</v>
      </c>
      <c r="H57" s="239"/>
      <c r="I57" s="240">
        <f>ROUND(E57*H57,2)</f>
        <v>0</v>
      </c>
      <c r="J57" s="239"/>
      <c r="K57" s="240">
        <f>ROUND(E57*J57,2)</f>
        <v>0</v>
      </c>
      <c r="L57" s="240">
        <v>21</v>
      </c>
      <c r="M57" s="240">
        <f>G57*(1+L57/100)</f>
        <v>0</v>
      </c>
      <c r="N57" s="238">
        <v>0</v>
      </c>
      <c r="O57" s="238">
        <f>ROUND(E57*N57,2)</f>
        <v>0</v>
      </c>
      <c r="P57" s="238">
        <v>0</v>
      </c>
      <c r="Q57" s="238">
        <f>ROUND(E57*P57,2)</f>
        <v>0</v>
      </c>
      <c r="R57" s="240" t="s">
        <v>176</v>
      </c>
      <c r="S57" s="240" t="s">
        <v>123</v>
      </c>
      <c r="T57" s="241" t="s">
        <v>123</v>
      </c>
      <c r="U57" s="222">
        <v>0.02</v>
      </c>
      <c r="V57" s="222">
        <f>ROUND(E57*U57,2)</f>
        <v>4.92</v>
      </c>
      <c r="W57" s="222"/>
      <c r="X57" s="222" t="s">
        <v>124</v>
      </c>
      <c r="Y57" s="222" t="s">
        <v>125</v>
      </c>
      <c r="Z57" s="212"/>
      <c r="AA57" s="212"/>
      <c r="AB57" s="212"/>
      <c r="AC57" s="212"/>
      <c r="AD57" s="212"/>
      <c r="AE57" s="212"/>
      <c r="AF57" s="212"/>
      <c r="AG57" s="212" t="s">
        <v>126</v>
      </c>
      <c r="AH57" s="212"/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</row>
    <row r="58" spans="1:60" outlineLevel="2" x14ac:dyDescent="0.25">
      <c r="A58" s="219"/>
      <c r="B58" s="220"/>
      <c r="C58" s="256" t="s">
        <v>179</v>
      </c>
      <c r="D58" s="223"/>
      <c r="E58" s="224">
        <v>246</v>
      </c>
      <c r="F58" s="222"/>
      <c r="G58" s="222"/>
      <c r="H58" s="222"/>
      <c r="I58" s="222"/>
      <c r="J58" s="222"/>
      <c r="K58" s="222"/>
      <c r="L58" s="222"/>
      <c r="M58" s="222"/>
      <c r="N58" s="221"/>
      <c r="O58" s="221"/>
      <c r="P58" s="221"/>
      <c r="Q58" s="221"/>
      <c r="R58" s="222"/>
      <c r="S58" s="222"/>
      <c r="T58" s="222"/>
      <c r="U58" s="222"/>
      <c r="V58" s="222"/>
      <c r="W58" s="222"/>
      <c r="X58" s="222"/>
      <c r="Y58" s="222"/>
      <c r="Z58" s="212"/>
      <c r="AA58" s="212"/>
      <c r="AB58" s="212"/>
      <c r="AC58" s="212"/>
      <c r="AD58" s="212"/>
      <c r="AE58" s="212"/>
      <c r="AF58" s="212"/>
      <c r="AG58" s="212" t="s">
        <v>130</v>
      </c>
      <c r="AH58" s="212">
        <v>0</v>
      </c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</row>
    <row r="59" spans="1:60" outlineLevel="1" x14ac:dyDescent="0.25">
      <c r="A59" s="235">
        <v>18</v>
      </c>
      <c r="B59" s="236" t="s">
        <v>197</v>
      </c>
      <c r="C59" s="254" t="s">
        <v>198</v>
      </c>
      <c r="D59" s="237" t="s">
        <v>162</v>
      </c>
      <c r="E59" s="238">
        <v>3.5</v>
      </c>
      <c r="F59" s="239"/>
      <c r="G59" s="240">
        <f>ROUND(E59*F59,2)</f>
        <v>0</v>
      </c>
      <c r="H59" s="239"/>
      <c r="I59" s="240">
        <f>ROUND(E59*H59,2)</f>
        <v>0</v>
      </c>
      <c r="J59" s="239"/>
      <c r="K59" s="240">
        <f>ROUND(E59*J59,2)</f>
        <v>0</v>
      </c>
      <c r="L59" s="240">
        <v>21</v>
      </c>
      <c r="M59" s="240">
        <f>G59*(1+L59/100)</f>
        <v>0</v>
      </c>
      <c r="N59" s="238">
        <v>2.3720000000000001E-2</v>
      </c>
      <c r="O59" s="238">
        <f>ROUND(E59*N59,2)</f>
        <v>0.08</v>
      </c>
      <c r="P59" s="238">
        <v>0</v>
      </c>
      <c r="Q59" s="238">
        <f>ROUND(E59*P59,2)</f>
        <v>0</v>
      </c>
      <c r="R59" s="240" t="s">
        <v>176</v>
      </c>
      <c r="S59" s="240" t="s">
        <v>123</v>
      </c>
      <c r="T59" s="241" t="s">
        <v>123</v>
      </c>
      <c r="U59" s="222">
        <v>0.24</v>
      </c>
      <c r="V59" s="222">
        <f>ROUND(E59*U59,2)</f>
        <v>0.84</v>
      </c>
      <c r="W59" s="222"/>
      <c r="X59" s="222" t="s">
        <v>124</v>
      </c>
      <c r="Y59" s="222" t="s">
        <v>125</v>
      </c>
      <c r="Z59" s="212"/>
      <c r="AA59" s="212"/>
      <c r="AB59" s="212"/>
      <c r="AC59" s="212"/>
      <c r="AD59" s="212"/>
      <c r="AE59" s="212"/>
      <c r="AF59" s="212"/>
      <c r="AG59" s="212" t="s">
        <v>126</v>
      </c>
      <c r="AH59" s="212"/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</row>
    <row r="60" spans="1:60" outlineLevel="2" x14ac:dyDescent="0.25">
      <c r="A60" s="219"/>
      <c r="B60" s="220"/>
      <c r="C60" s="256" t="s">
        <v>199</v>
      </c>
      <c r="D60" s="223"/>
      <c r="E60" s="224">
        <v>3.5</v>
      </c>
      <c r="F60" s="222"/>
      <c r="G60" s="222"/>
      <c r="H60" s="222"/>
      <c r="I60" s="222"/>
      <c r="J60" s="222"/>
      <c r="K60" s="222"/>
      <c r="L60" s="222"/>
      <c r="M60" s="222"/>
      <c r="N60" s="221"/>
      <c r="O60" s="221"/>
      <c r="P60" s="221"/>
      <c r="Q60" s="221"/>
      <c r="R60" s="222"/>
      <c r="S60" s="222"/>
      <c r="T60" s="222"/>
      <c r="U60" s="222"/>
      <c r="V60" s="222"/>
      <c r="W60" s="222"/>
      <c r="X60" s="222"/>
      <c r="Y60" s="222"/>
      <c r="Z60" s="212"/>
      <c r="AA60" s="212"/>
      <c r="AB60" s="212"/>
      <c r="AC60" s="212"/>
      <c r="AD60" s="212"/>
      <c r="AE60" s="212"/>
      <c r="AF60" s="212"/>
      <c r="AG60" s="212" t="s">
        <v>130</v>
      </c>
      <c r="AH60" s="212">
        <v>0</v>
      </c>
      <c r="AI60" s="212"/>
      <c r="AJ60" s="212"/>
      <c r="AK60" s="212"/>
      <c r="AL60" s="212"/>
      <c r="AM60" s="212"/>
      <c r="AN60" s="212"/>
      <c r="AO60" s="212"/>
      <c r="AP60" s="212"/>
      <c r="AQ60" s="212"/>
      <c r="AR60" s="212"/>
      <c r="AS60" s="212"/>
      <c r="AT60" s="212"/>
      <c r="AU60" s="212"/>
      <c r="AV60" s="212"/>
      <c r="AW60" s="212"/>
      <c r="AX60" s="212"/>
      <c r="AY60" s="212"/>
      <c r="AZ60" s="212"/>
      <c r="BA60" s="212"/>
      <c r="BB60" s="212"/>
      <c r="BC60" s="212"/>
      <c r="BD60" s="212"/>
      <c r="BE60" s="212"/>
      <c r="BF60" s="212"/>
      <c r="BG60" s="212"/>
      <c r="BH60" s="212"/>
    </row>
    <row r="61" spans="1:60" ht="20" outlineLevel="1" x14ac:dyDescent="0.25">
      <c r="A61" s="235">
        <v>19</v>
      </c>
      <c r="B61" s="236" t="s">
        <v>200</v>
      </c>
      <c r="C61" s="254" t="s">
        <v>201</v>
      </c>
      <c r="D61" s="237" t="s">
        <v>162</v>
      </c>
      <c r="E61" s="238">
        <v>3.5</v>
      </c>
      <c r="F61" s="239"/>
      <c r="G61" s="240">
        <f>ROUND(E61*F61,2)</f>
        <v>0</v>
      </c>
      <c r="H61" s="239"/>
      <c r="I61" s="240">
        <f>ROUND(E61*H61,2)</f>
        <v>0</v>
      </c>
      <c r="J61" s="239"/>
      <c r="K61" s="240">
        <f>ROUND(E61*J61,2)</f>
        <v>0</v>
      </c>
      <c r="L61" s="240">
        <v>21</v>
      </c>
      <c r="M61" s="240">
        <f>G61*(1+L61/100)</f>
        <v>0</v>
      </c>
      <c r="N61" s="238">
        <v>2.2499999999999998E-3</v>
      </c>
      <c r="O61" s="238">
        <f>ROUND(E61*N61,2)</f>
        <v>0.01</v>
      </c>
      <c r="P61" s="238">
        <v>0</v>
      </c>
      <c r="Q61" s="238">
        <f>ROUND(E61*P61,2)</f>
        <v>0</v>
      </c>
      <c r="R61" s="240" t="s">
        <v>176</v>
      </c>
      <c r="S61" s="240" t="s">
        <v>123</v>
      </c>
      <c r="T61" s="241" t="s">
        <v>123</v>
      </c>
      <c r="U61" s="222">
        <v>0.01</v>
      </c>
      <c r="V61" s="222">
        <f>ROUND(E61*U61,2)</f>
        <v>0.04</v>
      </c>
      <c r="W61" s="222"/>
      <c r="X61" s="222" t="s">
        <v>124</v>
      </c>
      <c r="Y61" s="222" t="s">
        <v>125</v>
      </c>
      <c r="Z61" s="212"/>
      <c r="AA61" s="212"/>
      <c r="AB61" s="212"/>
      <c r="AC61" s="212"/>
      <c r="AD61" s="212"/>
      <c r="AE61" s="212"/>
      <c r="AF61" s="212"/>
      <c r="AG61" s="212" t="s">
        <v>126</v>
      </c>
      <c r="AH61" s="212"/>
      <c r="AI61" s="212"/>
      <c r="AJ61" s="212"/>
      <c r="AK61" s="212"/>
      <c r="AL61" s="212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AY61" s="212"/>
      <c r="AZ61" s="212"/>
      <c r="BA61" s="212"/>
      <c r="BB61" s="212"/>
      <c r="BC61" s="212"/>
      <c r="BD61" s="212"/>
      <c r="BE61" s="212"/>
      <c r="BF61" s="212"/>
      <c r="BG61" s="212"/>
      <c r="BH61" s="212"/>
    </row>
    <row r="62" spans="1:60" outlineLevel="2" x14ac:dyDescent="0.25">
      <c r="A62" s="219"/>
      <c r="B62" s="220"/>
      <c r="C62" s="256" t="s">
        <v>199</v>
      </c>
      <c r="D62" s="223"/>
      <c r="E62" s="224">
        <v>3.5</v>
      </c>
      <c r="F62" s="222"/>
      <c r="G62" s="222"/>
      <c r="H62" s="222"/>
      <c r="I62" s="222"/>
      <c r="J62" s="222"/>
      <c r="K62" s="222"/>
      <c r="L62" s="222"/>
      <c r="M62" s="222"/>
      <c r="N62" s="221"/>
      <c r="O62" s="221"/>
      <c r="P62" s="221"/>
      <c r="Q62" s="221"/>
      <c r="R62" s="222"/>
      <c r="S62" s="222"/>
      <c r="T62" s="222"/>
      <c r="U62" s="222"/>
      <c r="V62" s="222"/>
      <c r="W62" s="222"/>
      <c r="X62" s="222"/>
      <c r="Y62" s="222"/>
      <c r="Z62" s="212"/>
      <c r="AA62" s="212"/>
      <c r="AB62" s="212"/>
      <c r="AC62" s="212"/>
      <c r="AD62" s="212"/>
      <c r="AE62" s="212"/>
      <c r="AF62" s="212"/>
      <c r="AG62" s="212" t="s">
        <v>130</v>
      </c>
      <c r="AH62" s="212">
        <v>0</v>
      </c>
      <c r="AI62" s="212"/>
      <c r="AJ62" s="212"/>
      <c r="AK62" s="212"/>
      <c r="AL62" s="212"/>
      <c r="AM62" s="212"/>
      <c r="AN62" s="212"/>
      <c r="AO62" s="212"/>
      <c r="AP62" s="212"/>
      <c r="AQ62" s="212"/>
      <c r="AR62" s="212"/>
      <c r="AS62" s="212"/>
      <c r="AT62" s="212"/>
      <c r="AU62" s="212"/>
      <c r="AV62" s="212"/>
      <c r="AW62" s="212"/>
      <c r="AX62" s="212"/>
      <c r="AY62" s="212"/>
      <c r="AZ62" s="212"/>
      <c r="BA62" s="212"/>
      <c r="BB62" s="212"/>
      <c r="BC62" s="212"/>
      <c r="BD62" s="212"/>
      <c r="BE62" s="212"/>
      <c r="BF62" s="212"/>
      <c r="BG62" s="212"/>
      <c r="BH62" s="212"/>
    </row>
    <row r="63" spans="1:60" outlineLevel="1" x14ac:dyDescent="0.25">
      <c r="A63" s="235">
        <v>20</v>
      </c>
      <c r="B63" s="236" t="s">
        <v>202</v>
      </c>
      <c r="C63" s="254" t="s">
        <v>203</v>
      </c>
      <c r="D63" s="237" t="s">
        <v>162</v>
      </c>
      <c r="E63" s="238">
        <v>3.5</v>
      </c>
      <c r="F63" s="239"/>
      <c r="G63" s="240">
        <f>ROUND(E63*F63,2)</f>
        <v>0</v>
      </c>
      <c r="H63" s="239"/>
      <c r="I63" s="240">
        <f>ROUND(E63*H63,2)</f>
        <v>0</v>
      </c>
      <c r="J63" s="239"/>
      <c r="K63" s="240">
        <f>ROUND(E63*J63,2)</f>
        <v>0</v>
      </c>
      <c r="L63" s="240">
        <v>21</v>
      </c>
      <c r="M63" s="240">
        <f>G63*(1+L63/100)</f>
        <v>0</v>
      </c>
      <c r="N63" s="238">
        <v>0</v>
      </c>
      <c r="O63" s="238">
        <f>ROUND(E63*N63,2)</f>
        <v>0</v>
      </c>
      <c r="P63" s="238">
        <v>0</v>
      </c>
      <c r="Q63" s="238">
        <f>ROUND(E63*P63,2)</f>
        <v>0</v>
      </c>
      <c r="R63" s="240" t="s">
        <v>176</v>
      </c>
      <c r="S63" s="240" t="s">
        <v>123</v>
      </c>
      <c r="T63" s="241" t="s">
        <v>123</v>
      </c>
      <c r="U63" s="222">
        <v>0.15</v>
      </c>
      <c r="V63" s="222">
        <f>ROUND(E63*U63,2)</f>
        <v>0.53</v>
      </c>
      <c r="W63" s="222"/>
      <c r="X63" s="222" t="s">
        <v>124</v>
      </c>
      <c r="Y63" s="222" t="s">
        <v>125</v>
      </c>
      <c r="Z63" s="212"/>
      <c r="AA63" s="212"/>
      <c r="AB63" s="212"/>
      <c r="AC63" s="212"/>
      <c r="AD63" s="212"/>
      <c r="AE63" s="212"/>
      <c r="AF63" s="212"/>
      <c r="AG63" s="212" t="s">
        <v>126</v>
      </c>
      <c r="AH63" s="212"/>
      <c r="AI63" s="212"/>
      <c r="AJ63" s="212"/>
      <c r="AK63" s="212"/>
      <c r="AL63" s="212"/>
      <c r="AM63" s="212"/>
      <c r="AN63" s="212"/>
      <c r="AO63" s="212"/>
      <c r="AP63" s="212"/>
      <c r="AQ63" s="212"/>
      <c r="AR63" s="212"/>
      <c r="AS63" s="212"/>
      <c r="AT63" s="212"/>
      <c r="AU63" s="212"/>
      <c r="AV63" s="212"/>
      <c r="AW63" s="212"/>
      <c r="AX63" s="212"/>
      <c r="AY63" s="212"/>
      <c r="AZ63" s="212"/>
      <c r="BA63" s="212"/>
      <c r="BB63" s="212"/>
      <c r="BC63" s="212"/>
      <c r="BD63" s="212"/>
      <c r="BE63" s="212"/>
      <c r="BF63" s="212"/>
      <c r="BG63" s="212"/>
      <c r="BH63" s="212"/>
    </row>
    <row r="64" spans="1:60" outlineLevel="2" x14ac:dyDescent="0.25">
      <c r="A64" s="219"/>
      <c r="B64" s="220"/>
      <c r="C64" s="255" t="s">
        <v>204</v>
      </c>
      <c r="D64" s="242"/>
      <c r="E64" s="242"/>
      <c r="F64" s="242"/>
      <c r="G64" s="242"/>
      <c r="H64" s="222"/>
      <c r="I64" s="222"/>
      <c r="J64" s="222"/>
      <c r="K64" s="222"/>
      <c r="L64" s="222"/>
      <c r="M64" s="222"/>
      <c r="N64" s="221"/>
      <c r="O64" s="221"/>
      <c r="P64" s="221"/>
      <c r="Q64" s="221"/>
      <c r="R64" s="222"/>
      <c r="S64" s="222"/>
      <c r="T64" s="222"/>
      <c r="U64" s="222"/>
      <c r="V64" s="222"/>
      <c r="W64" s="222"/>
      <c r="X64" s="222"/>
      <c r="Y64" s="222"/>
      <c r="Z64" s="212"/>
      <c r="AA64" s="212"/>
      <c r="AB64" s="212"/>
      <c r="AC64" s="212"/>
      <c r="AD64" s="212"/>
      <c r="AE64" s="212"/>
      <c r="AF64" s="212"/>
      <c r="AG64" s="212" t="s">
        <v>128</v>
      </c>
      <c r="AH64" s="212"/>
      <c r="AI64" s="212"/>
      <c r="AJ64" s="212"/>
      <c r="AK64" s="212"/>
      <c r="AL64" s="212"/>
      <c r="AM64" s="212"/>
      <c r="AN64" s="212"/>
      <c r="AO64" s="212"/>
      <c r="AP64" s="212"/>
      <c r="AQ64" s="212"/>
      <c r="AR64" s="212"/>
      <c r="AS64" s="212"/>
      <c r="AT64" s="212"/>
      <c r="AU64" s="212"/>
      <c r="AV64" s="212"/>
      <c r="AW64" s="212"/>
      <c r="AX64" s="212"/>
      <c r="AY64" s="212"/>
      <c r="AZ64" s="212"/>
      <c r="BA64" s="212"/>
      <c r="BB64" s="212"/>
      <c r="BC64" s="212"/>
      <c r="BD64" s="212"/>
      <c r="BE64" s="212"/>
      <c r="BF64" s="212"/>
      <c r="BG64" s="212"/>
      <c r="BH64" s="212"/>
    </row>
    <row r="65" spans="1:60" outlineLevel="2" x14ac:dyDescent="0.25">
      <c r="A65" s="219"/>
      <c r="B65" s="220"/>
      <c r="C65" s="256" t="s">
        <v>199</v>
      </c>
      <c r="D65" s="223"/>
      <c r="E65" s="224">
        <v>3.5</v>
      </c>
      <c r="F65" s="222"/>
      <c r="G65" s="222"/>
      <c r="H65" s="222"/>
      <c r="I65" s="222"/>
      <c r="J65" s="222"/>
      <c r="K65" s="222"/>
      <c r="L65" s="222"/>
      <c r="M65" s="222"/>
      <c r="N65" s="221"/>
      <c r="O65" s="221"/>
      <c r="P65" s="221"/>
      <c r="Q65" s="221"/>
      <c r="R65" s="222"/>
      <c r="S65" s="222"/>
      <c r="T65" s="222"/>
      <c r="U65" s="222"/>
      <c r="V65" s="222"/>
      <c r="W65" s="222"/>
      <c r="X65" s="222"/>
      <c r="Y65" s="222"/>
      <c r="Z65" s="212"/>
      <c r="AA65" s="212"/>
      <c r="AB65" s="212"/>
      <c r="AC65" s="212"/>
      <c r="AD65" s="212"/>
      <c r="AE65" s="212"/>
      <c r="AF65" s="212"/>
      <c r="AG65" s="212" t="s">
        <v>130</v>
      </c>
      <c r="AH65" s="212">
        <v>0</v>
      </c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</row>
    <row r="66" spans="1:60" ht="20" outlineLevel="1" x14ac:dyDescent="0.25">
      <c r="A66" s="235">
        <v>21</v>
      </c>
      <c r="B66" s="236" t="s">
        <v>205</v>
      </c>
      <c r="C66" s="254" t="s">
        <v>206</v>
      </c>
      <c r="D66" s="237" t="s">
        <v>121</v>
      </c>
      <c r="E66" s="238">
        <v>15</v>
      </c>
      <c r="F66" s="239"/>
      <c r="G66" s="240">
        <f>ROUND(E66*F66,2)</f>
        <v>0</v>
      </c>
      <c r="H66" s="239"/>
      <c r="I66" s="240">
        <f>ROUND(E66*H66,2)</f>
        <v>0</v>
      </c>
      <c r="J66" s="239"/>
      <c r="K66" s="240">
        <f>ROUND(E66*J66,2)</f>
        <v>0</v>
      </c>
      <c r="L66" s="240">
        <v>21</v>
      </c>
      <c r="M66" s="240">
        <f>G66*(1+L66/100)</f>
        <v>0</v>
      </c>
      <c r="N66" s="238">
        <v>5.9999999999999995E-4</v>
      </c>
      <c r="O66" s="238">
        <f>ROUND(E66*N66,2)</f>
        <v>0.01</v>
      </c>
      <c r="P66" s="238">
        <v>0</v>
      </c>
      <c r="Q66" s="238">
        <f>ROUND(E66*P66,2)</f>
        <v>0</v>
      </c>
      <c r="R66" s="240" t="s">
        <v>176</v>
      </c>
      <c r="S66" s="240" t="s">
        <v>123</v>
      </c>
      <c r="T66" s="241" t="s">
        <v>123</v>
      </c>
      <c r="U66" s="222">
        <v>0.04</v>
      </c>
      <c r="V66" s="222">
        <f>ROUND(E66*U66,2)</f>
        <v>0.6</v>
      </c>
      <c r="W66" s="222"/>
      <c r="X66" s="222" t="s">
        <v>124</v>
      </c>
      <c r="Y66" s="222" t="s">
        <v>125</v>
      </c>
      <c r="Z66" s="212"/>
      <c r="AA66" s="212"/>
      <c r="AB66" s="212"/>
      <c r="AC66" s="212"/>
      <c r="AD66" s="212"/>
      <c r="AE66" s="212"/>
      <c r="AF66" s="212"/>
      <c r="AG66" s="212" t="s">
        <v>126</v>
      </c>
      <c r="AH66" s="212"/>
      <c r="AI66" s="212"/>
      <c r="AJ66" s="212"/>
      <c r="AK66" s="212"/>
      <c r="AL66" s="212"/>
      <c r="AM66" s="212"/>
      <c r="AN66" s="212"/>
      <c r="AO66" s="212"/>
      <c r="AP66" s="212"/>
      <c r="AQ66" s="212"/>
      <c r="AR66" s="212"/>
      <c r="AS66" s="212"/>
      <c r="AT66" s="212"/>
      <c r="AU66" s="212"/>
      <c r="AV66" s="212"/>
      <c r="AW66" s="212"/>
      <c r="AX66" s="212"/>
      <c r="AY66" s="212"/>
      <c r="AZ66" s="212"/>
      <c r="BA66" s="212"/>
      <c r="BB66" s="212"/>
      <c r="BC66" s="212"/>
      <c r="BD66" s="212"/>
      <c r="BE66" s="212"/>
      <c r="BF66" s="212"/>
      <c r="BG66" s="212"/>
      <c r="BH66" s="212"/>
    </row>
    <row r="67" spans="1:60" outlineLevel="2" x14ac:dyDescent="0.25">
      <c r="A67" s="219"/>
      <c r="B67" s="220"/>
      <c r="C67" s="256" t="s">
        <v>207</v>
      </c>
      <c r="D67" s="223"/>
      <c r="E67" s="224">
        <v>15</v>
      </c>
      <c r="F67" s="222"/>
      <c r="G67" s="222"/>
      <c r="H67" s="222"/>
      <c r="I67" s="222"/>
      <c r="J67" s="222"/>
      <c r="K67" s="222"/>
      <c r="L67" s="222"/>
      <c r="M67" s="222"/>
      <c r="N67" s="221"/>
      <c r="O67" s="221"/>
      <c r="P67" s="221"/>
      <c r="Q67" s="221"/>
      <c r="R67" s="222"/>
      <c r="S67" s="222"/>
      <c r="T67" s="222"/>
      <c r="U67" s="222"/>
      <c r="V67" s="222"/>
      <c r="W67" s="222"/>
      <c r="X67" s="222"/>
      <c r="Y67" s="222"/>
      <c r="Z67" s="212"/>
      <c r="AA67" s="212"/>
      <c r="AB67" s="212"/>
      <c r="AC67" s="212"/>
      <c r="AD67" s="212"/>
      <c r="AE67" s="212"/>
      <c r="AF67" s="212"/>
      <c r="AG67" s="212" t="s">
        <v>130</v>
      </c>
      <c r="AH67" s="212">
        <v>0</v>
      </c>
      <c r="AI67" s="212"/>
      <c r="AJ67" s="212"/>
      <c r="AK67" s="212"/>
      <c r="AL67" s="212"/>
      <c r="AM67" s="212"/>
      <c r="AN67" s="212"/>
      <c r="AO67" s="212"/>
      <c r="AP67" s="212"/>
      <c r="AQ67" s="212"/>
      <c r="AR67" s="212"/>
      <c r="AS67" s="212"/>
      <c r="AT67" s="212"/>
      <c r="AU67" s="212"/>
      <c r="AV67" s="212"/>
      <c r="AW67" s="212"/>
      <c r="AX67" s="212"/>
      <c r="AY67" s="212"/>
      <c r="AZ67" s="212"/>
      <c r="BA67" s="212"/>
      <c r="BB67" s="212"/>
      <c r="BC67" s="212"/>
      <c r="BD67" s="212"/>
      <c r="BE67" s="212"/>
      <c r="BF67" s="212"/>
      <c r="BG67" s="212"/>
      <c r="BH67" s="212"/>
    </row>
    <row r="68" spans="1:60" ht="13" x14ac:dyDescent="0.25">
      <c r="A68" s="228" t="s">
        <v>117</v>
      </c>
      <c r="B68" s="229" t="s">
        <v>79</v>
      </c>
      <c r="C68" s="253" t="s">
        <v>80</v>
      </c>
      <c r="D68" s="230"/>
      <c r="E68" s="231"/>
      <c r="F68" s="232"/>
      <c r="G68" s="232">
        <f>SUMIF(AG69:AG70,"&lt;&gt;NOR",G69:G70)</f>
        <v>0</v>
      </c>
      <c r="H68" s="232"/>
      <c r="I68" s="232">
        <f>SUM(I69:I70)</f>
        <v>0</v>
      </c>
      <c r="J68" s="232"/>
      <c r="K68" s="232">
        <f>SUM(K69:K70)</f>
        <v>0</v>
      </c>
      <c r="L68" s="232"/>
      <c r="M68" s="232">
        <f>SUM(M69:M70)</f>
        <v>0</v>
      </c>
      <c r="N68" s="231"/>
      <c r="O68" s="231">
        <f>SUM(O69:O70)</f>
        <v>0</v>
      </c>
      <c r="P68" s="231"/>
      <c r="Q68" s="231">
        <f>SUM(Q69:Q70)</f>
        <v>0</v>
      </c>
      <c r="R68" s="232"/>
      <c r="S68" s="232"/>
      <c r="T68" s="233"/>
      <c r="U68" s="227"/>
      <c r="V68" s="227">
        <f>SUM(V69:V70)</f>
        <v>3.02</v>
      </c>
      <c r="W68" s="227"/>
      <c r="X68" s="227"/>
      <c r="Y68" s="227"/>
      <c r="AG68" t="s">
        <v>118</v>
      </c>
    </row>
    <row r="69" spans="1:60" outlineLevel="1" x14ac:dyDescent="0.25">
      <c r="A69" s="235">
        <v>22</v>
      </c>
      <c r="B69" s="236" t="s">
        <v>208</v>
      </c>
      <c r="C69" s="254" t="s">
        <v>209</v>
      </c>
      <c r="D69" s="237" t="s">
        <v>210</v>
      </c>
      <c r="E69" s="238">
        <v>9.8486200000000004</v>
      </c>
      <c r="F69" s="239"/>
      <c r="G69" s="240">
        <f>ROUND(E69*F69,2)</f>
        <v>0</v>
      </c>
      <c r="H69" s="239"/>
      <c r="I69" s="240">
        <f>ROUND(E69*H69,2)</f>
        <v>0</v>
      </c>
      <c r="J69" s="239"/>
      <c r="K69" s="240">
        <f>ROUND(E69*J69,2)</f>
        <v>0</v>
      </c>
      <c r="L69" s="240">
        <v>21</v>
      </c>
      <c r="M69" s="240">
        <f>G69*(1+L69/100)</f>
        <v>0</v>
      </c>
      <c r="N69" s="238">
        <v>0</v>
      </c>
      <c r="O69" s="238">
        <f>ROUND(E69*N69,2)</f>
        <v>0</v>
      </c>
      <c r="P69" s="238">
        <v>0</v>
      </c>
      <c r="Q69" s="238">
        <f>ROUND(E69*P69,2)</f>
        <v>0</v>
      </c>
      <c r="R69" s="240" t="s">
        <v>122</v>
      </c>
      <c r="S69" s="240" t="s">
        <v>123</v>
      </c>
      <c r="T69" s="241" t="s">
        <v>123</v>
      </c>
      <c r="U69" s="222">
        <v>0.307</v>
      </c>
      <c r="V69" s="222">
        <f>ROUND(E69*U69,2)</f>
        <v>3.02</v>
      </c>
      <c r="W69" s="222"/>
      <c r="X69" s="222" t="s">
        <v>211</v>
      </c>
      <c r="Y69" s="222" t="s">
        <v>125</v>
      </c>
      <c r="Z69" s="212"/>
      <c r="AA69" s="212"/>
      <c r="AB69" s="212"/>
      <c r="AC69" s="212"/>
      <c r="AD69" s="212"/>
      <c r="AE69" s="212"/>
      <c r="AF69" s="212"/>
      <c r="AG69" s="212" t="s">
        <v>212</v>
      </c>
      <c r="AH69" s="212"/>
      <c r="AI69" s="212"/>
      <c r="AJ69" s="212"/>
      <c r="AK69" s="212"/>
      <c r="AL69" s="212"/>
      <c r="AM69" s="212"/>
      <c r="AN69" s="212"/>
      <c r="AO69" s="212"/>
      <c r="AP69" s="212"/>
      <c r="AQ69" s="212"/>
      <c r="AR69" s="212"/>
      <c r="AS69" s="212"/>
      <c r="AT69" s="212"/>
      <c r="AU69" s="212"/>
      <c r="AV69" s="212"/>
      <c r="AW69" s="212"/>
      <c r="AX69" s="212"/>
      <c r="AY69" s="212"/>
      <c r="AZ69" s="212"/>
      <c r="BA69" s="212"/>
      <c r="BB69" s="212"/>
      <c r="BC69" s="212"/>
      <c r="BD69" s="212"/>
      <c r="BE69" s="212"/>
      <c r="BF69" s="212"/>
      <c r="BG69" s="212"/>
      <c r="BH69" s="212"/>
    </row>
    <row r="70" spans="1:60" ht="20.5" outlineLevel="2" x14ac:dyDescent="0.25">
      <c r="A70" s="219"/>
      <c r="B70" s="220"/>
      <c r="C70" s="255" t="s">
        <v>213</v>
      </c>
      <c r="D70" s="242"/>
      <c r="E70" s="242"/>
      <c r="F70" s="242"/>
      <c r="G70" s="242"/>
      <c r="H70" s="222"/>
      <c r="I70" s="222"/>
      <c r="J70" s="222"/>
      <c r="K70" s="222"/>
      <c r="L70" s="222"/>
      <c r="M70" s="222"/>
      <c r="N70" s="221"/>
      <c r="O70" s="221"/>
      <c r="P70" s="221"/>
      <c r="Q70" s="221"/>
      <c r="R70" s="222"/>
      <c r="S70" s="222"/>
      <c r="T70" s="222"/>
      <c r="U70" s="222"/>
      <c r="V70" s="222"/>
      <c r="W70" s="222"/>
      <c r="X70" s="222"/>
      <c r="Y70" s="222"/>
      <c r="Z70" s="212"/>
      <c r="AA70" s="212"/>
      <c r="AB70" s="212"/>
      <c r="AC70" s="212"/>
      <c r="AD70" s="212"/>
      <c r="AE70" s="212"/>
      <c r="AF70" s="212"/>
      <c r="AG70" s="212" t="s">
        <v>128</v>
      </c>
      <c r="AH70" s="212"/>
      <c r="AI70" s="212"/>
      <c r="AJ70" s="212"/>
      <c r="AK70" s="212"/>
      <c r="AL70" s="212"/>
      <c r="AM70" s="212"/>
      <c r="AN70" s="212"/>
      <c r="AO70" s="212"/>
      <c r="AP70" s="212"/>
      <c r="AQ70" s="212"/>
      <c r="AR70" s="212"/>
      <c r="AS70" s="212"/>
      <c r="AT70" s="212"/>
      <c r="AU70" s="212"/>
      <c r="AV70" s="212"/>
      <c r="AW70" s="212"/>
      <c r="AX70" s="212"/>
      <c r="AY70" s="212"/>
      <c r="AZ70" s="212"/>
      <c r="BA70" s="243" t="str">
        <f>C70</f>
        <v>přesun hmot pro budovy občanské výstavby (JKSO 801), budovy pro bydlení (JKSO 803) budovy pro výrobu a služby (JKSO 812) s nosnou svislou konstrukcí zděnou z cihel nebo tvárnic nebo kovovou</v>
      </c>
      <c r="BB70" s="212"/>
      <c r="BC70" s="212"/>
      <c r="BD70" s="212"/>
      <c r="BE70" s="212"/>
      <c r="BF70" s="212"/>
      <c r="BG70" s="212"/>
      <c r="BH70" s="212"/>
    </row>
    <row r="71" spans="1:60" ht="13" x14ac:dyDescent="0.25">
      <c r="A71" s="228" t="s">
        <v>117</v>
      </c>
      <c r="B71" s="229" t="s">
        <v>81</v>
      </c>
      <c r="C71" s="253" t="s">
        <v>82</v>
      </c>
      <c r="D71" s="230"/>
      <c r="E71" s="231"/>
      <c r="F71" s="232"/>
      <c r="G71" s="232">
        <f>SUMIF(AG72:AG81,"&lt;&gt;NOR",G72:G81)</f>
        <v>0</v>
      </c>
      <c r="H71" s="232"/>
      <c r="I71" s="232">
        <f>SUM(I72:I81)</f>
        <v>0</v>
      </c>
      <c r="J71" s="232"/>
      <c r="K71" s="232">
        <f>SUM(K72:K81)</f>
        <v>0</v>
      </c>
      <c r="L71" s="232"/>
      <c r="M71" s="232">
        <f>SUM(M72:M81)</f>
        <v>0</v>
      </c>
      <c r="N71" s="231"/>
      <c r="O71" s="231">
        <f>SUM(O72:O81)</f>
        <v>0.1</v>
      </c>
      <c r="P71" s="231"/>
      <c r="Q71" s="231">
        <f>SUM(Q72:Q81)</f>
        <v>0.05</v>
      </c>
      <c r="R71" s="232"/>
      <c r="S71" s="232"/>
      <c r="T71" s="233"/>
      <c r="U71" s="227"/>
      <c r="V71" s="227">
        <f>SUM(V72:V81)</f>
        <v>31.57</v>
      </c>
      <c r="W71" s="227"/>
      <c r="X71" s="227"/>
      <c r="Y71" s="227"/>
      <c r="AG71" t="s">
        <v>118</v>
      </c>
    </row>
    <row r="72" spans="1:60" outlineLevel="1" x14ac:dyDescent="0.25">
      <c r="A72" s="235">
        <v>23</v>
      </c>
      <c r="B72" s="236" t="s">
        <v>214</v>
      </c>
      <c r="C72" s="254" t="s">
        <v>215</v>
      </c>
      <c r="D72" s="237" t="s">
        <v>162</v>
      </c>
      <c r="E72" s="238">
        <v>34.450000000000003</v>
      </c>
      <c r="F72" s="239"/>
      <c r="G72" s="240">
        <f>ROUND(E72*F72,2)</f>
        <v>0</v>
      </c>
      <c r="H72" s="239"/>
      <c r="I72" s="240">
        <f>ROUND(E72*H72,2)</f>
        <v>0</v>
      </c>
      <c r="J72" s="239"/>
      <c r="K72" s="240">
        <f>ROUND(E72*J72,2)</f>
        <v>0</v>
      </c>
      <c r="L72" s="240">
        <v>21</v>
      </c>
      <c r="M72" s="240">
        <f>G72*(1+L72/100)</f>
        <v>0</v>
      </c>
      <c r="N72" s="238">
        <v>2.9099999999999998E-3</v>
      </c>
      <c r="O72" s="238">
        <f>ROUND(E72*N72,2)</f>
        <v>0.1</v>
      </c>
      <c r="P72" s="238">
        <v>0</v>
      </c>
      <c r="Q72" s="238">
        <f>ROUND(E72*P72,2)</f>
        <v>0</v>
      </c>
      <c r="R72" s="240" t="s">
        <v>216</v>
      </c>
      <c r="S72" s="240" t="s">
        <v>123</v>
      </c>
      <c r="T72" s="241" t="s">
        <v>123</v>
      </c>
      <c r="U72" s="222">
        <v>0.81189999999999996</v>
      </c>
      <c r="V72" s="222">
        <f>ROUND(E72*U72,2)</f>
        <v>27.97</v>
      </c>
      <c r="W72" s="222"/>
      <c r="X72" s="222" t="s">
        <v>124</v>
      </c>
      <c r="Y72" s="222" t="s">
        <v>125</v>
      </c>
      <c r="Z72" s="212"/>
      <c r="AA72" s="212"/>
      <c r="AB72" s="212"/>
      <c r="AC72" s="212"/>
      <c r="AD72" s="212"/>
      <c r="AE72" s="212"/>
      <c r="AF72" s="212"/>
      <c r="AG72" s="212" t="s">
        <v>126</v>
      </c>
      <c r="AH72" s="212"/>
      <c r="AI72" s="212"/>
      <c r="AJ72" s="212"/>
      <c r="AK72" s="212"/>
      <c r="AL72" s="212"/>
      <c r="AM72" s="212"/>
      <c r="AN72" s="212"/>
      <c r="AO72" s="212"/>
      <c r="AP72" s="212"/>
      <c r="AQ72" s="212"/>
      <c r="AR72" s="212"/>
      <c r="AS72" s="212"/>
      <c r="AT72" s="212"/>
      <c r="AU72" s="212"/>
      <c r="AV72" s="212"/>
      <c r="AW72" s="212"/>
      <c r="AX72" s="212"/>
      <c r="AY72" s="212"/>
      <c r="AZ72" s="212"/>
      <c r="BA72" s="212"/>
      <c r="BB72" s="212"/>
      <c r="BC72" s="212"/>
      <c r="BD72" s="212"/>
      <c r="BE72" s="212"/>
      <c r="BF72" s="212"/>
      <c r="BG72" s="212"/>
      <c r="BH72" s="212"/>
    </row>
    <row r="73" spans="1:60" outlineLevel="2" x14ac:dyDescent="0.25">
      <c r="A73" s="219"/>
      <c r="B73" s="220"/>
      <c r="C73" s="256" t="s">
        <v>217</v>
      </c>
      <c r="D73" s="223"/>
      <c r="E73" s="224">
        <v>9.8000000000000007</v>
      </c>
      <c r="F73" s="222"/>
      <c r="G73" s="222"/>
      <c r="H73" s="222"/>
      <c r="I73" s="222"/>
      <c r="J73" s="222"/>
      <c r="K73" s="222"/>
      <c r="L73" s="222"/>
      <c r="M73" s="222"/>
      <c r="N73" s="221"/>
      <c r="O73" s="221"/>
      <c r="P73" s="221"/>
      <c r="Q73" s="221"/>
      <c r="R73" s="222"/>
      <c r="S73" s="222"/>
      <c r="T73" s="222"/>
      <c r="U73" s="222"/>
      <c r="V73" s="222"/>
      <c r="W73" s="222"/>
      <c r="X73" s="222"/>
      <c r="Y73" s="222"/>
      <c r="Z73" s="212"/>
      <c r="AA73" s="212"/>
      <c r="AB73" s="212"/>
      <c r="AC73" s="212"/>
      <c r="AD73" s="212"/>
      <c r="AE73" s="212"/>
      <c r="AF73" s="212"/>
      <c r="AG73" s="212" t="s">
        <v>130</v>
      </c>
      <c r="AH73" s="212">
        <v>0</v>
      </c>
      <c r="AI73" s="212"/>
      <c r="AJ73" s="212"/>
      <c r="AK73" s="212"/>
      <c r="AL73" s="212"/>
      <c r="AM73" s="212"/>
      <c r="AN73" s="212"/>
      <c r="AO73" s="212"/>
      <c r="AP73" s="212"/>
      <c r="AQ73" s="212"/>
      <c r="AR73" s="212"/>
      <c r="AS73" s="212"/>
      <c r="AT73" s="212"/>
      <c r="AU73" s="212"/>
      <c r="AV73" s="212"/>
      <c r="AW73" s="212"/>
      <c r="AX73" s="212"/>
      <c r="AY73" s="212"/>
      <c r="AZ73" s="212"/>
      <c r="BA73" s="212"/>
      <c r="BB73" s="212"/>
      <c r="BC73" s="212"/>
      <c r="BD73" s="212"/>
      <c r="BE73" s="212"/>
      <c r="BF73" s="212"/>
      <c r="BG73" s="212"/>
      <c r="BH73" s="212"/>
    </row>
    <row r="74" spans="1:60" outlineLevel="3" x14ac:dyDescent="0.25">
      <c r="A74" s="219"/>
      <c r="B74" s="220"/>
      <c r="C74" s="256" t="s">
        <v>218</v>
      </c>
      <c r="D74" s="223"/>
      <c r="E74" s="224">
        <v>14.85</v>
      </c>
      <c r="F74" s="222"/>
      <c r="G74" s="222"/>
      <c r="H74" s="222"/>
      <c r="I74" s="222"/>
      <c r="J74" s="222"/>
      <c r="K74" s="222"/>
      <c r="L74" s="222"/>
      <c r="M74" s="222"/>
      <c r="N74" s="221"/>
      <c r="O74" s="221"/>
      <c r="P74" s="221"/>
      <c r="Q74" s="221"/>
      <c r="R74" s="222"/>
      <c r="S74" s="222"/>
      <c r="T74" s="222"/>
      <c r="U74" s="222"/>
      <c r="V74" s="222"/>
      <c r="W74" s="222"/>
      <c r="X74" s="222"/>
      <c r="Y74" s="222"/>
      <c r="Z74" s="212"/>
      <c r="AA74" s="212"/>
      <c r="AB74" s="212"/>
      <c r="AC74" s="212"/>
      <c r="AD74" s="212"/>
      <c r="AE74" s="212"/>
      <c r="AF74" s="212"/>
      <c r="AG74" s="212" t="s">
        <v>130</v>
      </c>
      <c r="AH74" s="212">
        <v>0</v>
      </c>
      <c r="AI74" s="212"/>
      <c r="AJ74" s="212"/>
      <c r="AK74" s="212"/>
      <c r="AL74" s="212"/>
      <c r="AM74" s="212"/>
      <c r="AN74" s="212"/>
      <c r="AO74" s="212"/>
      <c r="AP74" s="212"/>
      <c r="AQ74" s="212"/>
      <c r="AR74" s="212"/>
      <c r="AS74" s="212"/>
      <c r="AT74" s="212"/>
      <c r="AU74" s="212"/>
      <c r="AV74" s="212"/>
      <c r="AW74" s="212"/>
      <c r="AX74" s="212"/>
      <c r="AY74" s="212"/>
      <c r="AZ74" s="212"/>
      <c r="BA74" s="212"/>
      <c r="BB74" s="212"/>
      <c r="BC74" s="212"/>
      <c r="BD74" s="212"/>
      <c r="BE74" s="212"/>
      <c r="BF74" s="212"/>
      <c r="BG74" s="212"/>
      <c r="BH74" s="212"/>
    </row>
    <row r="75" spans="1:60" outlineLevel="3" x14ac:dyDescent="0.25">
      <c r="A75" s="219"/>
      <c r="B75" s="220"/>
      <c r="C75" s="256" t="s">
        <v>219</v>
      </c>
      <c r="D75" s="223"/>
      <c r="E75" s="224">
        <v>9.8000000000000007</v>
      </c>
      <c r="F75" s="222"/>
      <c r="G75" s="222"/>
      <c r="H75" s="222"/>
      <c r="I75" s="222"/>
      <c r="J75" s="222"/>
      <c r="K75" s="222"/>
      <c r="L75" s="222"/>
      <c r="M75" s="222"/>
      <c r="N75" s="221"/>
      <c r="O75" s="221"/>
      <c r="P75" s="221"/>
      <c r="Q75" s="221"/>
      <c r="R75" s="222"/>
      <c r="S75" s="222"/>
      <c r="T75" s="222"/>
      <c r="U75" s="222"/>
      <c r="V75" s="222"/>
      <c r="W75" s="222"/>
      <c r="X75" s="222"/>
      <c r="Y75" s="222"/>
      <c r="Z75" s="212"/>
      <c r="AA75" s="212"/>
      <c r="AB75" s="212"/>
      <c r="AC75" s="212"/>
      <c r="AD75" s="212"/>
      <c r="AE75" s="212"/>
      <c r="AF75" s="212"/>
      <c r="AG75" s="212" t="s">
        <v>130</v>
      </c>
      <c r="AH75" s="212">
        <v>0</v>
      </c>
      <c r="AI75" s="212"/>
      <c r="AJ75" s="212"/>
      <c r="AK75" s="212"/>
      <c r="AL75" s="212"/>
      <c r="AM75" s="212"/>
      <c r="AN75" s="212"/>
      <c r="AO75" s="212"/>
      <c r="AP75" s="212"/>
      <c r="AQ75" s="212"/>
      <c r="AR75" s="212"/>
      <c r="AS75" s="212"/>
      <c r="AT75" s="212"/>
      <c r="AU75" s="212"/>
      <c r="AV75" s="212"/>
      <c r="AW75" s="212"/>
      <c r="AX75" s="212"/>
      <c r="AY75" s="212"/>
      <c r="AZ75" s="212"/>
      <c r="BA75" s="212"/>
      <c r="BB75" s="212"/>
      <c r="BC75" s="212"/>
      <c r="BD75" s="212"/>
      <c r="BE75" s="212"/>
      <c r="BF75" s="212"/>
      <c r="BG75" s="212"/>
      <c r="BH75" s="212"/>
    </row>
    <row r="76" spans="1:60" outlineLevel="1" x14ac:dyDescent="0.25">
      <c r="A76" s="235">
        <v>24</v>
      </c>
      <c r="B76" s="236" t="s">
        <v>220</v>
      </c>
      <c r="C76" s="254" t="s">
        <v>221</v>
      </c>
      <c r="D76" s="237" t="s">
        <v>162</v>
      </c>
      <c r="E76" s="238">
        <v>34.450000000000003</v>
      </c>
      <c r="F76" s="239"/>
      <c r="G76" s="240">
        <f>ROUND(E76*F76,2)</f>
        <v>0</v>
      </c>
      <c r="H76" s="239"/>
      <c r="I76" s="240">
        <f>ROUND(E76*H76,2)</f>
        <v>0</v>
      </c>
      <c r="J76" s="239"/>
      <c r="K76" s="240">
        <f>ROUND(E76*J76,2)</f>
        <v>0</v>
      </c>
      <c r="L76" s="240">
        <v>21</v>
      </c>
      <c r="M76" s="240">
        <f>G76*(1+L76/100)</f>
        <v>0</v>
      </c>
      <c r="N76" s="238">
        <v>0</v>
      </c>
      <c r="O76" s="238">
        <f>ROUND(E76*N76,2)</f>
        <v>0</v>
      </c>
      <c r="P76" s="238">
        <v>1.3500000000000001E-3</v>
      </c>
      <c r="Q76" s="238">
        <f>ROUND(E76*P76,2)</f>
        <v>0.05</v>
      </c>
      <c r="R76" s="240" t="s">
        <v>216</v>
      </c>
      <c r="S76" s="240" t="s">
        <v>123</v>
      </c>
      <c r="T76" s="241" t="s">
        <v>123</v>
      </c>
      <c r="U76" s="222">
        <v>0.09</v>
      </c>
      <c r="V76" s="222">
        <f>ROUND(E76*U76,2)</f>
        <v>3.1</v>
      </c>
      <c r="W76" s="222"/>
      <c r="X76" s="222" t="s">
        <v>124</v>
      </c>
      <c r="Y76" s="222" t="s">
        <v>125</v>
      </c>
      <c r="Z76" s="212"/>
      <c r="AA76" s="212"/>
      <c r="AB76" s="212"/>
      <c r="AC76" s="212"/>
      <c r="AD76" s="212"/>
      <c r="AE76" s="212"/>
      <c r="AF76" s="212"/>
      <c r="AG76" s="212" t="s">
        <v>126</v>
      </c>
      <c r="AH76" s="212"/>
      <c r="AI76" s="212"/>
      <c r="AJ76" s="212"/>
      <c r="AK76" s="212"/>
      <c r="AL76" s="212"/>
      <c r="AM76" s="212"/>
      <c r="AN76" s="212"/>
      <c r="AO76" s="212"/>
      <c r="AP76" s="212"/>
      <c r="AQ76" s="212"/>
      <c r="AR76" s="212"/>
      <c r="AS76" s="212"/>
      <c r="AT76" s="212"/>
      <c r="AU76" s="212"/>
      <c r="AV76" s="212"/>
      <c r="AW76" s="212"/>
      <c r="AX76" s="212"/>
      <c r="AY76" s="212"/>
      <c r="AZ76" s="212"/>
      <c r="BA76" s="212"/>
      <c r="BB76" s="212"/>
      <c r="BC76" s="212"/>
      <c r="BD76" s="212"/>
      <c r="BE76" s="212"/>
      <c r="BF76" s="212"/>
      <c r="BG76" s="212"/>
      <c r="BH76" s="212"/>
    </row>
    <row r="77" spans="1:60" outlineLevel="2" x14ac:dyDescent="0.25">
      <c r="A77" s="219"/>
      <c r="B77" s="220"/>
      <c r="C77" s="256" t="s">
        <v>217</v>
      </c>
      <c r="D77" s="223"/>
      <c r="E77" s="224">
        <v>9.8000000000000007</v>
      </c>
      <c r="F77" s="222"/>
      <c r="G77" s="222"/>
      <c r="H77" s="222"/>
      <c r="I77" s="222"/>
      <c r="J77" s="222"/>
      <c r="K77" s="222"/>
      <c r="L77" s="222"/>
      <c r="M77" s="222"/>
      <c r="N77" s="221"/>
      <c r="O77" s="221"/>
      <c r="P77" s="221"/>
      <c r="Q77" s="221"/>
      <c r="R77" s="222"/>
      <c r="S77" s="222"/>
      <c r="T77" s="222"/>
      <c r="U77" s="222"/>
      <c r="V77" s="222"/>
      <c r="W77" s="222"/>
      <c r="X77" s="222"/>
      <c r="Y77" s="222"/>
      <c r="Z77" s="212"/>
      <c r="AA77" s="212"/>
      <c r="AB77" s="212"/>
      <c r="AC77" s="212"/>
      <c r="AD77" s="212"/>
      <c r="AE77" s="212"/>
      <c r="AF77" s="212"/>
      <c r="AG77" s="212" t="s">
        <v>130</v>
      </c>
      <c r="AH77" s="212">
        <v>0</v>
      </c>
      <c r="AI77" s="212"/>
      <c r="AJ77" s="212"/>
      <c r="AK77" s="212"/>
      <c r="AL77" s="212"/>
      <c r="AM77" s="212"/>
      <c r="AN77" s="212"/>
      <c r="AO77" s="212"/>
      <c r="AP77" s="212"/>
      <c r="AQ77" s="212"/>
      <c r="AR77" s="212"/>
      <c r="AS77" s="212"/>
      <c r="AT77" s="212"/>
      <c r="AU77" s="212"/>
      <c r="AV77" s="212"/>
      <c r="AW77" s="212"/>
      <c r="AX77" s="212"/>
      <c r="AY77" s="212"/>
      <c r="AZ77" s="212"/>
      <c r="BA77" s="212"/>
      <c r="BB77" s="212"/>
      <c r="BC77" s="212"/>
      <c r="BD77" s="212"/>
      <c r="BE77" s="212"/>
      <c r="BF77" s="212"/>
      <c r="BG77" s="212"/>
      <c r="BH77" s="212"/>
    </row>
    <row r="78" spans="1:60" outlineLevel="3" x14ac:dyDescent="0.25">
      <c r="A78" s="219"/>
      <c r="B78" s="220"/>
      <c r="C78" s="256" t="s">
        <v>218</v>
      </c>
      <c r="D78" s="223"/>
      <c r="E78" s="224">
        <v>14.85</v>
      </c>
      <c r="F78" s="222"/>
      <c r="G78" s="222"/>
      <c r="H78" s="222"/>
      <c r="I78" s="222"/>
      <c r="J78" s="222"/>
      <c r="K78" s="222"/>
      <c r="L78" s="222"/>
      <c r="M78" s="222"/>
      <c r="N78" s="221"/>
      <c r="O78" s="221"/>
      <c r="P78" s="221"/>
      <c r="Q78" s="221"/>
      <c r="R78" s="222"/>
      <c r="S78" s="222"/>
      <c r="T78" s="222"/>
      <c r="U78" s="222"/>
      <c r="V78" s="222"/>
      <c r="W78" s="222"/>
      <c r="X78" s="222"/>
      <c r="Y78" s="222"/>
      <c r="Z78" s="212"/>
      <c r="AA78" s="212"/>
      <c r="AB78" s="212"/>
      <c r="AC78" s="212"/>
      <c r="AD78" s="212"/>
      <c r="AE78" s="212"/>
      <c r="AF78" s="212"/>
      <c r="AG78" s="212" t="s">
        <v>130</v>
      </c>
      <c r="AH78" s="212">
        <v>0</v>
      </c>
      <c r="AI78" s="212"/>
      <c r="AJ78" s="212"/>
      <c r="AK78" s="212"/>
      <c r="AL78" s="212"/>
      <c r="AM78" s="212"/>
      <c r="AN78" s="212"/>
      <c r="AO78" s="212"/>
      <c r="AP78" s="212"/>
      <c r="AQ78" s="212"/>
      <c r="AR78" s="212"/>
      <c r="AS78" s="212"/>
      <c r="AT78" s="212"/>
      <c r="AU78" s="212"/>
      <c r="AV78" s="212"/>
      <c r="AW78" s="212"/>
      <c r="AX78" s="212"/>
      <c r="AY78" s="212"/>
      <c r="AZ78" s="212"/>
      <c r="BA78" s="212"/>
      <c r="BB78" s="212"/>
      <c r="BC78" s="212"/>
      <c r="BD78" s="212"/>
      <c r="BE78" s="212"/>
      <c r="BF78" s="212"/>
      <c r="BG78" s="212"/>
      <c r="BH78" s="212"/>
    </row>
    <row r="79" spans="1:60" outlineLevel="3" x14ac:dyDescent="0.25">
      <c r="A79" s="219"/>
      <c r="B79" s="220"/>
      <c r="C79" s="256" t="s">
        <v>219</v>
      </c>
      <c r="D79" s="223"/>
      <c r="E79" s="224">
        <v>9.8000000000000007</v>
      </c>
      <c r="F79" s="222"/>
      <c r="G79" s="222"/>
      <c r="H79" s="222"/>
      <c r="I79" s="222"/>
      <c r="J79" s="222"/>
      <c r="K79" s="222"/>
      <c r="L79" s="222"/>
      <c r="M79" s="222"/>
      <c r="N79" s="221"/>
      <c r="O79" s="221"/>
      <c r="P79" s="221"/>
      <c r="Q79" s="221"/>
      <c r="R79" s="222"/>
      <c r="S79" s="222"/>
      <c r="T79" s="222"/>
      <c r="U79" s="222"/>
      <c r="V79" s="222"/>
      <c r="W79" s="222"/>
      <c r="X79" s="222"/>
      <c r="Y79" s="222"/>
      <c r="Z79" s="212"/>
      <c r="AA79" s="212"/>
      <c r="AB79" s="212"/>
      <c r="AC79" s="212"/>
      <c r="AD79" s="212"/>
      <c r="AE79" s="212"/>
      <c r="AF79" s="212"/>
      <c r="AG79" s="212" t="s">
        <v>130</v>
      </c>
      <c r="AH79" s="212">
        <v>0</v>
      </c>
      <c r="AI79" s="212"/>
      <c r="AJ79" s="212"/>
      <c r="AK79" s="212"/>
      <c r="AL79" s="212"/>
      <c r="AM79" s="212"/>
      <c r="AN79" s="212"/>
      <c r="AO79" s="212"/>
      <c r="AP79" s="212"/>
      <c r="AQ79" s="212"/>
      <c r="AR79" s="212"/>
      <c r="AS79" s="212"/>
      <c r="AT79" s="212"/>
      <c r="AU79" s="212"/>
      <c r="AV79" s="212"/>
      <c r="AW79" s="212"/>
      <c r="AX79" s="212"/>
      <c r="AY79" s="212"/>
      <c r="AZ79" s="212"/>
      <c r="BA79" s="212"/>
      <c r="BB79" s="212"/>
      <c r="BC79" s="212"/>
      <c r="BD79" s="212"/>
      <c r="BE79" s="212"/>
      <c r="BF79" s="212"/>
      <c r="BG79" s="212"/>
      <c r="BH79" s="212"/>
    </row>
    <row r="80" spans="1:60" outlineLevel="1" x14ac:dyDescent="0.25">
      <c r="A80" s="235">
        <v>25</v>
      </c>
      <c r="B80" s="236" t="s">
        <v>222</v>
      </c>
      <c r="C80" s="254" t="s">
        <v>223</v>
      </c>
      <c r="D80" s="237" t="s">
        <v>210</v>
      </c>
      <c r="E80" s="238">
        <v>0.10025000000000001</v>
      </c>
      <c r="F80" s="239"/>
      <c r="G80" s="240">
        <f>ROUND(E80*F80,2)</f>
        <v>0</v>
      </c>
      <c r="H80" s="239"/>
      <c r="I80" s="240">
        <f>ROUND(E80*H80,2)</f>
        <v>0</v>
      </c>
      <c r="J80" s="239"/>
      <c r="K80" s="240">
        <f>ROUND(E80*J80,2)</f>
        <v>0</v>
      </c>
      <c r="L80" s="240">
        <v>21</v>
      </c>
      <c r="M80" s="240">
        <f>G80*(1+L80/100)</f>
        <v>0</v>
      </c>
      <c r="N80" s="238">
        <v>0</v>
      </c>
      <c r="O80" s="238">
        <f>ROUND(E80*N80,2)</f>
        <v>0</v>
      </c>
      <c r="P80" s="238">
        <v>0</v>
      </c>
      <c r="Q80" s="238">
        <f>ROUND(E80*P80,2)</f>
        <v>0</v>
      </c>
      <c r="R80" s="240" t="s">
        <v>216</v>
      </c>
      <c r="S80" s="240" t="s">
        <v>123</v>
      </c>
      <c r="T80" s="241" t="s">
        <v>123</v>
      </c>
      <c r="U80" s="222">
        <v>4.9470000000000001</v>
      </c>
      <c r="V80" s="222">
        <f>ROUND(E80*U80,2)</f>
        <v>0.5</v>
      </c>
      <c r="W80" s="222"/>
      <c r="X80" s="222" t="s">
        <v>211</v>
      </c>
      <c r="Y80" s="222" t="s">
        <v>125</v>
      </c>
      <c r="Z80" s="212"/>
      <c r="AA80" s="212"/>
      <c r="AB80" s="212"/>
      <c r="AC80" s="212"/>
      <c r="AD80" s="212"/>
      <c r="AE80" s="212"/>
      <c r="AF80" s="212"/>
      <c r="AG80" s="212" t="s">
        <v>212</v>
      </c>
      <c r="AH80" s="212"/>
      <c r="AI80" s="212"/>
      <c r="AJ80" s="212"/>
      <c r="AK80" s="212"/>
      <c r="AL80" s="212"/>
      <c r="AM80" s="212"/>
      <c r="AN80" s="212"/>
      <c r="AO80" s="212"/>
      <c r="AP80" s="212"/>
      <c r="AQ80" s="212"/>
      <c r="AR80" s="212"/>
      <c r="AS80" s="212"/>
      <c r="AT80" s="212"/>
      <c r="AU80" s="212"/>
      <c r="AV80" s="212"/>
      <c r="AW80" s="212"/>
      <c r="AX80" s="212"/>
      <c r="AY80" s="212"/>
      <c r="AZ80" s="212"/>
      <c r="BA80" s="212"/>
      <c r="BB80" s="212"/>
      <c r="BC80" s="212"/>
      <c r="BD80" s="212"/>
      <c r="BE80" s="212"/>
      <c r="BF80" s="212"/>
      <c r="BG80" s="212"/>
      <c r="BH80" s="212"/>
    </row>
    <row r="81" spans="1:60" outlineLevel="2" x14ac:dyDescent="0.25">
      <c r="A81" s="219"/>
      <c r="B81" s="220"/>
      <c r="C81" s="255" t="s">
        <v>224</v>
      </c>
      <c r="D81" s="242"/>
      <c r="E81" s="242"/>
      <c r="F81" s="242"/>
      <c r="G81" s="242"/>
      <c r="H81" s="222"/>
      <c r="I81" s="222"/>
      <c r="J81" s="222"/>
      <c r="K81" s="222"/>
      <c r="L81" s="222"/>
      <c r="M81" s="222"/>
      <c r="N81" s="221"/>
      <c r="O81" s="221"/>
      <c r="P81" s="221"/>
      <c r="Q81" s="221"/>
      <c r="R81" s="222"/>
      <c r="S81" s="222"/>
      <c r="T81" s="222"/>
      <c r="U81" s="222"/>
      <c r="V81" s="222"/>
      <c r="W81" s="222"/>
      <c r="X81" s="222"/>
      <c r="Y81" s="222"/>
      <c r="Z81" s="212"/>
      <c r="AA81" s="212"/>
      <c r="AB81" s="212"/>
      <c r="AC81" s="212"/>
      <c r="AD81" s="212"/>
      <c r="AE81" s="212"/>
      <c r="AF81" s="212"/>
      <c r="AG81" s="212" t="s">
        <v>128</v>
      </c>
      <c r="AH81" s="212"/>
      <c r="AI81" s="212"/>
      <c r="AJ81" s="212"/>
      <c r="AK81" s="212"/>
      <c r="AL81" s="212"/>
      <c r="AM81" s="212"/>
      <c r="AN81" s="212"/>
      <c r="AO81" s="212"/>
      <c r="AP81" s="212"/>
      <c r="AQ81" s="212"/>
      <c r="AR81" s="212"/>
      <c r="AS81" s="212"/>
      <c r="AT81" s="212"/>
      <c r="AU81" s="212"/>
      <c r="AV81" s="212"/>
      <c r="AW81" s="212"/>
      <c r="AX81" s="212"/>
      <c r="AY81" s="212"/>
      <c r="AZ81" s="212"/>
      <c r="BA81" s="212"/>
      <c r="BB81" s="212"/>
      <c r="BC81" s="212"/>
      <c r="BD81" s="212"/>
      <c r="BE81" s="212"/>
      <c r="BF81" s="212"/>
      <c r="BG81" s="212"/>
      <c r="BH81" s="212"/>
    </row>
    <row r="82" spans="1:60" ht="13" x14ac:dyDescent="0.25">
      <c r="A82" s="228" t="s">
        <v>117</v>
      </c>
      <c r="B82" s="229" t="s">
        <v>83</v>
      </c>
      <c r="C82" s="253" t="s">
        <v>84</v>
      </c>
      <c r="D82" s="230"/>
      <c r="E82" s="231"/>
      <c r="F82" s="232"/>
      <c r="G82" s="232">
        <f>SUMIF(AG83:AG84,"&lt;&gt;NOR",G83:G84)</f>
        <v>0</v>
      </c>
      <c r="H82" s="232"/>
      <c r="I82" s="232">
        <f>SUM(I83:I84)</f>
        <v>0</v>
      </c>
      <c r="J82" s="232"/>
      <c r="K82" s="232">
        <f>SUM(K83:K84)</f>
        <v>0</v>
      </c>
      <c r="L82" s="232"/>
      <c r="M82" s="232">
        <f>SUM(M83:M84)</f>
        <v>0</v>
      </c>
      <c r="N82" s="231"/>
      <c r="O82" s="231">
        <f>SUM(O83:O84)</f>
        <v>0</v>
      </c>
      <c r="P82" s="231"/>
      <c r="Q82" s="231">
        <f>SUM(Q83:Q84)</f>
        <v>0</v>
      </c>
      <c r="R82" s="232"/>
      <c r="S82" s="232"/>
      <c r="T82" s="233"/>
      <c r="U82" s="227"/>
      <c r="V82" s="227">
        <f>SUM(V83:V84)</f>
        <v>0</v>
      </c>
      <c r="W82" s="227"/>
      <c r="X82" s="227"/>
      <c r="Y82" s="227"/>
      <c r="AG82" t="s">
        <v>118</v>
      </c>
    </row>
    <row r="83" spans="1:60" outlineLevel="1" x14ac:dyDescent="0.25">
      <c r="A83" s="235">
        <v>26</v>
      </c>
      <c r="B83" s="236" t="s">
        <v>225</v>
      </c>
      <c r="C83" s="254" t="s">
        <v>226</v>
      </c>
      <c r="D83" s="237" t="s">
        <v>227</v>
      </c>
      <c r="E83" s="238">
        <v>1</v>
      </c>
      <c r="F83" s="239"/>
      <c r="G83" s="240">
        <f>ROUND(E83*F83,2)</f>
        <v>0</v>
      </c>
      <c r="H83" s="239"/>
      <c r="I83" s="240">
        <f>ROUND(E83*H83,2)</f>
        <v>0</v>
      </c>
      <c r="J83" s="239"/>
      <c r="K83" s="240">
        <f>ROUND(E83*J83,2)</f>
        <v>0</v>
      </c>
      <c r="L83" s="240">
        <v>21</v>
      </c>
      <c r="M83" s="240">
        <f>G83*(1+L83/100)</f>
        <v>0</v>
      </c>
      <c r="N83" s="238">
        <v>0</v>
      </c>
      <c r="O83" s="238">
        <f>ROUND(E83*N83,2)</f>
        <v>0</v>
      </c>
      <c r="P83" s="238">
        <v>0</v>
      </c>
      <c r="Q83" s="238">
        <f>ROUND(E83*P83,2)</f>
        <v>0</v>
      </c>
      <c r="R83" s="240"/>
      <c r="S83" s="240" t="s">
        <v>163</v>
      </c>
      <c r="T83" s="241" t="s">
        <v>164</v>
      </c>
      <c r="U83" s="222">
        <v>0</v>
      </c>
      <c r="V83" s="222">
        <f>ROUND(E83*U83,2)</f>
        <v>0</v>
      </c>
      <c r="W83" s="222"/>
      <c r="X83" s="222" t="s">
        <v>228</v>
      </c>
      <c r="Y83" s="222" t="s">
        <v>125</v>
      </c>
      <c r="Z83" s="212"/>
      <c r="AA83" s="212"/>
      <c r="AB83" s="212"/>
      <c r="AC83" s="212"/>
      <c r="AD83" s="212"/>
      <c r="AE83" s="212"/>
      <c r="AF83" s="212"/>
      <c r="AG83" s="212" t="s">
        <v>229</v>
      </c>
      <c r="AH83" s="212"/>
      <c r="AI83" s="212"/>
      <c r="AJ83" s="212"/>
      <c r="AK83" s="212"/>
      <c r="AL83" s="212"/>
      <c r="AM83" s="212"/>
      <c r="AN83" s="212"/>
      <c r="AO83" s="212"/>
      <c r="AP83" s="212"/>
      <c r="AQ83" s="212"/>
      <c r="AR83" s="212"/>
      <c r="AS83" s="212"/>
      <c r="AT83" s="212"/>
      <c r="AU83" s="212"/>
      <c r="AV83" s="212"/>
      <c r="AW83" s="212"/>
      <c r="AX83" s="212"/>
      <c r="AY83" s="212"/>
      <c r="AZ83" s="212"/>
      <c r="BA83" s="212"/>
      <c r="BB83" s="212"/>
      <c r="BC83" s="212"/>
      <c r="BD83" s="212"/>
      <c r="BE83" s="212"/>
      <c r="BF83" s="212"/>
      <c r="BG83" s="212"/>
      <c r="BH83" s="212"/>
    </row>
    <row r="84" spans="1:60" outlineLevel="2" x14ac:dyDescent="0.25">
      <c r="A84" s="219"/>
      <c r="B84" s="220"/>
      <c r="C84" s="256" t="s">
        <v>230</v>
      </c>
      <c r="D84" s="223"/>
      <c r="E84" s="224">
        <v>1</v>
      </c>
      <c r="F84" s="222"/>
      <c r="G84" s="222"/>
      <c r="H84" s="222"/>
      <c r="I84" s="222"/>
      <c r="J84" s="222"/>
      <c r="K84" s="222"/>
      <c r="L84" s="222"/>
      <c r="M84" s="222"/>
      <c r="N84" s="221"/>
      <c r="O84" s="221"/>
      <c r="P84" s="221"/>
      <c r="Q84" s="221"/>
      <c r="R84" s="222"/>
      <c r="S84" s="222"/>
      <c r="T84" s="222"/>
      <c r="U84" s="222"/>
      <c r="V84" s="222"/>
      <c r="W84" s="222"/>
      <c r="X84" s="222"/>
      <c r="Y84" s="222"/>
      <c r="Z84" s="212"/>
      <c r="AA84" s="212"/>
      <c r="AB84" s="212"/>
      <c r="AC84" s="212"/>
      <c r="AD84" s="212"/>
      <c r="AE84" s="212"/>
      <c r="AF84" s="212"/>
      <c r="AG84" s="212" t="s">
        <v>130</v>
      </c>
      <c r="AH84" s="212">
        <v>0</v>
      </c>
      <c r="AI84" s="212"/>
      <c r="AJ84" s="212"/>
      <c r="AK84" s="212"/>
      <c r="AL84" s="212"/>
      <c r="AM84" s="212"/>
      <c r="AN84" s="212"/>
      <c r="AO84" s="212"/>
      <c r="AP84" s="212"/>
      <c r="AQ84" s="212"/>
      <c r="AR84" s="212"/>
      <c r="AS84" s="212"/>
      <c r="AT84" s="212"/>
      <c r="AU84" s="212"/>
      <c r="AV84" s="212"/>
      <c r="AW84" s="212"/>
      <c r="AX84" s="212"/>
      <c r="AY84" s="212"/>
      <c r="AZ84" s="212"/>
      <c r="BA84" s="212"/>
      <c r="BB84" s="212"/>
      <c r="BC84" s="212"/>
      <c r="BD84" s="212"/>
      <c r="BE84" s="212"/>
      <c r="BF84" s="212"/>
      <c r="BG84" s="212"/>
      <c r="BH84" s="212"/>
    </row>
    <row r="85" spans="1:60" ht="13" x14ac:dyDescent="0.25">
      <c r="A85" s="228" t="s">
        <v>117</v>
      </c>
      <c r="B85" s="229" t="s">
        <v>85</v>
      </c>
      <c r="C85" s="253" t="s">
        <v>86</v>
      </c>
      <c r="D85" s="230"/>
      <c r="E85" s="231"/>
      <c r="F85" s="232"/>
      <c r="G85" s="232">
        <f>SUMIF(AG86:AG93,"&lt;&gt;NOR",G86:G93)</f>
        <v>0</v>
      </c>
      <c r="H85" s="232"/>
      <c r="I85" s="232">
        <f>SUM(I86:I93)</f>
        <v>0</v>
      </c>
      <c r="J85" s="232"/>
      <c r="K85" s="232">
        <f>SUM(K86:K93)</f>
        <v>0</v>
      </c>
      <c r="L85" s="232"/>
      <c r="M85" s="232">
        <f>SUM(M86:M93)</f>
        <v>0</v>
      </c>
      <c r="N85" s="231"/>
      <c r="O85" s="231">
        <f>SUM(O86:O93)</f>
        <v>0</v>
      </c>
      <c r="P85" s="231"/>
      <c r="Q85" s="231">
        <f>SUM(Q86:Q93)</f>
        <v>0</v>
      </c>
      <c r="R85" s="232"/>
      <c r="S85" s="232"/>
      <c r="T85" s="233"/>
      <c r="U85" s="227"/>
      <c r="V85" s="227">
        <f>SUM(V86:V93)</f>
        <v>0.06</v>
      </c>
      <c r="W85" s="227"/>
      <c r="X85" s="227"/>
      <c r="Y85" s="227"/>
      <c r="AG85" t="s">
        <v>118</v>
      </c>
    </row>
    <row r="86" spans="1:60" outlineLevel="1" x14ac:dyDescent="0.25">
      <c r="A86" s="235">
        <v>27</v>
      </c>
      <c r="B86" s="236" t="s">
        <v>231</v>
      </c>
      <c r="C86" s="254" t="s">
        <v>232</v>
      </c>
      <c r="D86" s="237" t="s">
        <v>210</v>
      </c>
      <c r="E86" s="238">
        <v>4.6510000000000003E-2</v>
      </c>
      <c r="F86" s="239"/>
      <c r="G86" s="240">
        <f>ROUND(E86*F86,2)</f>
        <v>0</v>
      </c>
      <c r="H86" s="239"/>
      <c r="I86" s="240">
        <f>ROUND(E86*H86,2)</f>
        <v>0</v>
      </c>
      <c r="J86" s="239"/>
      <c r="K86" s="240">
        <f>ROUND(E86*J86,2)</f>
        <v>0</v>
      </c>
      <c r="L86" s="240">
        <v>21</v>
      </c>
      <c r="M86" s="240">
        <f>G86*(1+L86/100)</f>
        <v>0</v>
      </c>
      <c r="N86" s="238">
        <v>0</v>
      </c>
      <c r="O86" s="238">
        <f>ROUND(E86*N86,2)</f>
        <v>0</v>
      </c>
      <c r="P86" s="238">
        <v>0</v>
      </c>
      <c r="Q86" s="238">
        <f>ROUND(E86*P86,2)</f>
        <v>0</v>
      </c>
      <c r="R86" s="240" t="s">
        <v>233</v>
      </c>
      <c r="S86" s="240" t="s">
        <v>123</v>
      </c>
      <c r="T86" s="241" t="s">
        <v>123</v>
      </c>
      <c r="U86" s="222">
        <v>0.49</v>
      </c>
      <c r="V86" s="222">
        <f>ROUND(E86*U86,2)</f>
        <v>0.02</v>
      </c>
      <c r="W86" s="222"/>
      <c r="X86" s="222" t="s">
        <v>234</v>
      </c>
      <c r="Y86" s="222" t="s">
        <v>125</v>
      </c>
      <c r="Z86" s="212"/>
      <c r="AA86" s="212"/>
      <c r="AB86" s="212"/>
      <c r="AC86" s="212"/>
      <c r="AD86" s="212"/>
      <c r="AE86" s="212"/>
      <c r="AF86" s="212"/>
      <c r="AG86" s="212" t="s">
        <v>235</v>
      </c>
      <c r="AH86" s="212"/>
      <c r="AI86" s="212"/>
      <c r="AJ86" s="212"/>
      <c r="AK86" s="212"/>
      <c r="AL86" s="212"/>
      <c r="AM86" s="212"/>
      <c r="AN86" s="212"/>
      <c r="AO86" s="212"/>
      <c r="AP86" s="212"/>
      <c r="AQ86" s="212"/>
      <c r="AR86" s="212"/>
      <c r="AS86" s="212"/>
      <c r="AT86" s="212"/>
      <c r="AU86" s="212"/>
      <c r="AV86" s="212"/>
      <c r="AW86" s="212"/>
      <c r="AX86" s="212"/>
      <c r="AY86" s="212"/>
      <c r="AZ86" s="212"/>
      <c r="BA86" s="212"/>
      <c r="BB86" s="212"/>
      <c r="BC86" s="212"/>
      <c r="BD86" s="212"/>
      <c r="BE86" s="212"/>
      <c r="BF86" s="212"/>
      <c r="BG86" s="212"/>
      <c r="BH86" s="212"/>
    </row>
    <row r="87" spans="1:60" outlineLevel="2" x14ac:dyDescent="0.25">
      <c r="A87" s="219"/>
      <c r="B87" s="220"/>
      <c r="C87" s="259" t="s">
        <v>236</v>
      </c>
      <c r="D87" s="245"/>
      <c r="E87" s="245"/>
      <c r="F87" s="245"/>
      <c r="G87" s="245"/>
      <c r="H87" s="222"/>
      <c r="I87" s="222"/>
      <c r="J87" s="222"/>
      <c r="K87" s="222"/>
      <c r="L87" s="222"/>
      <c r="M87" s="222"/>
      <c r="N87" s="221"/>
      <c r="O87" s="221"/>
      <c r="P87" s="221"/>
      <c r="Q87" s="221"/>
      <c r="R87" s="222"/>
      <c r="S87" s="222"/>
      <c r="T87" s="222"/>
      <c r="U87" s="222"/>
      <c r="V87" s="222"/>
      <c r="W87" s="222"/>
      <c r="X87" s="222"/>
      <c r="Y87" s="222"/>
      <c r="Z87" s="212"/>
      <c r="AA87" s="212"/>
      <c r="AB87" s="212"/>
      <c r="AC87" s="212"/>
      <c r="AD87" s="212"/>
      <c r="AE87" s="212"/>
      <c r="AF87" s="212"/>
      <c r="AG87" s="212" t="s">
        <v>146</v>
      </c>
      <c r="AH87" s="212"/>
      <c r="AI87" s="212"/>
      <c r="AJ87" s="212"/>
      <c r="AK87" s="212"/>
      <c r="AL87" s="212"/>
      <c r="AM87" s="212"/>
      <c r="AN87" s="212"/>
      <c r="AO87" s="212"/>
      <c r="AP87" s="212"/>
      <c r="AQ87" s="212"/>
      <c r="AR87" s="212"/>
      <c r="AS87" s="212"/>
      <c r="AT87" s="212"/>
      <c r="AU87" s="212"/>
      <c r="AV87" s="212"/>
      <c r="AW87" s="212"/>
      <c r="AX87" s="212"/>
      <c r="AY87" s="212"/>
      <c r="AZ87" s="212"/>
      <c r="BA87" s="212"/>
      <c r="BB87" s="212"/>
      <c r="BC87" s="212"/>
      <c r="BD87" s="212"/>
      <c r="BE87" s="212"/>
      <c r="BF87" s="212"/>
      <c r="BG87" s="212"/>
      <c r="BH87" s="212"/>
    </row>
    <row r="88" spans="1:60" outlineLevel="1" x14ac:dyDescent="0.25">
      <c r="A88" s="246">
        <v>28</v>
      </c>
      <c r="B88" s="247" t="s">
        <v>237</v>
      </c>
      <c r="C88" s="260" t="s">
        <v>238</v>
      </c>
      <c r="D88" s="248" t="s">
        <v>210</v>
      </c>
      <c r="E88" s="249">
        <v>4.6510000000000003E-2</v>
      </c>
      <c r="F88" s="250"/>
      <c r="G88" s="251">
        <f>ROUND(E88*F88,2)</f>
        <v>0</v>
      </c>
      <c r="H88" s="250"/>
      <c r="I88" s="251">
        <f>ROUND(E88*H88,2)</f>
        <v>0</v>
      </c>
      <c r="J88" s="250"/>
      <c r="K88" s="251">
        <f>ROUND(E88*J88,2)</f>
        <v>0</v>
      </c>
      <c r="L88" s="251">
        <v>21</v>
      </c>
      <c r="M88" s="251">
        <f>G88*(1+L88/100)</f>
        <v>0</v>
      </c>
      <c r="N88" s="249">
        <v>0</v>
      </c>
      <c r="O88" s="249">
        <f>ROUND(E88*N88,2)</f>
        <v>0</v>
      </c>
      <c r="P88" s="249">
        <v>0</v>
      </c>
      <c r="Q88" s="249">
        <f>ROUND(E88*P88,2)</f>
        <v>0</v>
      </c>
      <c r="R88" s="251" t="s">
        <v>233</v>
      </c>
      <c r="S88" s="251" t="s">
        <v>123</v>
      </c>
      <c r="T88" s="252" t="s">
        <v>123</v>
      </c>
      <c r="U88" s="222">
        <v>0</v>
      </c>
      <c r="V88" s="222">
        <f>ROUND(E88*U88,2)</f>
        <v>0</v>
      </c>
      <c r="W88" s="222"/>
      <c r="X88" s="222" t="s">
        <v>234</v>
      </c>
      <c r="Y88" s="222" t="s">
        <v>125</v>
      </c>
      <c r="Z88" s="212"/>
      <c r="AA88" s="212"/>
      <c r="AB88" s="212"/>
      <c r="AC88" s="212"/>
      <c r="AD88" s="212"/>
      <c r="AE88" s="212"/>
      <c r="AF88" s="212"/>
      <c r="AG88" s="212" t="s">
        <v>235</v>
      </c>
      <c r="AH88" s="212"/>
      <c r="AI88" s="212"/>
      <c r="AJ88" s="212"/>
      <c r="AK88" s="212"/>
      <c r="AL88" s="212"/>
      <c r="AM88" s="212"/>
      <c r="AN88" s="212"/>
      <c r="AO88" s="212"/>
      <c r="AP88" s="212"/>
      <c r="AQ88" s="212"/>
      <c r="AR88" s="212"/>
      <c r="AS88" s="212"/>
      <c r="AT88" s="212"/>
      <c r="AU88" s="212"/>
      <c r="AV88" s="212"/>
      <c r="AW88" s="212"/>
      <c r="AX88" s="212"/>
      <c r="AY88" s="212"/>
      <c r="AZ88" s="212"/>
      <c r="BA88" s="212"/>
      <c r="BB88" s="212"/>
      <c r="BC88" s="212"/>
      <c r="BD88" s="212"/>
      <c r="BE88" s="212"/>
      <c r="BF88" s="212"/>
      <c r="BG88" s="212"/>
      <c r="BH88" s="212"/>
    </row>
    <row r="89" spans="1:60" outlineLevel="1" x14ac:dyDescent="0.25">
      <c r="A89" s="235">
        <v>29</v>
      </c>
      <c r="B89" s="236" t="s">
        <v>239</v>
      </c>
      <c r="C89" s="254" t="s">
        <v>240</v>
      </c>
      <c r="D89" s="237" t="s">
        <v>210</v>
      </c>
      <c r="E89" s="238">
        <v>4.6510000000000003E-2</v>
      </c>
      <c r="F89" s="239"/>
      <c r="G89" s="240">
        <f>ROUND(E89*F89,2)</f>
        <v>0</v>
      </c>
      <c r="H89" s="239"/>
      <c r="I89" s="240">
        <f>ROUND(E89*H89,2)</f>
        <v>0</v>
      </c>
      <c r="J89" s="239"/>
      <c r="K89" s="240">
        <f>ROUND(E89*J89,2)</f>
        <v>0</v>
      </c>
      <c r="L89" s="240">
        <v>21</v>
      </c>
      <c r="M89" s="240">
        <f>G89*(1+L89/100)</f>
        <v>0</v>
      </c>
      <c r="N89" s="238">
        <v>0</v>
      </c>
      <c r="O89" s="238">
        <f>ROUND(E89*N89,2)</f>
        <v>0</v>
      </c>
      <c r="P89" s="238">
        <v>0</v>
      </c>
      <c r="Q89" s="238">
        <f>ROUND(E89*P89,2)</f>
        <v>0</v>
      </c>
      <c r="R89" s="240" t="s">
        <v>233</v>
      </c>
      <c r="S89" s="240" t="s">
        <v>123</v>
      </c>
      <c r="T89" s="241" t="s">
        <v>123</v>
      </c>
      <c r="U89" s="222">
        <v>0</v>
      </c>
      <c r="V89" s="222">
        <f>ROUND(E89*U89,2)</f>
        <v>0</v>
      </c>
      <c r="W89" s="222"/>
      <c r="X89" s="222" t="s">
        <v>234</v>
      </c>
      <c r="Y89" s="222" t="s">
        <v>125</v>
      </c>
      <c r="Z89" s="212"/>
      <c r="AA89" s="212"/>
      <c r="AB89" s="212"/>
      <c r="AC89" s="212"/>
      <c r="AD89" s="212"/>
      <c r="AE89" s="212"/>
      <c r="AF89" s="212"/>
      <c r="AG89" s="212" t="s">
        <v>235</v>
      </c>
      <c r="AH89" s="212"/>
      <c r="AI89" s="212"/>
      <c r="AJ89" s="212"/>
      <c r="AK89" s="212"/>
      <c r="AL89" s="212"/>
      <c r="AM89" s="212"/>
      <c r="AN89" s="212"/>
      <c r="AO89" s="212"/>
      <c r="AP89" s="212"/>
      <c r="AQ89" s="212"/>
      <c r="AR89" s="212"/>
      <c r="AS89" s="212"/>
      <c r="AT89" s="212"/>
      <c r="AU89" s="212"/>
      <c r="AV89" s="212"/>
      <c r="AW89" s="212"/>
      <c r="AX89" s="212"/>
      <c r="AY89" s="212"/>
      <c r="AZ89" s="212"/>
      <c r="BA89" s="212"/>
      <c r="BB89" s="212"/>
      <c r="BC89" s="212"/>
      <c r="BD89" s="212"/>
      <c r="BE89" s="212"/>
      <c r="BF89" s="212"/>
      <c r="BG89" s="212"/>
      <c r="BH89" s="212"/>
    </row>
    <row r="90" spans="1:60" outlineLevel="2" x14ac:dyDescent="0.25">
      <c r="A90" s="219"/>
      <c r="B90" s="220"/>
      <c r="C90" s="259" t="s">
        <v>241</v>
      </c>
      <c r="D90" s="245"/>
      <c r="E90" s="245"/>
      <c r="F90" s="245"/>
      <c r="G90" s="245"/>
      <c r="H90" s="222"/>
      <c r="I90" s="222"/>
      <c r="J90" s="222"/>
      <c r="K90" s="222"/>
      <c r="L90" s="222"/>
      <c r="M90" s="222"/>
      <c r="N90" s="221"/>
      <c r="O90" s="221"/>
      <c r="P90" s="221"/>
      <c r="Q90" s="221"/>
      <c r="R90" s="222"/>
      <c r="S90" s="222"/>
      <c r="T90" s="222"/>
      <c r="U90" s="222"/>
      <c r="V90" s="222"/>
      <c r="W90" s="222"/>
      <c r="X90" s="222"/>
      <c r="Y90" s="222"/>
      <c r="Z90" s="212"/>
      <c r="AA90" s="212"/>
      <c r="AB90" s="212"/>
      <c r="AC90" s="212"/>
      <c r="AD90" s="212"/>
      <c r="AE90" s="212"/>
      <c r="AF90" s="212"/>
      <c r="AG90" s="212" t="s">
        <v>146</v>
      </c>
      <c r="AH90" s="212"/>
      <c r="AI90" s="212"/>
      <c r="AJ90" s="212"/>
      <c r="AK90" s="212"/>
      <c r="AL90" s="212"/>
      <c r="AM90" s="212"/>
      <c r="AN90" s="212"/>
      <c r="AO90" s="212"/>
      <c r="AP90" s="212"/>
      <c r="AQ90" s="212"/>
      <c r="AR90" s="212"/>
      <c r="AS90" s="212"/>
      <c r="AT90" s="212"/>
      <c r="AU90" s="212"/>
      <c r="AV90" s="212"/>
      <c r="AW90" s="212"/>
      <c r="AX90" s="212"/>
      <c r="AY90" s="212"/>
      <c r="AZ90" s="212"/>
      <c r="BA90" s="212"/>
      <c r="BB90" s="212"/>
      <c r="BC90" s="212"/>
      <c r="BD90" s="212"/>
      <c r="BE90" s="212"/>
      <c r="BF90" s="212"/>
      <c r="BG90" s="212"/>
      <c r="BH90" s="212"/>
    </row>
    <row r="91" spans="1:60" ht="20" outlineLevel="1" x14ac:dyDescent="0.25">
      <c r="A91" s="235">
        <v>30</v>
      </c>
      <c r="B91" s="236" t="s">
        <v>242</v>
      </c>
      <c r="C91" s="254" t="s">
        <v>243</v>
      </c>
      <c r="D91" s="237" t="s">
        <v>210</v>
      </c>
      <c r="E91" s="238">
        <v>4.6510000000000003E-2</v>
      </c>
      <c r="F91" s="239"/>
      <c r="G91" s="240">
        <f>ROUND(E91*F91,2)</f>
        <v>0</v>
      </c>
      <c r="H91" s="239"/>
      <c r="I91" s="240">
        <f>ROUND(E91*H91,2)</f>
        <v>0</v>
      </c>
      <c r="J91" s="239"/>
      <c r="K91" s="240">
        <f>ROUND(E91*J91,2)</f>
        <v>0</v>
      </c>
      <c r="L91" s="240">
        <v>21</v>
      </c>
      <c r="M91" s="240">
        <f>G91*(1+L91/100)</f>
        <v>0</v>
      </c>
      <c r="N91" s="238">
        <v>0</v>
      </c>
      <c r="O91" s="238">
        <f>ROUND(E91*N91,2)</f>
        <v>0</v>
      </c>
      <c r="P91" s="238">
        <v>0</v>
      </c>
      <c r="Q91" s="238">
        <f>ROUND(E91*P91,2)</f>
        <v>0</v>
      </c>
      <c r="R91" s="240" t="s">
        <v>244</v>
      </c>
      <c r="S91" s="240" t="s">
        <v>123</v>
      </c>
      <c r="T91" s="241" t="s">
        <v>123</v>
      </c>
      <c r="U91" s="222">
        <v>0.83199999999999996</v>
      </c>
      <c r="V91" s="222">
        <f>ROUND(E91*U91,2)</f>
        <v>0.04</v>
      </c>
      <c r="W91" s="222"/>
      <c r="X91" s="222" t="s">
        <v>234</v>
      </c>
      <c r="Y91" s="222" t="s">
        <v>125</v>
      </c>
      <c r="Z91" s="212"/>
      <c r="AA91" s="212"/>
      <c r="AB91" s="212"/>
      <c r="AC91" s="212"/>
      <c r="AD91" s="212"/>
      <c r="AE91" s="212"/>
      <c r="AF91" s="212"/>
      <c r="AG91" s="212" t="s">
        <v>235</v>
      </c>
      <c r="AH91" s="212"/>
      <c r="AI91" s="212"/>
      <c r="AJ91" s="212"/>
      <c r="AK91" s="212"/>
      <c r="AL91" s="212"/>
      <c r="AM91" s="212"/>
      <c r="AN91" s="212"/>
      <c r="AO91" s="212"/>
      <c r="AP91" s="212"/>
      <c r="AQ91" s="212"/>
      <c r="AR91" s="212"/>
      <c r="AS91" s="212"/>
      <c r="AT91" s="212"/>
      <c r="AU91" s="212"/>
      <c r="AV91" s="212"/>
      <c r="AW91" s="212"/>
      <c r="AX91" s="212"/>
      <c r="AY91" s="212"/>
      <c r="AZ91" s="212"/>
      <c r="BA91" s="212"/>
      <c r="BB91" s="212"/>
      <c r="BC91" s="212"/>
      <c r="BD91" s="212"/>
      <c r="BE91" s="212"/>
      <c r="BF91" s="212"/>
      <c r="BG91" s="212"/>
      <c r="BH91" s="212"/>
    </row>
    <row r="92" spans="1:60" outlineLevel="2" x14ac:dyDescent="0.25">
      <c r="A92" s="219"/>
      <c r="B92" s="220"/>
      <c r="C92" s="255" t="s">
        <v>245</v>
      </c>
      <c r="D92" s="242"/>
      <c r="E92" s="242"/>
      <c r="F92" s="242"/>
      <c r="G92" s="242"/>
      <c r="H92" s="222"/>
      <c r="I92" s="222"/>
      <c r="J92" s="222"/>
      <c r="K92" s="222"/>
      <c r="L92" s="222"/>
      <c r="M92" s="222"/>
      <c r="N92" s="221"/>
      <c r="O92" s="221"/>
      <c r="P92" s="221"/>
      <c r="Q92" s="221"/>
      <c r="R92" s="222"/>
      <c r="S92" s="222"/>
      <c r="T92" s="222"/>
      <c r="U92" s="222"/>
      <c r="V92" s="222"/>
      <c r="W92" s="222"/>
      <c r="X92" s="222"/>
      <c r="Y92" s="222"/>
      <c r="Z92" s="212"/>
      <c r="AA92" s="212"/>
      <c r="AB92" s="212"/>
      <c r="AC92" s="212"/>
      <c r="AD92" s="212"/>
      <c r="AE92" s="212"/>
      <c r="AF92" s="212"/>
      <c r="AG92" s="212" t="s">
        <v>128</v>
      </c>
      <c r="AH92" s="212"/>
      <c r="AI92" s="212"/>
      <c r="AJ92" s="212"/>
      <c r="AK92" s="212"/>
      <c r="AL92" s="212"/>
      <c r="AM92" s="212"/>
      <c r="AN92" s="212"/>
      <c r="AO92" s="212"/>
      <c r="AP92" s="212"/>
      <c r="AQ92" s="212"/>
      <c r="AR92" s="212"/>
      <c r="AS92" s="212"/>
      <c r="AT92" s="212"/>
      <c r="AU92" s="212"/>
      <c r="AV92" s="212"/>
      <c r="AW92" s="212"/>
      <c r="AX92" s="212"/>
      <c r="AY92" s="212"/>
      <c r="AZ92" s="212"/>
      <c r="BA92" s="243" t="str">
        <f>C92</f>
        <v>nebo vybouraných hmot nošením nebo přehazováním k místu nakládky přístupnému normálním dopravním prostředkům do 10 m,</v>
      </c>
      <c r="BB92" s="212"/>
      <c r="BC92" s="212"/>
      <c r="BD92" s="212"/>
      <c r="BE92" s="212"/>
      <c r="BF92" s="212"/>
      <c r="BG92" s="212"/>
      <c r="BH92" s="212"/>
    </row>
    <row r="93" spans="1:60" outlineLevel="2" x14ac:dyDescent="0.25">
      <c r="A93" s="219"/>
      <c r="B93" s="220"/>
      <c r="C93" s="257" t="s">
        <v>246</v>
      </c>
      <c r="D93" s="244"/>
      <c r="E93" s="244"/>
      <c r="F93" s="244"/>
      <c r="G93" s="244"/>
      <c r="H93" s="222"/>
      <c r="I93" s="222"/>
      <c r="J93" s="222"/>
      <c r="K93" s="222"/>
      <c r="L93" s="222"/>
      <c r="M93" s="222"/>
      <c r="N93" s="221"/>
      <c r="O93" s="221"/>
      <c r="P93" s="221"/>
      <c r="Q93" s="221"/>
      <c r="R93" s="222"/>
      <c r="S93" s="222"/>
      <c r="T93" s="222"/>
      <c r="U93" s="222"/>
      <c r="V93" s="222"/>
      <c r="W93" s="222"/>
      <c r="X93" s="222"/>
      <c r="Y93" s="222"/>
      <c r="Z93" s="212"/>
      <c r="AA93" s="212"/>
      <c r="AB93" s="212"/>
      <c r="AC93" s="212"/>
      <c r="AD93" s="212"/>
      <c r="AE93" s="212"/>
      <c r="AF93" s="212"/>
      <c r="AG93" s="212" t="s">
        <v>146</v>
      </c>
      <c r="AH93" s="212"/>
      <c r="AI93" s="212"/>
      <c r="AJ93" s="212"/>
      <c r="AK93" s="212"/>
      <c r="AL93" s="212"/>
      <c r="AM93" s="212"/>
      <c r="AN93" s="212"/>
      <c r="AO93" s="212"/>
      <c r="AP93" s="212"/>
      <c r="AQ93" s="212"/>
      <c r="AR93" s="212"/>
      <c r="AS93" s="212"/>
      <c r="AT93" s="212"/>
      <c r="AU93" s="212"/>
      <c r="AV93" s="212"/>
      <c r="AW93" s="212"/>
      <c r="AX93" s="212"/>
      <c r="AY93" s="212"/>
      <c r="AZ93" s="212"/>
      <c r="BA93" s="243" t="str">
        <f>C93</f>
        <v>S naložením suti nebo vybouraných hmot do dopravního prostředku a na jejich vyložením, popřípadě přeložením na normální dopravní prostředek.</v>
      </c>
      <c r="BB93" s="212"/>
      <c r="BC93" s="212"/>
      <c r="BD93" s="212"/>
      <c r="BE93" s="212"/>
      <c r="BF93" s="212"/>
      <c r="BG93" s="212"/>
      <c r="BH93" s="212"/>
    </row>
    <row r="94" spans="1:60" x14ac:dyDescent="0.25">
      <c r="A94" s="3"/>
      <c r="B94" s="4"/>
      <c r="C94" s="261"/>
      <c r="D94" s="6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AE94">
        <v>12</v>
      </c>
      <c r="AF94">
        <v>21</v>
      </c>
      <c r="AG94" t="s">
        <v>103</v>
      </c>
    </row>
    <row r="95" spans="1:60" ht="13" x14ac:dyDescent="0.25">
      <c r="A95" s="215"/>
      <c r="B95" s="216" t="s">
        <v>29</v>
      </c>
      <c r="C95" s="262"/>
      <c r="D95" s="217"/>
      <c r="E95" s="218"/>
      <c r="F95" s="218"/>
      <c r="G95" s="234">
        <f>G8+G38+G68+G71+G82+G85</f>
        <v>0</v>
      </c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AE95">
        <f>SUMIF(L7:L93,AE94,G7:G93)</f>
        <v>0</v>
      </c>
      <c r="AF95">
        <f>SUMIF(L7:L93,AF94,G7:G93)</f>
        <v>0</v>
      </c>
      <c r="AG95" t="s">
        <v>247</v>
      </c>
    </row>
    <row r="96" spans="1:60" x14ac:dyDescent="0.25">
      <c r="C96" s="263"/>
      <c r="D96" s="10"/>
      <c r="AG96" t="s">
        <v>248</v>
      </c>
    </row>
    <row r="97" spans="4:4" x14ac:dyDescent="0.25">
      <c r="D97" s="10"/>
    </row>
    <row r="98" spans="4:4" x14ac:dyDescent="0.25">
      <c r="D98" s="10"/>
    </row>
    <row r="99" spans="4:4" x14ac:dyDescent="0.25">
      <c r="D99" s="10"/>
    </row>
    <row r="100" spans="4:4" x14ac:dyDescent="0.25">
      <c r="D100" s="10"/>
    </row>
    <row r="101" spans="4:4" x14ac:dyDescent="0.25">
      <c r="D101" s="10"/>
    </row>
    <row r="102" spans="4:4" x14ac:dyDescent="0.25">
      <c r="D102" s="10"/>
    </row>
    <row r="103" spans="4:4" x14ac:dyDescent="0.25">
      <c r="D103" s="10"/>
    </row>
    <row r="104" spans="4:4" x14ac:dyDescent="0.25">
      <c r="D104" s="10"/>
    </row>
    <row r="105" spans="4:4" x14ac:dyDescent="0.25">
      <c r="D105" s="10"/>
    </row>
    <row r="106" spans="4:4" x14ac:dyDescent="0.25">
      <c r="D106" s="10"/>
    </row>
    <row r="107" spans="4:4" x14ac:dyDescent="0.25">
      <c r="D107" s="10"/>
    </row>
    <row r="108" spans="4:4" x14ac:dyDescent="0.25">
      <c r="D108" s="10"/>
    </row>
    <row r="109" spans="4:4" x14ac:dyDescent="0.25">
      <c r="D109" s="10"/>
    </row>
    <row r="110" spans="4:4" x14ac:dyDescent="0.25">
      <c r="D110" s="10"/>
    </row>
    <row r="111" spans="4:4" x14ac:dyDescent="0.25">
      <c r="D111" s="10"/>
    </row>
    <row r="112" spans="4:4" x14ac:dyDescent="0.25">
      <c r="D112" s="10"/>
    </row>
    <row r="113" spans="4:4" x14ac:dyDescent="0.25">
      <c r="D113" s="10"/>
    </row>
    <row r="114" spans="4:4" x14ac:dyDescent="0.25">
      <c r="D114" s="10"/>
    </row>
    <row r="115" spans="4:4" x14ac:dyDescent="0.25">
      <c r="D115" s="10"/>
    </row>
    <row r="116" spans="4:4" x14ac:dyDescent="0.25">
      <c r="D116" s="10"/>
    </row>
    <row r="117" spans="4:4" x14ac:dyDescent="0.25">
      <c r="D117" s="10"/>
    </row>
    <row r="118" spans="4:4" x14ac:dyDescent="0.25">
      <c r="D118" s="10"/>
    </row>
    <row r="119" spans="4:4" x14ac:dyDescent="0.25">
      <c r="D119" s="10"/>
    </row>
    <row r="120" spans="4:4" x14ac:dyDescent="0.25">
      <c r="D120" s="10"/>
    </row>
    <row r="121" spans="4:4" x14ac:dyDescent="0.25">
      <c r="D121" s="10"/>
    </row>
    <row r="122" spans="4:4" x14ac:dyDescent="0.25">
      <c r="D122" s="10"/>
    </row>
    <row r="123" spans="4:4" x14ac:dyDescent="0.25">
      <c r="D123" s="10"/>
    </row>
    <row r="124" spans="4:4" x14ac:dyDescent="0.25">
      <c r="D124" s="10"/>
    </row>
    <row r="125" spans="4:4" x14ac:dyDescent="0.25">
      <c r="D125" s="10"/>
    </row>
    <row r="126" spans="4:4" x14ac:dyDescent="0.25">
      <c r="D126" s="10"/>
    </row>
    <row r="127" spans="4:4" x14ac:dyDescent="0.25">
      <c r="D127" s="10"/>
    </row>
    <row r="128" spans="4:4" x14ac:dyDescent="0.25">
      <c r="D128" s="10"/>
    </row>
    <row r="129" spans="4:4" x14ac:dyDescent="0.25">
      <c r="D129" s="10"/>
    </row>
    <row r="130" spans="4:4" x14ac:dyDescent="0.25">
      <c r="D130" s="10"/>
    </row>
    <row r="131" spans="4:4" x14ac:dyDescent="0.25">
      <c r="D131" s="10"/>
    </row>
    <row r="132" spans="4:4" x14ac:dyDescent="0.25">
      <c r="D132" s="10"/>
    </row>
    <row r="133" spans="4:4" x14ac:dyDescent="0.25">
      <c r="D133" s="10"/>
    </row>
    <row r="134" spans="4:4" x14ac:dyDescent="0.25">
      <c r="D134" s="10"/>
    </row>
    <row r="135" spans="4:4" x14ac:dyDescent="0.25">
      <c r="D135" s="10"/>
    </row>
    <row r="136" spans="4:4" x14ac:dyDescent="0.25">
      <c r="D136" s="10"/>
    </row>
    <row r="137" spans="4:4" x14ac:dyDescent="0.25">
      <c r="D137" s="10"/>
    </row>
    <row r="138" spans="4:4" x14ac:dyDescent="0.25">
      <c r="D138" s="10"/>
    </row>
    <row r="139" spans="4:4" x14ac:dyDescent="0.25">
      <c r="D139" s="10"/>
    </row>
    <row r="140" spans="4:4" x14ac:dyDescent="0.25">
      <c r="D140" s="10"/>
    </row>
    <row r="141" spans="4:4" x14ac:dyDescent="0.25">
      <c r="D141" s="10"/>
    </row>
    <row r="142" spans="4:4" x14ac:dyDescent="0.25">
      <c r="D142" s="10"/>
    </row>
    <row r="143" spans="4:4" x14ac:dyDescent="0.25">
      <c r="D143" s="10"/>
    </row>
    <row r="144" spans="4:4" x14ac:dyDescent="0.25">
      <c r="D144" s="10"/>
    </row>
    <row r="145" spans="4:4" x14ac:dyDescent="0.25">
      <c r="D145" s="10"/>
    </row>
    <row r="146" spans="4:4" x14ac:dyDescent="0.25">
      <c r="D146" s="10"/>
    </row>
    <row r="147" spans="4:4" x14ac:dyDescent="0.25">
      <c r="D147" s="10"/>
    </row>
    <row r="148" spans="4:4" x14ac:dyDescent="0.25">
      <c r="D148" s="10"/>
    </row>
    <row r="149" spans="4:4" x14ac:dyDescent="0.25">
      <c r="D149" s="10"/>
    </row>
    <row r="150" spans="4:4" x14ac:dyDescent="0.25">
      <c r="D150" s="10"/>
    </row>
    <row r="151" spans="4:4" x14ac:dyDescent="0.25">
      <c r="D151" s="10"/>
    </row>
    <row r="152" spans="4:4" x14ac:dyDescent="0.25">
      <c r="D152" s="10"/>
    </row>
    <row r="153" spans="4:4" x14ac:dyDescent="0.25">
      <c r="D153" s="10"/>
    </row>
    <row r="154" spans="4:4" x14ac:dyDescent="0.25">
      <c r="D154" s="10"/>
    </row>
    <row r="155" spans="4:4" x14ac:dyDescent="0.25">
      <c r="D155" s="10"/>
    </row>
    <row r="156" spans="4:4" x14ac:dyDescent="0.25">
      <c r="D156" s="10"/>
    </row>
    <row r="157" spans="4:4" x14ac:dyDescent="0.25">
      <c r="D157" s="10"/>
    </row>
    <row r="158" spans="4:4" x14ac:dyDescent="0.25">
      <c r="D158" s="10"/>
    </row>
    <row r="159" spans="4:4" x14ac:dyDescent="0.25">
      <c r="D159" s="10"/>
    </row>
    <row r="160" spans="4:4" x14ac:dyDescent="0.25">
      <c r="D160" s="10"/>
    </row>
    <row r="161" spans="4:4" x14ac:dyDescent="0.25">
      <c r="D161" s="10"/>
    </row>
    <row r="162" spans="4:4" x14ac:dyDescent="0.25">
      <c r="D162" s="10"/>
    </row>
    <row r="163" spans="4:4" x14ac:dyDescent="0.25">
      <c r="D163" s="10"/>
    </row>
    <row r="164" spans="4:4" x14ac:dyDescent="0.25">
      <c r="D164" s="10"/>
    </row>
    <row r="165" spans="4:4" x14ac:dyDescent="0.25">
      <c r="D165" s="10"/>
    </row>
    <row r="166" spans="4:4" x14ac:dyDescent="0.25">
      <c r="D166" s="10"/>
    </row>
    <row r="167" spans="4:4" x14ac:dyDescent="0.25">
      <c r="D167" s="10"/>
    </row>
    <row r="168" spans="4:4" x14ac:dyDescent="0.25">
      <c r="D168" s="10"/>
    </row>
    <row r="169" spans="4:4" x14ac:dyDescent="0.25">
      <c r="D169" s="10"/>
    </row>
    <row r="170" spans="4:4" x14ac:dyDescent="0.25">
      <c r="D170" s="10"/>
    </row>
    <row r="171" spans="4:4" x14ac:dyDescent="0.25">
      <c r="D171" s="10"/>
    </row>
    <row r="172" spans="4:4" x14ac:dyDescent="0.25">
      <c r="D172" s="10"/>
    </row>
    <row r="173" spans="4:4" x14ac:dyDescent="0.25">
      <c r="D173" s="10"/>
    </row>
    <row r="174" spans="4:4" x14ac:dyDescent="0.25">
      <c r="D174" s="10"/>
    </row>
    <row r="175" spans="4:4" x14ac:dyDescent="0.25">
      <c r="D175" s="10"/>
    </row>
    <row r="176" spans="4:4" x14ac:dyDescent="0.25">
      <c r="D176" s="10"/>
    </row>
    <row r="177" spans="4:4" x14ac:dyDescent="0.25">
      <c r="D177" s="10"/>
    </row>
    <row r="178" spans="4:4" x14ac:dyDescent="0.25">
      <c r="D178" s="10"/>
    </row>
    <row r="179" spans="4:4" x14ac:dyDescent="0.25">
      <c r="D179" s="10"/>
    </row>
    <row r="180" spans="4:4" x14ac:dyDescent="0.25">
      <c r="D180" s="10"/>
    </row>
    <row r="181" spans="4:4" x14ac:dyDescent="0.25">
      <c r="D181" s="10"/>
    </row>
    <row r="182" spans="4:4" x14ac:dyDescent="0.25">
      <c r="D182" s="10"/>
    </row>
    <row r="183" spans="4:4" x14ac:dyDescent="0.25">
      <c r="D183" s="10"/>
    </row>
    <row r="184" spans="4:4" x14ac:dyDescent="0.25">
      <c r="D184" s="10"/>
    </row>
    <row r="185" spans="4:4" x14ac:dyDescent="0.25">
      <c r="D185" s="10"/>
    </row>
    <row r="186" spans="4:4" x14ac:dyDescent="0.25">
      <c r="D186" s="10"/>
    </row>
    <row r="187" spans="4:4" x14ac:dyDescent="0.25">
      <c r="D187" s="10"/>
    </row>
    <row r="188" spans="4:4" x14ac:dyDescent="0.25">
      <c r="D188" s="10"/>
    </row>
    <row r="189" spans="4:4" x14ac:dyDescent="0.25">
      <c r="D189" s="10"/>
    </row>
    <row r="190" spans="4:4" x14ac:dyDescent="0.25">
      <c r="D190" s="10"/>
    </row>
    <row r="191" spans="4:4" x14ac:dyDescent="0.25">
      <c r="D191" s="10"/>
    </row>
    <row r="192" spans="4:4" x14ac:dyDescent="0.25">
      <c r="D192" s="10"/>
    </row>
    <row r="193" spans="4:4" x14ac:dyDescent="0.25">
      <c r="D193" s="10"/>
    </row>
    <row r="194" spans="4:4" x14ac:dyDescent="0.25">
      <c r="D194" s="10"/>
    </row>
    <row r="195" spans="4:4" x14ac:dyDescent="0.25">
      <c r="D195" s="10"/>
    </row>
    <row r="196" spans="4:4" x14ac:dyDescent="0.25">
      <c r="D196" s="10"/>
    </row>
    <row r="197" spans="4:4" x14ac:dyDescent="0.25">
      <c r="D197" s="10"/>
    </row>
    <row r="198" spans="4:4" x14ac:dyDescent="0.25">
      <c r="D198" s="10"/>
    </row>
    <row r="199" spans="4:4" x14ac:dyDescent="0.25">
      <c r="D199" s="10"/>
    </row>
    <row r="200" spans="4:4" x14ac:dyDescent="0.25">
      <c r="D200" s="10"/>
    </row>
    <row r="201" spans="4:4" x14ac:dyDescent="0.25">
      <c r="D201" s="10"/>
    </row>
    <row r="202" spans="4:4" x14ac:dyDescent="0.25">
      <c r="D202" s="10"/>
    </row>
    <row r="203" spans="4:4" x14ac:dyDescent="0.25">
      <c r="D203" s="10"/>
    </row>
    <row r="204" spans="4:4" x14ac:dyDescent="0.25">
      <c r="D204" s="10"/>
    </row>
    <row r="205" spans="4:4" x14ac:dyDescent="0.25">
      <c r="D205" s="10"/>
    </row>
    <row r="206" spans="4:4" x14ac:dyDescent="0.25">
      <c r="D206" s="10"/>
    </row>
    <row r="207" spans="4:4" x14ac:dyDescent="0.25">
      <c r="D207" s="10"/>
    </row>
    <row r="208" spans="4:4" x14ac:dyDescent="0.25">
      <c r="D208" s="10"/>
    </row>
    <row r="209" spans="4:4" x14ac:dyDescent="0.25">
      <c r="D209" s="10"/>
    </row>
    <row r="210" spans="4:4" x14ac:dyDescent="0.25">
      <c r="D210" s="10"/>
    </row>
    <row r="211" spans="4:4" x14ac:dyDescent="0.25">
      <c r="D211" s="10"/>
    </row>
    <row r="212" spans="4:4" x14ac:dyDescent="0.25">
      <c r="D212" s="10"/>
    </row>
    <row r="213" spans="4:4" x14ac:dyDescent="0.25">
      <c r="D213" s="10"/>
    </row>
    <row r="214" spans="4:4" x14ac:dyDescent="0.25">
      <c r="D214" s="10"/>
    </row>
    <row r="215" spans="4:4" x14ac:dyDescent="0.25">
      <c r="D215" s="10"/>
    </row>
    <row r="216" spans="4:4" x14ac:dyDescent="0.25">
      <c r="D216" s="10"/>
    </row>
    <row r="217" spans="4:4" x14ac:dyDescent="0.25">
      <c r="D217" s="10"/>
    </row>
    <row r="218" spans="4:4" x14ac:dyDescent="0.25">
      <c r="D218" s="10"/>
    </row>
    <row r="219" spans="4:4" x14ac:dyDescent="0.25">
      <c r="D219" s="10"/>
    </row>
    <row r="220" spans="4:4" x14ac:dyDescent="0.25">
      <c r="D220" s="10"/>
    </row>
    <row r="221" spans="4:4" x14ac:dyDescent="0.25">
      <c r="D221" s="10"/>
    </row>
    <row r="222" spans="4:4" x14ac:dyDescent="0.25">
      <c r="D222" s="10"/>
    </row>
    <row r="223" spans="4:4" x14ac:dyDescent="0.25">
      <c r="D223" s="10"/>
    </row>
    <row r="224" spans="4:4" x14ac:dyDescent="0.25">
      <c r="D224" s="10"/>
    </row>
    <row r="225" spans="4:4" x14ac:dyDescent="0.25">
      <c r="D225" s="10"/>
    </row>
    <row r="226" spans="4:4" x14ac:dyDescent="0.25">
      <c r="D226" s="10"/>
    </row>
    <row r="227" spans="4:4" x14ac:dyDescent="0.25">
      <c r="D227" s="10"/>
    </row>
    <row r="228" spans="4:4" x14ac:dyDescent="0.25">
      <c r="D228" s="10"/>
    </row>
    <row r="229" spans="4:4" x14ac:dyDescent="0.25">
      <c r="D229" s="10"/>
    </row>
    <row r="230" spans="4:4" x14ac:dyDescent="0.25">
      <c r="D230" s="10"/>
    </row>
    <row r="231" spans="4:4" x14ac:dyDescent="0.25">
      <c r="D231" s="10"/>
    </row>
    <row r="232" spans="4:4" x14ac:dyDescent="0.25">
      <c r="D232" s="10"/>
    </row>
    <row r="233" spans="4:4" x14ac:dyDescent="0.25">
      <c r="D233" s="10"/>
    </row>
    <row r="234" spans="4:4" x14ac:dyDescent="0.25">
      <c r="D234" s="10"/>
    </row>
    <row r="235" spans="4:4" x14ac:dyDescent="0.25">
      <c r="D235" s="10"/>
    </row>
    <row r="236" spans="4:4" x14ac:dyDescent="0.25">
      <c r="D236" s="10"/>
    </row>
    <row r="237" spans="4:4" x14ac:dyDescent="0.25">
      <c r="D237" s="10"/>
    </row>
    <row r="238" spans="4:4" x14ac:dyDescent="0.25">
      <c r="D238" s="10"/>
    </row>
    <row r="239" spans="4:4" x14ac:dyDescent="0.25">
      <c r="D239" s="10"/>
    </row>
    <row r="240" spans="4:4" x14ac:dyDescent="0.25">
      <c r="D240" s="10"/>
    </row>
    <row r="241" spans="4:4" x14ac:dyDescent="0.25">
      <c r="D241" s="10"/>
    </row>
    <row r="242" spans="4:4" x14ac:dyDescent="0.25">
      <c r="D242" s="10"/>
    </row>
    <row r="243" spans="4:4" x14ac:dyDescent="0.25">
      <c r="D243" s="10"/>
    </row>
    <row r="244" spans="4:4" x14ac:dyDescent="0.25">
      <c r="D244" s="10"/>
    </row>
    <row r="245" spans="4:4" x14ac:dyDescent="0.25">
      <c r="D245" s="10"/>
    </row>
    <row r="246" spans="4:4" x14ac:dyDescent="0.25">
      <c r="D246" s="10"/>
    </row>
    <row r="247" spans="4:4" x14ac:dyDescent="0.25">
      <c r="D247" s="10"/>
    </row>
    <row r="248" spans="4:4" x14ac:dyDescent="0.25">
      <c r="D248" s="10"/>
    </row>
    <row r="249" spans="4:4" x14ac:dyDescent="0.25">
      <c r="D249" s="10"/>
    </row>
    <row r="250" spans="4:4" x14ac:dyDescent="0.25">
      <c r="D250" s="10"/>
    </row>
    <row r="251" spans="4:4" x14ac:dyDescent="0.25">
      <c r="D251" s="10"/>
    </row>
    <row r="252" spans="4:4" x14ac:dyDescent="0.25">
      <c r="D252" s="10"/>
    </row>
    <row r="253" spans="4:4" x14ac:dyDescent="0.25">
      <c r="D253" s="10"/>
    </row>
    <row r="254" spans="4:4" x14ac:dyDescent="0.25">
      <c r="D254" s="10"/>
    </row>
    <row r="255" spans="4:4" x14ac:dyDescent="0.25">
      <c r="D255" s="10"/>
    </row>
    <row r="256" spans="4:4" x14ac:dyDescent="0.25">
      <c r="D256" s="10"/>
    </row>
    <row r="257" spans="4:4" x14ac:dyDescent="0.25">
      <c r="D257" s="10"/>
    </row>
    <row r="258" spans="4:4" x14ac:dyDescent="0.25">
      <c r="D258" s="10"/>
    </row>
    <row r="259" spans="4:4" x14ac:dyDescent="0.25">
      <c r="D259" s="10"/>
    </row>
    <row r="260" spans="4:4" x14ac:dyDescent="0.25">
      <c r="D260" s="10"/>
    </row>
    <row r="261" spans="4:4" x14ac:dyDescent="0.25">
      <c r="D261" s="10"/>
    </row>
    <row r="262" spans="4:4" x14ac:dyDescent="0.25">
      <c r="D262" s="10"/>
    </row>
    <row r="263" spans="4:4" x14ac:dyDescent="0.25">
      <c r="D263" s="10"/>
    </row>
    <row r="264" spans="4:4" x14ac:dyDescent="0.25">
      <c r="D264" s="10"/>
    </row>
    <row r="265" spans="4:4" x14ac:dyDescent="0.25">
      <c r="D265" s="10"/>
    </row>
    <row r="266" spans="4:4" x14ac:dyDescent="0.25">
      <c r="D266" s="10"/>
    </row>
    <row r="267" spans="4:4" x14ac:dyDescent="0.25">
      <c r="D267" s="10"/>
    </row>
    <row r="268" spans="4:4" x14ac:dyDescent="0.25">
      <c r="D268" s="10"/>
    </row>
    <row r="269" spans="4:4" x14ac:dyDescent="0.25">
      <c r="D269" s="10"/>
    </row>
    <row r="270" spans="4:4" x14ac:dyDescent="0.25">
      <c r="D270" s="10"/>
    </row>
    <row r="271" spans="4:4" x14ac:dyDescent="0.25">
      <c r="D271" s="10"/>
    </row>
    <row r="272" spans="4:4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sheetProtection algorithmName="SHA-512" hashValue="libsqnWP6/5OiGC0EQrkLa0W4kmJWcVOtI8SOBK1ti2BWTt9PaBpXh8LkfMHUo/agvG5K4EihhV2aFbh8cxWzw==" saltValue="e6rIuhqT9Vlx7CjoZtPSTA==" spinCount="100000" sheet="1" formatRows="0"/>
  <mergeCells count="21">
    <mergeCell ref="C90:G90"/>
    <mergeCell ref="C92:G92"/>
    <mergeCell ref="C93:G93"/>
    <mergeCell ref="C46:G46"/>
    <mergeCell ref="C49:G49"/>
    <mergeCell ref="C64:G64"/>
    <mergeCell ref="C70:G70"/>
    <mergeCell ref="C81:G81"/>
    <mergeCell ref="C87:G87"/>
    <mergeCell ref="C18:G18"/>
    <mergeCell ref="C21:G21"/>
    <mergeCell ref="C22:G22"/>
    <mergeCell ref="C26:G26"/>
    <mergeCell ref="C40:G40"/>
    <mergeCell ref="C41:G41"/>
    <mergeCell ref="A1:G1"/>
    <mergeCell ref="C2:G2"/>
    <mergeCell ref="C3:G3"/>
    <mergeCell ref="C4:G4"/>
    <mergeCell ref="C10:G10"/>
    <mergeCell ref="C13:G13"/>
  </mergeCells>
  <pageMargins left="0.59055118110236204" right="0.196850393700787" top="0.78740157499999996" bottom="0.78740157499999996" header="0.3" footer="0.3"/>
  <pageSetup paperSize="9" orientation="landscape" verticalDpi="0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48</vt:i4>
      </vt:variant>
    </vt:vector>
  </HeadingPairs>
  <TitlesOfParts>
    <vt:vector size="52" baseType="lpstr">
      <vt:lpstr>Pokyny pro vyplnění</vt:lpstr>
      <vt:lpstr>Stavba</vt:lpstr>
      <vt:lpstr>VzorPolozky</vt:lpstr>
      <vt:lpstr>01 01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'01 01 Pol'!Názvy_tisku</vt:lpstr>
      <vt:lpstr>oadresa</vt:lpstr>
      <vt:lpstr>Stavba!Objednatel</vt:lpstr>
      <vt:lpstr>Stavba!Objekt</vt:lpstr>
      <vt:lpstr>'01 01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Vratislav Salaba</dc:creator>
  <cp:lastModifiedBy>Vratislav Salaba</cp:lastModifiedBy>
  <cp:lastPrinted>2019-03-19T12:27:02Z</cp:lastPrinted>
  <dcterms:created xsi:type="dcterms:W3CDTF">2009-04-08T07:15:50Z</dcterms:created>
  <dcterms:modified xsi:type="dcterms:W3CDTF">2025-05-15T08:19:58Z</dcterms:modified>
</cp:coreProperties>
</file>