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ublic\Documents\Zakázky v rozpracování\+TSHK\Ulice Bratří Štefanů II\DPS\CD\DWG, DOC\"/>
    </mc:Choice>
  </mc:AlternateContent>
  <xr:revisionPtr revIDLastSave="0" documentId="13_ncr:1_{D76AE536-1E53-4F0D-93D9-3EEC5F710890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Rekapitulace stavby" sheetId="1" r:id="rId1"/>
    <sheet name="hk_stefanu_3 - Oprava voz..." sheetId="2" r:id="rId2"/>
  </sheets>
  <definedNames>
    <definedName name="_xlnm._FilterDatabase" localSheetId="1" hidden="1">'hk_stefanu_3 - Oprava voz...'!$C$126:$K$469</definedName>
    <definedName name="_xlnm.Print_Titles" localSheetId="1">'hk_stefanu_3 - Oprava voz...'!$126:$126</definedName>
    <definedName name="_xlnm.Print_Titles" localSheetId="0">'Rekapitulace stavby'!$92:$92</definedName>
    <definedName name="_xlnm.Print_Area" localSheetId="1">'hk_stefanu_3 - Oprava voz...'!$C$4:$J$76,'hk_stefanu_3 - Oprava voz...'!$C$82:$J$110,'hk_stefanu_3 - Oprava voz...'!$C$116:$K$469</definedName>
    <definedName name="_xlnm.Print_Area" localSheetId="0">'Rekapitulace stavby'!$D$4:$AO$76,'Rekapitulace stavby'!$C$82:$AQ$96</definedName>
  </definedNames>
  <calcPr calcId="181029"/>
</workbook>
</file>

<file path=xl/calcChain.xml><?xml version="1.0" encoding="utf-8"?>
<calcChain xmlns="http://schemas.openxmlformats.org/spreadsheetml/2006/main">
  <c r="J35" i="2" l="1"/>
  <c r="J34" i="2"/>
  <c r="AY95" i="1"/>
  <c r="J33" i="2"/>
  <c r="AX95" i="1" s="1"/>
  <c r="BI466" i="2"/>
  <c r="BH466" i="2"/>
  <c r="BG466" i="2"/>
  <c r="BF466" i="2"/>
  <c r="T466" i="2"/>
  <c r="R466" i="2"/>
  <c r="P466" i="2"/>
  <c r="BI462" i="2"/>
  <c r="BH462" i="2"/>
  <c r="BG462" i="2"/>
  <c r="BF462" i="2"/>
  <c r="T462" i="2"/>
  <c r="R462" i="2"/>
  <c r="P462" i="2"/>
  <c r="BI458" i="2"/>
  <c r="BH458" i="2"/>
  <c r="BG458" i="2"/>
  <c r="BF458" i="2"/>
  <c r="T458" i="2"/>
  <c r="T457" i="2" s="1"/>
  <c r="R458" i="2"/>
  <c r="R457" i="2"/>
  <c r="P458" i="2"/>
  <c r="P457" i="2" s="1"/>
  <c r="BI454" i="2"/>
  <c r="BH454" i="2"/>
  <c r="BG454" i="2"/>
  <c r="BF454" i="2"/>
  <c r="T454" i="2"/>
  <c r="T453" i="2"/>
  <c r="R454" i="2"/>
  <c r="R453" i="2" s="1"/>
  <c r="P454" i="2"/>
  <c r="P453" i="2"/>
  <c r="BI450" i="2"/>
  <c r="BH450" i="2"/>
  <c r="BG450" i="2"/>
  <c r="BF450" i="2"/>
  <c r="T450" i="2"/>
  <c r="R450" i="2"/>
  <c r="P450" i="2"/>
  <c r="BI446" i="2"/>
  <c r="BH446" i="2"/>
  <c r="BG446" i="2"/>
  <c r="BF446" i="2"/>
  <c r="T446" i="2"/>
  <c r="R446" i="2"/>
  <c r="P446" i="2"/>
  <c r="BI442" i="2"/>
  <c r="BH442" i="2"/>
  <c r="BG442" i="2"/>
  <c r="BF442" i="2"/>
  <c r="T442" i="2"/>
  <c r="R442" i="2"/>
  <c r="P442" i="2"/>
  <c r="BI438" i="2"/>
  <c r="BH438" i="2"/>
  <c r="BG438" i="2"/>
  <c r="BF438" i="2"/>
  <c r="T438" i="2"/>
  <c r="R438" i="2"/>
  <c r="P438" i="2"/>
  <c r="BI433" i="2"/>
  <c r="BH433" i="2"/>
  <c r="BG433" i="2"/>
  <c r="BF433" i="2"/>
  <c r="T433" i="2"/>
  <c r="R433" i="2"/>
  <c r="P433" i="2"/>
  <c r="BI430" i="2"/>
  <c r="BH430" i="2"/>
  <c r="BG430" i="2"/>
  <c r="BF430" i="2"/>
  <c r="T430" i="2"/>
  <c r="R430" i="2"/>
  <c r="P430" i="2"/>
  <c r="BI425" i="2"/>
  <c r="BH425" i="2"/>
  <c r="BG425" i="2"/>
  <c r="BF425" i="2"/>
  <c r="T425" i="2"/>
  <c r="T424" i="2"/>
  <c r="R425" i="2"/>
  <c r="R424" i="2" s="1"/>
  <c r="P425" i="2"/>
  <c r="P424" i="2"/>
  <c r="BI421" i="2"/>
  <c r="BH421" i="2"/>
  <c r="BG421" i="2"/>
  <c r="BF421" i="2"/>
  <c r="T421" i="2"/>
  <c r="R421" i="2"/>
  <c r="P421" i="2"/>
  <c r="BI418" i="2"/>
  <c r="BH418" i="2"/>
  <c r="BG418" i="2"/>
  <c r="BF418" i="2"/>
  <c r="T418" i="2"/>
  <c r="R418" i="2"/>
  <c r="P418" i="2"/>
  <c r="BI415" i="2"/>
  <c r="BH415" i="2"/>
  <c r="BG415" i="2"/>
  <c r="BF415" i="2"/>
  <c r="T415" i="2"/>
  <c r="R415" i="2"/>
  <c r="P415" i="2"/>
  <c r="BI412" i="2"/>
  <c r="BH412" i="2"/>
  <c r="BG412" i="2"/>
  <c r="BF412" i="2"/>
  <c r="T412" i="2"/>
  <c r="R412" i="2"/>
  <c r="P412" i="2"/>
  <c r="BI409" i="2"/>
  <c r="BH409" i="2"/>
  <c r="BG409" i="2"/>
  <c r="BF409" i="2"/>
  <c r="T409" i="2"/>
  <c r="R409" i="2"/>
  <c r="P409" i="2"/>
  <c r="BI406" i="2"/>
  <c r="BH406" i="2"/>
  <c r="BG406" i="2"/>
  <c r="BF406" i="2"/>
  <c r="T406" i="2"/>
  <c r="R406" i="2"/>
  <c r="P406" i="2"/>
  <c r="BI402" i="2"/>
  <c r="BH402" i="2"/>
  <c r="BG402" i="2"/>
  <c r="BF402" i="2"/>
  <c r="T402" i="2"/>
  <c r="R402" i="2"/>
  <c r="P402" i="2"/>
  <c r="BI399" i="2"/>
  <c r="BH399" i="2"/>
  <c r="BG399" i="2"/>
  <c r="BF399" i="2"/>
  <c r="T399" i="2"/>
  <c r="R399" i="2"/>
  <c r="P399" i="2"/>
  <c r="BI396" i="2"/>
  <c r="BH396" i="2"/>
  <c r="BG396" i="2"/>
  <c r="BF396" i="2"/>
  <c r="T396" i="2"/>
  <c r="R396" i="2"/>
  <c r="P396" i="2"/>
  <c r="BI393" i="2"/>
  <c r="BH393" i="2"/>
  <c r="BG393" i="2"/>
  <c r="BF393" i="2"/>
  <c r="T393" i="2"/>
  <c r="R393" i="2"/>
  <c r="P393" i="2"/>
  <c r="BI390" i="2"/>
  <c r="BH390" i="2"/>
  <c r="BG390" i="2"/>
  <c r="BF390" i="2"/>
  <c r="T390" i="2"/>
  <c r="R390" i="2"/>
  <c r="P390" i="2"/>
  <c r="BI387" i="2"/>
  <c r="BH387" i="2"/>
  <c r="BG387" i="2"/>
  <c r="BF387" i="2"/>
  <c r="T387" i="2"/>
  <c r="R387" i="2"/>
  <c r="P387" i="2"/>
  <c r="BI384" i="2"/>
  <c r="BH384" i="2"/>
  <c r="BG384" i="2"/>
  <c r="BF384" i="2"/>
  <c r="T384" i="2"/>
  <c r="R384" i="2"/>
  <c r="P384" i="2"/>
  <c r="BI381" i="2"/>
  <c r="BH381" i="2"/>
  <c r="BG381" i="2"/>
  <c r="BF381" i="2"/>
  <c r="T381" i="2"/>
  <c r="R381" i="2"/>
  <c r="P381" i="2"/>
  <c r="BI378" i="2"/>
  <c r="BH378" i="2"/>
  <c r="BG378" i="2"/>
  <c r="BF378" i="2"/>
  <c r="T378" i="2"/>
  <c r="R378" i="2"/>
  <c r="P378" i="2"/>
  <c r="BI375" i="2"/>
  <c r="BH375" i="2"/>
  <c r="BG375" i="2"/>
  <c r="BF375" i="2"/>
  <c r="T375" i="2"/>
  <c r="R375" i="2"/>
  <c r="P375" i="2"/>
  <c r="BI372" i="2"/>
  <c r="BH372" i="2"/>
  <c r="BG372" i="2"/>
  <c r="BF372" i="2"/>
  <c r="T372" i="2"/>
  <c r="R372" i="2"/>
  <c r="P372" i="2"/>
  <c r="BI370" i="2"/>
  <c r="BH370" i="2"/>
  <c r="BG370" i="2"/>
  <c r="BF370" i="2"/>
  <c r="T370" i="2"/>
  <c r="R370" i="2"/>
  <c r="P370" i="2"/>
  <c r="BI367" i="2"/>
  <c r="BH367" i="2"/>
  <c r="BG367" i="2"/>
  <c r="BF367" i="2"/>
  <c r="T367" i="2"/>
  <c r="R367" i="2"/>
  <c r="P367" i="2"/>
  <c r="BI364" i="2"/>
  <c r="BH364" i="2"/>
  <c r="BG364" i="2"/>
  <c r="BF364" i="2"/>
  <c r="T364" i="2"/>
  <c r="R364" i="2"/>
  <c r="P364" i="2"/>
  <c r="BI362" i="2"/>
  <c r="BH362" i="2"/>
  <c r="BG362" i="2"/>
  <c r="BF362" i="2"/>
  <c r="T362" i="2"/>
  <c r="R362" i="2"/>
  <c r="P362" i="2"/>
  <c r="BI360" i="2"/>
  <c r="BH360" i="2"/>
  <c r="BG360" i="2"/>
  <c r="BF360" i="2"/>
  <c r="T360" i="2"/>
  <c r="R360" i="2"/>
  <c r="P360" i="2"/>
  <c r="BI358" i="2"/>
  <c r="BH358" i="2"/>
  <c r="BG358" i="2"/>
  <c r="BF358" i="2"/>
  <c r="T358" i="2"/>
  <c r="R358" i="2"/>
  <c r="P358" i="2"/>
  <c r="BI355" i="2"/>
  <c r="BH355" i="2"/>
  <c r="BG355" i="2"/>
  <c r="BF355" i="2"/>
  <c r="T355" i="2"/>
  <c r="R355" i="2"/>
  <c r="P355" i="2"/>
  <c r="BI353" i="2"/>
  <c r="BH353" i="2"/>
  <c r="BG353" i="2"/>
  <c r="BF353" i="2"/>
  <c r="T353" i="2"/>
  <c r="R353" i="2"/>
  <c r="P353" i="2"/>
  <c r="BI350" i="2"/>
  <c r="BH350" i="2"/>
  <c r="BG350" i="2"/>
  <c r="BF350" i="2"/>
  <c r="T350" i="2"/>
  <c r="R350" i="2"/>
  <c r="P350" i="2"/>
  <c r="BI347" i="2"/>
  <c r="BH347" i="2"/>
  <c r="BG347" i="2"/>
  <c r="BF347" i="2"/>
  <c r="T347" i="2"/>
  <c r="R347" i="2"/>
  <c r="P347" i="2"/>
  <c r="BI344" i="2"/>
  <c r="BH344" i="2"/>
  <c r="BG344" i="2"/>
  <c r="BF344" i="2"/>
  <c r="T344" i="2"/>
  <c r="R344" i="2"/>
  <c r="P344" i="2"/>
  <c r="BI341" i="2"/>
  <c r="BH341" i="2"/>
  <c r="BG341" i="2"/>
  <c r="BF341" i="2"/>
  <c r="T341" i="2"/>
  <c r="R341" i="2"/>
  <c r="P341" i="2"/>
  <c r="BI338" i="2"/>
  <c r="BH338" i="2"/>
  <c r="BG338" i="2"/>
  <c r="BF338" i="2"/>
  <c r="T338" i="2"/>
  <c r="R338" i="2"/>
  <c r="P338" i="2"/>
  <c r="BI335" i="2"/>
  <c r="BH335" i="2"/>
  <c r="BG335" i="2"/>
  <c r="BF335" i="2"/>
  <c r="T335" i="2"/>
  <c r="R335" i="2"/>
  <c r="P335" i="2"/>
  <c r="BI332" i="2"/>
  <c r="BH332" i="2"/>
  <c r="BG332" i="2"/>
  <c r="BF332" i="2"/>
  <c r="T332" i="2"/>
  <c r="R332" i="2"/>
  <c r="P332" i="2"/>
  <c r="BI329" i="2"/>
  <c r="BH329" i="2"/>
  <c r="BG329" i="2"/>
  <c r="BF329" i="2"/>
  <c r="T329" i="2"/>
  <c r="R329" i="2"/>
  <c r="P329" i="2"/>
  <c r="BI326" i="2"/>
  <c r="BH326" i="2"/>
  <c r="BG326" i="2"/>
  <c r="BF326" i="2"/>
  <c r="T326" i="2"/>
  <c r="R326" i="2"/>
  <c r="P326" i="2"/>
  <c r="BI322" i="2"/>
  <c r="BH322" i="2"/>
  <c r="BG322" i="2"/>
  <c r="BF322" i="2"/>
  <c r="T322" i="2"/>
  <c r="R322" i="2"/>
  <c r="P322" i="2"/>
  <c r="BI320" i="2"/>
  <c r="BH320" i="2"/>
  <c r="BG320" i="2"/>
  <c r="BF320" i="2"/>
  <c r="T320" i="2"/>
  <c r="R320" i="2"/>
  <c r="P320" i="2"/>
  <c r="BI317" i="2"/>
  <c r="BH317" i="2"/>
  <c r="BG317" i="2"/>
  <c r="BF317" i="2"/>
  <c r="T317" i="2"/>
  <c r="R317" i="2"/>
  <c r="P317" i="2"/>
  <c r="BI314" i="2"/>
  <c r="BH314" i="2"/>
  <c r="BG314" i="2"/>
  <c r="BF314" i="2"/>
  <c r="T314" i="2"/>
  <c r="R314" i="2"/>
  <c r="P314" i="2"/>
  <c r="BI311" i="2"/>
  <c r="BH311" i="2"/>
  <c r="BG311" i="2"/>
  <c r="BF311" i="2"/>
  <c r="T311" i="2"/>
  <c r="R311" i="2"/>
  <c r="P311" i="2"/>
  <c r="BI309" i="2"/>
  <c r="BH309" i="2"/>
  <c r="BG309" i="2"/>
  <c r="BF309" i="2"/>
  <c r="T309" i="2"/>
  <c r="R309" i="2"/>
  <c r="P309" i="2"/>
  <c r="BI307" i="2"/>
  <c r="BH307" i="2"/>
  <c r="BG307" i="2"/>
  <c r="BF307" i="2"/>
  <c r="T307" i="2"/>
  <c r="R307" i="2"/>
  <c r="P307" i="2"/>
  <c r="BI305" i="2"/>
  <c r="BH305" i="2"/>
  <c r="BG305" i="2"/>
  <c r="BF305" i="2"/>
  <c r="T305" i="2"/>
  <c r="R305" i="2"/>
  <c r="P305" i="2"/>
  <c r="BI303" i="2"/>
  <c r="BH303" i="2"/>
  <c r="BG303" i="2"/>
  <c r="BF303" i="2"/>
  <c r="T303" i="2"/>
  <c r="R303" i="2"/>
  <c r="P303" i="2"/>
  <c r="BI300" i="2"/>
  <c r="BH300" i="2"/>
  <c r="BG300" i="2"/>
  <c r="BF300" i="2"/>
  <c r="T300" i="2"/>
  <c r="R300" i="2"/>
  <c r="P300" i="2"/>
  <c r="BI298" i="2"/>
  <c r="BH298" i="2"/>
  <c r="BG298" i="2"/>
  <c r="BF298" i="2"/>
  <c r="T298" i="2"/>
  <c r="R298" i="2"/>
  <c r="P298" i="2"/>
  <c r="BI295" i="2"/>
  <c r="BH295" i="2"/>
  <c r="BG295" i="2"/>
  <c r="BF295" i="2"/>
  <c r="T295" i="2"/>
  <c r="R295" i="2"/>
  <c r="P295" i="2"/>
  <c r="BI291" i="2"/>
  <c r="BH291" i="2"/>
  <c r="BG291" i="2"/>
  <c r="BF291" i="2"/>
  <c r="T291" i="2"/>
  <c r="R291" i="2"/>
  <c r="P291" i="2"/>
  <c r="BI288" i="2"/>
  <c r="BH288" i="2"/>
  <c r="BG288" i="2"/>
  <c r="BF288" i="2"/>
  <c r="T288" i="2"/>
  <c r="R288" i="2"/>
  <c r="P288" i="2"/>
  <c r="BI285" i="2"/>
  <c r="BH285" i="2"/>
  <c r="BG285" i="2"/>
  <c r="BF285" i="2"/>
  <c r="T285" i="2"/>
  <c r="R285" i="2"/>
  <c r="P285" i="2"/>
  <c r="BI283" i="2"/>
  <c r="BH283" i="2"/>
  <c r="BG283" i="2"/>
  <c r="BF283" i="2"/>
  <c r="T283" i="2"/>
  <c r="R283" i="2"/>
  <c r="P283" i="2"/>
  <c r="BI280" i="2"/>
  <c r="BH280" i="2"/>
  <c r="BG280" i="2"/>
  <c r="BF280" i="2"/>
  <c r="T280" i="2"/>
  <c r="R280" i="2"/>
  <c r="P280" i="2"/>
  <c r="BI277" i="2"/>
  <c r="BH277" i="2"/>
  <c r="BG277" i="2"/>
  <c r="BF277" i="2"/>
  <c r="T277" i="2"/>
  <c r="R277" i="2"/>
  <c r="P277" i="2"/>
  <c r="BI274" i="2"/>
  <c r="BH274" i="2"/>
  <c r="BG274" i="2"/>
  <c r="BF274" i="2"/>
  <c r="T274" i="2"/>
  <c r="R274" i="2"/>
  <c r="P274" i="2"/>
  <c r="BI271" i="2"/>
  <c r="BH271" i="2"/>
  <c r="BG271" i="2"/>
  <c r="BF271" i="2"/>
  <c r="T271" i="2"/>
  <c r="R271" i="2"/>
  <c r="P271" i="2"/>
  <c r="BI268" i="2"/>
  <c r="BH268" i="2"/>
  <c r="BG268" i="2"/>
  <c r="BF268" i="2"/>
  <c r="T268" i="2"/>
  <c r="R268" i="2"/>
  <c r="P268" i="2"/>
  <c r="BI266" i="2"/>
  <c r="BH266" i="2"/>
  <c r="BG266" i="2"/>
  <c r="BF266" i="2"/>
  <c r="T266" i="2"/>
  <c r="R266" i="2"/>
  <c r="P266" i="2"/>
  <c r="BI264" i="2"/>
  <c r="BH264" i="2"/>
  <c r="BG264" i="2"/>
  <c r="BF264" i="2"/>
  <c r="T264" i="2"/>
  <c r="R264" i="2"/>
  <c r="P264" i="2"/>
  <c r="BI261" i="2"/>
  <c r="BH261" i="2"/>
  <c r="BG261" i="2"/>
  <c r="BF261" i="2"/>
  <c r="T261" i="2"/>
  <c r="R261" i="2"/>
  <c r="P261" i="2"/>
  <c r="BI257" i="2"/>
  <c r="BH257" i="2"/>
  <c r="BG257" i="2"/>
  <c r="BF257" i="2"/>
  <c r="T257" i="2"/>
  <c r="R257" i="2"/>
  <c r="P257" i="2"/>
  <c r="BI254" i="2"/>
  <c r="BH254" i="2"/>
  <c r="BG254" i="2"/>
  <c r="BF254" i="2"/>
  <c r="T254" i="2"/>
  <c r="R254" i="2"/>
  <c r="P254" i="2"/>
  <c r="BI251" i="2"/>
  <c r="BH251" i="2"/>
  <c r="BG251" i="2"/>
  <c r="BF251" i="2"/>
  <c r="T251" i="2"/>
  <c r="R251" i="2"/>
  <c r="P251" i="2"/>
  <c r="BI249" i="2"/>
  <c r="BH249" i="2"/>
  <c r="BG249" i="2"/>
  <c r="BF249" i="2"/>
  <c r="T249" i="2"/>
  <c r="R249" i="2"/>
  <c r="P249" i="2"/>
  <c r="BI246" i="2"/>
  <c r="BH246" i="2"/>
  <c r="BG246" i="2"/>
  <c r="BF246" i="2"/>
  <c r="T246" i="2"/>
  <c r="R246" i="2"/>
  <c r="P246" i="2"/>
  <c r="BI243" i="2"/>
  <c r="BH243" i="2"/>
  <c r="BG243" i="2"/>
  <c r="BF243" i="2"/>
  <c r="T243" i="2"/>
  <c r="R243" i="2"/>
  <c r="P243" i="2"/>
  <c r="BI241" i="2"/>
  <c r="BH241" i="2"/>
  <c r="BG241" i="2"/>
  <c r="BF241" i="2"/>
  <c r="T241" i="2"/>
  <c r="R241" i="2"/>
  <c r="P241" i="2"/>
  <c r="BI238" i="2"/>
  <c r="BH238" i="2"/>
  <c r="BG238" i="2"/>
  <c r="BF238" i="2"/>
  <c r="T238" i="2"/>
  <c r="R238" i="2"/>
  <c r="P238" i="2"/>
  <c r="BI235" i="2"/>
  <c r="BH235" i="2"/>
  <c r="BG235" i="2"/>
  <c r="BF235" i="2"/>
  <c r="T235" i="2"/>
  <c r="R235" i="2"/>
  <c r="P235" i="2"/>
  <c r="BI232" i="2"/>
  <c r="BH232" i="2"/>
  <c r="BG232" i="2"/>
  <c r="BF232" i="2"/>
  <c r="T232" i="2"/>
  <c r="R232" i="2"/>
  <c r="P232" i="2"/>
  <c r="BI229" i="2"/>
  <c r="BH229" i="2"/>
  <c r="BG229" i="2"/>
  <c r="BF229" i="2"/>
  <c r="T229" i="2"/>
  <c r="R229" i="2"/>
  <c r="P229" i="2"/>
  <c r="BI226" i="2"/>
  <c r="BH226" i="2"/>
  <c r="BG226" i="2"/>
  <c r="BF226" i="2"/>
  <c r="T226" i="2"/>
  <c r="R226" i="2"/>
  <c r="P226" i="2"/>
  <c r="BI223" i="2"/>
  <c r="BH223" i="2"/>
  <c r="BG223" i="2"/>
  <c r="BF223" i="2"/>
  <c r="T223" i="2"/>
  <c r="R223" i="2"/>
  <c r="P223" i="2"/>
  <c r="BI221" i="2"/>
  <c r="BH221" i="2"/>
  <c r="BG221" i="2"/>
  <c r="BF221" i="2"/>
  <c r="T221" i="2"/>
  <c r="R221" i="2"/>
  <c r="P221" i="2"/>
  <c r="BI218" i="2"/>
  <c r="BH218" i="2"/>
  <c r="BG218" i="2"/>
  <c r="BF218" i="2"/>
  <c r="T218" i="2"/>
  <c r="R218" i="2"/>
  <c r="P218" i="2"/>
  <c r="BI215" i="2"/>
  <c r="BH215" i="2"/>
  <c r="BG215" i="2"/>
  <c r="BF215" i="2"/>
  <c r="T215" i="2"/>
  <c r="R215" i="2"/>
  <c r="P215" i="2"/>
  <c r="BI212" i="2"/>
  <c r="BH212" i="2"/>
  <c r="BG212" i="2"/>
  <c r="BF212" i="2"/>
  <c r="T212" i="2"/>
  <c r="R212" i="2"/>
  <c r="P212" i="2"/>
  <c r="BI210" i="2"/>
  <c r="BH210" i="2"/>
  <c r="BG210" i="2"/>
  <c r="BF210" i="2"/>
  <c r="T210" i="2"/>
  <c r="R210" i="2"/>
  <c r="P210" i="2"/>
  <c r="BI207" i="2"/>
  <c r="BH207" i="2"/>
  <c r="BG207" i="2"/>
  <c r="BF207" i="2"/>
  <c r="T207" i="2"/>
  <c r="R207" i="2"/>
  <c r="P207" i="2"/>
  <c r="BI204" i="2"/>
  <c r="BH204" i="2"/>
  <c r="BG204" i="2"/>
  <c r="BF204" i="2"/>
  <c r="T204" i="2"/>
  <c r="R204" i="2"/>
  <c r="P204" i="2"/>
  <c r="BI201" i="2"/>
  <c r="BH201" i="2"/>
  <c r="BG201" i="2"/>
  <c r="BF201" i="2"/>
  <c r="T201" i="2"/>
  <c r="R201" i="2"/>
  <c r="P201" i="2"/>
  <c r="BI198" i="2"/>
  <c r="BH198" i="2"/>
  <c r="BG198" i="2"/>
  <c r="BF198" i="2"/>
  <c r="T198" i="2"/>
  <c r="R198" i="2"/>
  <c r="P198" i="2"/>
  <c r="BI196" i="2"/>
  <c r="BH196" i="2"/>
  <c r="BG196" i="2"/>
  <c r="BF196" i="2"/>
  <c r="T196" i="2"/>
  <c r="R196" i="2"/>
  <c r="P196" i="2"/>
  <c r="BI193" i="2"/>
  <c r="BH193" i="2"/>
  <c r="BG193" i="2"/>
  <c r="BF193" i="2"/>
  <c r="T193" i="2"/>
  <c r="R193" i="2"/>
  <c r="P193" i="2"/>
  <c r="BI190" i="2"/>
  <c r="BH190" i="2"/>
  <c r="BG190" i="2"/>
  <c r="BF190" i="2"/>
  <c r="T190" i="2"/>
  <c r="R190" i="2"/>
  <c r="P190" i="2"/>
  <c r="BI187" i="2"/>
  <c r="BH187" i="2"/>
  <c r="BG187" i="2"/>
  <c r="BF187" i="2"/>
  <c r="T187" i="2"/>
  <c r="R187" i="2"/>
  <c r="P187" i="2"/>
  <c r="BI184" i="2"/>
  <c r="BH184" i="2"/>
  <c r="BG184" i="2"/>
  <c r="BF184" i="2"/>
  <c r="T184" i="2"/>
  <c r="R184" i="2"/>
  <c r="P184" i="2"/>
  <c r="BI181" i="2"/>
  <c r="BH181" i="2"/>
  <c r="BG181" i="2"/>
  <c r="BF181" i="2"/>
  <c r="T181" i="2"/>
  <c r="R181" i="2"/>
  <c r="P181" i="2"/>
  <c r="BI178" i="2"/>
  <c r="BH178" i="2"/>
  <c r="BG178" i="2"/>
  <c r="BF178" i="2"/>
  <c r="T178" i="2"/>
  <c r="R178" i="2"/>
  <c r="P178" i="2"/>
  <c r="BI175" i="2"/>
  <c r="BH175" i="2"/>
  <c r="BG175" i="2"/>
  <c r="BF175" i="2"/>
  <c r="T175" i="2"/>
  <c r="R175" i="2"/>
  <c r="P175" i="2"/>
  <c r="BI172" i="2"/>
  <c r="BH172" i="2"/>
  <c r="BG172" i="2"/>
  <c r="BF172" i="2"/>
  <c r="T172" i="2"/>
  <c r="R172" i="2"/>
  <c r="P172" i="2"/>
  <c r="BI169" i="2"/>
  <c r="BH169" i="2"/>
  <c r="BG169" i="2"/>
  <c r="BF169" i="2"/>
  <c r="T169" i="2"/>
  <c r="R169" i="2"/>
  <c r="P169" i="2"/>
  <c r="BI166" i="2"/>
  <c r="BH166" i="2"/>
  <c r="BG166" i="2"/>
  <c r="BF166" i="2"/>
  <c r="T166" i="2"/>
  <c r="R166" i="2"/>
  <c r="P166" i="2"/>
  <c r="BI163" i="2"/>
  <c r="BH163" i="2"/>
  <c r="BG163" i="2"/>
  <c r="BF163" i="2"/>
  <c r="T163" i="2"/>
  <c r="R163" i="2"/>
  <c r="P163" i="2"/>
  <c r="BI160" i="2"/>
  <c r="BH160" i="2"/>
  <c r="BG160" i="2"/>
  <c r="BF160" i="2"/>
  <c r="T160" i="2"/>
  <c r="R160" i="2"/>
  <c r="P160" i="2"/>
  <c r="BI157" i="2"/>
  <c r="BH157" i="2"/>
  <c r="BG157" i="2"/>
  <c r="BF157" i="2"/>
  <c r="T157" i="2"/>
  <c r="R157" i="2"/>
  <c r="P157" i="2"/>
  <c r="BI154" i="2"/>
  <c r="BH154" i="2"/>
  <c r="BG154" i="2"/>
  <c r="BF154" i="2"/>
  <c r="T154" i="2"/>
  <c r="R154" i="2"/>
  <c r="P154" i="2"/>
  <c r="BI151" i="2"/>
  <c r="BH151" i="2"/>
  <c r="BG151" i="2"/>
  <c r="BF151" i="2"/>
  <c r="T151" i="2"/>
  <c r="R151" i="2"/>
  <c r="P151" i="2"/>
  <c r="BI148" i="2"/>
  <c r="BH148" i="2"/>
  <c r="BG148" i="2"/>
  <c r="BF148" i="2"/>
  <c r="T148" i="2"/>
  <c r="R148" i="2"/>
  <c r="P148" i="2"/>
  <c r="BI145" i="2"/>
  <c r="BH145" i="2"/>
  <c r="BG145" i="2"/>
  <c r="BF145" i="2"/>
  <c r="T145" i="2"/>
  <c r="R145" i="2"/>
  <c r="P145" i="2"/>
  <c r="BI142" i="2"/>
  <c r="BH142" i="2"/>
  <c r="BG142" i="2"/>
  <c r="BF142" i="2"/>
  <c r="T142" i="2"/>
  <c r="R142" i="2"/>
  <c r="P142" i="2"/>
  <c r="BI139" i="2"/>
  <c r="BH139" i="2"/>
  <c r="BG139" i="2"/>
  <c r="BF139" i="2"/>
  <c r="T139" i="2"/>
  <c r="R139" i="2"/>
  <c r="P139" i="2"/>
  <c r="BI136" i="2"/>
  <c r="BH136" i="2"/>
  <c r="BG136" i="2"/>
  <c r="BF136" i="2"/>
  <c r="T136" i="2"/>
  <c r="R136" i="2"/>
  <c r="P136" i="2"/>
  <c r="BI133" i="2"/>
  <c r="BH133" i="2"/>
  <c r="BG133" i="2"/>
  <c r="BF133" i="2"/>
  <c r="T133" i="2"/>
  <c r="R133" i="2"/>
  <c r="P133" i="2"/>
  <c r="BI130" i="2"/>
  <c r="BH130" i="2"/>
  <c r="BG130" i="2"/>
  <c r="BF130" i="2"/>
  <c r="T130" i="2"/>
  <c r="R130" i="2"/>
  <c r="P130" i="2"/>
  <c r="F121" i="2"/>
  <c r="E119" i="2"/>
  <c r="F87" i="2"/>
  <c r="E85" i="2"/>
  <c r="J22" i="2"/>
  <c r="E22" i="2"/>
  <c r="J124" i="2"/>
  <c r="J21" i="2"/>
  <c r="J19" i="2"/>
  <c r="E19" i="2"/>
  <c r="J123" i="2"/>
  <c r="J18" i="2"/>
  <c r="J16" i="2"/>
  <c r="E16" i="2"/>
  <c r="F124" i="2"/>
  <c r="J15" i="2"/>
  <c r="J13" i="2"/>
  <c r="E13" i="2"/>
  <c r="F123" i="2"/>
  <c r="J12" i="2"/>
  <c r="J10" i="2"/>
  <c r="J121" i="2"/>
  <c r="L90" i="1"/>
  <c r="AM90" i="1"/>
  <c r="AM89" i="1"/>
  <c r="L89" i="1"/>
  <c r="AM87" i="1"/>
  <c r="L87" i="1"/>
  <c r="L85" i="1"/>
  <c r="L84" i="1"/>
  <c r="BK458" i="2"/>
  <c r="BK450" i="2"/>
  <c r="BK438" i="2"/>
  <c r="J430" i="2"/>
  <c r="J421" i="2"/>
  <c r="BK415" i="2"/>
  <c r="BK412" i="2"/>
  <c r="BK402" i="2"/>
  <c r="J396" i="2"/>
  <c r="J364" i="2"/>
  <c r="J355" i="2"/>
  <c r="J329" i="2"/>
  <c r="BK300" i="2"/>
  <c r="BK285" i="2"/>
  <c r="BK268" i="2"/>
  <c r="J254" i="2"/>
  <c r="J241" i="2"/>
  <c r="J215" i="2"/>
  <c r="BK207" i="2"/>
  <c r="BK193" i="2"/>
  <c r="BK175" i="2"/>
  <c r="BK166" i="2"/>
  <c r="J390" i="2"/>
  <c r="BK384" i="2"/>
  <c r="BK378" i="2"/>
  <c r="BK364" i="2"/>
  <c r="BK350" i="2"/>
  <c r="BK341" i="2"/>
  <c r="J317" i="2"/>
  <c r="BK303" i="2"/>
  <c r="J246" i="2"/>
  <c r="BK190" i="2"/>
  <c r="J175" i="2"/>
  <c r="BK157" i="2"/>
  <c r="J142" i="2"/>
  <c r="J130" i="2"/>
  <c r="J438" i="2"/>
  <c r="BK362" i="2"/>
  <c r="BK317" i="2"/>
  <c r="J298" i="2"/>
  <c r="J257" i="2"/>
  <c r="BK246" i="2"/>
  <c r="BK235" i="2"/>
  <c r="J212" i="2"/>
  <c r="J198" i="2"/>
  <c r="BK160" i="2"/>
  <c r="BK390" i="2"/>
  <c r="BK338" i="2"/>
  <c r="J311" i="2"/>
  <c r="J288" i="2"/>
  <c r="BK280" i="2"/>
  <c r="BK271" i="2"/>
  <c r="BK238" i="2"/>
  <c r="BK223" i="2"/>
  <c r="BK198" i="2"/>
  <c r="BK151" i="2"/>
  <c r="BK130" i="2"/>
  <c r="J466" i="2"/>
  <c r="J458" i="2"/>
  <c r="J450" i="2"/>
  <c r="J433" i="2"/>
  <c r="J425" i="2"/>
  <c r="BK418" i="2"/>
  <c r="BK409" i="2"/>
  <c r="J406" i="2"/>
  <c r="J399" i="2"/>
  <c r="BK370" i="2"/>
  <c r="J358" i="2"/>
  <c r="J338" i="2"/>
  <c r="BK311" i="2"/>
  <c r="BK288" i="2"/>
  <c r="BK274" i="2"/>
  <c r="J261" i="2"/>
  <c r="BK232" i="2"/>
  <c r="BK218" i="2"/>
  <c r="J204" i="2"/>
  <c r="BK178" i="2"/>
  <c r="BK154" i="2"/>
  <c r="BK446" i="2"/>
  <c r="BK381" i="2"/>
  <c r="J375" i="2"/>
  <c r="BK355" i="2"/>
  <c r="J347" i="2"/>
  <c r="J320" i="2"/>
  <c r="J300" i="2"/>
  <c r="J193" i="2"/>
  <c r="J178" i="2"/>
  <c r="J160" i="2"/>
  <c r="J145" i="2"/>
  <c r="BK133" i="2"/>
  <c r="J372" i="2"/>
  <c r="J322" i="2"/>
  <c r="BK307" i="2"/>
  <c r="J266" i="2"/>
  <c r="J251" i="2"/>
  <c r="J243" i="2"/>
  <c r="J232" i="2"/>
  <c r="J210" i="2"/>
  <c r="J163" i="2"/>
  <c r="AS94" i="1"/>
  <c r="J350" i="2"/>
  <c r="BK332" i="2"/>
  <c r="J309" i="2"/>
  <c r="J285" i="2"/>
  <c r="J274" i="2"/>
  <c r="BK261" i="2"/>
  <c r="J226" i="2"/>
  <c r="J201" i="2"/>
  <c r="J166" i="2"/>
  <c r="J139" i="2"/>
  <c r="J462" i="2"/>
  <c r="J454" i="2"/>
  <c r="J442" i="2"/>
  <c r="BK430" i="2"/>
  <c r="BK421" i="2"/>
  <c r="J415" i="2"/>
  <c r="J409" i="2"/>
  <c r="J402" i="2"/>
  <c r="BK396" i="2"/>
  <c r="J393" i="2"/>
  <c r="J362" i="2"/>
  <c r="BK347" i="2"/>
  <c r="BK326" i="2"/>
  <c r="J307" i="2"/>
  <c r="BK298" i="2"/>
  <c r="J280" i="2"/>
  <c r="J271" i="2"/>
  <c r="BK257" i="2"/>
  <c r="BK243" i="2"/>
  <c r="J221" i="2"/>
  <c r="BK210" i="2"/>
  <c r="BK201" i="2"/>
  <c r="BK181" i="2"/>
  <c r="BK169" i="2"/>
  <c r="BK145" i="2"/>
  <c r="BK387" i="2"/>
  <c r="J384" i="2"/>
  <c r="J378" i="2"/>
  <c r="J367" i="2"/>
  <c r="J353" i="2"/>
  <c r="J332" i="2"/>
  <c r="BK309" i="2"/>
  <c r="BK283" i="2"/>
  <c r="J218" i="2"/>
  <c r="BK184" i="2"/>
  <c r="J169" i="2"/>
  <c r="J151" i="2"/>
  <c r="J136" i="2"/>
  <c r="BK375" i="2"/>
  <c r="BK360" i="2"/>
  <c r="BK320" i="2"/>
  <c r="J305" i="2"/>
  <c r="J264" i="2"/>
  <c r="J249" i="2"/>
  <c r="BK241" i="2"/>
  <c r="J229" i="2"/>
  <c r="BK204" i="2"/>
  <c r="J184" i="2"/>
  <c r="BK142" i="2"/>
  <c r="BK353" i="2"/>
  <c r="J335" i="2"/>
  <c r="BK314" i="2"/>
  <c r="J291" i="2"/>
  <c r="J277" i="2"/>
  <c r="BK264" i="2"/>
  <c r="J235" i="2"/>
  <c r="BK215" i="2"/>
  <c r="J196" i="2"/>
  <c r="BK163" i="2"/>
  <c r="BK136" i="2"/>
  <c r="BK462" i="2"/>
  <c r="BK454" i="2"/>
  <c r="BK442" i="2"/>
  <c r="BK433" i="2"/>
  <c r="BK425" i="2"/>
  <c r="J418" i="2"/>
  <c r="J412" i="2"/>
  <c r="BK406" i="2"/>
  <c r="BK399" i="2"/>
  <c r="BK393" i="2"/>
  <c r="BK367" i="2"/>
  <c r="J360" i="2"/>
  <c r="J344" i="2"/>
  <c r="BK322" i="2"/>
  <c r="J303" i="2"/>
  <c r="BK295" i="2"/>
  <c r="BK277" i="2"/>
  <c r="BK266" i="2"/>
  <c r="BK249" i="2"/>
  <c r="J223" i="2"/>
  <c r="BK212" i="2"/>
  <c r="J207" i="2"/>
  <c r="J190" i="2"/>
  <c r="J172" i="2"/>
  <c r="J148" i="2"/>
  <c r="J387" i="2"/>
  <c r="J381" i="2"/>
  <c r="BK372" i="2"/>
  <c r="BK358" i="2"/>
  <c r="BK344" i="2"/>
  <c r="BK329" i="2"/>
  <c r="BK305" i="2"/>
  <c r="BK251" i="2"/>
  <c r="BK196" i="2"/>
  <c r="J187" i="2"/>
  <c r="BK172" i="2"/>
  <c r="J154" i="2"/>
  <c r="BK139" i="2"/>
  <c r="BK466" i="2"/>
  <c r="J370" i="2"/>
  <c r="BK335" i="2"/>
  <c r="J314" i="2"/>
  <c r="BK291" i="2"/>
  <c r="BK254" i="2"/>
  <c r="J238" i="2"/>
  <c r="BK226" i="2"/>
  <c r="BK187" i="2"/>
  <c r="BK148" i="2"/>
  <c r="J446" i="2"/>
  <c r="J341" i="2"/>
  <c r="J326" i="2"/>
  <c r="J295" i="2"/>
  <c r="J283" i="2"/>
  <c r="J268" i="2"/>
  <c r="BK229" i="2"/>
  <c r="BK221" i="2"/>
  <c r="J181" i="2"/>
  <c r="J157" i="2"/>
  <c r="J133" i="2"/>
  <c r="BK129" i="2" l="1"/>
  <c r="R129" i="2"/>
  <c r="T225" i="2"/>
  <c r="BK319" i="2"/>
  <c r="J319" i="2" s="1"/>
  <c r="J100" i="2" s="1"/>
  <c r="BK429" i="2"/>
  <c r="BK428" i="2"/>
  <c r="J428" i="2" s="1"/>
  <c r="J103" i="2" s="1"/>
  <c r="R429" i="2"/>
  <c r="R428" i="2"/>
  <c r="T429" i="2"/>
  <c r="T428" i="2" s="1"/>
  <c r="BK437" i="2"/>
  <c r="J437" i="2" s="1"/>
  <c r="J106" i="2" s="1"/>
  <c r="P437" i="2"/>
  <c r="T129" i="2"/>
  <c r="P217" i="2"/>
  <c r="R217" i="2"/>
  <c r="T217" i="2"/>
  <c r="BK225" i="2"/>
  <c r="J225" i="2" s="1"/>
  <c r="J98" i="2" s="1"/>
  <c r="P225" i="2"/>
  <c r="P294" i="2"/>
  <c r="R294" i="2"/>
  <c r="T294" i="2"/>
  <c r="P319" i="2"/>
  <c r="T319" i="2"/>
  <c r="T128" i="2" s="1"/>
  <c r="T405" i="2"/>
  <c r="P429" i="2"/>
  <c r="P428" i="2"/>
  <c r="R437" i="2"/>
  <c r="R436" i="2" s="1"/>
  <c r="T437" i="2"/>
  <c r="BK461" i="2"/>
  <c r="J461" i="2" s="1"/>
  <c r="J109" i="2" s="1"/>
  <c r="P461" i="2"/>
  <c r="P129" i="2"/>
  <c r="BK217" i="2"/>
  <c r="J217" i="2" s="1"/>
  <c r="J97" i="2" s="1"/>
  <c r="R225" i="2"/>
  <c r="BK294" i="2"/>
  <c r="J294" i="2" s="1"/>
  <c r="J99" i="2" s="1"/>
  <c r="R319" i="2"/>
  <c r="BK405" i="2"/>
  <c r="J405" i="2" s="1"/>
  <c r="J101" i="2" s="1"/>
  <c r="P405" i="2"/>
  <c r="R405" i="2"/>
  <c r="R461" i="2"/>
  <c r="T461" i="2"/>
  <c r="T436" i="2" s="1"/>
  <c r="BK453" i="2"/>
  <c r="J453" i="2" s="1"/>
  <c r="J107" i="2" s="1"/>
  <c r="BK457" i="2"/>
  <c r="J457" i="2" s="1"/>
  <c r="J108" i="2" s="1"/>
  <c r="BK424" i="2"/>
  <c r="J424" i="2" s="1"/>
  <c r="J102" i="2" s="1"/>
  <c r="F90" i="2"/>
  <c r="BE142" i="2"/>
  <c r="BE148" i="2"/>
  <c r="BE166" i="2"/>
  <c r="BE172" i="2"/>
  <c r="BE187" i="2"/>
  <c r="BE190" i="2"/>
  <c r="BE243" i="2"/>
  <c r="BE249" i="2"/>
  <c r="BE251" i="2"/>
  <c r="BE303" i="2"/>
  <c r="BE317" i="2"/>
  <c r="BE320" i="2"/>
  <c r="BE344" i="2"/>
  <c r="BE358" i="2"/>
  <c r="BE390" i="2"/>
  <c r="BE466" i="2"/>
  <c r="J89" i="2"/>
  <c r="BE130" i="2"/>
  <c r="BE133" i="2"/>
  <c r="BE136" i="2"/>
  <c r="BE145" i="2"/>
  <c r="BE154" i="2"/>
  <c r="BE163" i="2"/>
  <c r="BE169" i="2"/>
  <c r="BE175" i="2"/>
  <c r="BE193" i="2"/>
  <c r="BE204" i="2"/>
  <c r="BE212" i="2"/>
  <c r="BE215" i="2"/>
  <c r="BE218" i="2"/>
  <c r="BE264" i="2"/>
  <c r="BE266" i="2"/>
  <c r="BE271" i="2"/>
  <c r="BE277" i="2"/>
  <c r="BE283" i="2"/>
  <c r="BE288" i="2"/>
  <c r="BE298" i="2"/>
  <c r="BE300" i="2"/>
  <c r="BE326" i="2"/>
  <c r="BE329" i="2"/>
  <c r="BE338" i="2"/>
  <c r="BE341" i="2"/>
  <c r="BE347" i="2"/>
  <c r="BE350" i="2"/>
  <c r="BE353" i="2"/>
  <c r="BE355" i="2"/>
  <c r="BE364" i="2"/>
  <c r="J87" i="2"/>
  <c r="J90" i="2"/>
  <c r="BE151" i="2"/>
  <c r="BE178" i="2"/>
  <c r="BE181" i="2"/>
  <c r="BE198" i="2"/>
  <c r="BE201" i="2"/>
  <c r="BE210" i="2"/>
  <c r="BE221" i="2"/>
  <c r="BE223" i="2"/>
  <c r="BE226" i="2"/>
  <c r="BE229" i="2"/>
  <c r="BE232" i="2"/>
  <c r="BE238" i="2"/>
  <c r="BE241" i="2"/>
  <c r="BE246" i="2"/>
  <c r="BE254" i="2"/>
  <c r="BE257" i="2"/>
  <c r="BE261" i="2"/>
  <c r="BE268" i="2"/>
  <c r="BE274" i="2"/>
  <c r="BE285" i="2"/>
  <c r="BE291" i="2"/>
  <c r="BE295" i="2"/>
  <c r="BE309" i="2"/>
  <c r="BE311" i="2"/>
  <c r="BE322" i="2"/>
  <c r="BE335" i="2"/>
  <c r="BE360" i="2"/>
  <c r="BE372" i="2"/>
  <c r="BE375" i="2"/>
  <c r="BE378" i="2"/>
  <c r="BE381" i="2"/>
  <c r="BE384" i="2"/>
  <c r="BE387" i="2"/>
  <c r="BE442" i="2"/>
  <c r="BE446" i="2"/>
  <c r="F89" i="2"/>
  <c r="BE139" i="2"/>
  <c r="BE157" i="2"/>
  <c r="BE160" i="2"/>
  <c r="BE184" i="2"/>
  <c r="BE196" i="2"/>
  <c r="BE207" i="2"/>
  <c r="BE235" i="2"/>
  <c r="BE280" i="2"/>
  <c r="BE305" i="2"/>
  <c r="BE307" i="2"/>
  <c r="BE314" i="2"/>
  <c r="BE332" i="2"/>
  <c r="BE362" i="2"/>
  <c r="BE367" i="2"/>
  <c r="BE370" i="2"/>
  <c r="BE393" i="2"/>
  <c r="BE396" i="2"/>
  <c r="BE399" i="2"/>
  <c r="BE402" i="2"/>
  <c r="BE406" i="2"/>
  <c r="BE409" i="2"/>
  <c r="BE412" i="2"/>
  <c r="BE415" i="2"/>
  <c r="BE418" i="2"/>
  <c r="BE421" i="2"/>
  <c r="BE425" i="2"/>
  <c r="BE430" i="2"/>
  <c r="BE433" i="2"/>
  <c r="BE438" i="2"/>
  <c r="BE450" i="2"/>
  <c r="BE454" i="2"/>
  <c r="BE458" i="2"/>
  <c r="BE462" i="2"/>
  <c r="F32" i="2"/>
  <c r="BA95" i="1" s="1"/>
  <c r="BA94" i="1" s="1"/>
  <c r="AW94" i="1" s="1"/>
  <c r="AK30" i="1" s="1"/>
  <c r="J32" i="2"/>
  <c r="AW95" i="1" s="1"/>
  <c r="F33" i="2"/>
  <c r="BB95" i="1" s="1"/>
  <c r="BB94" i="1" s="1"/>
  <c r="W31" i="1" s="1"/>
  <c r="F35" i="2"/>
  <c r="BD95" i="1"/>
  <c r="BD94" i="1" s="1"/>
  <c r="W33" i="1" s="1"/>
  <c r="F34" i="2"/>
  <c r="BC95" i="1"/>
  <c r="BC94" i="1" s="1"/>
  <c r="AY94" i="1" s="1"/>
  <c r="P128" i="2" l="1"/>
  <c r="P436" i="2"/>
  <c r="R128" i="2"/>
  <c r="R127" i="2"/>
  <c r="T127" i="2"/>
  <c r="BK128" i="2"/>
  <c r="J128" i="2" s="1"/>
  <c r="J95" i="2" s="1"/>
  <c r="J129" i="2"/>
  <c r="J96" i="2"/>
  <c r="BK436" i="2"/>
  <c r="J436" i="2"/>
  <c r="J105" i="2" s="1"/>
  <c r="J429" i="2"/>
  <c r="J104" i="2" s="1"/>
  <c r="W30" i="1"/>
  <c r="J31" i="2"/>
  <c r="AV95" i="1" s="1"/>
  <c r="AT95" i="1" s="1"/>
  <c r="AX94" i="1"/>
  <c r="F31" i="2"/>
  <c r="AZ95" i="1"/>
  <c r="AZ94" i="1" s="1"/>
  <c r="AV94" i="1" s="1"/>
  <c r="AK29" i="1" s="1"/>
  <c r="W32" i="1"/>
  <c r="P127" i="2" l="1"/>
  <c r="AU95" i="1"/>
  <c r="BK127" i="2"/>
  <c r="J127" i="2" s="1"/>
  <c r="J94" i="2" s="1"/>
  <c r="AU94" i="1"/>
  <c r="AT94" i="1"/>
  <c r="W29" i="1"/>
  <c r="J28" i="2" l="1"/>
  <c r="AG95" i="1" s="1"/>
  <c r="AG94" i="1" s="1"/>
  <c r="AK26" i="1" s="1"/>
  <c r="AK35" i="1" s="1"/>
  <c r="AN94" i="1" l="1"/>
  <c r="J37" i="2"/>
  <c r="AN95" i="1"/>
</calcChain>
</file>

<file path=xl/sharedStrings.xml><?xml version="1.0" encoding="utf-8"?>
<sst xmlns="http://schemas.openxmlformats.org/spreadsheetml/2006/main" count="2915" uniqueCount="779">
  <si>
    <t>Export Komplet</t>
  </si>
  <si>
    <t/>
  </si>
  <si>
    <t>2.0</t>
  </si>
  <si>
    <t>False</t>
  </si>
  <si>
    <t>{3eb94f72-beca-4d77-9c2e-95a8cf5a348c}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</si>
  <si>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</si>
  <si>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</si>
  <si>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</si>
  <si>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</si>
  <si>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</si>
  <si>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</si>
  <si>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</si>
  <si>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</si>
  <si>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hk_stefanu_3</t>
  </si>
  <si>
    <t>Stavba:</t>
  </si>
  <si>
    <t>Oprava vozovky v ulici bratří Štefanů v úseku mezi ulicemi Ječná - Kladská</t>
  </si>
  <si>
    <t>KSO:</t>
  </si>
  <si>
    <t>CC-CZ:</t>
  </si>
  <si>
    <t>Místo:</t>
  </si>
  <si>
    <t>Hradec Králové</t>
  </si>
  <si>
    <t>Datum:</t>
  </si>
  <si>
    <t>10. 12. 2025</t>
  </si>
  <si>
    <t>Zadavatel:</t>
  </si>
  <si>
    <t>IČ:</t>
  </si>
  <si>
    <t xml:space="preserve"> 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</si>
  <si>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</si>
  <si>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</si>
  <si>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</si>
  <si>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</si>
  <si>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</si>
  <si>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</si>
  <si>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</si>
  <si>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</si>
  <si>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</si>
  <si>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</si>
  <si>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</si>
  <si>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</si>
  <si>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</si>
  <si>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</si>
  <si>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</si>
  <si>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</si>
  <si>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</si>
  <si>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</si>
  <si>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</si>
  <si>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</si>
  <si>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</si>
  <si>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</si>
  <si>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</si>
  <si>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</si>
  <si>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</si>
  <si>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</si>
  <si>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</si>
  <si>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</si>
  <si>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</si>
  <si>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</si>
  <si>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</si>
  <si>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</si>
  <si>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</si>
  <si>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</si>
  <si>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</si>
  <si>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</si>
  <si>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</si>
  <si>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</si>
  <si>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</si>
  <si>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</si>
  <si>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</si>
  <si>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</si>
  <si>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</si>
  <si>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</si>
  <si>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</si>
  <si>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</si>
  <si>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</si>
  <si>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</si>
  <si>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</si>
  <si>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</si>
  <si>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</si>
  <si>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</si>
  <si>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</si>
  <si>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</si>
  <si>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</si>
  <si>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</si>
  <si>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</si>
  <si>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</si>
  <si>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</si>
  <si>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</si>
  <si>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</si>
  <si>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</si>
  <si>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3 - Svislé a kompletní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</si>
  <si>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</si>
  <si>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</si>
  <si>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</si>
  <si>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</si>
  <si>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</si>
  <si>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</si>
  <si>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711 - Izolace proti vodě, vlhkosti a plynům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</si>
  <si>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</si>
  <si>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</si>
  <si>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</si>
  <si>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</si>
  <si>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</si>
  <si>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</si>
  <si>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</si>
  <si>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</si>
  <si>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</si>
  <si>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</si>
  <si>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</si>
  <si>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</si>
  <si>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</si>
  <si>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</si>
  <si>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</si>
  <si>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</si>
  <si>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</si>
  <si>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</si>
  <si>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</si>
  <si>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</si>
  <si>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</si>
  <si>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</si>
  <si>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</si>
  <si>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</si>
  <si>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z betonových nebo kamenných dlaždic komunikací pro pěší ručně</t>
  </si>
  <si>
    <t>m2</t>
  </si>
  <si>
    <t>CS ÚRS 2025 02</t>
  </si>
  <si>
    <t>4</t>
  </si>
  <si>
    <t>-1299975376</t>
  </si>
  <si>
    <t>PP</t>
  </si>
  <si>
    <t>Rozebrání dlažeb komunikací pro pěší s přemístěním hmot na skládku na vzdálenost do 3 m nebo s naložením na dopravní prostředek s ložem z kameniva nebo živice a s jakoukoliv výplní spár ručně z betonových nebo kameninových dlaždic, desek nebo tvarovek</t>
  </si>
  <si>
    <t>Online PSC</t>
  </si>
  <si>
    <t>https://podminky.urs.cz/item/CS_URS_2025_02/113106121</t>
  </si>
  <si>
    <t>113106123</t>
  </si>
  <si>
    <t>Rozebrání dlažeb ze zámkových dlaždic komunikací pro pěší ručně</t>
  </si>
  <si>
    <t>1365155470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</si>
  <si>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</si>
  <si>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https://podminky.urs.cz/item/CS_URS_2025_02/113106123</t>
  </si>
  <si>
    <t>3</t>
  </si>
  <si>
    <t>113106161</t>
  </si>
  <si>
    <t>Rozebrání dlažeb vozovek z drobných kostek s ložem z kameniva ručně</t>
  </si>
  <si>
    <t>1704989819</t>
  </si>
  <si>
    <t>Rozebrání dlažeb vozovek a ploch s přemístěním hmot na skládku na vzdálenost do 3 m nebo s naložením na dopravní prostředek, s jakoukoliv výplní spár ručně z drobných kostek nebo odseků s ložem z kameniva</t>
  </si>
  <si>
    <t>https://podminky.urs.cz/item/CS_URS_2025_02/113106161</t>
  </si>
  <si>
    <t>113106171</t>
  </si>
  <si>
    <t>Rozebrání dlažeb vozovek ze zámkové dlažby s ložem z kameniva ručně</t>
  </si>
  <si>
    <t>1730057554</t>
  </si>
  <si>
    <t>Rozebrání dlažeb vozovek a ploch s přemístěním hmot na skládku na vzdálenost do 3 m nebo s naložením na dopravní prostředek, s jakoukoliv výplní spár ručně ze zámkové dlažby s ložem z kameniva</t>
  </si>
  <si>
    <t>https://podminky.urs.cz/item/CS_URS_2025_02/113106171</t>
  </si>
  <si>
    <t>5</t>
  </si>
  <si>
    <t>113107232</t>
  </si>
  <si>
    <t>Odstranění podkladu z betonu prostého tl přes 150 do 300 mm strojně pl přes 200 m2</t>
  </si>
  <si>
    <t>-1668401455</t>
  </si>
  <si>
    <t>Odstranění podkladů nebo krytů strojně plochy jednotlivě přes 200 m2 s přemístěním hmot na skládku na vzdálenost do 20 m nebo s naložením na dopravní prostředek z betonu prostého, o tl. vrstvy přes 150 do 300 mm</t>
  </si>
  <si>
    <t>https://podminky.urs.cz/item/CS_URS_2025_02/113107232</t>
  </si>
  <si>
    <t>6</t>
  </si>
  <si>
    <t>113154531</t>
  </si>
  <si>
    <t>Frézování živičného krytu tl do 30 mm pruh š do 1 m pl přes 500 do 2000 m2</t>
  </si>
  <si>
    <t>-70035812</t>
  </si>
  <si>
    <t>Frézování živičného podkladu nebo krytu s naložením hmot na dopravní prostředek plochy přes 500 do 2 000 m2 pruhu šířky do 1 m, tloušťky vrstvy do 30 mm</t>
  </si>
  <si>
    <t>https://podminky.urs.cz/item/CS_URS_2025_02/113154531</t>
  </si>
  <si>
    <t>7</t>
  </si>
  <si>
    <t>113154538</t>
  </si>
  <si>
    <t>Frézování živičného krytu tl 100 mm pruh š do 1 m pl přes 500 do 2000 m2</t>
  </si>
  <si>
    <t>489528645</t>
  </si>
  <si>
    <t>Frézování živičného podkladu nebo krytu s naložením hmot na dopravní prostředek plochy přes 500 do 2 000 m2 pruhu šířky do 1 m, tloušťky vrstvy 100 mm</t>
  </si>
  <si>
    <t>https://podminky.urs.cz/item/CS_URS_2025_02/113154538</t>
  </si>
  <si>
    <t>8</t>
  </si>
  <si>
    <t>113155531</t>
  </si>
  <si>
    <t>Frézování betonového krytu tl do 30 mm pl přes 1000 m2</t>
  </si>
  <si>
    <t>-1865972857</t>
  </si>
  <si>
    <t>Frézování betonového podkladu nebo krytu s naložením hmot na dopravní prostředek plochy přes 1 000 m2 tloušťky vrstvy do 30 mm</t>
  </si>
  <si>
    <t>https://podminky.urs.cz/item/CS_URS_2025_02/113155531</t>
  </si>
  <si>
    <t>9</t>
  </si>
  <si>
    <t>113202111</t>
  </si>
  <si>
    <t>Vytrhání obrub krajníků obrubníků stojatých</t>
  </si>
  <si>
    <t>m</t>
  </si>
  <si>
    <t>-316098394</t>
  </si>
  <si>
    <t>Vytrhání obrub s vybouráním lože, s přemístěním hmot na skládku na vzdálenost do 3 m nebo s naložením na dopravní prostředek z krajníků nebo obrubníků stojatých</t>
  </si>
  <si>
    <t>https://podminky.urs.cz/item/CS_URS_2025_02/113202111</t>
  </si>
  <si>
    <t>10</t>
  </si>
  <si>
    <t>113204111</t>
  </si>
  <si>
    <t>Vytrhání obrub záhonových</t>
  </si>
  <si>
    <t>-575267471</t>
  </si>
  <si>
    <t>Vytrhání obrub s vybouráním lože, s přemístěním hmot na skládku na vzdálenost do 3 m nebo s naložením na dopravní prostředek záhonových</t>
  </si>
  <si>
    <t>https://podminky.urs.cz/item/CS_URS_2025_02/113204111</t>
  </si>
  <si>
    <t>11</t>
  </si>
  <si>
    <t>122252113</t>
  </si>
  <si>
    <t>Vykopávky v zemnících na suchu pro silnice a dálnice v hornině třídy těžitelnosti I objem do 100 m3 strojně</t>
  </si>
  <si>
    <t>m3</t>
  </si>
  <si>
    <t>776261852</t>
  </si>
  <si>
    <t>Vykopávky v zemnících na suchu pro silnice a dálnice strojně zapažené i nezapažené v hornině třídy těžitelnosti I do 100 m3</t>
  </si>
  <si>
    <t>https://podminky.urs.cz/item/CS_URS_2025_02/122252113</t>
  </si>
  <si>
    <t>M</t>
  </si>
  <si>
    <t>10364101</t>
  </si>
  <si>
    <t>zemina pro terénní úpravy - ornice</t>
  </si>
  <si>
    <t>t</t>
  </si>
  <si>
    <t>-1696693409</t>
  </si>
  <si>
    <t>P</t>
  </si>
  <si>
    <t>Poznámka k položce:_x000D_
nákup humózní zeminy</t>
  </si>
  <si>
    <t>13</t>
  </si>
  <si>
    <t>122252205</t>
  </si>
  <si>
    <t>Odkopávky a prokopávky nezapažené pro silnice a dálnice v hornině třídy těžitelnosti I objem do 1000 m3 strojně</t>
  </si>
  <si>
    <t>1723952601</t>
  </si>
  <si>
    <t>Odkopávky a prokopávky nezapažené pro silnice a dálnice strojně v hornině třídy těžitelnosti I přes 500 do 1 000 m3</t>
  </si>
  <si>
    <t>https://podminky.urs.cz/item/CS_URS_2025_02/122252205</t>
  </si>
  <si>
    <t>14</t>
  </si>
  <si>
    <t>132251103</t>
  </si>
  <si>
    <t>Hloubení rýh nezapažených š do 800 mm v hornině třídy těžitelnosti I skupiny 3 objem do 100 m3 strojně</t>
  </si>
  <si>
    <t>-165079360</t>
  </si>
  <si>
    <t>Hloubení nezapažených rýh šířky do 800 mm strojně s urovnáním dna do předepsaného profilu a spádu v hornině třídy těžitelnosti I skupiny 3 přes 50 do 100 m3</t>
  </si>
  <si>
    <t>https://podminky.urs.cz/item/CS_URS_2025_02/132251103</t>
  </si>
  <si>
    <t>15</t>
  </si>
  <si>
    <t>162751117</t>
  </si>
  <si>
    <t>Vodorovné přemístění přes 9 000 do 10000 m výkopku/sypaniny z horniny třídy těžitelnosti I skupiny 1 až 3</t>
  </si>
  <si>
    <t>-583937360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</si>
  <si>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</si>
  <si>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https://podminky.urs.cz/item/CS_URS_2025_02/162751117</t>
  </si>
  <si>
    <t>16</t>
  </si>
  <si>
    <t>171151111</t>
  </si>
  <si>
    <t>Uložení sypaniny z hornin nesoudržných sypkých do násypů zhutněných strojně</t>
  </si>
  <si>
    <t>1104371541</t>
  </si>
  <si>
    <t>Uložení sypanin do násypů strojně s rozprostřením sypaniny ve vrstvách a s hrubým urovnáním zhutněných z hornin nesoudržných sypkých</t>
  </si>
  <si>
    <t>https://podminky.urs.cz/item/CS_URS_2025_02/171151111</t>
  </si>
  <si>
    <t>17</t>
  </si>
  <si>
    <t>10364100</t>
  </si>
  <si>
    <t>zemina pro terénní úpravy - tříděná</t>
  </si>
  <si>
    <t>-1854094627</t>
  </si>
  <si>
    <t>Poznámka k položce:_x000D_
nákup nesoudržné stejnorodé zeminy</t>
  </si>
  <si>
    <t>18</t>
  </si>
  <si>
    <t>171201231</t>
  </si>
  <si>
    <t>Poplatek za uložení zeminy a kamení na recyklační skládce (skládkovné) kód odpadu 17 05 04</t>
  </si>
  <si>
    <t>-1233979734</t>
  </si>
  <si>
    <t>Poplatek za uložení stavebního odpadu na recyklační skládce (skládkovné) zeminy a kamení zatříděného do Katalogu odpadů pod kódem 17 05 04</t>
  </si>
  <si>
    <t>https://podminky.urs.cz/item/CS_URS_2025_02/171201231</t>
  </si>
  <si>
    <t>19</t>
  </si>
  <si>
    <t>171251201</t>
  </si>
  <si>
    <t>Uložení sypaniny na skládky nebo meziskládky</t>
  </si>
  <si>
    <t>683377596</t>
  </si>
  <si>
    <t>Uložení sypaniny na skládky nebo meziskládky bez hutnění s upravením uložené sypaniny do předepsaného tvaru</t>
  </si>
  <si>
    <t>https://podminky.urs.cz/item/CS_URS_2025_02/171251201</t>
  </si>
  <si>
    <t>20</t>
  </si>
  <si>
    <t>174151101</t>
  </si>
  <si>
    <t>Zásyp jam, šachet rýh nebo kolem objektů sypaninou se zhutněním</t>
  </si>
  <si>
    <t>1986610220</t>
  </si>
  <si>
    <t>Zásyp sypaninou z jakékoliv horniny strojně s uložením výkopku ve vrstvách se zhutněním jam, šachet, rýh nebo kolem objektů v těchto vykopávkách</t>
  </si>
  <si>
    <t>https://podminky.urs.cz/item/CS_URS_2025_02/174151101</t>
  </si>
  <si>
    <t>181351103</t>
  </si>
  <si>
    <t>Rozprostření ornice tl vrstvy do 200 mm pl přes 100 do 500 m2 v rovině nebo ve svahu do 1:5 strojně</t>
  </si>
  <si>
    <t>54775152</t>
  </si>
  <si>
    <t>Rozprostření a urovnání ornice v rovině nebo ve svahu sklonu do 1:5 strojně při souvislé ploše přes 100 do 500 m2, tl. vrstvy do 200 mm</t>
  </si>
  <si>
    <t>https://podminky.urs.cz/item/CS_URS_2025_02/181351103</t>
  </si>
  <si>
    <t>22</t>
  </si>
  <si>
    <t>181411131</t>
  </si>
  <si>
    <t>Založení parkového trávníku výsevem pl do 1000 m2 v rovině a ve svahu do 1:5</t>
  </si>
  <si>
    <t>268332899</t>
  </si>
  <si>
    <t>Založení trávníku na půdě předem připravené plochy do 1000 m2 výsevem včetně utažení parkového v rovině nebo na svahu do 1:5</t>
  </si>
  <si>
    <t>https://podminky.urs.cz/item/CS_URS_2025_02/181411131</t>
  </si>
  <si>
    <t>23</t>
  </si>
  <si>
    <t>00572410</t>
  </si>
  <si>
    <t>osivo směs travní parková</t>
  </si>
  <si>
    <t>kg</t>
  </si>
  <si>
    <t>-200570855</t>
  </si>
  <si>
    <t>24</t>
  </si>
  <si>
    <t>181951112</t>
  </si>
  <si>
    <t>Úprava pláně v hornině třídy těžitelnosti I skupiny 1 až 3 se zhutněním strojně</t>
  </si>
  <si>
    <t>-382610822</t>
  </si>
  <si>
    <t>Úprava pláně vyrovnáním výškových rozdílů strojně v hornině třídy těžitelnosti I, skupiny 1 až 3 se zhutněním</t>
  </si>
  <si>
    <t>https://podminky.urs.cz/item/CS_URS_2025_02/181951112</t>
  </si>
  <si>
    <t>25</t>
  </si>
  <si>
    <t>184818231</t>
  </si>
  <si>
    <t>Ochrana kmene průměru do 300 mm bedněním výšky do 2 m</t>
  </si>
  <si>
    <t>kus</t>
  </si>
  <si>
    <t>-1946711771</t>
  </si>
  <si>
    <t>Ochrana kmene bedněním před poškozením stavebním provozem zřízení včetně odstranění výšky bednění do 2 m průměru kmene do 300 mm</t>
  </si>
  <si>
    <t>https://podminky.urs.cz/item/CS_URS_2025_02/184818231</t>
  </si>
  <si>
    <t>26</t>
  </si>
  <si>
    <t>184911151</t>
  </si>
  <si>
    <t>Mulčování záhonů kačírkem tl vrstvy přes 0,02 do 0,05 m v rovině a svahu do 1:5</t>
  </si>
  <si>
    <t>-868133139</t>
  </si>
  <si>
    <t>Mulčování záhonů kačírkem nebo drceným kamenivem tloušťky mulče přes 20 do 50 mm v rovině nebo na svahu do 1:5</t>
  </si>
  <si>
    <t>https://podminky.urs.cz/item/CS_URS_2025_02/184911151</t>
  </si>
  <si>
    <t>27</t>
  </si>
  <si>
    <t>184911161</t>
  </si>
  <si>
    <t>Mulčování záhonů kačírkem tl vrstvy přes 0,05 do 0,1 m v rovině a svahu do 1:5</t>
  </si>
  <si>
    <t>851026960</t>
  </si>
  <si>
    <t>Mulčování záhonů kačírkem nebo drceným kamenivem tloušťky mulče přes 50 do 100 mm v rovině nebo na svahu do 1:5</t>
  </si>
  <si>
    <t>https://podminky.urs.cz/item/CS_URS_2025_02/184911161</t>
  </si>
  <si>
    <t>28</t>
  </si>
  <si>
    <t>58337403</t>
  </si>
  <si>
    <t>kamenivo dekorační (kačírek) frakce 16/32</t>
  </si>
  <si>
    <t>453838455</t>
  </si>
  <si>
    <t>29</t>
  </si>
  <si>
    <t>184911311</t>
  </si>
  <si>
    <t>Položení mulčovací textilie v rovině a svahu do 1:5</t>
  </si>
  <si>
    <t>-559628195</t>
  </si>
  <si>
    <t>Položení mulčovací textilie proti prorůstání plevelů kolem vysázených rostlin v rovině nebo na svahu do 1:5</t>
  </si>
  <si>
    <t>https://podminky.urs.cz/item/CS_URS_2025_02/184911311</t>
  </si>
  <si>
    <t>30</t>
  </si>
  <si>
    <t>69334310</t>
  </si>
  <si>
    <t>geotextilie netkaná separační, ochranná, filtrační, drenážní PP 100g/m2</t>
  </si>
  <si>
    <t>142751453</t>
  </si>
  <si>
    <t>Svislé a kompletní konstrukce</t>
  </si>
  <si>
    <t>31</t>
  </si>
  <si>
    <t>339921132</t>
  </si>
  <si>
    <t>Osazování betonových palisád do betonového základu v řadě výšky prvku přes 0,5 do 1 m</t>
  </si>
  <si>
    <t>-850017170</t>
  </si>
  <si>
    <t>Osazování palisád betonových v řadě se zabetonováním výšky palisády přes 500 do 1000 mm</t>
  </si>
  <si>
    <t>https://podminky.urs.cz/item/CS_URS_2025_02/339921132</t>
  </si>
  <si>
    <t>32</t>
  </si>
  <si>
    <t>59229013</t>
  </si>
  <si>
    <t>palisáda hranatá betonová 180x120mm v 800mm přírodní</t>
  </si>
  <si>
    <t>1324727126</t>
  </si>
  <si>
    <t>33</t>
  </si>
  <si>
    <t>388995</t>
  </si>
  <si>
    <t>D+M půlená kabelová chránička dle PD</t>
  </si>
  <si>
    <t>978482292</t>
  </si>
  <si>
    <t xml:space="preserve"> D+M půlená kabelová chránička dle PD</t>
  </si>
  <si>
    <t>Komunikace pozemní</t>
  </si>
  <si>
    <t>34</t>
  </si>
  <si>
    <t>564831111</t>
  </si>
  <si>
    <t>Podklad ze štěrkodrtě ŠD plochy přes 100 m2 tl 100 mm</t>
  </si>
  <si>
    <t>-951707720</t>
  </si>
  <si>
    <t>Podklad ze štěrkodrti ŠD s rozprostřením a zhutněním plochy přes 100 m2, po zhutnění tl. 100 mm</t>
  </si>
  <si>
    <t>https://podminky.urs.cz/item/CS_URS_2025_02/564831111</t>
  </si>
  <si>
    <t>35</t>
  </si>
  <si>
    <t>564851111</t>
  </si>
  <si>
    <t>Podklad ze štěrkodrtě ŠD plochy přes 100 m2 tl 150 mm</t>
  </si>
  <si>
    <t>-2039200475</t>
  </si>
  <si>
    <t>Podklad ze štěrkodrti ŠD s rozprostřením a zhutněním plochy přes 100 m2, po zhutnění tl. 150 mm</t>
  </si>
  <si>
    <t>https://podminky.urs.cz/item/CS_URS_2025_02/564851111</t>
  </si>
  <si>
    <t>36</t>
  </si>
  <si>
    <t>564861111</t>
  </si>
  <si>
    <t>Podklad ze štěrkodrtě ŠD plochy přes 100 m2 tl 200 mm</t>
  </si>
  <si>
    <t>52324772</t>
  </si>
  <si>
    <t>Podklad ze štěrkodrti ŠD s rozprostřením a zhutněním plochy přes 100 m2, po zhutnění tl. 200 mm</t>
  </si>
  <si>
    <t>https://podminky.urs.cz/item/CS_URS_2025_02/564861111</t>
  </si>
  <si>
    <t>37</t>
  </si>
  <si>
    <t>564871111</t>
  </si>
  <si>
    <t>Podklad ze štěrkodrtě ŠD plochy přes 100 m2 tl 250 mm</t>
  </si>
  <si>
    <t>2052103391</t>
  </si>
  <si>
    <t>Podklad ze štěrkodrti ŠD s rozprostřením a zhutněním plochy přes 100 m2, po zhutnění tl. 250 mm</t>
  </si>
  <si>
    <t>https://podminky.urs.cz/item/CS_URS_2025_02/564871111</t>
  </si>
  <si>
    <t>38</t>
  </si>
  <si>
    <t>564871116</t>
  </si>
  <si>
    <t>Podklad ze štěrkodrtě ŠD plochy přes 100 m2 tl. 300 mm</t>
  </si>
  <si>
    <t>699052151</t>
  </si>
  <si>
    <t>Podklad ze štěrkodrti ŠD s rozprostřením a zhutněním plochy přes 100 m2, po zhutnění tl. 300 mm</t>
  </si>
  <si>
    <t>https://podminky.urs.cz/item/CS_URS_2025_02/564871116</t>
  </si>
  <si>
    <t>39</t>
  </si>
  <si>
    <t>56712311</t>
  </si>
  <si>
    <t>Podklad ze směsi stmelené cementem SC C 5/6 (KSC II) tl 100 mm</t>
  </si>
  <si>
    <t>-2138259590</t>
  </si>
  <si>
    <t>Podklad ze směsi stmelené cementem SC bez dilatačních spár, s rozprostřením a zhutněním SC C 5/6 (KSC II), po zhutnění tl. 100 mm</t>
  </si>
  <si>
    <t>40</t>
  </si>
  <si>
    <t>567133113</t>
  </si>
  <si>
    <t>Podklad ze směsi stmelené cementem SC C 5/6 (KSC II) tl 180 mm</t>
  </si>
  <si>
    <t>-1642537495</t>
  </si>
  <si>
    <t>Podklad ze směsi stmelené cementem SC bez dilatačních spár, s rozprostřením a zhutněním SC C 5/6 (KSC II), po zhutnění tl. 180 mm</t>
  </si>
  <si>
    <t>https://podminky.urs.cz/item/CS_URS_2025_02/567133113</t>
  </si>
  <si>
    <t>41</t>
  </si>
  <si>
    <t>573231111</t>
  </si>
  <si>
    <t>Postřik živičný spojovací ze silniční emulze v množství 0,70 kg/m2</t>
  </si>
  <si>
    <t>1521557855</t>
  </si>
  <si>
    <t>Postřik spojovací PS bez posypu kamenivem ze silniční emulze, v množství 0,70 kg/m2</t>
  </si>
  <si>
    <t>https://podminky.urs.cz/item/CS_URS_2025_02/573231111</t>
  </si>
  <si>
    <t>42</t>
  </si>
  <si>
    <t>576115</t>
  </si>
  <si>
    <t>Asfaltový koberec SAL 20mm (vrstva se zvýšenou odolností proti šíření trhlin)</t>
  </si>
  <si>
    <t>-2056945274</t>
  </si>
  <si>
    <t xml:space="preserve"> Asfaltový koberec SAL 20mm (vrstva se zvýšenou odolností proti šíření trhlin)</t>
  </si>
  <si>
    <t>43</t>
  </si>
  <si>
    <t>576133221</t>
  </si>
  <si>
    <t>Asfaltový koberec mastixový SMA 11 S tl 40 mm š přes 3 m z modifikovaného asfaltu</t>
  </si>
  <si>
    <t>-819649255</t>
  </si>
  <si>
    <t>Asfaltový koberec mastixový SMA 11 z modifikovaného asfaltu s rozprostřením a se zhutněním SMA 11 S v pruhu šířky přes 3 m, po zhutnění tl. 40 mm</t>
  </si>
  <si>
    <t>https://podminky.urs.cz/item/CS_URS_2025_02/576133221</t>
  </si>
  <si>
    <t>44</t>
  </si>
  <si>
    <t>577155142</t>
  </si>
  <si>
    <t>Asfaltový beton vrstva ložní ACL 16 S tl 60 mm š přes 3 m z modifikovaného asfaltu</t>
  </si>
  <si>
    <t>1435463119</t>
  </si>
  <si>
    <t>Asfaltový beton vrstva ložní ACL 16 z modifikovaného asfaltu s rozprostřením a zhutněním ACL 16 S v pruhu šířky přes 3 m, po zhutnění tl. 60 mm</t>
  </si>
  <si>
    <t>https://podminky.urs.cz/item/CS_URS_2025_02/577155142</t>
  </si>
  <si>
    <t>45</t>
  </si>
  <si>
    <t>581131115</t>
  </si>
  <si>
    <t>Kryt cementobetonový vozovek skupiny CB I tl 200 mm</t>
  </si>
  <si>
    <t>1036200108</t>
  </si>
  <si>
    <t>Kryt cementobetonový silničních komunikací skupiny CB I tl. 200 mm</t>
  </si>
  <si>
    <t>https://podminky.urs.cz/item/CS_URS_2025_02/581131115</t>
  </si>
  <si>
    <t>Poznámka k položce:_x000D_
C16/20</t>
  </si>
  <si>
    <t>46</t>
  </si>
  <si>
    <t>584121111</t>
  </si>
  <si>
    <t>Osazení silničních dílců z ŽB do lože z kameniva těženého tl 40 mm plochy do 200 m2</t>
  </si>
  <si>
    <t>-2081893838</t>
  </si>
  <si>
    <t>Osazení silničních dílců ze železového betonu s podkladem z kameniva těženého do tl. 40 mm jakéhokoliv druhu a velikosti, na plochu jednotlivě přes 50 do 200 m2</t>
  </si>
  <si>
    <t>https://podminky.urs.cz/item/CS_URS_2025_02/584121111</t>
  </si>
  <si>
    <t>47</t>
  </si>
  <si>
    <t>59381009</t>
  </si>
  <si>
    <t>panel silniční 3,00x1,00x0,15m</t>
  </si>
  <si>
    <t>467986987</t>
  </si>
  <si>
    <t>48</t>
  </si>
  <si>
    <t>59381004</t>
  </si>
  <si>
    <t>panel silniční 3,00x2,00x0,15m</t>
  </si>
  <si>
    <t>809430185</t>
  </si>
  <si>
    <t>49</t>
  </si>
  <si>
    <t>59381015</t>
  </si>
  <si>
    <t>panel zastávkový nájezdový s nástupní hranou 160mm</t>
  </si>
  <si>
    <t>987047194</t>
  </si>
  <si>
    <t>Poznámka k položce:_x000D_
tl 420mm š 2950mm d 2000mm</t>
  </si>
  <si>
    <t>50</t>
  </si>
  <si>
    <t>59381018</t>
  </si>
  <si>
    <t>panel zastávkový výjezdový s nástupní hranou 160mm</t>
  </si>
  <si>
    <t>-781134803</t>
  </si>
  <si>
    <t>Poznámka k položce:_x000D_
tl 420mm š 2950mm d 2150mm</t>
  </si>
  <si>
    <t>51</t>
  </si>
  <si>
    <t>59381020</t>
  </si>
  <si>
    <t>panel zastávkový základní s nástupní hranou 160mm</t>
  </si>
  <si>
    <t>-1338404182</t>
  </si>
  <si>
    <t>52</t>
  </si>
  <si>
    <t>591241111</t>
  </si>
  <si>
    <t>Kladení dlažby z kostek drobných z kamene na MC tl 50 mm</t>
  </si>
  <si>
    <t>687983262</t>
  </si>
  <si>
    <t>Kladení dlažby z kostek s provedením lože do tl. 50 mm, s vyplněním spár, s dvojím beraněním a se smetením přebytečného materiálu na krajnici drobných z kamene, do lože z cementové malty</t>
  </si>
  <si>
    <t>https://podminky.urs.cz/item/CS_URS_2025_02/591241111</t>
  </si>
  <si>
    <t>53</t>
  </si>
  <si>
    <t>596212213</t>
  </si>
  <si>
    <t>Kladení zámkové dlažby pozemních komunikací ručně tl 80 mm skupiny A pl přes 300 m2</t>
  </si>
  <si>
    <t>1699295605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</si>
  <si>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přes 300 m2</t>
  </si>
  <si>
    <t>https://podminky.urs.cz/item/CS_URS_2025_02/596212213</t>
  </si>
  <si>
    <t>54</t>
  </si>
  <si>
    <t>59245020</t>
  </si>
  <si>
    <t>dlažba skladebná betonová 200x100mm tl 80mm přírodní</t>
  </si>
  <si>
    <t>1434663043</t>
  </si>
  <si>
    <t>55</t>
  </si>
  <si>
    <t>59245226</t>
  </si>
  <si>
    <t>dlažba pro nevidomé betonová 200x100mm tl 80mm barevná</t>
  </si>
  <si>
    <t>776621751</t>
  </si>
  <si>
    <t>Poznámka k položce:_x000D_
červená</t>
  </si>
  <si>
    <t>56</t>
  </si>
  <si>
    <t>59245005</t>
  </si>
  <si>
    <t>dlažba skladebná betonová 200x100mm tl 80mm barevná</t>
  </si>
  <si>
    <t>-1410633854</t>
  </si>
  <si>
    <t>Poznámka k položce:_x000D_
bílá</t>
  </si>
  <si>
    <t>57</t>
  </si>
  <si>
    <t>59245030</t>
  </si>
  <si>
    <t>dlažba skladebná betonová 200x200mm tl 80mm přírodní</t>
  </si>
  <si>
    <t>1629512785</t>
  </si>
  <si>
    <t>Poznámka k položce:_x000D_
bez zkosených hran</t>
  </si>
  <si>
    <t>Trubní vedení</t>
  </si>
  <si>
    <t>58</t>
  </si>
  <si>
    <t>871263121</t>
  </si>
  <si>
    <t>Montáž kanalizačního potrubí hladkého plnostěnného SN 8 z PVC-U DN 110</t>
  </si>
  <si>
    <t>1860355354</t>
  </si>
  <si>
    <t>Montáž kanalizačního potrubí z tvrdého PVC-U hladkého plnostěnného tuhost SN 8 DN 110</t>
  </si>
  <si>
    <t>https://podminky.urs.cz/item/CS_URS_2025_02/871263121</t>
  </si>
  <si>
    <t>59</t>
  </si>
  <si>
    <t>28611118</t>
  </si>
  <si>
    <t>trubka kanalizační PVC DN100 dle PD</t>
  </si>
  <si>
    <t>2044226960</t>
  </si>
  <si>
    <t xml:space="preserve"> trubka kanalizační PVC DN100 dle PD</t>
  </si>
  <si>
    <t>60</t>
  </si>
  <si>
    <t>871313121</t>
  </si>
  <si>
    <t>Montáž kanalizačního potrubí hladkého plnostěnného SN 8 z PVC-U DN 160</t>
  </si>
  <si>
    <t>2101151866</t>
  </si>
  <si>
    <t>https://podminky.urs.cz/item/CS_URS_2025_02/871313121</t>
  </si>
  <si>
    <t>61</t>
  </si>
  <si>
    <t>28611</t>
  </si>
  <si>
    <t>trubka kanalizační pvc DN150 dle pd</t>
  </si>
  <si>
    <t>-2098890558</t>
  </si>
  <si>
    <t>62</t>
  </si>
  <si>
    <t>87735</t>
  </si>
  <si>
    <t>Navrtávka šachty dle PD</t>
  </si>
  <si>
    <t>1760833596</t>
  </si>
  <si>
    <t>63</t>
  </si>
  <si>
    <t>89593</t>
  </si>
  <si>
    <t>D+M uliční vpusti dle PD</t>
  </si>
  <si>
    <t>-922540163</t>
  </si>
  <si>
    <t>64</t>
  </si>
  <si>
    <t>89595</t>
  </si>
  <si>
    <t>D+M RŠ dle PD</t>
  </si>
  <si>
    <t>989396364</t>
  </si>
  <si>
    <t xml:space="preserve"> D+M revizní šachty dle PD</t>
  </si>
  <si>
    <t>65</t>
  </si>
  <si>
    <t>899132112</t>
  </si>
  <si>
    <t>Výměna (výšková úprava) poklopu kanalizačního samonivelačního s ošetřením podkladu hloubky přes 25 cm</t>
  </si>
  <si>
    <t>1852846126</t>
  </si>
  <si>
    <t>Výměna (výšková úprava) poklopu kanalizačního s rámem samonivelačním s ošetřením podkladních vrstev hloubky přes 25 cm</t>
  </si>
  <si>
    <t>https://podminky.urs.cz/item/CS_URS_2025_02/899132112</t>
  </si>
  <si>
    <t>66</t>
  </si>
  <si>
    <t>899132212</t>
  </si>
  <si>
    <t>Výměna (výšková úprava) poklopu vodovodního samonivelačního nebo pevného šoupátkového</t>
  </si>
  <si>
    <t>867449742</t>
  </si>
  <si>
    <t>https://podminky.urs.cz/item/CS_URS_2025_02/899132212</t>
  </si>
  <si>
    <t>67</t>
  </si>
  <si>
    <t>8992001</t>
  </si>
  <si>
    <t>Zřízení revizní šachty z uliční vpusti</t>
  </si>
  <si>
    <t>-62375087</t>
  </si>
  <si>
    <t>Ostatní konstrukce a práce, bourání</t>
  </si>
  <si>
    <t>68</t>
  </si>
  <si>
    <t>91001</t>
  </si>
  <si>
    <t xml:space="preserve">Dmtž a mtž čekárny autobusové zastávky </t>
  </si>
  <si>
    <t>-905995228</t>
  </si>
  <si>
    <t>69</t>
  </si>
  <si>
    <t>914511111</t>
  </si>
  <si>
    <t>Montáž sloupku dopravních značek délky do 3,5 m s betonovým základem</t>
  </si>
  <si>
    <t>-1409169760</t>
  </si>
  <si>
    <t>Montáž sloupku dopravních značek délky do 3,5 m do betonového základu</t>
  </si>
  <si>
    <t>https://podminky.urs.cz/item/CS_URS_2025_02/914511111</t>
  </si>
  <si>
    <t>Poznámka k položce:_x000D_
označník</t>
  </si>
  <si>
    <t>70</t>
  </si>
  <si>
    <t>915111112</t>
  </si>
  <si>
    <t>Vodorovné dopravní značení dělící čáry souvislé š 125 mm retroreflexní bílá barva</t>
  </si>
  <si>
    <t>-2114797322</t>
  </si>
  <si>
    <t>Vodorovné dopravní značení stříkané barvou dělící čára šířky 125 mm souvislá bílá retroreflexní</t>
  </si>
  <si>
    <t>https://podminky.urs.cz/item/CS_URS_2025_02/915111112</t>
  </si>
  <si>
    <t>71</t>
  </si>
  <si>
    <t>915111122</t>
  </si>
  <si>
    <t>Vodorovné dopravní značení dělící čáry přerušované š 125 mm retroreflexní bílá barva</t>
  </si>
  <si>
    <t>1709801323</t>
  </si>
  <si>
    <t>Vodorovné dopravní značení stříkané barvou dělící čára šířky 125 mm přerušovaná bílá retroreflexní</t>
  </si>
  <si>
    <t>https://podminky.urs.cz/item/CS_URS_2025_02/915111122</t>
  </si>
  <si>
    <t>72</t>
  </si>
  <si>
    <t>915121112</t>
  </si>
  <si>
    <t>Vodorovné dopravní značení vodící čáry souvislé š 250 mm retroreflexní bílá barva</t>
  </si>
  <si>
    <t>1278867127</t>
  </si>
  <si>
    <t>Vodorovné dopravní značení stříkané barvou vodící čára bílá šířky 250 mm souvislá retroreflexní</t>
  </si>
  <si>
    <t>https://podminky.urs.cz/item/CS_URS_2025_02/915121112</t>
  </si>
  <si>
    <t>73</t>
  </si>
  <si>
    <t>915131112</t>
  </si>
  <si>
    <t>Vodorovné dopravní značení přechody pro chodce, šipky, symboly retroreflexní bílá barva</t>
  </si>
  <si>
    <t>-1038963159</t>
  </si>
  <si>
    <t>Vodorovné dopravní značení stříkané barvou přechody pro chodce, šipky, symboly bílé retroreflexní</t>
  </si>
  <si>
    <t>https://podminky.urs.cz/item/CS_URS_2025_02/915131112</t>
  </si>
  <si>
    <t>74</t>
  </si>
  <si>
    <t>915211112</t>
  </si>
  <si>
    <t>Vodorovné dopravní značení dělící čáry souvislé š 125 mm retroreflexní bílý plast</t>
  </si>
  <si>
    <t>-35640346</t>
  </si>
  <si>
    <t>Vodorovné dopravní značení stříkaným plastem dělící čára šířky 125 mm souvislá bílá retroreflexní</t>
  </si>
  <si>
    <t>https://podminky.urs.cz/item/CS_URS_2025_02/915211112</t>
  </si>
  <si>
    <t>75</t>
  </si>
  <si>
    <t>915211122</t>
  </si>
  <si>
    <t>Vodorovné dopravní značení dělící čáry přerušované š 125 mm retroreflexní bílý plast</t>
  </si>
  <si>
    <t>-472907812</t>
  </si>
  <si>
    <t>Vodorovné dopravní značení stříkaným plastem dělící čára šířky 125 mm přerušovaná bílá retroreflexní</t>
  </si>
  <si>
    <t>https://podminky.urs.cz/item/CS_URS_2025_02/915211122</t>
  </si>
  <si>
    <t>76</t>
  </si>
  <si>
    <t>915221112</t>
  </si>
  <si>
    <t>Vodorovné dopravní značení vodící čáry souvislé š 250 mm retroreflexní bílý plast</t>
  </si>
  <si>
    <t>-563766558</t>
  </si>
  <si>
    <t>Vodorovné dopravní značení stříkaným plastem vodící čára bílá šířky 250 mm souvislá retroreflexní</t>
  </si>
  <si>
    <t>https://podminky.urs.cz/item/CS_URS_2025_02/915221112</t>
  </si>
  <si>
    <t>77</t>
  </si>
  <si>
    <t>915231112</t>
  </si>
  <si>
    <t>Vodorovné dopravní značení přechody pro chodce, šipky, symboly retroreflexní bílý plast</t>
  </si>
  <si>
    <t>769436092</t>
  </si>
  <si>
    <t>Vodorovné dopravní značení stříkaným plastem přechody pro chodce, šipky, symboly nápisy bílé retroreflexní</t>
  </si>
  <si>
    <t>https://podminky.urs.cz/item/CS_URS_2025_02/915231112</t>
  </si>
  <si>
    <t>78</t>
  </si>
  <si>
    <t>915491211</t>
  </si>
  <si>
    <t>Osazení vodícího proužku z betonových desek do betonového lože tl do 100 mm š proužku 250 mm</t>
  </si>
  <si>
    <t>-1722741213</t>
  </si>
  <si>
    <t>Osazení vodicího proužku z betonových prefabrikovaných desek tl. do 120 mm do lože z cementové malty tl. 20 mm, s vyplněním a zatřením spár cementovou maltou s podkladní vrstvou z betonu prostého tl. 50 až 100 mm šířka proužku 250 mm</t>
  </si>
  <si>
    <t>https://podminky.urs.cz/item/CS_URS_2025_02/915491211</t>
  </si>
  <si>
    <t>79</t>
  </si>
  <si>
    <t>59218001</t>
  </si>
  <si>
    <t>krajník betonový silniční 500x250x80mm</t>
  </si>
  <si>
    <t>1171328125</t>
  </si>
  <si>
    <t>80</t>
  </si>
  <si>
    <t>916131213</t>
  </si>
  <si>
    <t>Osazení silničního obrubníku betonového stojatého s boční opěrou do lože z betonu prostého</t>
  </si>
  <si>
    <t>26187728</t>
  </si>
  <si>
    <t>Osazení silničního obrubníku betonového se zřízením lože, s vyplněním a zatřením spár cementovou maltou stojatého s boční opěrou z betonu prostého, do lože z betonu prostého</t>
  </si>
  <si>
    <t>https://podminky.urs.cz/item/CS_URS_2025_02/916131213</t>
  </si>
  <si>
    <t>81</t>
  </si>
  <si>
    <t>59217031</t>
  </si>
  <si>
    <t>obrubník silniční betonový 1000x150x250mm</t>
  </si>
  <si>
    <t>-1306626043</t>
  </si>
  <si>
    <t>82</t>
  </si>
  <si>
    <t>59217030</t>
  </si>
  <si>
    <t>obrubník silniční betonový přechodový 1000x150x150-250mm</t>
  </si>
  <si>
    <t>-1039684122</t>
  </si>
  <si>
    <t>83</t>
  </si>
  <si>
    <t>59217029</t>
  </si>
  <si>
    <t>obrubník silniční betonový nájezdový 1000x150x150mm</t>
  </si>
  <si>
    <t>993686564</t>
  </si>
  <si>
    <t>84</t>
  </si>
  <si>
    <t>59217093</t>
  </si>
  <si>
    <t>obrubník betonový bezbarierový přechodový 250-290mm</t>
  </si>
  <si>
    <t>-1610206155</t>
  </si>
  <si>
    <t>Poznámka k položce:_x000D_
kaselský levý/pravý</t>
  </si>
  <si>
    <t>85</t>
  </si>
  <si>
    <t>916231213</t>
  </si>
  <si>
    <t>Osazení chodníkového obrubníku betonového stojatého s boční opěrou do lože z betonu prostého</t>
  </si>
  <si>
    <t>998982642</t>
  </si>
  <si>
    <t>Osazení chodníkového obrubníku betonového se zřízením lože, s vyplněním a zatřením spár cementovou maltou stojatého s boční opěrou z betonu prostého, do lože z betonu prostého</t>
  </si>
  <si>
    <t>https://podminky.urs.cz/item/CS_URS_2025_02/916231213</t>
  </si>
  <si>
    <t>86</t>
  </si>
  <si>
    <t>59217016</t>
  </si>
  <si>
    <t>obrubník betonový chodníkový 1000x80x250mm</t>
  </si>
  <si>
    <t>44978769</t>
  </si>
  <si>
    <t>87</t>
  </si>
  <si>
    <t>919122122</t>
  </si>
  <si>
    <t>Těsnění spár zálivkou za tepla pro komůrky š 15 mm hl 30 mm s těsnicím profilem</t>
  </si>
  <si>
    <t>-1223265350</t>
  </si>
  <si>
    <t>Utěsnění dilatačních spár zálivkou za tepla v cementobetonovém nebo živičném krytu včetně adhezního nátěru s těsnicím profilem pod zálivkou, pro komůrky šířky 15 mm, hloubky 30 mm</t>
  </si>
  <si>
    <t>https://podminky.urs.cz/item/CS_URS_2025_02/919122122</t>
  </si>
  <si>
    <t>88</t>
  </si>
  <si>
    <t>919721291</t>
  </si>
  <si>
    <t>Geomříž pro vyztužení stávajícího asfaltového povrchu ze skelných vláken</t>
  </si>
  <si>
    <t>1544827887</t>
  </si>
  <si>
    <t>Vyztužení stávajícího asfaltového povrchu geomříží ze skelných vláken</t>
  </si>
  <si>
    <t>https://podminky.urs.cz/item/CS_URS_2025_02/919721291</t>
  </si>
  <si>
    <t>89</t>
  </si>
  <si>
    <t>919726122</t>
  </si>
  <si>
    <t>Geotextilie pro ochranu, separaci a filtraci netkaná měrná hm přes 200 do 300 g/m2</t>
  </si>
  <si>
    <t>-1044252076</t>
  </si>
  <si>
    <t>Geotextilie netkaná pro ochranu, separaci nebo filtraci měrná hmotnost přes 200 do 300 g/m2</t>
  </si>
  <si>
    <t>https://podminky.urs.cz/item/CS_URS_2025_02/919726122</t>
  </si>
  <si>
    <t>90</t>
  </si>
  <si>
    <t>919735113</t>
  </si>
  <si>
    <t>Řezání stávajícího živičného krytu hl přes 100 do 150 mm</t>
  </si>
  <si>
    <t>-681906930</t>
  </si>
  <si>
    <t>Řezání stávajícího živičného krytu nebo podkladu hloubky přes 100 do 150 mm</t>
  </si>
  <si>
    <t>https://podminky.urs.cz/item/CS_URS_2025_02/919735113</t>
  </si>
  <si>
    <t>91</t>
  </si>
  <si>
    <t>919735124</t>
  </si>
  <si>
    <t>Řezání stávajícího betonového krytu hl přes 150 do 200 mm</t>
  </si>
  <si>
    <t>-423588024</t>
  </si>
  <si>
    <t>Řezání stávajícího betonového krytu nebo podkladu hloubky přes 150 do 200 mm</t>
  </si>
  <si>
    <t>https://podminky.urs.cz/item/CS_URS_2025_02/919735124</t>
  </si>
  <si>
    <t>92</t>
  </si>
  <si>
    <t>931994105</t>
  </si>
  <si>
    <t>Těsnění pracovní spáry betonové konstrukce vnitřním těsnicím pásem</t>
  </si>
  <si>
    <t>1973235304</t>
  </si>
  <si>
    <t>Těsnění spáry betonové konstrukce pásy, profily, tmely těsnicím pásem vnitřním, spáry pracovní</t>
  </si>
  <si>
    <t>https://podminky.urs.cz/item/CS_URS_2025_02/931994105</t>
  </si>
  <si>
    <t>93</t>
  </si>
  <si>
    <t>935932418</t>
  </si>
  <si>
    <t>Odvodňovací plastový žlab pro zatížení D400 vnitřní š 150 mm s roštem můstkovým z litiny</t>
  </si>
  <si>
    <t>1674648110</t>
  </si>
  <si>
    <t>Odvodňovací plastový žlab pro třídu zatížení D 400 vnitřní šířky 150 mm s krycím roštem můstkovým z litiny</t>
  </si>
  <si>
    <t>https://podminky.urs.cz/item/CS_URS_2025_02/935932418</t>
  </si>
  <si>
    <t>94</t>
  </si>
  <si>
    <t>935932614</t>
  </si>
  <si>
    <t>Vpusť s kalovým košem pro plastový žlab vnitřní š 150 mm</t>
  </si>
  <si>
    <t>888516762</t>
  </si>
  <si>
    <t>Odvodňovací plastový žlab vpusť s kalovým košem pro žlab vnitřní šířky 150 mm</t>
  </si>
  <si>
    <t>https://podminky.urs.cz/item/CS_URS_2025_02/935932614</t>
  </si>
  <si>
    <t>95</t>
  </si>
  <si>
    <t>966005111</t>
  </si>
  <si>
    <t>Rozebrání a odstranění silničního zábradlí se sloupky osazenými s betonovými patkami</t>
  </si>
  <si>
    <t>-1870191607</t>
  </si>
  <si>
    <t>Rozebrání a odstranění silničního zábradlí a ocelových svodidel s přemístěním hmot na skládku na vzdálenost do 10 m nebo s naložením na dopravní prostředek, se zásypem jam po odstraněných sloupcích a s jeho zhutněním silničního zábradlí se sloupky osazenými s betonovými patkami</t>
  </si>
  <si>
    <t>https://podminky.urs.cz/item/CS_URS_2025_02/966005111</t>
  </si>
  <si>
    <t>96</t>
  </si>
  <si>
    <t>966006131</t>
  </si>
  <si>
    <t>Odstranění značek dopravních nebo orientačních se sloupky uklínovanými kameny</t>
  </si>
  <si>
    <t>-1189898612</t>
  </si>
  <si>
    <t>Odstranění dopravních nebo orientačních značek se sloupkem s uložením hmot na vzdálenost do 20 m nebo s naložením na dopravní prostředek, se zásypem jam a jeho zhutněním uklínovaným kameny</t>
  </si>
  <si>
    <t>https://podminky.urs.cz/item/CS_URS_2025_02/966006131</t>
  </si>
  <si>
    <t>97</t>
  </si>
  <si>
    <t>979051121</t>
  </si>
  <si>
    <t>Očištění zámkových dlaždic se spárováním z kameniva těženého při překopech inženýrských sítí</t>
  </si>
  <si>
    <t>1621594984</t>
  </si>
  <si>
    <t>Očištění vybouraných prvků při překopech inženýrských sítí od spojovacího materiálu s odklizením a uložením očištěných hmot a spojovacího materiálu na skládku do vzdálenosti 10 m nebo naložením na dopravní prostředek zámkových dlaždic s vyplněním spár kamenivem</t>
  </si>
  <si>
    <t>https://podminky.urs.cz/item/CS_URS_2025_02/979051121</t>
  </si>
  <si>
    <t>997</t>
  </si>
  <si>
    <t>Doprava suti a vybouraných hmot</t>
  </si>
  <si>
    <t>98</t>
  </si>
  <si>
    <t>997221551</t>
  </si>
  <si>
    <t>Vodorovná doprava suti ze sypkých materiálů do 1 km</t>
  </si>
  <si>
    <t>-1871016649</t>
  </si>
  <si>
    <t>Vodorovná doprava suti bez naložení, ale se složením a s hrubým urovnáním ze sypkých materiálů, na vzdálenost do 1 km</t>
  </si>
  <si>
    <t>https://podminky.urs.cz/item/CS_URS_2025_02/997221551</t>
  </si>
  <si>
    <t>99</t>
  </si>
  <si>
    <t>997221559</t>
  </si>
  <si>
    <t>Příplatek ZKD 1 km u vodorovné dopravy suti ze sypkých materiálů</t>
  </si>
  <si>
    <t>1709135105</t>
  </si>
  <si>
    <t>Vodorovná doprava suti bez naložení, ale se složením a s hrubým urovnáním ze sypkých materiálů, na vzdálenost Příplatek k ceně za každý další započatý 1 km přes 1 km</t>
  </si>
  <si>
    <t>https://podminky.urs.cz/item/CS_URS_2025_02/997221559</t>
  </si>
  <si>
    <t>100</t>
  </si>
  <si>
    <t>997221571</t>
  </si>
  <si>
    <t>Vodorovná doprava vybouraných hmot do 1 km</t>
  </si>
  <si>
    <t>1374225020</t>
  </si>
  <si>
    <t>Vodorovná doprava vybouraných hmot bez naložení, ale se složením a s hrubým urovnáním na vzdálenost do 1 km</t>
  </si>
  <si>
    <t>https://podminky.urs.cz/item/CS_URS_2025_02/997221571</t>
  </si>
  <si>
    <t>101</t>
  </si>
  <si>
    <t>997221579</t>
  </si>
  <si>
    <t>Příplatek ZKD 1 km u vodorovné dopravy vybouraných hmot</t>
  </si>
  <si>
    <t>1521844618</t>
  </si>
  <si>
    <t>Vodorovná doprava vybouraných hmot bez naložení, ale se složením a s hrubým urovnáním na vzdálenost Příplatek k ceně za každý další započatý 1 km přes 1 km</t>
  </si>
  <si>
    <t>https://podminky.urs.cz/item/CS_URS_2025_02/997221579</t>
  </si>
  <si>
    <t>102</t>
  </si>
  <si>
    <t>997221861</t>
  </si>
  <si>
    <t>Poplatek za uložení na recyklační skládce (skládkovné) stavebního odpadu z prostého betonu pod kódem 17 01 01</t>
  </si>
  <si>
    <t>-1203149475</t>
  </si>
  <si>
    <t>Poplatek za uložení stavebního odpadu na recyklační skládce (skládkovné) z prostého betonu zatříděného do Katalogu odpadů pod kódem 17 01 01</t>
  </si>
  <si>
    <t>https://podminky.urs.cz/item/CS_URS_2025_02/997221861</t>
  </si>
  <si>
    <t>103</t>
  </si>
  <si>
    <t>997221875</t>
  </si>
  <si>
    <t>Poplatek za uložení na recyklační skládce (skládkovné) stavebního odpadu asfaltového bez obsahu dehtu zatříděného do Katalogu odpadů pod kódem 17 03 02</t>
  </si>
  <si>
    <t>-1905345850</t>
  </si>
  <si>
    <t>Poplatek za uložení stavebního odpadu na recyklační skládce (skládkovné) asfaltového bez obsahu dehtu zatříděného do Katalogu odpadů pod kódem 17 03 02</t>
  </si>
  <si>
    <t>https://podminky.urs.cz/item/CS_URS_2025_02/997221875</t>
  </si>
  <si>
    <t>998</t>
  </si>
  <si>
    <t>Přesun hmot</t>
  </si>
  <si>
    <t>104</t>
  </si>
  <si>
    <t>998225111</t>
  </si>
  <si>
    <t>Přesun hmot pro pozemní komunikace s krytem z kamene, monolitickým betonovým nebo živičným</t>
  </si>
  <si>
    <t>933107347</t>
  </si>
  <si>
    <t>Přesun hmot pro komunikace s krytem z kameniva, monolitickým betonovým nebo živičným dopravní vzdálenost do 200 m jakékoliv délky objektu</t>
  </si>
  <si>
    <t>https://podminky.urs.cz/item/CS_URS_2025_02/998225111</t>
  </si>
  <si>
    <t>PSV</t>
  </si>
  <si>
    <t>Práce a dodávky PSV</t>
  </si>
  <si>
    <t>711</t>
  </si>
  <si>
    <t>Izolace proti vodě, vlhkosti a plynům</t>
  </si>
  <si>
    <t>105</t>
  </si>
  <si>
    <t>711161212</t>
  </si>
  <si>
    <t>Izolace proti zemní vlhkosti nopovou fólií svislá, výška nopu 8,0 mm, tl do 0,6 mm</t>
  </si>
  <si>
    <t>2112396084</t>
  </si>
  <si>
    <t>Izolace proti zemní vlhkosti a beztlakové vodě nopovými fóliemi na ploše svislé S vrstva ochranná, odvětrávací a drenážní výška nopu 8,0 mm, tl. fólie do 0,6 mm</t>
  </si>
  <si>
    <t>https://podminky.urs.cz/item/CS_URS_2025_02/711161212</t>
  </si>
  <si>
    <t>106</t>
  </si>
  <si>
    <t>998711121</t>
  </si>
  <si>
    <t>Přesun hmot tonážní pro izolace proti vodě, vlhkosti a plynům ruční v objektech v do 6 m</t>
  </si>
  <si>
    <t>666646310</t>
  </si>
  <si>
    <t>Přesun hmot pro izolace proti vodě, vlhkosti a plynům stanovený z hmotnosti přesunovaného materiálu vodorovná dopravní vzdálenost do 50 m ruční (bez užití mechanizace) v objektech výšky do 6 m</t>
  </si>
  <si>
    <t>https://podminky.urs.cz/item/CS_URS_2025_02/998711121</t>
  </si>
  <si>
    <t>VRN</t>
  </si>
  <si>
    <t>Vedlejší rozpočtové náklady</t>
  </si>
  <si>
    <t>VRN1</t>
  </si>
  <si>
    <t>Průzkumné, geodetické a projektové práce</t>
  </si>
  <si>
    <t>107</t>
  </si>
  <si>
    <t>012203000</t>
  </si>
  <si>
    <t>Zeměměřičské práce před výstavbou</t>
  </si>
  <si>
    <t>kč</t>
  </si>
  <si>
    <t>1024</t>
  </si>
  <si>
    <t>-2005824694</t>
  </si>
  <si>
    <t>https://podminky.urs.cz/item/CS_URS_2025_02/012203000</t>
  </si>
  <si>
    <t>Poznámka k položce:_x000D_
vytyčení stávajících sítí</t>
  </si>
  <si>
    <t>108</t>
  </si>
  <si>
    <t>012303000</t>
  </si>
  <si>
    <t>Zeměměřičské práce při provádění stavby</t>
  </si>
  <si>
    <t>992022926</t>
  </si>
  <si>
    <t>https://podminky.urs.cz/item/CS_URS_2025_02/012303000</t>
  </si>
  <si>
    <t>Poznámka k položce:_x000D_
přeměření sfrézovaného betoinového podkladu apod</t>
  </si>
  <si>
    <t>109</t>
  </si>
  <si>
    <t>012403000</t>
  </si>
  <si>
    <t>Zeměměřičské práce po výstavbě</t>
  </si>
  <si>
    <t>-1220836407</t>
  </si>
  <si>
    <t>https://podminky.urs.cz/item/CS_URS_2025_02/012403000</t>
  </si>
  <si>
    <t>Poznámka k položce:_x000D_
např. zaměření skutečného provedení, vklad do digitální technické mapy kraje apod.</t>
  </si>
  <si>
    <t>110</t>
  </si>
  <si>
    <t>013254000</t>
  </si>
  <si>
    <t>Dokumentace skutečného provedení stavby</t>
  </si>
  <si>
    <t>352966921</t>
  </si>
  <si>
    <t>https://podminky.urs.cz/item/CS_URS_2025_02/013254000</t>
  </si>
  <si>
    <t>VRN3</t>
  </si>
  <si>
    <t>Zařízení staveniště</t>
  </si>
  <si>
    <t>111</t>
  </si>
  <si>
    <t>030001000</t>
  </si>
  <si>
    <t>-2064762586</t>
  </si>
  <si>
    <t>https://podminky.urs.cz/item/CS_URS_2025_02/030001000</t>
  </si>
  <si>
    <t>VRN7</t>
  </si>
  <si>
    <t>Provozní vlivy</t>
  </si>
  <si>
    <t>112</t>
  </si>
  <si>
    <t>070001000</t>
  </si>
  <si>
    <t>-1218566724</t>
  </si>
  <si>
    <t>https://podminky.urs.cz/item/CS_URS_2025_02/070001000</t>
  </si>
  <si>
    <t>VRN9</t>
  </si>
  <si>
    <t>Ostatní náklady</t>
  </si>
  <si>
    <t>113</t>
  </si>
  <si>
    <t>091003000</t>
  </si>
  <si>
    <t>Ostatní náklady bez rozlišení</t>
  </si>
  <si>
    <t>-960103732</t>
  </si>
  <si>
    <t>https://podminky.urs.cz/item/CS_URS_2025_02/091003000</t>
  </si>
  <si>
    <t>Poznámka k položce:_x000D_
náklady na ostatní činnosti nezbytné pro provedení stavby (vyřízení a stanovení přechodného dopravního značení, jeho pronájem, poplatek za dočasný zábor pozemku apod. Projednání s TS, DI PČR, IZS, DPMHK, MMHK odbor dopravy apod)</t>
  </si>
  <si>
    <t>114</t>
  </si>
  <si>
    <t>091504000</t>
  </si>
  <si>
    <t>Náklady související s publikační činností</t>
  </si>
  <si>
    <t>-164187945</t>
  </si>
  <si>
    <t>https://podminky.urs.cz/item/CS_URS_2025_02/091504000</t>
  </si>
  <si>
    <t>Poznámka k položce:_x000D_
informační panel na staveništi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</si>
</sst>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18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9" xfId="0" applyNumberFormat="1" applyFont="1" applyBorder="1" applyAlignment="1">
      <alignment vertical="center"/>
    </xf>
    <xf numFmtId="4" fontId="23" fillId="0" borderId="20" xfId="0" applyNumberFormat="1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4" fontId="19" fillId="0" borderId="0" xfId="0" applyNumberFormat="1" applyFont="1"/>
    <xf numFmtId="166" fontId="26" fillId="0" borderId="12" xfId="0" applyNumberFormat="1" applyFont="1" applyBorder="1"/>
    <xf numFmtId="166" fontId="26" fillId="0" borderId="13" xfId="0" applyNumberFormat="1" applyFont="1" applyBorder="1"/>
    <xf numFmtId="4" fontId="27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0" fillId="0" borderId="14" xfId="0" applyBorder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1" applyFont="1" applyAlignment="1">
      <alignment vertical="center" wrapText="1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0" borderId="14" xfId="0" applyFont="1" applyBorder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34" fillId="0" borderId="0" xfId="0" applyFont="1" applyAlignment="1">
      <alignment vertical="center" wrapText="1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5_02/132251103" TargetMode="External"/><Relationship Id="rId18" Type="http://schemas.openxmlformats.org/officeDocument/2006/relationships/hyperlink" Target="https://podminky.urs.cz/item/CS_URS_2025_02/174151101" TargetMode="External"/><Relationship Id="rId26" Type="http://schemas.openxmlformats.org/officeDocument/2006/relationships/hyperlink" Target="https://podminky.urs.cz/item/CS_URS_2025_02/339921132" TargetMode="External"/><Relationship Id="rId39" Type="http://schemas.openxmlformats.org/officeDocument/2006/relationships/hyperlink" Target="https://podminky.urs.cz/item/CS_URS_2025_02/596212213" TargetMode="External"/><Relationship Id="rId21" Type="http://schemas.openxmlformats.org/officeDocument/2006/relationships/hyperlink" Target="https://podminky.urs.cz/item/CS_URS_2025_02/181951112" TargetMode="External"/><Relationship Id="rId34" Type="http://schemas.openxmlformats.org/officeDocument/2006/relationships/hyperlink" Target="https://podminky.urs.cz/item/CS_URS_2025_02/576133221" TargetMode="External"/><Relationship Id="rId42" Type="http://schemas.openxmlformats.org/officeDocument/2006/relationships/hyperlink" Target="https://podminky.urs.cz/item/CS_URS_2025_02/899132112" TargetMode="External"/><Relationship Id="rId47" Type="http://schemas.openxmlformats.org/officeDocument/2006/relationships/hyperlink" Target="https://podminky.urs.cz/item/CS_URS_2025_02/915121112" TargetMode="External"/><Relationship Id="rId50" Type="http://schemas.openxmlformats.org/officeDocument/2006/relationships/hyperlink" Target="https://podminky.urs.cz/item/CS_URS_2025_02/915211122" TargetMode="External"/><Relationship Id="rId55" Type="http://schemas.openxmlformats.org/officeDocument/2006/relationships/hyperlink" Target="https://podminky.urs.cz/item/CS_URS_2025_02/916231213" TargetMode="External"/><Relationship Id="rId63" Type="http://schemas.openxmlformats.org/officeDocument/2006/relationships/hyperlink" Target="https://podminky.urs.cz/item/CS_URS_2025_02/935932614" TargetMode="External"/><Relationship Id="rId68" Type="http://schemas.openxmlformats.org/officeDocument/2006/relationships/hyperlink" Target="https://podminky.urs.cz/item/CS_URS_2025_02/997221559" TargetMode="External"/><Relationship Id="rId76" Type="http://schemas.openxmlformats.org/officeDocument/2006/relationships/hyperlink" Target="https://podminky.urs.cz/item/CS_URS_2025_02/012203000" TargetMode="External"/><Relationship Id="rId84" Type="http://schemas.openxmlformats.org/officeDocument/2006/relationships/drawing" Target="../drawings/drawing2.xml"/><Relationship Id="rId7" Type="http://schemas.openxmlformats.org/officeDocument/2006/relationships/hyperlink" Target="https://podminky.urs.cz/item/CS_URS_2025_02/113154538" TargetMode="External"/><Relationship Id="rId71" Type="http://schemas.openxmlformats.org/officeDocument/2006/relationships/hyperlink" Target="https://podminky.urs.cz/item/CS_URS_2025_02/997221861" TargetMode="External"/><Relationship Id="rId2" Type="http://schemas.openxmlformats.org/officeDocument/2006/relationships/hyperlink" Target="https://podminky.urs.cz/item/CS_URS_2025_02/113106123" TargetMode="External"/><Relationship Id="rId16" Type="http://schemas.openxmlformats.org/officeDocument/2006/relationships/hyperlink" Target="https://podminky.urs.cz/item/CS_URS_2025_02/171201231" TargetMode="External"/><Relationship Id="rId29" Type="http://schemas.openxmlformats.org/officeDocument/2006/relationships/hyperlink" Target="https://podminky.urs.cz/item/CS_URS_2025_02/564861111" TargetMode="External"/><Relationship Id="rId11" Type="http://schemas.openxmlformats.org/officeDocument/2006/relationships/hyperlink" Target="https://podminky.urs.cz/item/CS_URS_2025_02/122252113" TargetMode="External"/><Relationship Id="rId24" Type="http://schemas.openxmlformats.org/officeDocument/2006/relationships/hyperlink" Target="https://podminky.urs.cz/item/CS_URS_2025_02/184911161" TargetMode="External"/><Relationship Id="rId32" Type="http://schemas.openxmlformats.org/officeDocument/2006/relationships/hyperlink" Target="https://podminky.urs.cz/item/CS_URS_2025_02/567133113" TargetMode="External"/><Relationship Id="rId37" Type="http://schemas.openxmlformats.org/officeDocument/2006/relationships/hyperlink" Target="https://podminky.urs.cz/item/CS_URS_2025_02/584121111" TargetMode="External"/><Relationship Id="rId40" Type="http://schemas.openxmlformats.org/officeDocument/2006/relationships/hyperlink" Target="https://podminky.urs.cz/item/CS_URS_2025_02/871263121" TargetMode="External"/><Relationship Id="rId45" Type="http://schemas.openxmlformats.org/officeDocument/2006/relationships/hyperlink" Target="https://podminky.urs.cz/item/CS_URS_2025_02/915111112" TargetMode="External"/><Relationship Id="rId53" Type="http://schemas.openxmlformats.org/officeDocument/2006/relationships/hyperlink" Target="https://podminky.urs.cz/item/CS_URS_2025_02/915491211" TargetMode="External"/><Relationship Id="rId58" Type="http://schemas.openxmlformats.org/officeDocument/2006/relationships/hyperlink" Target="https://podminky.urs.cz/item/CS_URS_2025_02/919726122" TargetMode="External"/><Relationship Id="rId66" Type="http://schemas.openxmlformats.org/officeDocument/2006/relationships/hyperlink" Target="https://podminky.urs.cz/item/CS_URS_2025_02/979051121" TargetMode="External"/><Relationship Id="rId74" Type="http://schemas.openxmlformats.org/officeDocument/2006/relationships/hyperlink" Target="https://podminky.urs.cz/item/CS_URS_2025_02/711161212" TargetMode="External"/><Relationship Id="rId79" Type="http://schemas.openxmlformats.org/officeDocument/2006/relationships/hyperlink" Target="https://podminky.urs.cz/item/CS_URS_2025_02/013254000" TargetMode="External"/><Relationship Id="rId5" Type="http://schemas.openxmlformats.org/officeDocument/2006/relationships/hyperlink" Target="https://podminky.urs.cz/item/CS_URS_2025_02/113107232" TargetMode="External"/><Relationship Id="rId61" Type="http://schemas.openxmlformats.org/officeDocument/2006/relationships/hyperlink" Target="https://podminky.urs.cz/item/CS_URS_2025_02/931994105" TargetMode="External"/><Relationship Id="rId82" Type="http://schemas.openxmlformats.org/officeDocument/2006/relationships/hyperlink" Target="https://podminky.urs.cz/item/CS_URS_2025_02/091003000" TargetMode="External"/><Relationship Id="rId10" Type="http://schemas.openxmlformats.org/officeDocument/2006/relationships/hyperlink" Target="https://podminky.urs.cz/item/CS_URS_2025_02/113204111" TargetMode="External"/><Relationship Id="rId19" Type="http://schemas.openxmlformats.org/officeDocument/2006/relationships/hyperlink" Target="https://podminky.urs.cz/item/CS_URS_2025_02/181351103" TargetMode="External"/><Relationship Id="rId31" Type="http://schemas.openxmlformats.org/officeDocument/2006/relationships/hyperlink" Target="https://podminky.urs.cz/item/CS_URS_2025_02/564871116" TargetMode="External"/><Relationship Id="rId44" Type="http://schemas.openxmlformats.org/officeDocument/2006/relationships/hyperlink" Target="https://podminky.urs.cz/item/CS_URS_2025_02/914511111" TargetMode="External"/><Relationship Id="rId52" Type="http://schemas.openxmlformats.org/officeDocument/2006/relationships/hyperlink" Target="https://podminky.urs.cz/item/CS_URS_2025_02/915231112" TargetMode="External"/><Relationship Id="rId60" Type="http://schemas.openxmlformats.org/officeDocument/2006/relationships/hyperlink" Target="https://podminky.urs.cz/item/CS_URS_2025_02/919735124" TargetMode="External"/><Relationship Id="rId65" Type="http://schemas.openxmlformats.org/officeDocument/2006/relationships/hyperlink" Target="https://podminky.urs.cz/item/CS_URS_2025_02/966006131" TargetMode="External"/><Relationship Id="rId73" Type="http://schemas.openxmlformats.org/officeDocument/2006/relationships/hyperlink" Target="https://podminky.urs.cz/item/CS_URS_2025_02/998225111" TargetMode="External"/><Relationship Id="rId78" Type="http://schemas.openxmlformats.org/officeDocument/2006/relationships/hyperlink" Target="https://podminky.urs.cz/item/CS_URS_2025_02/012403000" TargetMode="External"/><Relationship Id="rId81" Type="http://schemas.openxmlformats.org/officeDocument/2006/relationships/hyperlink" Target="https://podminky.urs.cz/item/CS_URS_2025_02/070001000" TargetMode="External"/><Relationship Id="rId4" Type="http://schemas.openxmlformats.org/officeDocument/2006/relationships/hyperlink" Target="https://podminky.urs.cz/item/CS_URS_2025_02/113106171" TargetMode="External"/><Relationship Id="rId9" Type="http://schemas.openxmlformats.org/officeDocument/2006/relationships/hyperlink" Target="https://podminky.urs.cz/item/CS_URS_2025_02/113202111" TargetMode="External"/><Relationship Id="rId14" Type="http://schemas.openxmlformats.org/officeDocument/2006/relationships/hyperlink" Target="https://podminky.urs.cz/item/CS_URS_2025_02/162751117" TargetMode="External"/><Relationship Id="rId22" Type="http://schemas.openxmlformats.org/officeDocument/2006/relationships/hyperlink" Target="https://podminky.urs.cz/item/CS_URS_2025_02/184818231" TargetMode="External"/><Relationship Id="rId27" Type="http://schemas.openxmlformats.org/officeDocument/2006/relationships/hyperlink" Target="https://podminky.urs.cz/item/CS_URS_2025_02/564831111" TargetMode="External"/><Relationship Id="rId30" Type="http://schemas.openxmlformats.org/officeDocument/2006/relationships/hyperlink" Target="https://podminky.urs.cz/item/CS_URS_2025_02/564871111" TargetMode="External"/><Relationship Id="rId35" Type="http://schemas.openxmlformats.org/officeDocument/2006/relationships/hyperlink" Target="https://podminky.urs.cz/item/CS_URS_2025_02/577155142" TargetMode="External"/><Relationship Id="rId43" Type="http://schemas.openxmlformats.org/officeDocument/2006/relationships/hyperlink" Target="https://podminky.urs.cz/item/CS_URS_2025_02/899132212" TargetMode="External"/><Relationship Id="rId48" Type="http://schemas.openxmlformats.org/officeDocument/2006/relationships/hyperlink" Target="https://podminky.urs.cz/item/CS_URS_2025_02/915131112" TargetMode="External"/><Relationship Id="rId56" Type="http://schemas.openxmlformats.org/officeDocument/2006/relationships/hyperlink" Target="https://podminky.urs.cz/item/CS_URS_2025_02/919122122" TargetMode="External"/><Relationship Id="rId64" Type="http://schemas.openxmlformats.org/officeDocument/2006/relationships/hyperlink" Target="https://podminky.urs.cz/item/CS_URS_2025_02/966005111" TargetMode="External"/><Relationship Id="rId69" Type="http://schemas.openxmlformats.org/officeDocument/2006/relationships/hyperlink" Target="https://podminky.urs.cz/item/CS_URS_2025_02/997221571" TargetMode="External"/><Relationship Id="rId77" Type="http://schemas.openxmlformats.org/officeDocument/2006/relationships/hyperlink" Target="https://podminky.urs.cz/item/CS_URS_2025_02/012303000" TargetMode="External"/><Relationship Id="rId8" Type="http://schemas.openxmlformats.org/officeDocument/2006/relationships/hyperlink" Target="https://podminky.urs.cz/item/CS_URS_2025_02/113155531" TargetMode="External"/><Relationship Id="rId51" Type="http://schemas.openxmlformats.org/officeDocument/2006/relationships/hyperlink" Target="https://podminky.urs.cz/item/CS_URS_2025_02/915221112" TargetMode="External"/><Relationship Id="rId72" Type="http://schemas.openxmlformats.org/officeDocument/2006/relationships/hyperlink" Target="https://podminky.urs.cz/item/CS_URS_2025_02/997221875" TargetMode="External"/><Relationship Id="rId80" Type="http://schemas.openxmlformats.org/officeDocument/2006/relationships/hyperlink" Target="https://podminky.urs.cz/item/CS_URS_2025_02/030001000" TargetMode="External"/><Relationship Id="rId3" Type="http://schemas.openxmlformats.org/officeDocument/2006/relationships/hyperlink" Target="https://podminky.urs.cz/item/CS_URS_2025_02/113106161" TargetMode="External"/><Relationship Id="rId12" Type="http://schemas.openxmlformats.org/officeDocument/2006/relationships/hyperlink" Target="https://podminky.urs.cz/item/CS_URS_2025_02/122252205" TargetMode="External"/><Relationship Id="rId17" Type="http://schemas.openxmlformats.org/officeDocument/2006/relationships/hyperlink" Target="https://podminky.urs.cz/item/CS_URS_2025_02/171251201" TargetMode="External"/><Relationship Id="rId25" Type="http://schemas.openxmlformats.org/officeDocument/2006/relationships/hyperlink" Target="https://podminky.urs.cz/item/CS_URS_2025_02/184911311" TargetMode="External"/><Relationship Id="rId33" Type="http://schemas.openxmlformats.org/officeDocument/2006/relationships/hyperlink" Target="https://podminky.urs.cz/item/CS_URS_2025_02/573231111" TargetMode="External"/><Relationship Id="rId38" Type="http://schemas.openxmlformats.org/officeDocument/2006/relationships/hyperlink" Target="https://podminky.urs.cz/item/CS_URS_2025_02/591241111" TargetMode="External"/><Relationship Id="rId46" Type="http://schemas.openxmlformats.org/officeDocument/2006/relationships/hyperlink" Target="https://podminky.urs.cz/item/CS_URS_2025_02/915111122" TargetMode="External"/><Relationship Id="rId59" Type="http://schemas.openxmlformats.org/officeDocument/2006/relationships/hyperlink" Target="https://podminky.urs.cz/item/CS_URS_2025_02/919735113" TargetMode="External"/><Relationship Id="rId67" Type="http://schemas.openxmlformats.org/officeDocument/2006/relationships/hyperlink" Target="https://podminky.urs.cz/item/CS_URS_2025_02/997221551" TargetMode="External"/><Relationship Id="rId20" Type="http://schemas.openxmlformats.org/officeDocument/2006/relationships/hyperlink" Target="https://podminky.urs.cz/item/CS_URS_2025_02/181411131" TargetMode="External"/><Relationship Id="rId41" Type="http://schemas.openxmlformats.org/officeDocument/2006/relationships/hyperlink" Target="https://podminky.urs.cz/item/CS_URS_2025_02/871313121" TargetMode="External"/><Relationship Id="rId54" Type="http://schemas.openxmlformats.org/officeDocument/2006/relationships/hyperlink" Target="https://podminky.urs.cz/item/CS_URS_2025_02/916131213" TargetMode="External"/><Relationship Id="rId62" Type="http://schemas.openxmlformats.org/officeDocument/2006/relationships/hyperlink" Target="https://podminky.urs.cz/item/CS_URS_2025_02/935932418" TargetMode="External"/><Relationship Id="rId70" Type="http://schemas.openxmlformats.org/officeDocument/2006/relationships/hyperlink" Target="https://podminky.urs.cz/item/CS_URS_2025_02/997221579" TargetMode="External"/><Relationship Id="rId75" Type="http://schemas.openxmlformats.org/officeDocument/2006/relationships/hyperlink" Target="https://podminky.urs.cz/item/CS_URS_2025_02/998711121" TargetMode="External"/><Relationship Id="rId83" Type="http://schemas.openxmlformats.org/officeDocument/2006/relationships/hyperlink" Target="https://podminky.urs.cz/item/CS_URS_2025_02/091504000" TargetMode="External"/><Relationship Id="rId1" Type="http://schemas.openxmlformats.org/officeDocument/2006/relationships/hyperlink" Target="https://podminky.urs.cz/item/CS_URS_2025_02/113106121" TargetMode="External"/><Relationship Id="rId6" Type="http://schemas.openxmlformats.org/officeDocument/2006/relationships/hyperlink" Target="https://podminky.urs.cz/item/CS_URS_2025_02/113154531" TargetMode="External"/><Relationship Id="rId15" Type="http://schemas.openxmlformats.org/officeDocument/2006/relationships/hyperlink" Target="https://podminky.urs.cz/item/CS_URS_2025_02/171151111" TargetMode="External"/><Relationship Id="rId23" Type="http://schemas.openxmlformats.org/officeDocument/2006/relationships/hyperlink" Target="https://podminky.urs.cz/item/CS_URS_2025_02/184911151" TargetMode="External"/><Relationship Id="rId28" Type="http://schemas.openxmlformats.org/officeDocument/2006/relationships/hyperlink" Target="https://podminky.urs.cz/item/CS_URS_2025_02/564851111" TargetMode="External"/><Relationship Id="rId36" Type="http://schemas.openxmlformats.org/officeDocument/2006/relationships/hyperlink" Target="https://podminky.urs.cz/item/CS_URS_2025_02/581131115" TargetMode="External"/><Relationship Id="rId49" Type="http://schemas.openxmlformats.org/officeDocument/2006/relationships/hyperlink" Target="https://podminky.urs.cz/item/CS_URS_2025_02/915211112" TargetMode="External"/><Relationship Id="rId57" Type="http://schemas.openxmlformats.org/officeDocument/2006/relationships/hyperlink" Target="https://podminky.urs.cz/item/CS_URS_2025_02/919721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183" t="s">
        <v>5</v>
      </c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5" customHeight="1">
      <c r="B4" s="16"/>
      <c r="D4" s="17" t="s">
        <v>9</v>
      </c>
      <c r="AR4" s="16"/>
      <c r="AS4" s="18" t="s">
        <v>10</v>
      </c>
      <c r="BS4" s="13" t="s">
        <v>11</v>
      </c>
    </row>
    <row r="5" spans="1:74" ht="12" customHeight="1">
      <c r="B5" s="16"/>
      <c r="D5" s="19" t="s">
        <v>12</v>
      </c>
      <c r="K5" s="150" t="s">
        <v>13</v>
      </c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  <c r="AO5" s="151"/>
      <c r="AR5" s="16"/>
      <c r="BS5" s="13" t="s">
        <v>6</v>
      </c>
    </row>
    <row r="6" spans="1:74" ht="36.950000000000003" customHeight="1">
      <c r="B6" s="16"/>
      <c r="D6" s="21" t="s">
        <v>14</v>
      </c>
      <c r="K6" s="152" t="s">
        <v>15</v>
      </c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R6" s="16"/>
      <c r="BS6" s="13" t="s">
        <v>6</v>
      </c>
    </row>
    <row r="7" spans="1:74" ht="12" customHeight="1">
      <c r="B7" s="16"/>
      <c r="D7" s="22" t="s">
        <v>16</v>
      </c>
      <c r="K7" s="20" t="s">
        <v>1</v>
      </c>
      <c r="AK7" s="22" t="s">
        <v>17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18</v>
      </c>
      <c r="K8" s="20" t="s">
        <v>19</v>
      </c>
      <c r="AK8" s="22" t="s">
        <v>20</v>
      </c>
      <c r="AN8" s="20" t="s">
        <v>21</v>
      </c>
      <c r="AR8" s="16"/>
      <c r="BS8" s="13" t="s">
        <v>6</v>
      </c>
    </row>
    <row r="9" spans="1:74" ht="14.45" customHeight="1">
      <c r="B9" s="16"/>
      <c r="AR9" s="16"/>
      <c r="BS9" s="13" t="s">
        <v>6</v>
      </c>
    </row>
    <row r="10" spans="1:74" ht="12" customHeight="1">
      <c r="B10" s="16"/>
      <c r="D10" s="22" t="s">
        <v>22</v>
      </c>
      <c r="AK10" s="22" t="s">
        <v>23</v>
      </c>
      <c r="AN10" s="20" t="s">
        <v>1</v>
      </c>
      <c r="AR10" s="16"/>
      <c r="BS10" s="13" t="s">
        <v>6</v>
      </c>
    </row>
    <row r="11" spans="1:74" ht="18.399999999999999" customHeight="1">
      <c r="B11" s="16"/>
      <c r="E11" s="20" t="s">
        <v>24</v>
      </c>
      <c r="AK11" s="22" t="s">
        <v>25</v>
      </c>
      <c r="AN11" s="20" t="s">
        <v>1</v>
      </c>
      <c r="AR11" s="16"/>
      <c r="BS11" s="13" t="s">
        <v>6</v>
      </c>
    </row>
    <row r="12" spans="1:74" ht="6.95" customHeight="1">
      <c r="B12" s="16"/>
      <c r="AR12" s="16"/>
      <c r="BS12" s="13" t="s">
        <v>6</v>
      </c>
    </row>
    <row r="13" spans="1:74" ht="12" customHeight="1">
      <c r="B13" s="16"/>
      <c r="D13" s="22" t="s">
        <v>26</v>
      </c>
      <c r="AK13" s="22" t="s">
        <v>23</v>
      </c>
      <c r="AN13" s="20" t="s">
        <v>1</v>
      </c>
      <c r="AR13" s="16"/>
      <c r="BS13" s="13" t="s">
        <v>6</v>
      </c>
    </row>
    <row r="14" spans="1:74" ht="12.75">
      <c r="B14" s="16"/>
      <c r="E14" s="20" t="s">
        <v>24</v>
      </c>
      <c r="AK14" s="22" t="s">
        <v>25</v>
      </c>
      <c r="AN14" s="20" t="s">
        <v>1</v>
      </c>
      <c r="AR14" s="16"/>
      <c r="BS14" s="13" t="s">
        <v>6</v>
      </c>
    </row>
    <row r="15" spans="1:74" ht="6.95" customHeight="1">
      <c r="B15" s="16"/>
      <c r="AR15" s="16"/>
      <c r="BS15" s="13" t="s">
        <v>3</v>
      </c>
    </row>
    <row r="16" spans="1:74" ht="12" customHeight="1">
      <c r="B16" s="16"/>
      <c r="D16" s="22" t="s">
        <v>27</v>
      </c>
      <c r="AK16" s="22" t="s">
        <v>23</v>
      </c>
      <c r="AN16" s="20" t="s">
        <v>1</v>
      </c>
      <c r="AR16" s="16"/>
      <c r="BS16" s="13" t="s">
        <v>3</v>
      </c>
    </row>
    <row r="17" spans="2:71" ht="18.399999999999999" customHeight="1">
      <c r="B17" s="16"/>
      <c r="E17" s="20" t="s">
        <v>24</v>
      </c>
      <c r="AK17" s="22" t="s">
        <v>25</v>
      </c>
      <c r="AN17" s="20" t="s">
        <v>1</v>
      </c>
      <c r="AR17" s="16"/>
      <c r="BS17" s="13" t="s">
        <v>28</v>
      </c>
    </row>
    <row r="18" spans="2:71" ht="6.95" customHeight="1">
      <c r="B18" s="16"/>
      <c r="AR18" s="16"/>
      <c r="BS18" s="13" t="s">
        <v>6</v>
      </c>
    </row>
    <row r="19" spans="2:71" ht="12" customHeight="1">
      <c r="B19" s="16"/>
      <c r="D19" s="22" t="s">
        <v>29</v>
      </c>
      <c r="AK19" s="22" t="s">
        <v>23</v>
      </c>
      <c r="AN19" s="20" t="s">
        <v>1</v>
      </c>
      <c r="AR19" s="16"/>
      <c r="BS19" s="13" t="s">
        <v>6</v>
      </c>
    </row>
    <row r="20" spans="2:71" ht="18.399999999999999" customHeight="1">
      <c r="B20" s="16"/>
      <c r="E20" s="20" t="s">
        <v>24</v>
      </c>
      <c r="AK20" s="22" t="s">
        <v>25</v>
      </c>
      <c r="AN20" s="20" t="s">
        <v>1</v>
      </c>
      <c r="AR20" s="16"/>
      <c r="BS20" s="13" t="s">
        <v>28</v>
      </c>
    </row>
    <row r="21" spans="2:71" ht="6.95" customHeight="1">
      <c r="B21" s="16"/>
      <c r="AR21" s="16"/>
    </row>
    <row r="22" spans="2:71" ht="12" customHeight="1">
      <c r="B22" s="16"/>
      <c r="D22" s="22" t="s">
        <v>30</v>
      </c>
      <c r="AR22" s="16"/>
    </row>
    <row r="23" spans="2:71" ht="16.5" customHeight="1">
      <c r="B23" s="16"/>
      <c r="E23" s="153" t="s">
        <v>1</v>
      </c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  <c r="AB23" s="153"/>
      <c r="AC23" s="153"/>
      <c r="AD23" s="153"/>
      <c r="AE23" s="153"/>
      <c r="AF23" s="153"/>
      <c r="AG23" s="153"/>
      <c r="AH23" s="153"/>
      <c r="AI23" s="153"/>
      <c r="AJ23" s="153"/>
      <c r="AK23" s="153"/>
      <c r="AL23" s="153"/>
      <c r="AM23" s="153"/>
      <c r="AN23" s="153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31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54">
        <f>ROUND(AG94,2)</f>
        <v>88000</v>
      </c>
      <c r="AL26" s="155"/>
      <c r="AM26" s="155"/>
      <c r="AN26" s="155"/>
      <c r="AO26" s="155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156" t="s">
        <v>32</v>
      </c>
      <c r="M28" s="156"/>
      <c r="N28" s="156"/>
      <c r="O28" s="156"/>
      <c r="P28" s="156"/>
      <c r="W28" s="156" t="s">
        <v>33</v>
      </c>
      <c r="X28" s="156"/>
      <c r="Y28" s="156"/>
      <c r="Z28" s="156"/>
      <c r="AA28" s="156"/>
      <c r="AB28" s="156"/>
      <c r="AC28" s="156"/>
      <c r="AD28" s="156"/>
      <c r="AE28" s="156"/>
      <c r="AK28" s="156" t="s">
        <v>34</v>
      </c>
      <c r="AL28" s="156"/>
      <c r="AM28" s="156"/>
      <c r="AN28" s="156"/>
      <c r="AO28" s="156"/>
      <c r="AR28" s="25"/>
    </row>
    <row r="29" spans="2:71" s="2" customFormat="1" ht="14.45" customHeight="1">
      <c r="B29" s="29"/>
      <c r="D29" s="22" t="s">
        <v>35</v>
      </c>
      <c r="F29" s="22" t="s">
        <v>36</v>
      </c>
      <c r="L29" s="159">
        <v>0.21</v>
      </c>
      <c r="M29" s="158"/>
      <c r="N29" s="158"/>
      <c r="O29" s="158"/>
      <c r="P29" s="158"/>
      <c r="W29" s="157">
        <f>ROUND(AZ94, 2)</f>
        <v>88000</v>
      </c>
      <c r="X29" s="158"/>
      <c r="Y29" s="158"/>
      <c r="Z29" s="158"/>
      <c r="AA29" s="158"/>
      <c r="AB29" s="158"/>
      <c r="AC29" s="158"/>
      <c r="AD29" s="158"/>
      <c r="AE29" s="158"/>
      <c r="AK29" s="157">
        <f>ROUND(AV94, 2)</f>
        <v>18480</v>
      </c>
      <c r="AL29" s="158"/>
      <c r="AM29" s="158"/>
      <c r="AN29" s="158"/>
      <c r="AO29" s="158"/>
      <c r="AR29" s="29"/>
    </row>
    <row r="30" spans="2:71" s="2" customFormat="1" ht="14.45" customHeight="1">
      <c r="B30" s="29"/>
      <c r="F30" s="22" t="s">
        <v>37</v>
      </c>
      <c r="L30" s="159">
        <v>0.12</v>
      </c>
      <c r="M30" s="158"/>
      <c r="N30" s="158"/>
      <c r="O30" s="158"/>
      <c r="P30" s="158"/>
      <c r="W30" s="157">
        <f>ROUND(BA94, 2)</f>
        <v>0</v>
      </c>
      <c r="X30" s="158"/>
      <c r="Y30" s="158"/>
      <c r="Z30" s="158"/>
      <c r="AA30" s="158"/>
      <c r="AB30" s="158"/>
      <c r="AC30" s="158"/>
      <c r="AD30" s="158"/>
      <c r="AE30" s="158"/>
      <c r="AK30" s="157">
        <f>ROUND(AW94, 2)</f>
        <v>0</v>
      </c>
      <c r="AL30" s="158"/>
      <c r="AM30" s="158"/>
      <c r="AN30" s="158"/>
      <c r="AO30" s="158"/>
      <c r="AR30" s="29"/>
    </row>
    <row r="31" spans="2:71" s="2" customFormat="1" ht="14.45" hidden="1" customHeight="1">
      <c r="B31" s="29"/>
      <c r="F31" s="22" t="s">
        <v>38</v>
      </c>
      <c r="L31" s="159">
        <v>0.21</v>
      </c>
      <c r="M31" s="158"/>
      <c r="N31" s="158"/>
      <c r="O31" s="158"/>
      <c r="P31" s="158"/>
      <c r="W31" s="157">
        <f>ROUND(BB94, 2)</f>
        <v>0</v>
      </c>
      <c r="X31" s="158"/>
      <c r="Y31" s="158"/>
      <c r="Z31" s="158"/>
      <c r="AA31" s="158"/>
      <c r="AB31" s="158"/>
      <c r="AC31" s="158"/>
      <c r="AD31" s="158"/>
      <c r="AE31" s="158"/>
      <c r="AK31" s="157">
        <v>0</v>
      </c>
      <c r="AL31" s="158"/>
      <c r="AM31" s="158"/>
      <c r="AN31" s="158"/>
      <c r="AO31" s="158"/>
      <c r="AR31" s="29"/>
    </row>
    <row r="32" spans="2:71" s="2" customFormat="1" ht="14.45" hidden="1" customHeight="1">
      <c r="B32" s="29"/>
      <c r="F32" s="22" t="s">
        <v>39</v>
      </c>
      <c r="L32" s="159">
        <v>0.12</v>
      </c>
      <c r="M32" s="158"/>
      <c r="N32" s="158"/>
      <c r="O32" s="158"/>
      <c r="P32" s="158"/>
      <c r="W32" s="157">
        <f>ROUND(BC94, 2)</f>
        <v>0</v>
      </c>
      <c r="X32" s="158"/>
      <c r="Y32" s="158"/>
      <c r="Z32" s="158"/>
      <c r="AA32" s="158"/>
      <c r="AB32" s="158"/>
      <c r="AC32" s="158"/>
      <c r="AD32" s="158"/>
      <c r="AE32" s="158"/>
      <c r="AK32" s="157">
        <v>0</v>
      </c>
      <c r="AL32" s="158"/>
      <c r="AM32" s="158"/>
      <c r="AN32" s="158"/>
      <c r="AO32" s="158"/>
      <c r="AR32" s="29"/>
    </row>
    <row r="33" spans="2:44" s="2" customFormat="1" ht="14.45" hidden="1" customHeight="1">
      <c r="B33" s="29"/>
      <c r="F33" s="22" t="s">
        <v>40</v>
      </c>
      <c r="L33" s="159">
        <v>0</v>
      </c>
      <c r="M33" s="158"/>
      <c r="N33" s="158"/>
      <c r="O33" s="158"/>
      <c r="P33" s="158"/>
      <c r="W33" s="157">
        <f>ROUND(BD94, 2)</f>
        <v>0</v>
      </c>
      <c r="X33" s="158"/>
      <c r="Y33" s="158"/>
      <c r="Z33" s="158"/>
      <c r="AA33" s="158"/>
      <c r="AB33" s="158"/>
      <c r="AC33" s="158"/>
      <c r="AD33" s="158"/>
      <c r="AE33" s="158"/>
      <c r="AK33" s="157">
        <v>0</v>
      </c>
      <c r="AL33" s="158"/>
      <c r="AM33" s="158"/>
      <c r="AN33" s="158"/>
      <c r="AO33" s="158"/>
      <c r="AR33" s="29"/>
    </row>
    <row r="34" spans="2:44" s="1" customFormat="1" ht="6.95" customHeight="1">
      <c r="B34" s="25"/>
      <c r="AR34" s="25"/>
    </row>
    <row r="35" spans="2:44" s="1" customFormat="1" ht="25.9" customHeight="1">
      <c r="B35" s="25"/>
      <c r="C35" s="30"/>
      <c r="D35" s="31" t="s">
        <v>41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42</v>
      </c>
      <c r="U35" s="32"/>
      <c r="V35" s="32"/>
      <c r="W35" s="32"/>
      <c r="X35" s="160" t="s">
        <v>43</v>
      </c>
      <c r="Y35" s="161"/>
      <c r="Z35" s="161"/>
      <c r="AA35" s="161"/>
      <c r="AB35" s="161"/>
      <c r="AC35" s="32"/>
      <c r="AD35" s="32"/>
      <c r="AE35" s="32"/>
      <c r="AF35" s="32"/>
      <c r="AG35" s="32"/>
      <c r="AH35" s="32"/>
      <c r="AI35" s="32"/>
      <c r="AJ35" s="32"/>
      <c r="AK35" s="162">
        <f>SUM(AK26:AK33)</f>
        <v>106480</v>
      </c>
      <c r="AL35" s="161"/>
      <c r="AM35" s="161"/>
      <c r="AN35" s="161"/>
      <c r="AO35" s="163"/>
      <c r="AP35" s="30"/>
      <c r="AQ35" s="30"/>
      <c r="AR35" s="25"/>
    </row>
    <row r="36" spans="2:44" s="1" customFormat="1" ht="6.95" customHeight="1">
      <c r="B36" s="25"/>
      <c r="AR36" s="25"/>
    </row>
    <row r="37" spans="2:44" s="1" customFormat="1" ht="14.45" customHeight="1">
      <c r="B37" s="25"/>
      <c r="AR37" s="25"/>
    </row>
    <row r="38" spans="2:44" ht="14.45" customHeight="1">
      <c r="B38" s="16"/>
      <c r="AR38" s="16"/>
    </row>
    <row r="39" spans="2:44" ht="14.45" customHeight="1">
      <c r="B39" s="16"/>
      <c r="AR39" s="16"/>
    </row>
    <row r="40" spans="2:44" ht="14.45" customHeight="1">
      <c r="B40" s="16"/>
      <c r="AR40" s="16"/>
    </row>
    <row r="41" spans="2:44" ht="14.45" customHeight="1">
      <c r="B41" s="16"/>
      <c r="AR41" s="16"/>
    </row>
    <row r="42" spans="2:44" ht="14.45" customHeight="1">
      <c r="B42" s="16"/>
      <c r="AR42" s="16"/>
    </row>
    <row r="43" spans="2:44" ht="14.45" customHeight="1">
      <c r="B43" s="16"/>
      <c r="AR43" s="16"/>
    </row>
    <row r="44" spans="2:44" ht="14.45" customHeight="1">
      <c r="B44" s="16"/>
      <c r="AR44" s="16"/>
    </row>
    <row r="45" spans="2:44" ht="14.45" customHeight="1">
      <c r="B45" s="16"/>
      <c r="AR45" s="16"/>
    </row>
    <row r="46" spans="2:44" ht="14.45" customHeight="1">
      <c r="B46" s="16"/>
      <c r="AR46" s="16"/>
    </row>
    <row r="47" spans="2:44" ht="14.45" customHeight="1">
      <c r="B47" s="16"/>
      <c r="AR47" s="16"/>
    </row>
    <row r="48" spans="2:44" ht="14.45" customHeight="1">
      <c r="B48" s="16"/>
      <c r="AR48" s="16"/>
    </row>
    <row r="49" spans="2:44" s="1" customFormat="1" ht="14.45" customHeight="1">
      <c r="B49" s="25"/>
      <c r="D49" s="34" t="s">
        <v>44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45</v>
      </c>
      <c r="AI49" s="35"/>
      <c r="AJ49" s="35"/>
      <c r="AK49" s="35"/>
      <c r="AL49" s="35"/>
      <c r="AM49" s="35"/>
      <c r="AN49" s="35"/>
      <c r="AO49" s="35"/>
      <c r="AR49" s="25"/>
    </row>
    <row r="50" spans="2:44" ht="11.25">
      <c r="B50" s="16"/>
      <c r="AR50" s="16"/>
    </row>
    <row r="51" spans="2:44" ht="11.25">
      <c r="B51" s="16"/>
      <c r="AR51" s="16"/>
    </row>
    <row r="52" spans="2:44" ht="11.25">
      <c r="B52" s="16"/>
      <c r="AR52" s="16"/>
    </row>
    <row r="53" spans="2:44" ht="11.25">
      <c r="B53" s="16"/>
      <c r="AR53" s="16"/>
    </row>
    <row r="54" spans="2:44" ht="11.25">
      <c r="B54" s="16"/>
      <c r="AR54" s="16"/>
    </row>
    <row r="55" spans="2:44" ht="11.25">
      <c r="B55" s="16"/>
      <c r="AR55" s="16"/>
    </row>
    <row r="56" spans="2:44" ht="11.25">
      <c r="B56" s="16"/>
      <c r="AR56" s="16"/>
    </row>
    <row r="57" spans="2:44" ht="11.25">
      <c r="B57" s="16"/>
      <c r="AR57" s="16"/>
    </row>
    <row r="58" spans="2:44" ht="11.25">
      <c r="B58" s="16"/>
      <c r="AR58" s="16"/>
    </row>
    <row r="59" spans="2:44" ht="11.25">
      <c r="B59" s="16"/>
      <c r="AR59" s="16"/>
    </row>
    <row r="60" spans="2:44" s="1" customFormat="1" ht="12.75">
      <c r="B60" s="25"/>
      <c r="D60" s="36" t="s">
        <v>46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47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46</v>
      </c>
      <c r="AI60" s="27"/>
      <c r="AJ60" s="27"/>
      <c r="AK60" s="27"/>
      <c r="AL60" s="27"/>
      <c r="AM60" s="36" t="s">
        <v>47</v>
      </c>
      <c r="AN60" s="27"/>
      <c r="AO60" s="27"/>
      <c r="AR60" s="25"/>
    </row>
    <row r="61" spans="2:44" ht="11.25">
      <c r="B61" s="16"/>
      <c r="AR61" s="16"/>
    </row>
    <row r="62" spans="2:44" ht="11.25">
      <c r="B62" s="16"/>
      <c r="AR62" s="16"/>
    </row>
    <row r="63" spans="2:44" ht="11.25">
      <c r="B63" s="16"/>
      <c r="AR63" s="16"/>
    </row>
    <row r="64" spans="2:44" s="1" customFormat="1" ht="12.75">
      <c r="B64" s="25"/>
      <c r="D64" s="34" t="s">
        <v>48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49</v>
      </c>
      <c r="AI64" s="35"/>
      <c r="AJ64" s="35"/>
      <c r="AK64" s="35"/>
      <c r="AL64" s="35"/>
      <c r="AM64" s="35"/>
      <c r="AN64" s="35"/>
      <c r="AO64" s="35"/>
      <c r="AR64" s="25"/>
    </row>
    <row r="65" spans="2:44" ht="11.25">
      <c r="B65" s="16"/>
      <c r="AR65" s="16"/>
    </row>
    <row r="66" spans="2:44" ht="11.25">
      <c r="B66" s="16"/>
      <c r="AR66" s="16"/>
    </row>
    <row r="67" spans="2:44" ht="11.25">
      <c r="B67" s="16"/>
      <c r="AR67" s="16"/>
    </row>
    <row r="68" spans="2:44" ht="11.25">
      <c r="B68" s="16"/>
      <c r="AR68" s="16"/>
    </row>
    <row r="69" spans="2:44" ht="11.25">
      <c r="B69" s="16"/>
      <c r="AR69" s="16"/>
    </row>
    <row r="70" spans="2:44" ht="11.25">
      <c r="B70" s="16"/>
      <c r="AR70" s="16"/>
    </row>
    <row r="71" spans="2:44" ht="11.25">
      <c r="B71" s="16"/>
      <c r="AR71" s="16"/>
    </row>
    <row r="72" spans="2:44" ht="11.25">
      <c r="B72" s="16"/>
      <c r="AR72" s="16"/>
    </row>
    <row r="73" spans="2:44" ht="11.25">
      <c r="B73" s="16"/>
      <c r="AR73" s="16"/>
    </row>
    <row r="74" spans="2:44" ht="11.25">
      <c r="B74" s="16"/>
      <c r="AR74" s="16"/>
    </row>
    <row r="75" spans="2:44" s="1" customFormat="1" ht="12.75">
      <c r="B75" s="25"/>
      <c r="D75" s="36" t="s">
        <v>46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47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46</v>
      </c>
      <c r="AI75" s="27"/>
      <c r="AJ75" s="27"/>
      <c r="AK75" s="27"/>
      <c r="AL75" s="27"/>
      <c r="AM75" s="36" t="s">
        <v>47</v>
      </c>
      <c r="AN75" s="27"/>
      <c r="AO75" s="27"/>
      <c r="AR75" s="25"/>
    </row>
    <row r="76" spans="2:44" s="1" customFormat="1" ht="11.25">
      <c r="B76" s="25"/>
      <c r="AR76" s="25"/>
    </row>
    <row r="77" spans="2:44" s="1" customFormat="1" ht="6.9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0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0" s="1" customFormat="1" ht="24.95" customHeight="1">
      <c r="B82" s="25"/>
      <c r="C82" s="17" t="s">
        <v>50</v>
      </c>
      <c r="AR82" s="25"/>
    </row>
    <row r="83" spans="1:90" s="1" customFormat="1" ht="6.95" customHeight="1">
      <c r="B83" s="25"/>
      <c r="AR83" s="25"/>
    </row>
    <row r="84" spans="1:90" s="3" customFormat="1" ht="12" customHeight="1">
      <c r="B84" s="41"/>
      <c r="C84" s="22" t="s">
        <v>12</v>
      </c>
      <c r="L84" s="3" t="str">
        <f>K5</f>
        <v>hk_stefanu_3</v>
      </c>
      <c r="AR84" s="41"/>
    </row>
    <row r="85" spans="1:90" s="4" customFormat="1" ht="36.950000000000003" customHeight="1">
      <c r="B85" s="42"/>
      <c r="C85" s="43" t="s">
        <v>14</v>
      </c>
      <c r="L85" s="164" t="str">
        <f>K6</f>
        <v>Oprava vozovky v ulici bratří Štefanů v úseku mezi ulicemi Ječná - Kladská</v>
      </c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  <c r="AA85" s="165"/>
      <c r="AB85" s="165"/>
      <c r="AC85" s="165"/>
      <c r="AD85" s="165"/>
      <c r="AE85" s="165"/>
      <c r="AF85" s="165"/>
      <c r="AG85" s="165"/>
      <c r="AH85" s="165"/>
      <c r="AI85" s="165"/>
      <c r="AJ85" s="165"/>
      <c r="AK85" s="165"/>
      <c r="AL85" s="165"/>
      <c r="AM85" s="165"/>
      <c r="AN85" s="165"/>
      <c r="AO85" s="165"/>
      <c r="AR85" s="42"/>
    </row>
    <row r="86" spans="1:90" s="1" customFormat="1" ht="6.95" customHeight="1">
      <c r="B86" s="25"/>
      <c r="AR86" s="25"/>
    </row>
    <row r="87" spans="1:90" s="1" customFormat="1" ht="12" customHeight="1">
      <c r="B87" s="25"/>
      <c r="C87" s="22" t="s">
        <v>18</v>
      </c>
      <c r="L87" s="44" t="str">
        <f>IF(K8="","",K8)</f>
        <v>Hradec Králové</v>
      </c>
      <c r="AI87" s="22" t="s">
        <v>20</v>
      </c>
      <c r="AM87" s="166" t="str">
        <f>IF(AN8= "","",AN8)</f>
        <v>10. 12. 2025</v>
      </c>
      <c r="AN87" s="166"/>
      <c r="AR87" s="25"/>
    </row>
    <row r="88" spans="1:90" s="1" customFormat="1" ht="6.95" customHeight="1">
      <c r="B88" s="25"/>
      <c r="AR88" s="25"/>
    </row>
    <row r="89" spans="1:90" s="1" customFormat="1" ht="15.2" customHeight="1">
      <c r="B89" s="25"/>
      <c r="C89" s="22" t="s">
        <v>22</v>
      </c>
      <c r="L89" s="3" t="str">
        <f>IF(E11= "","",E11)</f>
        <v xml:space="preserve"> </v>
      </c>
      <c r="AI89" s="22" t="s">
        <v>27</v>
      </c>
      <c r="AM89" s="167" t="str">
        <f>IF(E17="","",E17)</f>
        <v xml:space="preserve"> </v>
      </c>
      <c r="AN89" s="168"/>
      <c r="AO89" s="168"/>
      <c r="AP89" s="168"/>
      <c r="AR89" s="25"/>
      <c r="AS89" s="169" t="s">
        <v>51</v>
      </c>
      <c r="AT89" s="170"/>
      <c r="AU89" s="46"/>
      <c r="AV89" s="46"/>
      <c r="AW89" s="46"/>
      <c r="AX89" s="46"/>
      <c r="AY89" s="46"/>
      <c r="AZ89" s="46"/>
      <c r="BA89" s="46"/>
      <c r="BB89" s="46"/>
      <c r="BC89" s="46"/>
      <c r="BD89" s="47"/>
    </row>
    <row r="90" spans="1:90" s="1" customFormat="1" ht="15.2" customHeight="1">
      <c r="B90" s="25"/>
      <c r="C90" s="22" t="s">
        <v>26</v>
      </c>
      <c r="L90" s="3" t="str">
        <f>IF(E14="","",E14)</f>
        <v xml:space="preserve"> </v>
      </c>
      <c r="AI90" s="22" t="s">
        <v>29</v>
      </c>
      <c r="AM90" s="167" t="str">
        <f>IF(E20="","",E20)</f>
        <v xml:space="preserve"> </v>
      </c>
      <c r="AN90" s="168"/>
      <c r="AO90" s="168"/>
      <c r="AP90" s="168"/>
      <c r="AR90" s="25"/>
      <c r="AS90" s="171"/>
      <c r="AT90" s="172"/>
      <c r="BD90" s="49"/>
    </row>
    <row r="91" spans="1:90" s="1" customFormat="1" ht="10.9" customHeight="1">
      <c r="B91" s="25"/>
      <c r="AR91" s="25"/>
      <c r="AS91" s="171"/>
      <c r="AT91" s="172"/>
      <c r="BD91" s="49"/>
    </row>
    <row r="92" spans="1:90" s="1" customFormat="1" ht="29.25" customHeight="1">
      <c r="B92" s="25"/>
      <c r="C92" s="173" t="s">
        <v>52</v>
      </c>
      <c r="D92" s="174"/>
      <c r="E92" s="174"/>
      <c r="F92" s="174"/>
      <c r="G92" s="174"/>
      <c r="H92" s="50"/>
      <c r="I92" s="175" t="s">
        <v>53</v>
      </c>
      <c r="J92" s="174"/>
      <c r="K92" s="174"/>
      <c r="L92" s="174"/>
      <c r="M92" s="174"/>
      <c r="N92" s="174"/>
      <c r="O92" s="174"/>
      <c r="P92" s="174"/>
      <c r="Q92" s="174"/>
      <c r="R92" s="174"/>
      <c r="S92" s="174"/>
      <c r="T92" s="174"/>
      <c r="U92" s="174"/>
      <c r="V92" s="174"/>
      <c r="W92" s="174"/>
      <c r="X92" s="174"/>
      <c r="Y92" s="174"/>
      <c r="Z92" s="174"/>
      <c r="AA92" s="174"/>
      <c r="AB92" s="174"/>
      <c r="AC92" s="174"/>
      <c r="AD92" s="174"/>
      <c r="AE92" s="174"/>
      <c r="AF92" s="174"/>
      <c r="AG92" s="176" t="s">
        <v>54</v>
      </c>
      <c r="AH92" s="174"/>
      <c r="AI92" s="174"/>
      <c r="AJ92" s="174"/>
      <c r="AK92" s="174"/>
      <c r="AL92" s="174"/>
      <c r="AM92" s="174"/>
      <c r="AN92" s="175" t="s">
        <v>55</v>
      </c>
      <c r="AO92" s="174"/>
      <c r="AP92" s="177"/>
      <c r="AQ92" s="51" t="s">
        <v>56</v>
      </c>
      <c r="AR92" s="25"/>
      <c r="AS92" s="52" t="s">
        <v>57</v>
      </c>
      <c r="AT92" s="53" t="s">
        <v>58</v>
      </c>
      <c r="AU92" s="53" t="s">
        <v>59</v>
      </c>
      <c r="AV92" s="53" t="s">
        <v>60</v>
      </c>
      <c r="AW92" s="53" t="s">
        <v>61</v>
      </c>
      <c r="AX92" s="53" t="s">
        <v>62</v>
      </c>
      <c r="AY92" s="53" t="s">
        <v>63</v>
      </c>
      <c r="AZ92" s="53" t="s">
        <v>64</v>
      </c>
      <c r="BA92" s="53" t="s">
        <v>65</v>
      </c>
      <c r="BB92" s="53" t="s">
        <v>66</v>
      </c>
      <c r="BC92" s="53" t="s">
        <v>67</v>
      </c>
      <c r="BD92" s="54" t="s">
        <v>68</v>
      </c>
    </row>
    <row r="93" spans="1:90" s="1" customFormat="1" ht="10.9" customHeight="1">
      <c r="B93" s="25"/>
      <c r="AR93" s="25"/>
      <c r="AS93" s="55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7"/>
    </row>
    <row r="94" spans="1:90" s="5" customFormat="1" ht="32.450000000000003" customHeight="1">
      <c r="B94" s="56"/>
      <c r="C94" s="57" t="s">
        <v>69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181">
        <f>ROUND(AG95,2)</f>
        <v>88000</v>
      </c>
      <c r="AH94" s="181"/>
      <c r="AI94" s="181"/>
      <c r="AJ94" s="181"/>
      <c r="AK94" s="181"/>
      <c r="AL94" s="181"/>
      <c r="AM94" s="181"/>
      <c r="AN94" s="182">
        <f>SUM(AG94,AT94)</f>
        <v>106480</v>
      </c>
      <c r="AO94" s="182"/>
      <c r="AP94" s="182"/>
      <c r="AQ94" s="60" t="s">
        <v>1</v>
      </c>
      <c r="AR94" s="56"/>
      <c r="AS94" s="61">
        <f>ROUND(AS95,2)</f>
        <v>0</v>
      </c>
      <c r="AT94" s="62">
        <f>ROUND(SUM(AV94:AW94),2)</f>
        <v>18480</v>
      </c>
      <c r="AU94" s="63">
        <f>ROUND(AU95,5)</f>
        <v>2827.7692499999998</v>
      </c>
      <c r="AV94" s="62">
        <f>ROUND(AZ94*L29,2)</f>
        <v>18480</v>
      </c>
      <c r="AW94" s="62">
        <f>ROUND(BA94*L30,2)</f>
        <v>0</v>
      </c>
      <c r="AX94" s="62">
        <f>ROUND(BB94*L29,2)</f>
        <v>0</v>
      </c>
      <c r="AY94" s="62">
        <f>ROUND(BC94*L30,2)</f>
        <v>0</v>
      </c>
      <c r="AZ94" s="62">
        <f>ROUND(AZ95,2)</f>
        <v>88000</v>
      </c>
      <c r="BA94" s="62">
        <f>ROUND(BA95,2)</f>
        <v>0</v>
      </c>
      <c r="BB94" s="62">
        <f>ROUND(BB95,2)</f>
        <v>0</v>
      </c>
      <c r="BC94" s="62">
        <f>ROUND(BC95,2)</f>
        <v>0</v>
      </c>
      <c r="BD94" s="64">
        <f>ROUND(BD95,2)</f>
        <v>0</v>
      </c>
      <c r="BS94" s="65" t="s">
        <v>70</v>
      </c>
      <c r="BT94" s="65" t="s">
        <v>71</v>
      </c>
      <c r="BV94" s="65" t="s">
        <v>72</v>
      </c>
      <c r="BW94" s="65" t="s">
        <v>4</v>
      </c>
      <c r="BX94" s="65" t="s">
        <v>73</v>
      </c>
      <c r="CL94" s="65" t="s">
        <v>1</v>
      </c>
    </row>
    <row r="95" spans="1:90" s="6" customFormat="1" ht="24.75" customHeight="1">
      <c r="A95" s="66" t="s">
        <v>74</v>
      </c>
      <c r="B95" s="67"/>
      <c r="C95" s="68"/>
      <c r="D95" s="180" t="s">
        <v>13</v>
      </c>
      <c r="E95" s="180"/>
      <c r="F95" s="180"/>
      <c r="G95" s="180"/>
      <c r="H95" s="180"/>
      <c r="I95" s="69"/>
      <c r="J95" s="180" t="s">
        <v>15</v>
      </c>
      <c r="K95" s="180"/>
      <c r="L95" s="180"/>
      <c r="M95" s="180"/>
      <c r="N95" s="180"/>
      <c r="O95" s="180"/>
      <c r="P95" s="180"/>
      <c r="Q95" s="180"/>
      <c r="R95" s="180"/>
      <c r="S95" s="180"/>
      <c r="T95" s="180"/>
      <c r="U95" s="180"/>
      <c r="V95" s="180"/>
      <c r="W95" s="180"/>
      <c r="X95" s="180"/>
      <c r="Y95" s="180"/>
      <c r="Z95" s="180"/>
      <c r="AA95" s="180"/>
      <c r="AB95" s="180"/>
      <c r="AC95" s="180"/>
      <c r="AD95" s="180"/>
      <c r="AE95" s="180"/>
      <c r="AF95" s="180"/>
      <c r="AG95" s="178">
        <f>'hk_stefanu_3 - Oprava voz...'!J28</f>
        <v>88000</v>
      </c>
      <c r="AH95" s="179"/>
      <c r="AI95" s="179"/>
      <c r="AJ95" s="179"/>
      <c r="AK95" s="179"/>
      <c r="AL95" s="179"/>
      <c r="AM95" s="179"/>
      <c r="AN95" s="178">
        <f>SUM(AG95,AT95)</f>
        <v>106480</v>
      </c>
      <c r="AO95" s="179"/>
      <c r="AP95" s="179"/>
      <c r="AQ95" s="70" t="s">
        <v>75</v>
      </c>
      <c r="AR95" s="67"/>
      <c r="AS95" s="71">
        <v>0</v>
      </c>
      <c r="AT95" s="72">
        <f>ROUND(SUM(AV95:AW95),2)</f>
        <v>18480</v>
      </c>
      <c r="AU95" s="73">
        <f>'hk_stefanu_3 - Oprava voz...'!P127</f>
        <v>2827.7692480000001</v>
      </c>
      <c r="AV95" s="72">
        <f>'hk_stefanu_3 - Oprava voz...'!J31</f>
        <v>18480</v>
      </c>
      <c r="AW95" s="72">
        <f>'hk_stefanu_3 - Oprava voz...'!J32</f>
        <v>0</v>
      </c>
      <c r="AX95" s="72">
        <f>'hk_stefanu_3 - Oprava voz...'!J33</f>
        <v>0</v>
      </c>
      <c r="AY95" s="72">
        <f>'hk_stefanu_3 - Oprava voz...'!J34</f>
        <v>0</v>
      </c>
      <c r="AZ95" s="72">
        <f>'hk_stefanu_3 - Oprava voz...'!F31</f>
        <v>88000</v>
      </c>
      <c r="BA95" s="72">
        <f>'hk_stefanu_3 - Oprava voz...'!F32</f>
        <v>0</v>
      </c>
      <c r="BB95" s="72">
        <f>'hk_stefanu_3 - Oprava voz...'!F33</f>
        <v>0</v>
      </c>
      <c r="BC95" s="72">
        <f>'hk_stefanu_3 - Oprava voz...'!F34</f>
        <v>0</v>
      </c>
      <c r="BD95" s="74">
        <f>'hk_stefanu_3 - Oprava voz...'!F35</f>
        <v>0</v>
      </c>
      <c r="BT95" s="75" t="s">
        <v>76</v>
      </c>
      <c r="BU95" s="75" t="s">
        <v>77</v>
      </c>
      <c r="BV95" s="75" t="s">
        <v>72</v>
      </c>
      <c r="BW95" s="75" t="s">
        <v>4</v>
      </c>
      <c r="BX95" s="75" t="s">
        <v>73</v>
      </c>
      <c r="CL95" s="75" t="s">
        <v>1</v>
      </c>
    </row>
    <row r="96" spans="1:90" s="1" customFormat="1" ht="30" customHeight="1">
      <c r="B96" s="25"/>
      <c r="AR96" s="25"/>
    </row>
    <row r="97" spans="2:44" s="1" customFormat="1" ht="6.95" customHeight="1"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25"/>
    </row>
  </sheetData>
  <mergeCells count="40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hk_stefanu_3 - Oprava voz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M470"/>
  <sheetViews>
    <sheetView showGridLines="0" topLeftCell="A306" workbookViewId="0">
      <selection activeCell="K322" sqref="K322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2:46" ht="11.25"/>
    <row r="2" spans="2:46" ht="36.950000000000003" customHeight="1">
      <c r="L2" s="183" t="s">
        <v>5</v>
      </c>
      <c r="M2" s="151"/>
      <c r="N2" s="151"/>
      <c r="O2" s="151"/>
      <c r="P2" s="151"/>
      <c r="Q2" s="151"/>
      <c r="R2" s="151"/>
      <c r="S2" s="151"/>
      <c r="T2" s="151"/>
      <c r="U2" s="151"/>
      <c r="V2" s="151"/>
      <c r="AT2" s="13" t="s">
        <v>4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78</v>
      </c>
    </row>
    <row r="4" spans="2:46" ht="24.95" customHeight="1">
      <c r="B4" s="16"/>
      <c r="D4" s="17" t="s">
        <v>79</v>
      </c>
      <c r="L4" s="16"/>
      <c r="M4" s="76" t="s">
        <v>10</v>
      </c>
      <c r="AT4" s="13" t="s">
        <v>3</v>
      </c>
    </row>
    <row r="5" spans="2:46" ht="6.95" customHeight="1">
      <c r="B5" s="16"/>
      <c r="L5" s="16"/>
    </row>
    <row r="6" spans="2:46" s="1" customFormat="1" ht="12" customHeight="1">
      <c r="B6" s="25"/>
      <c r="D6" s="22" t="s">
        <v>14</v>
      </c>
      <c r="L6" s="25"/>
    </row>
    <row r="7" spans="2:46" s="1" customFormat="1" ht="30" customHeight="1">
      <c r="B7" s="25"/>
      <c r="E7" s="164" t="s">
        <v>15</v>
      </c>
      <c r="F7" s="184"/>
      <c r="G7" s="184"/>
      <c r="H7" s="184"/>
      <c r="L7" s="25"/>
    </row>
    <row r="8" spans="2:46" s="1" customFormat="1" ht="11.25">
      <c r="B8" s="25"/>
      <c r="L8" s="25"/>
    </row>
    <row r="9" spans="2:46" s="1" customFormat="1" ht="12" customHeight="1">
      <c r="B9" s="25"/>
      <c r="D9" s="22" t="s">
        <v>16</v>
      </c>
      <c r="F9" s="20" t="s">
        <v>1</v>
      </c>
      <c r="I9" s="22" t="s">
        <v>17</v>
      </c>
      <c r="J9" s="20" t="s">
        <v>1</v>
      </c>
      <c r="L9" s="25"/>
    </row>
    <row r="10" spans="2:46" s="1" customFormat="1" ht="12" customHeight="1">
      <c r="B10" s="25"/>
      <c r="D10" s="22" t="s">
        <v>18</v>
      </c>
      <c r="F10" s="20" t="s">
        <v>19</v>
      </c>
      <c r="I10" s="22" t="s">
        <v>20</v>
      </c>
      <c r="J10" s="45" t="str">
        <f>'Rekapitulace stavby'!AN8</f>
        <v>10. 12. 2025</v>
      </c>
      <c r="L10" s="25"/>
    </row>
    <row r="11" spans="2:46" s="1" customFormat="1" ht="10.9" customHeight="1">
      <c r="B11" s="25"/>
      <c r="L11" s="25"/>
    </row>
    <row r="12" spans="2:46" s="1" customFormat="1" ht="12" customHeight="1">
      <c r="B12" s="25"/>
      <c r="D12" s="22" t="s">
        <v>22</v>
      </c>
      <c r="I12" s="22" t="s">
        <v>23</v>
      </c>
      <c r="J12" s="20" t="str">
        <f>IF('Rekapitulace stavby'!AN10="","",'Rekapitulace stavby'!AN10)</f>
        <v/>
      </c>
      <c r="L12" s="25"/>
    </row>
    <row r="13" spans="2:46" s="1" customFormat="1" ht="18" customHeight="1">
      <c r="B13" s="25"/>
      <c r="E13" s="20" t="str">
        <f>IF('Rekapitulace stavby'!E11="","",'Rekapitulace stavby'!E11)</f>
        <v xml:space="preserve"> </v>
      </c>
      <c r="I13" s="22" t="s">
        <v>25</v>
      </c>
      <c r="J13" s="20" t="str">
        <f>IF('Rekapitulace stavby'!AN11="","",'Rekapitulace stavby'!AN11)</f>
        <v/>
      </c>
      <c r="L13" s="25"/>
    </row>
    <row r="14" spans="2:46" s="1" customFormat="1" ht="6.95" customHeight="1">
      <c r="B14" s="25"/>
      <c r="L14" s="25"/>
    </row>
    <row r="15" spans="2:46" s="1" customFormat="1" ht="12" customHeight="1">
      <c r="B15" s="25"/>
      <c r="D15" s="22" t="s">
        <v>26</v>
      </c>
      <c r="I15" s="22" t="s">
        <v>23</v>
      </c>
      <c r="J15" s="20" t="str">
        <f>'Rekapitulace stavby'!AN13</f>
        <v/>
      </c>
      <c r="L15" s="25"/>
    </row>
    <row r="16" spans="2:46" s="1" customFormat="1" ht="18" customHeight="1">
      <c r="B16" s="25"/>
      <c r="E16" s="150" t="str">
        <f>'Rekapitulace stavby'!E14</f>
        <v xml:space="preserve"> </v>
      </c>
      <c r="F16" s="150"/>
      <c r="G16" s="150"/>
      <c r="H16" s="150"/>
      <c r="I16" s="22" t="s">
        <v>25</v>
      </c>
      <c r="J16" s="20" t="str">
        <f>'Rekapitulace stavby'!AN14</f>
        <v/>
      </c>
      <c r="L16" s="25"/>
    </row>
    <row r="17" spans="2:12" s="1" customFormat="1" ht="6.95" customHeight="1">
      <c r="B17" s="25"/>
      <c r="L17" s="25"/>
    </row>
    <row r="18" spans="2:12" s="1" customFormat="1" ht="12" customHeight="1">
      <c r="B18" s="25"/>
      <c r="D18" s="22" t="s">
        <v>27</v>
      </c>
      <c r="I18" s="22" t="s">
        <v>23</v>
      </c>
      <c r="J18" s="20" t="str">
        <f>IF('Rekapitulace stavby'!AN16="","",'Rekapitulace stavby'!AN16)</f>
        <v/>
      </c>
      <c r="L18" s="25"/>
    </row>
    <row r="19" spans="2:12" s="1" customFormat="1" ht="18" customHeight="1">
      <c r="B19" s="25"/>
      <c r="E19" s="20" t="str">
        <f>IF('Rekapitulace stavby'!E17="","",'Rekapitulace stavby'!E17)</f>
        <v xml:space="preserve"> </v>
      </c>
      <c r="I19" s="22" t="s">
        <v>25</v>
      </c>
      <c r="J19" s="20" t="str">
        <f>IF('Rekapitulace stavby'!AN17="","",'Rekapitulace stavby'!AN17)</f>
        <v/>
      </c>
      <c r="L19" s="25"/>
    </row>
    <row r="20" spans="2:12" s="1" customFormat="1" ht="6.95" customHeight="1">
      <c r="B20" s="25"/>
      <c r="L20" s="25"/>
    </row>
    <row r="21" spans="2:12" s="1" customFormat="1" ht="12" customHeight="1">
      <c r="B21" s="25"/>
      <c r="D21" s="22" t="s">
        <v>29</v>
      </c>
      <c r="I21" s="22" t="s">
        <v>23</v>
      </c>
      <c r="J21" s="20" t="str">
        <f>IF('Rekapitulace stavby'!AN19="","",'Rekapitulace stavby'!AN19)</f>
        <v/>
      </c>
      <c r="L21" s="25"/>
    </row>
    <row r="22" spans="2:12" s="1" customFormat="1" ht="18" customHeight="1">
      <c r="B22" s="25"/>
      <c r="E22" s="20" t="str">
        <f>IF('Rekapitulace stavby'!E20="","",'Rekapitulace stavby'!E20)</f>
        <v xml:space="preserve"> </v>
      </c>
      <c r="I22" s="22" t="s">
        <v>25</v>
      </c>
      <c r="J22" s="20" t="str">
        <f>IF('Rekapitulace stavby'!AN20="","",'Rekapitulace stavby'!AN20)</f>
        <v/>
      </c>
      <c r="L22" s="25"/>
    </row>
    <row r="23" spans="2:12" s="1" customFormat="1" ht="6.95" customHeight="1">
      <c r="B23" s="25"/>
      <c r="L23" s="25"/>
    </row>
    <row r="24" spans="2:12" s="1" customFormat="1" ht="12" customHeight="1">
      <c r="B24" s="25"/>
      <c r="D24" s="22" t="s">
        <v>30</v>
      </c>
      <c r="L24" s="25"/>
    </row>
    <row r="25" spans="2:12" s="7" customFormat="1" ht="16.5" customHeight="1">
      <c r="B25" s="77"/>
      <c r="E25" s="153" t="s">
        <v>1</v>
      </c>
      <c r="F25" s="153"/>
      <c r="G25" s="153"/>
      <c r="H25" s="153"/>
      <c r="L25" s="77"/>
    </row>
    <row r="26" spans="2:12" s="1" customFormat="1" ht="6.95" customHeight="1">
      <c r="B26" s="25"/>
      <c r="L26" s="25"/>
    </row>
    <row r="27" spans="2:12" s="1" customFormat="1" ht="6.95" customHeight="1">
      <c r="B27" s="25"/>
      <c r="D27" s="46"/>
      <c r="E27" s="46"/>
      <c r="F27" s="46"/>
      <c r="G27" s="46"/>
      <c r="H27" s="46"/>
      <c r="I27" s="46"/>
      <c r="J27" s="46"/>
      <c r="K27" s="46"/>
      <c r="L27" s="25"/>
    </row>
    <row r="28" spans="2:12" s="1" customFormat="1" ht="25.35" customHeight="1">
      <c r="B28" s="25"/>
      <c r="D28" s="78" t="s">
        <v>31</v>
      </c>
      <c r="J28" s="59">
        <f>ROUND(J127, 2)</f>
        <v>88000</v>
      </c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14.45" customHeight="1">
      <c r="B30" s="25"/>
      <c r="F30" s="28" t="s">
        <v>33</v>
      </c>
      <c r="I30" s="28" t="s">
        <v>32</v>
      </c>
      <c r="J30" s="28" t="s">
        <v>34</v>
      </c>
      <c r="L30" s="25"/>
    </row>
    <row r="31" spans="2:12" s="1" customFormat="1" ht="14.45" customHeight="1">
      <c r="B31" s="25"/>
      <c r="D31" s="48" t="s">
        <v>35</v>
      </c>
      <c r="E31" s="22" t="s">
        <v>36</v>
      </c>
      <c r="F31" s="79">
        <f>ROUND((SUM(BE127:BE469)),  2)</f>
        <v>88000</v>
      </c>
      <c r="I31" s="80">
        <v>0.21</v>
      </c>
      <c r="J31" s="79">
        <f>ROUND(((SUM(BE127:BE469))*I31),  2)</f>
        <v>18480</v>
      </c>
      <c r="L31" s="25"/>
    </row>
    <row r="32" spans="2:12" s="1" customFormat="1" ht="14.45" customHeight="1">
      <c r="B32" s="25"/>
      <c r="E32" s="22" t="s">
        <v>37</v>
      </c>
      <c r="F32" s="79">
        <f>ROUND((SUM(BF127:BF469)),  2)</f>
        <v>0</v>
      </c>
      <c r="I32" s="80">
        <v>0.12</v>
      </c>
      <c r="J32" s="79">
        <f>ROUND(((SUM(BF127:BF469))*I32),  2)</f>
        <v>0</v>
      </c>
      <c r="L32" s="25"/>
    </row>
    <row r="33" spans="2:12" s="1" customFormat="1" ht="14.45" hidden="1" customHeight="1">
      <c r="B33" s="25"/>
      <c r="E33" s="22" t="s">
        <v>38</v>
      </c>
      <c r="F33" s="79">
        <f>ROUND((SUM(BG127:BG469)),  2)</f>
        <v>0</v>
      </c>
      <c r="I33" s="80">
        <v>0.21</v>
      </c>
      <c r="J33" s="79">
        <f>0</f>
        <v>0</v>
      </c>
      <c r="L33" s="25"/>
    </row>
    <row r="34" spans="2:12" s="1" customFormat="1" ht="14.45" hidden="1" customHeight="1">
      <c r="B34" s="25"/>
      <c r="E34" s="22" t="s">
        <v>39</v>
      </c>
      <c r="F34" s="79">
        <f>ROUND((SUM(BH127:BH469)),  2)</f>
        <v>0</v>
      </c>
      <c r="I34" s="80">
        <v>0.12</v>
      </c>
      <c r="J34" s="79">
        <f>0</f>
        <v>0</v>
      </c>
      <c r="L34" s="25"/>
    </row>
    <row r="35" spans="2:12" s="1" customFormat="1" ht="14.45" hidden="1" customHeight="1">
      <c r="B35" s="25"/>
      <c r="E35" s="22" t="s">
        <v>40</v>
      </c>
      <c r="F35" s="79">
        <f>ROUND((SUM(BI127:BI469)),  2)</f>
        <v>0</v>
      </c>
      <c r="I35" s="80">
        <v>0</v>
      </c>
      <c r="J35" s="79">
        <f>0</f>
        <v>0</v>
      </c>
      <c r="L35" s="25"/>
    </row>
    <row r="36" spans="2:12" s="1" customFormat="1" ht="6.95" customHeight="1">
      <c r="B36" s="25"/>
      <c r="L36" s="25"/>
    </row>
    <row r="37" spans="2:12" s="1" customFormat="1" ht="25.35" customHeight="1">
      <c r="B37" s="25"/>
      <c r="C37" s="81"/>
      <c r="D37" s="82" t="s">
        <v>41</v>
      </c>
      <c r="E37" s="50"/>
      <c r="F37" s="50"/>
      <c r="G37" s="83" t="s">
        <v>42</v>
      </c>
      <c r="H37" s="84" t="s">
        <v>43</v>
      </c>
      <c r="I37" s="50"/>
      <c r="J37" s="85">
        <f>SUM(J28:J35)</f>
        <v>106480</v>
      </c>
      <c r="K37" s="86"/>
      <c r="L37" s="25"/>
    </row>
    <row r="38" spans="2:12" s="1" customFormat="1" ht="14.45" customHeight="1">
      <c r="B38" s="25"/>
      <c r="L38" s="25"/>
    </row>
    <row r="39" spans="2:12" ht="14.45" customHeight="1">
      <c r="B39" s="16"/>
      <c r="L39" s="16"/>
    </row>
    <row r="40" spans="2:12" ht="14.45" customHeight="1">
      <c r="B40" s="16"/>
      <c r="L40" s="16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44</v>
      </c>
      <c r="E50" s="35"/>
      <c r="F50" s="35"/>
      <c r="G50" s="34" t="s">
        <v>45</v>
      </c>
      <c r="H50" s="35"/>
      <c r="I50" s="35"/>
      <c r="J50" s="35"/>
      <c r="K50" s="35"/>
      <c r="L50" s="25"/>
    </row>
    <row r="51" spans="2:12" ht="11.25">
      <c r="B51" s="16"/>
      <c r="L51" s="16"/>
    </row>
    <row r="52" spans="2:12" ht="11.25">
      <c r="B52" s="16"/>
      <c r="L52" s="16"/>
    </row>
    <row r="53" spans="2:12" ht="11.25">
      <c r="B53" s="16"/>
      <c r="L53" s="16"/>
    </row>
    <row r="54" spans="2:12" ht="11.25">
      <c r="B54" s="16"/>
      <c r="L54" s="16"/>
    </row>
    <row r="55" spans="2:12" ht="11.25">
      <c r="B55" s="16"/>
      <c r="L55" s="16"/>
    </row>
    <row r="56" spans="2:12" ht="11.25">
      <c r="B56" s="16"/>
      <c r="L56" s="16"/>
    </row>
    <row r="57" spans="2:12" ht="11.25">
      <c r="B57" s="16"/>
      <c r="L57" s="16"/>
    </row>
    <row r="58" spans="2:12" ht="11.25">
      <c r="B58" s="16"/>
      <c r="L58" s="16"/>
    </row>
    <row r="59" spans="2:12" ht="11.25">
      <c r="B59" s="16"/>
      <c r="L59" s="16"/>
    </row>
    <row r="60" spans="2:12" ht="11.25">
      <c r="B60" s="16"/>
      <c r="L60" s="16"/>
    </row>
    <row r="61" spans="2:12" s="1" customFormat="1" ht="12.75">
      <c r="B61" s="25"/>
      <c r="D61" s="36" t="s">
        <v>46</v>
      </c>
      <c r="E61" s="27"/>
      <c r="F61" s="87" t="s">
        <v>47</v>
      </c>
      <c r="G61" s="36" t="s">
        <v>46</v>
      </c>
      <c r="H61" s="27"/>
      <c r="I61" s="27"/>
      <c r="J61" s="88" t="s">
        <v>47</v>
      </c>
      <c r="K61" s="27"/>
      <c r="L61" s="25"/>
    </row>
    <row r="62" spans="2:12" ht="11.25">
      <c r="B62" s="16"/>
      <c r="L62" s="16"/>
    </row>
    <row r="63" spans="2:12" ht="11.25">
      <c r="B63" s="16"/>
      <c r="L63" s="16"/>
    </row>
    <row r="64" spans="2:12" ht="11.25">
      <c r="B64" s="16"/>
      <c r="L64" s="16"/>
    </row>
    <row r="65" spans="2:12" s="1" customFormat="1" ht="12.75">
      <c r="B65" s="25"/>
      <c r="D65" s="34" t="s">
        <v>48</v>
      </c>
      <c r="E65" s="35"/>
      <c r="F65" s="35"/>
      <c r="G65" s="34" t="s">
        <v>49</v>
      </c>
      <c r="H65" s="35"/>
      <c r="I65" s="35"/>
      <c r="J65" s="35"/>
      <c r="K65" s="35"/>
      <c r="L65" s="25"/>
    </row>
    <row r="66" spans="2:12" ht="11.25">
      <c r="B66" s="16"/>
      <c r="L66" s="16"/>
    </row>
    <row r="67" spans="2:12" ht="11.25">
      <c r="B67" s="16"/>
      <c r="L67" s="16"/>
    </row>
    <row r="68" spans="2:12" ht="11.25">
      <c r="B68" s="16"/>
      <c r="L68" s="16"/>
    </row>
    <row r="69" spans="2:12" ht="11.25">
      <c r="B69" s="16"/>
      <c r="L69" s="16"/>
    </row>
    <row r="70" spans="2:12" ht="11.25">
      <c r="B70" s="16"/>
      <c r="L70" s="16"/>
    </row>
    <row r="71" spans="2:12" ht="11.25">
      <c r="B71" s="16"/>
      <c r="L71" s="16"/>
    </row>
    <row r="72" spans="2:12" ht="11.25">
      <c r="B72" s="16"/>
      <c r="L72" s="16"/>
    </row>
    <row r="73" spans="2:12" ht="11.25">
      <c r="B73" s="16"/>
      <c r="L73" s="16"/>
    </row>
    <row r="74" spans="2:12" ht="11.25">
      <c r="B74" s="16"/>
      <c r="L74" s="16"/>
    </row>
    <row r="75" spans="2:12" ht="11.25">
      <c r="B75" s="16"/>
      <c r="L75" s="16"/>
    </row>
    <row r="76" spans="2:12" s="1" customFormat="1" ht="12.75">
      <c r="B76" s="25"/>
      <c r="D76" s="36" t="s">
        <v>46</v>
      </c>
      <c r="E76" s="27"/>
      <c r="F76" s="87" t="s">
        <v>47</v>
      </c>
      <c r="G76" s="36" t="s">
        <v>46</v>
      </c>
      <c r="H76" s="27"/>
      <c r="I76" s="27"/>
      <c r="J76" s="88" t="s">
        <v>47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80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30" customHeight="1">
      <c r="B85" s="25"/>
      <c r="E85" s="164" t="str">
        <f>E7</f>
        <v>Oprava vozovky v ulici bratří Štefanů v úseku mezi ulicemi Ječná - Kladská</v>
      </c>
      <c r="F85" s="184"/>
      <c r="G85" s="184"/>
      <c r="H85" s="184"/>
      <c r="L85" s="25"/>
    </row>
    <row r="86" spans="2:47" s="1" customFormat="1" ht="6.95" customHeight="1">
      <c r="B86" s="25"/>
      <c r="L86" s="25"/>
    </row>
    <row r="87" spans="2:47" s="1" customFormat="1" ht="12" customHeight="1">
      <c r="B87" s="25"/>
      <c r="C87" s="22" t="s">
        <v>18</v>
      </c>
      <c r="F87" s="20" t="str">
        <f>F10</f>
        <v>Hradec Králové</v>
      </c>
      <c r="I87" s="22" t="s">
        <v>20</v>
      </c>
      <c r="J87" s="45" t="str">
        <f>IF(J10="","",J10)</f>
        <v>10. 12. 2025</v>
      </c>
      <c r="L87" s="25"/>
    </row>
    <row r="88" spans="2:47" s="1" customFormat="1" ht="6.95" customHeight="1">
      <c r="B88" s="25"/>
      <c r="L88" s="25"/>
    </row>
    <row r="89" spans="2:47" s="1" customFormat="1" ht="15.2" customHeight="1">
      <c r="B89" s="25"/>
      <c r="C89" s="22" t="s">
        <v>22</v>
      </c>
      <c r="F89" s="20" t="str">
        <f>E13</f>
        <v xml:space="preserve"> </v>
      </c>
      <c r="I89" s="22" t="s">
        <v>27</v>
      </c>
      <c r="J89" s="23" t="str">
        <f>E19</f>
        <v xml:space="preserve"> </v>
      </c>
      <c r="L89" s="25"/>
    </row>
    <row r="90" spans="2:47" s="1" customFormat="1" ht="15.2" customHeight="1">
      <c r="B90" s="25"/>
      <c r="C90" s="22" t="s">
        <v>26</v>
      </c>
      <c r="F90" s="20" t="str">
        <f>IF(E16="","",E16)</f>
        <v xml:space="preserve"> </v>
      </c>
      <c r="I90" s="22" t="s">
        <v>29</v>
      </c>
      <c r="J90" s="23" t="str">
        <f>E22</f>
        <v xml:space="preserve"> </v>
      </c>
      <c r="L90" s="25"/>
    </row>
    <row r="91" spans="2:47" s="1" customFormat="1" ht="10.35" customHeight="1">
      <c r="B91" s="25"/>
      <c r="L91" s="25"/>
    </row>
    <row r="92" spans="2:47" s="1" customFormat="1" ht="29.25" customHeight="1">
      <c r="B92" s="25"/>
      <c r="C92" s="89" t="s">
        <v>81</v>
      </c>
      <c r="D92" s="81"/>
      <c r="E92" s="81"/>
      <c r="F92" s="81"/>
      <c r="G92" s="81"/>
      <c r="H92" s="81"/>
      <c r="I92" s="81"/>
      <c r="J92" s="90" t="s">
        <v>82</v>
      </c>
      <c r="K92" s="81"/>
      <c r="L92" s="25"/>
    </row>
    <row r="93" spans="2:47" s="1" customFormat="1" ht="10.35" customHeight="1">
      <c r="B93" s="25"/>
      <c r="L93" s="25"/>
    </row>
    <row r="94" spans="2:47" s="1" customFormat="1" ht="22.9" customHeight="1">
      <c r="B94" s="25"/>
      <c r="C94" s="91" t="s">
        <v>83</v>
      </c>
      <c r="J94" s="59">
        <f>J127</f>
        <v>88000</v>
      </c>
      <c r="L94" s="25"/>
      <c r="AU94" s="13" t="s">
        <v>84</v>
      </c>
    </row>
    <row r="95" spans="2:47" s="8" customFormat="1" ht="24.95" customHeight="1">
      <c r="B95" s="92"/>
      <c r="D95" s="93" t="s">
        <v>85</v>
      </c>
      <c r="E95" s="94"/>
      <c r="F95" s="94"/>
      <c r="G95" s="94"/>
      <c r="H95" s="94"/>
      <c r="I95" s="94"/>
      <c r="J95" s="95">
        <f>J128</f>
        <v>88000</v>
      </c>
      <c r="L95" s="92"/>
    </row>
    <row r="96" spans="2:47" s="9" customFormat="1" ht="19.899999999999999" customHeight="1">
      <c r="B96" s="96"/>
      <c r="D96" s="97" t="s">
        <v>86</v>
      </c>
      <c r="E96" s="98"/>
      <c r="F96" s="98"/>
      <c r="G96" s="98"/>
      <c r="H96" s="98"/>
      <c r="I96" s="98"/>
      <c r="J96" s="99">
        <f>J129</f>
        <v>0</v>
      </c>
      <c r="L96" s="96"/>
    </row>
    <row r="97" spans="2:12" s="9" customFormat="1" ht="19.899999999999999" customHeight="1">
      <c r="B97" s="96"/>
      <c r="D97" s="97" t="s">
        <v>87</v>
      </c>
      <c r="E97" s="98"/>
      <c r="F97" s="98"/>
      <c r="G97" s="98"/>
      <c r="H97" s="98"/>
      <c r="I97" s="98"/>
      <c r="J97" s="99">
        <f>J217</f>
        <v>0</v>
      </c>
      <c r="L97" s="96"/>
    </row>
    <row r="98" spans="2:12" s="9" customFormat="1" ht="19.899999999999999" customHeight="1">
      <c r="B98" s="96"/>
      <c r="D98" s="97" t="s">
        <v>88</v>
      </c>
      <c r="E98" s="98"/>
      <c r="F98" s="98"/>
      <c r="G98" s="98"/>
      <c r="H98" s="98"/>
      <c r="I98" s="98"/>
      <c r="J98" s="99">
        <f>J225</f>
        <v>0</v>
      </c>
      <c r="L98" s="96"/>
    </row>
    <row r="99" spans="2:12" s="9" customFormat="1" ht="19.899999999999999" customHeight="1">
      <c r="B99" s="96"/>
      <c r="D99" s="97" t="s">
        <v>89</v>
      </c>
      <c r="E99" s="98"/>
      <c r="F99" s="98"/>
      <c r="G99" s="98"/>
      <c r="H99" s="98"/>
      <c r="I99" s="98"/>
      <c r="J99" s="99">
        <f>J294</f>
        <v>0</v>
      </c>
      <c r="L99" s="96"/>
    </row>
    <row r="100" spans="2:12" s="9" customFormat="1" ht="19.899999999999999" customHeight="1">
      <c r="B100" s="96"/>
      <c r="D100" s="97" t="s">
        <v>90</v>
      </c>
      <c r="E100" s="98"/>
      <c r="F100" s="98"/>
      <c r="G100" s="98"/>
      <c r="H100" s="98"/>
      <c r="I100" s="98"/>
      <c r="J100" s="99">
        <f>J319</f>
        <v>88000</v>
      </c>
      <c r="L100" s="96"/>
    </row>
    <row r="101" spans="2:12" s="9" customFormat="1" ht="19.899999999999999" customHeight="1">
      <c r="B101" s="96"/>
      <c r="D101" s="97" t="s">
        <v>91</v>
      </c>
      <c r="E101" s="98"/>
      <c r="F101" s="98"/>
      <c r="G101" s="98"/>
      <c r="H101" s="98"/>
      <c r="I101" s="98"/>
      <c r="J101" s="99">
        <f>J405</f>
        <v>0</v>
      </c>
      <c r="L101" s="96"/>
    </row>
    <row r="102" spans="2:12" s="9" customFormat="1" ht="19.899999999999999" customHeight="1">
      <c r="B102" s="96"/>
      <c r="D102" s="97" t="s">
        <v>92</v>
      </c>
      <c r="E102" s="98"/>
      <c r="F102" s="98"/>
      <c r="G102" s="98"/>
      <c r="H102" s="98"/>
      <c r="I102" s="98"/>
      <c r="J102" s="99">
        <f>J424</f>
        <v>0</v>
      </c>
      <c r="L102" s="96"/>
    </row>
    <row r="103" spans="2:12" s="8" customFormat="1" ht="24.95" customHeight="1">
      <c r="B103" s="92"/>
      <c r="D103" s="93" t="s">
        <v>93</v>
      </c>
      <c r="E103" s="94"/>
      <c r="F103" s="94"/>
      <c r="G103" s="94"/>
      <c r="H103" s="94"/>
      <c r="I103" s="94"/>
      <c r="J103" s="95">
        <f>J428</f>
        <v>0</v>
      </c>
      <c r="L103" s="92"/>
    </row>
    <row r="104" spans="2:12" s="9" customFormat="1" ht="19.899999999999999" customHeight="1">
      <c r="B104" s="96"/>
      <c r="D104" s="97" t="s">
        <v>94</v>
      </c>
      <c r="E104" s="98"/>
      <c r="F104" s="98"/>
      <c r="G104" s="98"/>
      <c r="H104" s="98"/>
      <c r="I104" s="98"/>
      <c r="J104" s="99">
        <f>J429</f>
        <v>0</v>
      </c>
      <c r="L104" s="96"/>
    </row>
    <row r="105" spans="2:12" s="8" customFormat="1" ht="24.95" customHeight="1">
      <c r="B105" s="92"/>
      <c r="D105" s="93" t="s">
        <v>95</v>
      </c>
      <c r="E105" s="94"/>
      <c r="F105" s="94"/>
      <c r="G105" s="94"/>
      <c r="H105" s="94"/>
      <c r="I105" s="94"/>
      <c r="J105" s="95">
        <f>J436</f>
        <v>0</v>
      </c>
      <c r="L105" s="92"/>
    </row>
    <row r="106" spans="2:12" s="9" customFormat="1" ht="19.899999999999999" customHeight="1">
      <c r="B106" s="96"/>
      <c r="D106" s="97" t="s">
        <v>96</v>
      </c>
      <c r="E106" s="98"/>
      <c r="F106" s="98"/>
      <c r="G106" s="98"/>
      <c r="H106" s="98"/>
      <c r="I106" s="98"/>
      <c r="J106" s="99">
        <f>J437</f>
        <v>0</v>
      </c>
      <c r="L106" s="96"/>
    </row>
    <row r="107" spans="2:12" s="9" customFormat="1" ht="19.899999999999999" customHeight="1">
      <c r="B107" s="96"/>
      <c r="D107" s="97" t="s">
        <v>97</v>
      </c>
      <c r="E107" s="98"/>
      <c r="F107" s="98"/>
      <c r="G107" s="98"/>
      <c r="H107" s="98"/>
      <c r="I107" s="98"/>
      <c r="J107" s="99">
        <f>J453</f>
        <v>0</v>
      </c>
      <c r="L107" s="96"/>
    </row>
    <row r="108" spans="2:12" s="9" customFormat="1" ht="19.899999999999999" customHeight="1">
      <c r="B108" s="96"/>
      <c r="D108" s="97" t="s">
        <v>98</v>
      </c>
      <c r="E108" s="98"/>
      <c r="F108" s="98"/>
      <c r="G108" s="98"/>
      <c r="H108" s="98"/>
      <c r="I108" s="98"/>
      <c r="J108" s="99">
        <f>J457</f>
        <v>0</v>
      </c>
      <c r="L108" s="96"/>
    </row>
    <row r="109" spans="2:12" s="9" customFormat="1" ht="19.899999999999999" customHeight="1">
      <c r="B109" s="96"/>
      <c r="D109" s="97" t="s">
        <v>99</v>
      </c>
      <c r="E109" s="98"/>
      <c r="F109" s="98"/>
      <c r="G109" s="98"/>
      <c r="H109" s="98"/>
      <c r="I109" s="98"/>
      <c r="J109" s="99">
        <f>J461</f>
        <v>0</v>
      </c>
      <c r="L109" s="96"/>
    </row>
    <row r="110" spans="2:12" s="1" customFormat="1" ht="21.75" customHeight="1">
      <c r="B110" s="25"/>
      <c r="L110" s="25"/>
    </row>
    <row r="111" spans="2:12" s="1" customFormat="1" ht="6.95" customHeight="1">
      <c r="B111" s="37"/>
      <c r="C111" s="38"/>
      <c r="D111" s="38"/>
      <c r="E111" s="38"/>
      <c r="F111" s="38"/>
      <c r="G111" s="38"/>
      <c r="H111" s="38"/>
      <c r="I111" s="38"/>
      <c r="J111" s="38"/>
      <c r="K111" s="38"/>
      <c r="L111" s="25"/>
    </row>
    <row r="115" spans="2:63" s="1" customFormat="1" ht="6.95" customHeight="1"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25"/>
    </row>
    <row r="116" spans="2:63" s="1" customFormat="1" ht="24.95" customHeight="1">
      <c r="B116" s="25"/>
      <c r="C116" s="17" t="s">
        <v>100</v>
      </c>
      <c r="L116" s="25"/>
    </row>
    <row r="117" spans="2:63" s="1" customFormat="1" ht="6.95" customHeight="1">
      <c r="B117" s="25"/>
      <c r="L117" s="25"/>
    </row>
    <row r="118" spans="2:63" s="1" customFormat="1" ht="12" customHeight="1">
      <c r="B118" s="25"/>
      <c r="C118" s="22" t="s">
        <v>14</v>
      </c>
      <c r="L118" s="25"/>
    </row>
    <row r="119" spans="2:63" s="1" customFormat="1" ht="30" customHeight="1">
      <c r="B119" s="25"/>
      <c r="E119" s="164" t="str">
        <f>E7</f>
        <v>Oprava vozovky v ulici bratří Štefanů v úseku mezi ulicemi Ječná - Kladská</v>
      </c>
      <c r="F119" s="184"/>
      <c r="G119" s="184"/>
      <c r="H119" s="184"/>
      <c r="L119" s="25"/>
    </row>
    <row r="120" spans="2:63" s="1" customFormat="1" ht="6.95" customHeight="1">
      <c r="B120" s="25"/>
      <c r="L120" s="25"/>
    </row>
    <row r="121" spans="2:63" s="1" customFormat="1" ht="12" customHeight="1">
      <c r="B121" s="25"/>
      <c r="C121" s="22" t="s">
        <v>18</v>
      </c>
      <c r="F121" s="20" t="str">
        <f>F10</f>
        <v>Hradec Králové</v>
      </c>
      <c r="I121" s="22" t="s">
        <v>20</v>
      </c>
      <c r="J121" s="45" t="str">
        <f>IF(J10="","",J10)</f>
        <v>10. 12. 2025</v>
      </c>
      <c r="L121" s="25"/>
    </row>
    <row r="122" spans="2:63" s="1" customFormat="1" ht="6.95" customHeight="1">
      <c r="B122" s="25"/>
      <c r="L122" s="25"/>
    </row>
    <row r="123" spans="2:63" s="1" customFormat="1" ht="15.2" customHeight="1">
      <c r="B123" s="25"/>
      <c r="C123" s="22" t="s">
        <v>22</v>
      </c>
      <c r="F123" s="20" t="str">
        <f>E13</f>
        <v xml:space="preserve"> </v>
      </c>
      <c r="I123" s="22" t="s">
        <v>27</v>
      </c>
      <c r="J123" s="23" t="str">
        <f>E19</f>
        <v xml:space="preserve"> </v>
      </c>
      <c r="L123" s="25"/>
    </row>
    <row r="124" spans="2:63" s="1" customFormat="1" ht="15.2" customHeight="1">
      <c r="B124" s="25"/>
      <c r="C124" s="22" t="s">
        <v>26</v>
      </c>
      <c r="F124" s="20" t="str">
        <f>IF(E16="","",E16)</f>
        <v xml:space="preserve"> </v>
      </c>
      <c r="I124" s="22" t="s">
        <v>29</v>
      </c>
      <c r="J124" s="23" t="str">
        <f>E22</f>
        <v xml:space="preserve"> </v>
      </c>
      <c r="L124" s="25"/>
    </row>
    <row r="125" spans="2:63" s="1" customFormat="1" ht="10.35" customHeight="1">
      <c r="B125" s="25"/>
      <c r="L125" s="25"/>
    </row>
    <row r="126" spans="2:63" s="10" customFormat="1" ht="29.25" customHeight="1">
      <c r="B126" s="100"/>
      <c r="C126" s="101" t="s">
        <v>101</v>
      </c>
      <c r="D126" s="102" t="s">
        <v>56</v>
      </c>
      <c r="E126" s="102" t="s">
        <v>52</v>
      </c>
      <c r="F126" s="102" t="s">
        <v>53</v>
      </c>
      <c r="G126" s="102" t="s">
        <v>102</v>
      </c>
      <c r="H126" s="102" t="s">
        <v>103</v>
      </c>
      <c r="I126" s="102" t="s">
        <v>104</v>
      </c>
      <c r="J126" s="102" t="s">
        <v>82</v>
      </c>
      <c r="K126" s="103" t="s">
        <v>105</v>
      </c>
      <c r="L126" s="100"/>
      <c r="M126" s="52" t="s">
        <v>1</v>
      </c>
      <c r="N126" s="53" t="s">
        <v>35</v>
      </c>
      <c r="O126" s="53" t="s">
        <v>106</v>
      </c>
      <c r="P126" s="53" t="s">
        <v>107</v>
      </c>
      <c r="Q126" s="53" t="s">
        <v>108</v>
      </c>
      <c r="R126" s="53" t="s">
        <v>109</v>
      </c>
      <c r="S126" s="53" t="s">
        <v>110</v>
      </c>
      <c r="T126" s="54" t="s">
        <v>111</v>
      </c>
    </row>
    <row r="127" spans="2:63" s="1" customFormat="1" ht="22.9" customHeight="1">
      <c r="B127" s="25"/>
      <c r="C127" s="57" t="s">
        <v>112</v>
      </c>
      <c r="J127" s="104">
        <f>BK127</f>
        <v>88000</v>
      </c>
      <c r="L127" s="25"/>
      <c r="M127" s="55"/>
      <c r="N127" s="46"/>
      <c r="O127" s="46"/>
      <c r="P127" s="105">
        <f>P128+P428+P436</f>
        <v>2827.7692480000001</v>
      </c>
      <c r="Q127" s="46"/>
      <c r="R127" s="105">
        <f>R128+R428+R436</f>
        <v>566.10617409999998</v>
      </c>
      <c r="S127" s="46"/>
      <c r="T127" s="106">
        <f>T128+T428+T436</f>
        <v>974.24450000000013</v>
      </c>
      <c r="AT127" s="13" t="s">
        <v>70</v>
      </c>
      <c r="AU127" s="13" t="s">
        <v>84</v>
      </c>
      <c r="BK127" s="107">
        <f>BK128+BK428+BK436</f>
        <v>88000</v>
      </c>
    </row>
    <row r="128" spans="2:63" s="11" customFormat="1" ht="25.9" customHeight="1">
      <c r="B128" s="108"/>
      <c r="D128" s="109" t="s">
        <v>70</v>
      </c>
      <c r="E128" s="110" t="s">
        <v>113</v>
      </c>
      <c r="F128" s="110" t="s">
        <v>114</v>
      </c>
      <c r="J128" s="111">
        <f>BK128</f>
        <v>88000</v>
      </c>
      <c r="L128" s="108"/>
      <c r="M128" s="112"/>
      <c r="P128" s="113">
        <f>P129+P217+P225+P294+P319+P405+P424</f>
        <v>2814.4359279999999</v>
      </c>
      <c r="R128" s="113">
        <f>R129+R217+R225+R294+R319+R405+R424</f>
        <v>566.06137409999997</v>
      </c>
      <c r="T128" s="114">
        <f>T129+T217+T225+T294+T319+T405+T424</f>
        <v>974.24450000000013</v>
      </c>
      <c r="AR128" s="109" t="s">
        <v>76</v>
      </c>
      <c r="AT128" s="115" t="s">
        <v>70</v>
      </c>
      <c r="AU128" s="115" t="s">
        <v>71</v>
      </c>
      <c r="AY128" s="109" t="s">
        <v>115</v>
      </c>
      <c r="BK128" s="116">
        <f>BK129+BK217+BK225+BK294+BK319+BK405+BK424</f>
        <v>88000</v>
      </c>
    </row>
    <row r="129" spans="2:65" s="11" customFormat="1" ht="22.9" customHeight="1">
      <c r="B129" s="108"/>
      <c r="D129" s="109" t="s">
        <v>70</v>
      </c>
      <c r="E129" s="117" t="s">
        <v>76</v>
      </c>
      <c r="F129" s="117" t="s">
        <v>116</v>
      </c>
      <c r="J129" s="118">
        <f>BK129</f>
        <v>0</v>
      </c>
      <c r="L129" s="108"/>
      <c r="M129" s="112"/>
      <c r="P129" s="113">
        <f>SUM(P130:P216)</f>
        <v>724.79989999999998</v>
      </c>
      <c r="R129" s="113">
        <f>SUM(R130:R216)</f>
        <v>286.58749999999998</v>
      </c>
      <c r="T129" s="114">
        <f>SUM(T130:T216)</f>
        <v>968.25750000000005</v>
      </c>
      <c r="AR129" s="109" t="s">
        <v>76</v>
      </c>
      <c r="AT129" s="115" t="s">
        <v>70</v>
      </c>
      <c r="AU129" s="115" t="s">
        <v>76</v>
      </c>
      <c r="AY129" s="109" t="s">
        <v>115</v>
      </c>
      <c r="BK129" s="116">
        <f>SUM(BK130:BK216)</f>
        <v>0</v>
      </c>
    </row>
    <row r="130" spans="2:65" s="1" customFormat="1" ht="24.2" customHeight="1">
      <c r="B130" s="119"/>
      <c r="C130" s="120" t="s">
        <v>76</v>
      </c>
      <c r="D130" s="120" t="s">
        <v>117</v>
      </c>
      <c r="E130" s="121" t="s">
        <v>118</v>
      </c>
      <c r="F130" s="122" t="s">
        <v>119</v>
      </c>
      <c r="G130" s="123" t="s">
        <v>120</v>
      </c>
      <c r="H130" s="124">
        <v>262.5</v>
      </c>
      <c r="I130" s="125"/>
      <c r="J130" s="125">
        <f>ROUND(I130*H130,2)</f>
        <v>0</v>
      </c>
      <c r="K130" s="122" t="s">
        <v>121</v>
      </c>
      <c r="L130" s="25"/>
      <c r="M130" s="126" t="s">
        <v>1</v>
      </c>
      <c r="N130" s="127" t="s">
        <v>36</v>
      </c>
      <c r="O130" s="128">
        <v>0.20799999999999999</v>
      </c>
      <c r="P130" s="128">
        <f>O130*H130</f>
        <v>54.599999999999994</v>
      </c>
      <c r="Q130" s="128">
        <v>0</v>
      </c>
      <c r="R130" s="128">
        <f>Q130*H130</f>
        <v>0</v>
      </c>
      <c r="S130" s="128">
        <v>0.255</v>
      </c>
      <c r="T130" s="129">
        <f>S130*H130</f>
        <v>66.9375</v>
      </c>
      <c r="AR130" s="130" t="s">
        <v>122</v>
      </c>
      <c r="AT130" s="130" t="s">
        <v>117</v>
      </c>
      <c r="AU130" s="130" t="s">
        <v>78</v>
      </c>
      <c r="AY130" s="13" t="s">
        <v>115</v>
      </c>
      <c r="BE130" s="131">
        <f>IF(N130="základní",J130,0)</f>
        <v>0</v>
      </c>
      <c r="BF130" s="131">
        <f>IF(N130="snížená",J130,0)</f>
        <v>0</v>
      </c>
      <c r="BG130" s="131">
        <f>IF(N130="zákl. přenesená",J130,0)</f>
        <v>0</v>
      </c>
      <c r="BH130" s="131">
        <f>IF(N130="sníž. přenesená",J130,0)</f>
        <v>0</v>
      </c>
      <c r="BI130" s="131">
        <f>IF(N130="nulová",J130,0)</f>
        <v>0</v>
      </c>
      <c r="BJ130" s="13" t="s">
        <v>76</v>
      </c>
      <c r="BK130" s="131">
        <f>ROUND(I130*H130,2)</f>
        <v>0</v>
      </c>
      <c r="BL130" s="13" t="s">
        <v>122</v>
      </c>
      <c r="BM130" s="130" t="s">
        <v>123</v>
      </c>
    </row>
    <row r="131" spans="2:65" s="1" customFormat="1" ht="48.75">
      <c r="B131" s="25"/>
      <c r="D131" s="132" t="s">
        <v>124</v>
      </c>
      <c r="F131" s="133" t="s">
        <v>125</v>
      </c>
      <c r="L131" s="25"/>
      <c r="M131" s="134"/>
      <c r="T131" s="49"/>
      <c r="AT131" s="13" t="s">
        <v>124</v>
      </c>
      <c r="AU131" s="13" t="s">
        <v>78</v>
      </c>
    </row>
    <row r="132" spans="2:65" s="1" customFormat="1" ht="11.25">
      <c r="B132" s="25"/>
      <c r="D132" s="135" t="s">
        <v>126</v>
      </c>
      <c r="F132" s="136" t="s">
        <v>127</v>
      </c>
      <c r="L132" s="25"/>
      <c r="M132" s="134"/>
      <c r="T132" s="49"/>
      <c r="AT132" s="13" t="s">
        <v>126</v>
      </c>
      <c r="AU132" s="13" t="s">
        <v>78</v>
      </c>
    </row>
    <row r="133" spans="2:65" s="1" customFormat="1" ht="24.2" customHeight="1">
      <c r="B133" s="119"/>
      <c r="C133" s="120" t="s">
        <v>78</v>
      </c>
      <c r="D133" s="120" t="s">
        <v>117</v>
      </c>
      <c r="E133" s="121" t="s">
        <v>128</v>
      </c>
      <c r="F133" s="122" t="s">
        <v>129</v>
      </c>
      <c r="G133" s="123" t="s">
        <v>120</v>
      </c>
      <c r="H133" s="124">
        <v>103</v>
      </c>
      <c r="I133" s="125"/>
      <c r="J133" s="125">
        <f>ROUND(I133*H133,2)</f>
        <v>0</v>
      </c>
      <c r="K133" s="122" t="s">
        <v>121</v>
      </c>
      <c r="L133" s="25"/>
      <c r="M133" s="126" t="s">
        <v>1</v>
      </c>
      <c r="N133" s="127" t="s">
        <v>36</v>
      </c>
      <c r="O133" s="128">
        <v>0.27200000000000002</v>
      </c>
      <c r="P133" s="128">
        <f>O133*H133</f>
        <v>28.016000000000002</v>
      </c>
      <c r="Q133" s="128">
        <v>0</v>
      </c>
      <c r="R133" s="128">
        <f>Q133*H133</f>
        <v>0</v>
      </c>
      <c r="S133" s="128">
        <v>0.26</v>
      </c>
      <c r="T133" s="129">
        <f>S133*H133</f>
        <v>26.78</v>
      </c>
      <c r="AR133" s="130" t="s">
        <v>122</v>
      </c>
      <c r="AT133" s="130" t="s">
        <v>117</v>
      </c>
      <c r="AU133" s="130" t="s">
        <v>78</v>
      </c>
      <c r="AY133" s="13" t="s">
        <v>115</v>
      </c>
      <c r="BE133" s="131">
        <f>IF(N133="základní",J133,0)</f>
        <v>0</v>
      </c>
      <c r="BF133" s="131">
        <f>IF(N133="snížená",J133,0)</f>
        <v>0</v>
      </c>
      <c r="BG133" s="131">
        <f>IF(N133="zákl. přenesená",J133,0)</f>
        <v>0</v>
      </c>
      <c r="BH133" s="131">
        <f>IF(N133="sníž. přenesená",J133,0)</f>
        <v>0</v>
      </c>
      <c r="BI133" s="131">
        <f>IF(N133="nulová",J133,0)</f>
        <v>0</v>
      </c>
      <c r="BJ133" s="13" t="s">
        <v>76</v>
      </c>
      <c r="BK133" s="131">
        <f>ROUND(I133*H133,2)</f>
        <v>0</v>
      </c>
      <c r="BL133" s="13" t="s">
        <v>122</v>
      </c>
      <c r="BM133" s="130" t="s">
        <v>130</v>
      </c>
    </row>
    <row r="134" spans="2:65" s="1" customFormat="1" ht="39">
      <c r="B134" s="25"/>
      <c r="D134" s="132" t="s">
        <v>124</v>
      </c>
      <c r="F134" s="133" t="s">
        <v>131</v>
      </c>
      <c r="L134" s="25"/>
      <c r="M134" s="134"/>
      <c r="T134" s="49"/>
      <c r="AT134" s="13" t="s">
        <v>124</v>
      </c>
      <c r="AU134" s="13" t="s">
        <v>78</v>
      </c>
    </row>
    <row r="135" spans="2:65" s="1" customFormat="1" ht="11.25">
      <c r="B135" s="25"/>
      <c r="D135" s="135" t="s">
        <v>126</v>
      </c>
      <c r="F135" s="136" t="s">
        <v>132</v>
      </c>
      <c r="L135" s="25"/>
      <c r="M135" s="134"/>
      <c r="T135" s="49"/>
      <c r="AT135" s="13" t="s">
        <v>126</v>
      </c>
      <c r="AU135" s="13" t="s">
        <v>78</v>
      </c>
    </row>
    <row r="136" spans="2:65" s="1" customFormat="1" ht="24.2" customHeight="1">
      <c r="B136" s="119"/>
      <c r="C136" s="120" t="s">
        <v>133</v>
      </c>
      <c r="D136" s="120" t="s">
        <v>117</v>
      </c>
      <c r="E136" s="121" t="s">
        <v>134</v>
      </c>
      <c r="F136" s="122" t="s">
        <v>135</v>
      </c>
      <c r="G136" s="123" t="s">
        <v>120</v>
      </c>
      <c r="H136" s="124">
        <v>3</v>
      </c>
      <c r="I136" s="125"/>
      <c r="J136" s="125">
        <f>ROUND(I136*H136,2)</f>
        <v>0</v>
      </c>
      <c r="K136" s="122" t="s">
        <v>121</v>
      </c>
      <c r="L136" s="25"/>
      <c r="M136" s="126" t="s">
        <v>1</v>
      </c>
      <c r="N136" s="127" t="s">
        <v>36</v>
      </c>
      <c r="O136" s="128">
        <v>0.247</v>
      </c>
      <c r="P136" s="128">
        <f>O136*H136</f>
        <v>0.74099999999999999</v>
      </c>
      <c r="Q136" s="128">
        <v>0</v>
      </c>
      <c r="R136" s="128">
        <f>Q136*H136</f>
        <v>0</v>
      </c>
      <c r="S136" s="128">
        <v>0.32</v>
      </c>
      <c r="T136" s="129">
        <f>S136*H136</f>
        <v>0.96</v>
      </c>
      <c r="AR136" s="130" t="s">
        <v>122</v>
      </c>
      <c r="AT136" s="130" t="s">
        <v>117</v>
      </c>
      <c r="AU136" s="130" t="s">
        <v>78</v>
      </c>
      <c r="AY136" s="13" t="s">
        <v>115</v>
      </c>
      <c r="BE136" s="131">
        <f>IF(N136="základní",J136,0)</f>
        <v>0</v>
      </c>
      <c r="BF136" s="131">
        <f>IF(N136="snížená",J136,0)</f>
        <v>0</v>
      </c>
      <c r="BG136" s="131">
        <f>IF(N136="zákl. přenesená",J136,0)</f>
        <v>0</v>
      </c>
      <c r="BH136" s="131">
        <f>IF(N136="sníž. přenesená",J136,0)</f>
        <v>0</v>
      </c>
      <c r="BI136" s="131">
        <f>IF(N136="nulová",J136,0)</f>
        <v>0</v>
      </c>
      <c r="BJ136" s="13" t="s">
        <v>76</v>
      </c>
      <c r="BK136" s="131">
        <f>ROUND(I136*H136,2)</f>
        <v>0</v>
      </c>
      <c r="BL136" s="13" t="s">
        <v>122</v>
      </c>
      <c r="BM136" s="130" t="s">
        <v>136</v>
      </c>
    </row>
    <row r="137" spans="2:65" s="1" customFormat="1" ht="39">
      <c r="B137" s="25"/>
      <c r="D137" s="132" t="s">
        <v>124</v>
      </c>
      <c r="F137" s="133" t="s">
        <v>137</v>
      </c>
      <c r="L137" s="25"/>
      <c r="M137" s="134"/>
      <c r="T137" s="49"/>
      <c r="AT137" s="13" t="s">
        <v>124</v>
      </c>
      <c r="AU137" s="13" t="s">
        <v>78</v>
      </c>
    </row>
    <row r="138" spans="2:65" s="1" customFormat="1" ht="11.25">
      <c r="B138" s="25"/>
      <c r="D138" s="135" t="s">
        <v>126</v>
      </c>
      <c r="F138" s="136" t="s">
        <v>138</v>
      </c>
      <c r="L138" s="25"/>
      <c r="M138" s="134"/>
      <c r="T138" s="49"/>
      <c r="AT138" s="13" t="s">
        <v>126</v>
      </c>
      <c r="AU138" s="13" t="s">
        <v>78</v>
      </c>
    </row>
    <row r="139" spans="2:65" s="1" customFormat="1" ht="24.2" customHeight="1">
      <c r="B139" s="119"/>
      <c r="C139" s="120" t="s">
        <v>122</v>
      </c>
      <c r="D139" s="120" t="s">
        <v>117</v>
      </c>
      <c r="E139" s="121" t="s">
        <v>139</v>
      </c>
      <c r="F139" s="122" t="s">
        <v>140</v>
      </c>
      <c r="G139" s="123" t="s">
        <v>120</v>
      </c>
      <c r="H139" s="124">
        <v>121</v>
      </c>
      <c r="I139" s="125"/>
      <c r="J139" s="125">
        <f>ROUND(I139*H139,2)</f>
        <v>0</v>
      </c>
      <c r="K139" s="122" t="s">
        <v>121</v>
      </c>
      <c r="L139" s="25"/>
      <c r="M139" s="126" t="s">
        <v>1</v>
      </c>
      <c r="N139" s="127" t="s">
        <v>36</v>
      </c>
      <c r="O139" s="128">
        <v>0.34399999999999997</v>
      </c>
      <c r="P139" s="128">
        <f>O139*H139</f>
        <v>41.623999999999995</v>
      </c>
      <c r="Q139" s="128">
        <v>0</v>
      </c>
      <c r="R139" s="128">
        <f>Q139*H139</f>
        <v>0</v>
      </c>
      <c r="S139" s="128">
        <v>0.29499999999999998</v>
      </c>
      <c r="T139" s="129">
        <f>S139*H139</f>
        <v>35.695</v>
      </c>
      <c r="AR139" s="130" t="s">
        <v>122</v>
      </c>
      <c r="AT139" s="130" t="s">
        <v>117</v>
      </c>
      <c r="AU139" s="130" t="s">
        <v>78</v>
      </c>
      <c r="AY139" s="13" t="s">
        <v>115</v>
      </c>
      <c r="BE139" s="131">
        <f>IF(N139="základní",J139,0)</f>
        <v>0</v>
      </c>
      <c r="BF139" s="131">
        <f>IF(N139="snížená",J139,0)</f>
        <v>0</v>
      </c>
      <c r="BG139" s="131">
        <f>IF(N139="zákl. přenesená",J139,0)</f>
        <v>0</v>
      </c>
      <c r="BH139" s="131">
        <f>IF(N139="sníž. přenesená",J139,0)</f>
        <v>0</v>
      </c>
      <c r="BI139" s="131">
        <f>IF(N139="nulová",J139,0)</f>
        <v>0</v>
      </c>
      <c r="BJ139" s="13" t="s">
        <v>76</v>
      </c>
      <c r="BK139" s="131">
        <f>ROUND(I139*H139,2)</f>
        <v>0</v>
      </c>
      <c r="BL139" s="13" t="s">
        <v>122</v>
      </c>
      <c r="BM139" s="130" t="s">
        <v>141</v>
      </c>
    </row>
    <row r="140" spans="2:65" s="1" customFormat="1" ht="29.25">
      <c r="B140" s="25"/>
      <c r="D140" s="132" t="s">
        <v>124</v>
      </c>
      <c r="F140" s="133" t="s">
        <v>142</v>
      </c>
      <c r="L140" s="25"/>
      <c r="M140" s="134"/>
      <c r="T140" s="49"/>
      <c r="AT140" s="13" t="s">
        <v>124</v>
      </c>
      <c r="AU140" s="13" t="s">
        <v>78</v>
      </c>
    </row>
    <row r="141" spans="2:65" s="1" customFormat="1" ht="11.25">
      <c r="B141" s="25"/>
      <c r="D141" s="135" t="s">
        <v>126</v>
      </c>
      <c r="F141" s="136" t="s">
        <v>143</v>
      </c>
      <c r="L141" s="25"/>
      <c r="M141" s="134"/>
      <c r="T141" s="49"/>
      <c r="AT141" s="13" t="s">
        <v>126</v>
      </c>
      <c r="AU141" s="13" t="s">
        <v>78</v>
      </c>
    </row>
    <row r="142" spans="2:65" s="1" customFormat="1" ht="24.2" customHeight="1">
      <c r="B142" s="119"/>
      <c r="C142" s="120" t="s">
        <v>144</v>
      </c>
      <c r="D142" s="120" t="s">
        <v>117</v>
      </c>
      <c r="E142" s="121" t="s">
        <v>145</v>
      </c>
      <c r="F142" s="122" t="s">
        <v>146</v>
      </c>
      <c r="G142" s="123" t="s">
        <v>120</v>
      </c>
      <c r="H142" s="124">
        <v>529</v>
      </c>
      <c r="I142" s="125"/>
      <c r="J142" s="125">
        <f>ROUND(I142*H142,2)</f>
        <v>0</v>
      </c>
      <c r="K142" s="122" t="s">
        <v>121</v>
      </c>
      <c r="L142" s="25"/>
      <c r="M142" s="126" t="s">
        <v>1</v>
      </c>
      <c r="N142" s="127" t="s">
        <v>36</v>
      </c>
      <c r="O142" s="128">
        <v>0.33100000000000002</v>
      </c>
      <c r="P142" s="128">
        <f>O142*H142</f>
        <v>175.09900000000002</v>
      </c>
      <c r="Q142" s="128">
        <v>0</v>
      </c>
      <c r="R142" s="128">
        <f>Q142*H142</f>
        <v>0</v>
      </c>
      <c r="S142" s="128">
        <v>0.625</v>
      </c>
      <c r="T142" s="129">
        <f>S142*H142</f>
        <v>330.625</v>
      </c>
      <c r="AR142" s="130" t="s">
        <v>122</v>
      </c>
      <c r="AT142" s="130" t="s">
        <v>117</v>
      </c>
      <c r="AU142" s="130" t="s">
        <v>78</v>
      </c>
      <c r="AY142" s="13" t="s">
        <v>115</v>
      </c>
      <c r="BE142" s="131">
        <f>IF(N142="základní",J142,0)</f>
        <v>0</v>
      </c>
      <c r="BF142" s="131">
        <f>IF(N142="snížená",J142,0)</f>
        <v>0</v>
      </c>
      <c r="BG142" s="131">
        <f>IF(N142="zákl. přenesená",J142,0)</f>
        <v>0</v>
      </c>
      <c r="BH142" s="131">
        <f>IF(N142="sníž. přenesená",J142,0)</f>
        <v>0</v>
      </c>
      <c r="BI142" s="131">
        <f>IF(N142="nulová",J142,0)</f>
        <v>0</v>
      </c>
      <c r="BJ142" s="13" t="s">
        <v>76</v>
      </c>
      <c r="BK142" s="131">
        <f>ROUND(I142*H142,2)</f>
        <v>0</v>
      </c>
      <c r="BL142" s="13" t="s">
        <v>122</v>
      </c>
      <c r="BM142" s="130" t="s">
        <v>147</v>
      </c>
    </row>
    <row r="143" spans="2:65" s="1" customFormat="1" ht="39">
      <c r="B143" s="25"/>
      <c r="D143" s="132" t="s">
        <v>124</v>
      </c>
      <c r="F143" s="133" t="s">
        <v>148</v>
      </c>
      <c r="L143" s="25"/>
      <c r="M143" s="134"/>
      <c r="T143" s="49"/>
      <c r="AT143" s="13" t="s">
        <v>124</v>
      </c>
      <c r="AU143" s="13" t="s">
        <v>78</v>
      </c>
    </row>
    <row r="144" spans="2:65" s="1" customFormat="1" ht="11.25">
      <c r="B144" s="25"/>
      <c r="D144" s="135" t="s">
        <v>126</v>
      </c>
      <c r="F144" s="136" t="s">
        <v>149</v>
      </c>
      <c r="L144" s="25"/>
      <c r="M144" s="134"/>
      <c r="T144" s="49"/>
      <c r="AT144" s="13" t="s">
        <v>126</v>
      </c>
      <c r="AU144" s="13" t="s">
        <v>78</v>
      </c>
    </row>
    <row r="145" spans="2:65" s="1" customFormat="1" ht="24.2" customHeight="1">
      <c r="B145" s="119"/>
      <c r="C145" s="120" t="s">
        <v>150</v>
      </c>
      <c r="D145" s="120" t="s">
        <v>117</v>
      </c>
      <c r="E145" s="121" t="s">
        <v>151</v>
      </c>
      <c r="F145" s="122" t="s">
        <v>152</v>
      </c>
      <c r="G145" s="123" t="s">
        <v>120</v>
      </c>
      <c r="H145" s="124">
        <v>1270</v>
      </c>
      <c r="I145" s="125"/>
      <c r="J145" s="125">
        <f>ROUND(I145*H145,2)</f>
        <v>0</v>
      </c>
      <c r="K145" s="122" t="s">
        <v>121</v>
      </c>
      <c r="L145" s="25"/>
      <c r="M145" s="126" t="s">
        <v>1</v>
      </c>
      <c r="N145" s="127" t="s">
        <v>36</v>
      </c>
      <c r="O145" s="128">
        <v>1.9E-2</v>
      </c>
      <c r="P145" s="128">
        <f>O145*H145</f>
        <v>24.13</v>
      </c>
      <c r="Q145" s="128">
        <v>1.0000000000000001E-5</v>
      </c>
      <c r="R145" s="128">
        <f>Q145*H145</f>
        <v>1.2700000000000001E-2</v>
      </c>
      <c r="S145" s="128">
        <v>6.9000000000000006E-2</v>
      </c>
      <c r="T145" s="129">
        <f>S145*H145</f>
        <v>87.63000000000001</v>
      </c>
      <c r="AR145" s="130" t="s">
        <v>122</v>
      </c>
      <c r="AT145" s="130" t="s">
        <v>117</v>
      </c>
      <c r="AU145" s="130" t="s">
        <v>78</v>
      </c>
      <c r="AY145" s="13" t="s">
        <v>115</v>
      </c>
      <c r="BE145" s="131">
        <f>IF(N145="základní",J145,0)</f>
        <v>0</v>
      </c>
      <c r="BF145" s="131">
        <f>IF(N145="snížená",J145,0)</f>
        <v>0</v>
      </c>
      <c r="BG145" s="131">
        <f>IF(N145="zákl. přenesená",J145,0)</f>
        <v>0</v>
      </c>
      <c r="BH145" s="131">
        <f>IF(N145="sníž. přenesená",J145,0)</f>
        <v>0</v>
      </c>
      <c r="BI145" s="131">
        <f>IF(N145="nulová",J145,0)</f>
        <v>0</v>
      </c>
      <c r="BJ145" s="13" t="s">
        <v>76</v>
      </c>
      <c r="BK145" s="131">
        <f>ROUND(I145*H145,2)</f>
        <v>0</v>
      </c>
      <c r="BL145" s="13" t="s">
        <v>122</v>
      </c>
      <c r="BM145" s="130" t="s">
        <v>153</v>
      </c>
    </row>
    <row r="146" spans="2:65" s="1" customFormat="1" ht="29.25">
      <c r="B146" s="25"/>
      <c r="D146" s="132" t="s">
        <v>124</v>
      </c>
      <c r="F146" s="133" t="s">
        <v>154</v>
      </c>
      <c r="L146" s="25"/>
      <c r="M146" s="134"/>
      <c r="T146" s="49"/>
      <c r="AT146" s="13" t="s">
        <v>124</v>
      </c>
      <c r="AU146" s="13" t="s">
        <v>78</v>
      </c>
    </row>
    <row r="147" spans="2:65" s="1" customFormat="1" ht="11.25">
      <c r="B147" s="25"/>
      <c r="D147" s="135" t="s">
        <v>126</v>
      </c>
      <c r="F147" s="136" t="s">
        <v>155</v>
      </c>
      <c r="L147" s="25"/>
      <c r="M147" s="134"/>
      <c r="T147" s="49"/>
      <c r="AT147" s="13" t="s">
        <v>126</v>
      </c>
      <c r="AU147" s="13" t="s">
        <v>78</v>
      </c>
    </row>
    <row r="148" spans="2:65" s="1" customFormat="1" ht="24.2" customHeight="1">
      <c r="B148" s="119"/>
      <c r="C148" s="120" t="s">
        <v>156</v>
      </c>
      <c r="D148" s="120" t="s">
        <v>117</v>
      </c>
      <c r="E148" s="121" t="s">
        <v>157</v>
      </c>
      <c r="F148" s="122" t="s">
        <v>158</v>
      </c>
      <c r="G148" s="123" t="s">
        <v>120</v>
      </c>
      <c r="H148" s="124">
        <v>1270</v>
      </c>
      <c r="I148" s="125"/>
      <c r="J148" s="125">
        <f>ROUND(I148*H148,2)</f>
        <v>0</v>
      </c>
      <c r="K148" s="122" t="s">
        <v>121</v>
      </c>
      <c r="L148" s="25"/>
      <c r="M148" s="126" t="s">
        <v>1</v>
      </c>
      <c r="N148" s="127" t="s">
        <v>36</v>
      </c>
      <c r="O148" s="128">
        <v>2.9000000000000001E-2</v>
      </c>
      <c r="P148" s="128">
        <f>O148*H148</f>
        <v>36.830000000000005</v>
      </c>
      <c r="Q148" s="128">
        <v>3.0000000000000001E-5</v>
      </c>
      <c r="R148" s="128">
        <f>Q148*H148</f>
        <v>3.8100000000000002E-2</v>
      </c>
      <c r="S148" s="128">
        <v>0.23</v>
      </c>
      <c r="T148" s="129">
        <f>S148*H148</f>
        <v>292.10000000000002</v>
      </c>
      <c r="AR148" s="130" t="s">
        <v>122</v>
      </c>
      <c r="AT148" s="130" t="s">
        <v>117</v>
      </c>
      <c r="AU148" s="130" t="s">
        <v>78</v>
      </c>
      <c r="AY148" s="13" t="s">
        <v>115</v>
      </c>
      <c r="BE148" s="131">
        <f>IF(N148="základní",J148,0)</f>
        <v>0</v>
      </c>
      <c r="BF148" s="131">
        <f>IF(N148="snížená",J148,0)</f>
        <v>0</v>
      </c>
      <c r="BG148" s="131">
        <f>IF(N148="zákl. přenesená",J148,0)</f>
        <v>0</v>
      </c>
      <c r="BH148" s="131">
        <f>IF(N148="sníž. přenesená",J148,0)</f>
        <v>0</v>
      </c>
      <c r="BI148" s="131">
        <f>IF(N148="nulová",J148,0)</f>
        <v>0</v>
      </c>
      <c r="BJ148" s="13" t="s">
        <v>76</v>
      </c>
      <c r="BK148" s="131">
        <f>ROUND(I148*H148,2)</f>
        <v>0</v>
      </c>
      <c r="BL148" s="13" t="s">
        <v>122</v>
      </c>
      <c r="BM148" s="130" t="s">
        <v>159</v>
      </c>
    </row>
    <row r="149" spans="2:65" s="1" customFormat="1" ht="29.25">
      <c r="B149" s="25"/>
      <c r="D149" s="132" t="s">
        <v>124</v>
      </c>
      <c r="F149" s="133" t="s">
        <v>160</v>
      </c>
      <c r="L149" s="25"/>
      <c r="M149" s="134"/>
      <c r="T149" s="49"/>
      <c r="AT149" s="13" t="s">
        <v>124</v>
      </c>
      <c r="AU149" s="13" t="s">
        <v>78</v>
      </c>
    </row>
    <row r="150" spans="2:65" s="1" customFormat="1" ht="11.25">
      <c r="B150" s="25"/>
      <c r="D150" s="135" t="s">
        <v>126</v>
      </c>
      <c r="F150" s="136" t="s">
        <v>161</v>
      </c>
      <c r="L150" s="25"/>
      <c r="M150" s="134"/>
      <c r="T150" s="49"/>
      <c r="AT150" s="13" t="s">
        <v>126</v>
      </c>
      <c r="AU150" s="13" t="s">
        <v>78</v>
      </c>
    </row>
    <row r="151" spans="2:65" s="1" customFormat="1" ht="24.2" customHeight="1">
      <c r="B151" s="119"/>
      <c r="C151" s="120" t="s">
        <v>162</v>
      </c>
      <c r="D151" s="120" t="s">
        <v>117</v>
      </c>
      <c r="E151" s="121" t="s">
        <v>163</v>
      </c>
      <c r="F151" s="122" t="s">
        <v>164</v>
      </c>
      <c r="G151" s="123" t="s">
        <v>120</v>
      </c>
      <c r="H151" s="124">
        <v>1270</v>
      </c>
      <c r="I151" s="125"/>
      <c r="J151" s="125">
        <f>ROUND(I151*H151,2)</f>
        <v>0</v>
      </c>
      <c r="K151" s="122" t="s">
        <v>121</v>
      </c>
      <c r="L151" s="25"/>
      <c r="M151" s="126" t="s">
        <v>1</v>
      </c>
      <c r="N151" s="127" t="s">
        <v>36</v>
      </c>
      <c r="O151" s="128">
        <v>2.1000000000000001E-2</v>
      </c>
      <c r="P151" s="128">
        <f>O151*H151</f>
        <v>26.67</v>
      </c>
      <c r="Q151" s="128">
        <v>1.0000000000000001E-5</v>
      </c>
      <c r="R151" s="128">
        <f>Q151*H151</f>
        <v>1.2700000000000001E-2</v>
      </c>
      <c r="S151" s="128">
        <v>7.6999999999999999E-2</v>
      </c>
      <c r="T151" s="129">
        <f>S151*H151</f>
        <v>97.789999999999992</v>
      </c>
      <c r="AR151" s="130" t="s">
        <v>122</v>
      </c>
      <c r="AT151" s="130" t="s">
        <v>117</v>
      </c>
      <c r="AU151" s="130" t="s">
        <v>78</v>
      </c>
      <c r="AY151" s="13" t="s">
        <v>115</v>
      </c>
      <c r="BE151" s="131">
        <f>IF(N151="základní",J151,0)</f>
        <v>0</v>
      </c>
      <c r="BF151" s="131">
        <f>IF(N151="snížená",J151,0)</f>
        <v>0</v>
      </c>
      <c r="BG151" s="131">
        <f>IF(N151="zákl. přenesená",J151,0)</f>
        <v>0</v>
      </c>
      <c r="BH151" s="131">
        <f>IF(N151="sníž. přenesená",J151,0)</f>
        <v>0</v>
      </c>
      <c r="BI151" s="131">
        <f>IF(N151="nulová",J151,0)</f>
        <v>0</v>
      </c>
      <c r="BJ151" s="13" t="s">
        <v>76</v>
      </c>
      <c r="BK151" s="131">
        <f>ROUND(I151*H151,2)</f>
        <v>0</v>
      </c>
      <c r="BL151" s="13" t="s">
        <v>122</v>
      </c>
      <c r="BM151" s="130" t="s">
        <v>165</v>
      </c>
    </row>
    <row r="152" spans="2:65" s="1" customFormat="1" ht="29.25">
      <c r="B152" s="25"/>
      <c r="D152" s="132" t="s">
        <v>124</v>
      </c>
      <c r="F152" s="133" t="s">
        <v>166</v>
      </c>
      <c r="L152" s="25"/>
      <c r="M152" s="134"/>
      <c r="T152" s="49"/>
      <c r="AT152" s="13" t="s">
        <v>124</v>
      </c>
      <c r="AU152" s="13" t="s">
        <v>78</v>
      </c>
    </row>
    <row r="153" spans="2:65" s="1" customFormat="1" ht="11.25">
      <c r="B153" s="25"/>
      <c r="D153" s="135" t="s">
        <v>126</v>
      </c>
      <c r="F153" s="136" t="s">
        <v>167</v>
      </c>
      <c r="L153" s="25"/>
      <c r="M153" s="134"/>
      <c r="T153" s="49"/>
      <c r="AT153" s="13" t="s">
        <v>126</v>
      </c>
      <c r="AU153" s="13" t="s">
        <v>78</v>
      </c>
    </row>
    <row r="154" spans="2:65" s="1" customFormat="1" ht="16.5" customHeight="1">
      <c r="B154" s="119"/>
      <c r="C154" s="120" t="s">
        <v>168</v>
      </c>
      <c r="D154" s="120" t="s">
        <v>117</v>
      </c>
      <c r="E154" s="121" t="s">
        <v>169</v>
      </c>
      <c r="F154" s="122" t="s">
        <v>170</v>
      </c>
      <c r="G154" s="123" t="s">
        <v>171</v>
      </c>
      <c r="H154" s="124">
        <v>116</v>
      </c>
      <c r="I154" s="125"/>
      <c r="J154" s="125">
        <f>ROUND(I154*H154,2)</f>
        <v>0</v>
      </c>
      <c r="K154" s="122" t="s">
        <v>121</v>
      </c>
      <c r="L154" s="25"/>
      <c r="M154" s="126" t="s">
        <v>1</v>
      </c>
      <c r="N154" s="127" t="s">
        <v>36</v>
      </c>
      <c r="O154" s="128">
        <v>0.13300000000000001</v>
      </c>
      <c r="P154" s="128">
        <f>O154*H154</f>
        <v>15.428000000000001</v>
      </c>
      <c r="Q154" s="128">
        <v>0</v>
      </c>
      <c r="R154" s="128">
        <f>Q154*H154</f>
        <v>0</v>
      </c>
      <c r="S154" s="128">
        <v>0.20499999999999999</v>
      </c>
      <c r="T154" s="129">
        <f>S154*H154</f>
        <v>23.779999999999998</v>
      </c>
      <c r="AR154" s="130" t="s">
        <v>122</v>
      </c>
      <c r="AT154" s="130" t="s">
        <v>117</v>
      </c>
      <c r="AU154" s="130" t="s">
        <v>78</v>
      </c>
      <c r="AY154" s="13" t="s">
        <v>115</v>
      </c>
      <c r="BE154" s="131">
        <f>IF(N154="základní",J154,0)</f>
        <v>0</v>
      </c>
      <c r="BF154" s="131">
        <f>IF(N154="snížená",J154,0)</f>
        <v>0</v>
      </c>
      <c r="BG154" s="131">
        <f>IF(N154="zákl. přenesená",J154,0)</f>
        <v>0</v>
      </c>
      <c r="BH154" s="131">
        <f>IF(N154="sníž. přenesená",J154,0)</f>
        <v>0</v>
      </c>
      <c r="BI154" s="131">
        <f>IF(N154="nulová",J154,0)</f>
        <v>0</v>
      </c>
      <c r="BJ154" s="13" t="s">
        <v>76</v>
      </c>
      <c r="BK154" s="131">
        <f>ROUND(I154*H154,2)</f>
        <v>0</v>
      </c>
      <c r="BL154" s="13" t="s">
        <v>122</v>
      </c>
      <c r="BM154" s="130" t="s">
        <v>172</v>
      </c>
    </row>
    <row r="155" spans="2:65" s="1" customFormat="1" ht="29.25">
      <c r="B155" s="25"/>
      <c r="D155" s="132" t="s">
        <v>124</v>
      </c>
      <c r="F155" s="133" t="s">
        <v>173</v>
      </c>
      <c r="L155" s="25"/>
      <c r="M155" s="134"/>
      <c r="T155" s="49"/>
      <c r="AT155" s="13" t="s">
        <v>124</v>
      </c>
      <c r="AU155" s="13" t="s">
        <v>78</v>
      </c>
    </row>
    <row r="156" spans="2:65" s="1" customFormat="1" ht="11.25">
      <c r="B156" s="25"/>
      <c r="D156" s="135" t="s">
        <v>126</v>
      </c>
      <c r="F156" s="136" t="s">
        <v>174</v>
      </c>
      <c r="L156" s="25"/>
      <c r="M156" s="134"/>
      <c r="T156" s="49"/>
      <c r="AT156" s="13" t="s">
        <v>126</v>
      </c>
      <c r="AU156" s="13" t="s">
        <v>78</v>
      </c>
    </row>
    <row r="157" spans="2:65" s="1" customFormat="1" ht="16.5" customHeight="1">
      <c r="B157" s="119"/>
      <c r="C157" s="120" t="s">
        <v>175</v>
      </c>
      <c r="D157" s="120" t="s">
        <v>117</v>
      </c>
      <c r="E157" s="121" t="s">
        <v>176</v>
      </c>
      <c r="F157" s="122" t="s">
        <v>177</v>
      </c>
      <c r="G157" s="123" t="s">
        <v>171</v>
      </c>
      <c r="H157" s="124">
        <v>149</v>
      </c>
      <c r="I157" s="125"/>
      <c r="J157" s="125">
        <f>ROUND(I157*H157,2)</f>
        <v>0</v>
      </c>
      <c r="K157" s="122" t="s">
        <v>121</v>
      </c>
      <c r="L157" s="25"/>
      <c r="M157" s="126" t="s">
        <v>1</v>
      </c>
      <c r="N157" s="127" t="s">
        <v>36</v>
      </c>
      <c r="O157" s="128">
        <v>9.5000000000000001E-2</v>
      </c>
      <c r="P157" s="128">
        <f>O157*H157</f>
        <v>14.154999999999999</v>
      </c>
      <c r="Q157" s="128">
        <v>0</v>
      </c>
      <c r="R157" s="128">
        <f>Q157*H157</f>
        <v>0</v>
      </c>
      <c r="S157" s="128">
        <v>0.04</v>
      </c>
      <c r="T157" s="129">
        <f>S157*H157</f>
        <v>5.96</v>
      </c>
      <c r="AR157" s="130" t="s">
        <v>122</v>
      </c>
      <c r="AT157" s="130" t="s">
        <v>117</v>
      </c>
      <c r="AU157" s="130" t="s">
        <v>78</v>
      </c>
      <c r="AY157" s="13" t="s">
        <v>115</v>
      </c>
      <c r="BE157" s="131">
        <f>IF(N157="základní",J157,0)</f>
        <v>0</v>
      </c>
      <c r="BF157" s="131">
        <f>IF(N157="snížená",J157,0)</f>
        <v>0</v>
      </c>
      <c r="BG157" s="131">
        <f>IF(N157="zákl. přenesená",J157,0)</f>
        <v>0</v>
      </c>
      <c r="BH157" s="131">
        <f>IF(N157="sníž. přenesená",J157,0)</f>
        <v>0</v>
      </c>
      <c r="BI157" s="131">
        <f>IF(N157="nulová",J157,0)</f>
        <v>0</v>
      </c>
      <c r="BJ157" s="13" t="s">
        <v>76</v>
      </c>
      <c r="BK157" s="131">
        <f>ROUND(I157*H157,2)</f>
        <v>0</v>
      </c>
      <c r="BL157" s="13" t="s">
        <v>122</v>
      </c>
      <c r="BM157" s="130" t="s">
        <v>178</v>
      </c>
    </row>
    <row r="158" spans="2:65" s="1" customFormat="1" ht="29.25">
      <c r="B158" s="25"/>
      <c r="D158" s="132" t="s">
        <v>124</v>
      </c>
      <c r="F158" s="133" t="s">
        <v>179</v>
      </c>
      <c r="L158" s="25"/>
      <c r="M158" s="134"/>
      <c r="T158" s="49"/>
      <c r="AT158" s="13" t="s">
        <v>124</v>
      </c>
      <c r="AU158" s="13" t="s">
        <v>78</v>
      </c>
    </row>
    <row r="159" spans="2:65" s="1" customFormat="1" ht="11.25">
      <c r="B159" s="25"/>
      <c r="D159" s="135" t="s">
        <v>126</v>
      </c>
      <c r="F159" s="136" t="s">
        <v>180</v>
      </c>
      <c r="L159" s="25"/>
      <c r="M159" s="134"/>
      <c r="T159" s="49"/>
      <c r="AT159" s="13" t="s">
        <v>126</v>
      </c>
      <c r="AU159" s="13" t="s">
        <v>78</v>
      </c>
    </row>
    <row r="160" spans="2:65" s="1" customFormat="1" ht="33" customHeight="1">
      <c r="B160" s="119"/>
      <c r="C160" s="120" t="s">
        <v>181</v>
      </c>
      <c r="D160" s="120" t="s">
        <v>117</v>
      </c>
      <c r="E160" s="121" t="s">
        <v>182</v>
      </c>
      <c r="F160" s="122" t="s">
        <v>183</v>
      </c>
      <c r="G160" s="123" t="s">
        <v>184</v>
      </c>
      <c r="H160" s="124">
        <v>97.3</v>
      </c>
      <c r="I160" s="125"/>
      <c r="J160" s="125">
        <f>ROUND(I160*H160,2)</f>
        <v>0</v>
      </c>
      <c r="K160" s="122" t="s">
        <v>121</v>
      </c>
      <c r="L160" s="25"/>
      <c r="M160" s="126" t="s">
        <v>1</v>
      </c>
      <c r="N160" s="127" t="s">
        <v>36</v>
      </c>
      <c r="O160" s="128">
        <v>0.182</v>
      </c>
      <c r="P160" s="128">
        <f>O160*H160</f>
        <v>17.708600000000001</v>
      </c>
      <c r="Q160" s="128">
        <v>0</v>
      </c>
      <c r="R160" s="128">
        <f>Q160*H160</f>
        <v>0</v>
      </c>
      <c r="S160" s="128">
        <v>0</v>
      </c>
      <c r="T160" s="129">
        <f>S160*H160</f>
        <v>0</v>
      </c>
      <c r="AR160" s="130" t="s">
        <v>122</v>
      </c>
      <c r="AT160" s="130" t="s">
        <v>117</v>
      </c>
      <c r="AU160" s="130" t="s">
        <v>78</v>
      </c>
      <c r="AY160" s="13" t="s">
        <v>115</v>
      </c>
      <c r="BE160" s="131">
        <f>IF(N160="základní",J160,0)</f>
        <v>0</v>
      </c>
      <c r="BF160" s="131">
        <f>IF(N160="snížená",J160,0)</f>
        <v>0</v>
      </c>
      <c r="BG160" s="131">
        <f>IF(N160="zákl. přenesená",J160,0)</f>
        <v>0</v>
      </c>
      <c r="BH160" s="131">
        <f>IF(N160="sníž. přenesená",J160,0)</f>
        <v>0</v>
      </c>
      <c r="BI160" s="131">
        <f>IF(N160="nulová",J160,0)</f>
        <v>0</v>
      </c>
      <c r="BJ160" s="13" t="s">
        <v>76</v>
      </c>
      <c r="BK160" s="131">
        <f>ROUND(I160*H160,2)</f>
        <v>0</v>
      </c>
      <c r="BL160" s="13" t="s">
        <v>122</v>
      </c>
      <c r="BM160" s="130" t="s">
        <v>185</v>
      </c>
    </row>
    <row r="161" spans="2:65" s="1" customFormat="1" ht="19.5">
      <c r="B161" s="25"/>
      <c r="D161" s="132" t="s">
        <v>124</v>
      </c>
      <c r="F161" s="133" t="s">
        <v>186</v>
      </c>
      <c r="L161" s="25"/>
      <c r="M161" s="134"/>
      <c r="T161" s="49"/>
      <c r="AT161" s="13" t="s">
        <v>124</v>
      </c>
      <c r="AU161" s="13" t="s">
        <v>78</v>
      </c>
    </row>
    <row r="162" spans="2:65" s="1" customFormat="1" ht="11.25">
      <c r="B162" s="25"/>
      <c r="D162" s="135" t="s">
        <v>126</v>
      </c>
      <c r="F162" s="136" t="s">
        <v>187</v>
      </c>
      <c r="L162" s="25"/>
      <c r="M162" s="134"/>
      <c r="T162" s="49"/>
      <c r="AT162" s="13" t="s">
        <v>126</v>
      </c>
      <c r="AU162" s="13" t="s">
        <v>78</v>
      </c>
    </row>
    <row r="163" spans="2:65" s="1" customFormat="1" ht="16.5" customHeight="1">
      <c r="B163" s="119"/>
      <c r="C163" s="137" t="s">
        <v>8</v>
      </c>
      <c r="D163" s="137" t="s">
        <v>188</v>
      </c>
      <c r="E163" s="138" t="s">
        <v>189</v>
      </c>
      <c r="F163" s="139" t="s">
        <v>190</v>
      </c>
      <c r="G163" s="140" t="s">
        <v>191</v>
      </c>
      <c r="H163" s="141">
        <v>175.14</v>
      </c>
      <c r="I163" s="142"/>
      <c r="J163" s="142">
        <f>ROUND(I163*H163,2)</f>
        <v>0</v>
      </c>
      <c r="K163" s="139" t="s">
        <v>121</v>
      </c>
      <c r="L163" s="143"/>
      <c r="M163" s="144" t="s">
        <v>1</v>
      </c>
      <c r="N163" s="145" t="s">
        <v>36</v>
      </c>
      <c r="O163" s="128">
        <v>0</v>
      </c>
      <c r="P163" s="128">
        <f>O163*H163</f>
        <v>0</v>
      </c>
      <c r="Q163" s="128">
        <v>1</v>
      </c>
      <c r="R163" s="128">
        <f>Q163*H163</f>
        <v>175.14</v>
      </c>
      <c r="S163" s="128">
        <v>0</v>
      </c>
      <c r="T163" s="129">
        <f>S163*H163</f>
        <v>0</v>
      </c>
      <c r="AR163" s="130" t="s">
        <v>162</v>
      </c>
      <c r="AT163" s="130" t="s">
        <v>188</v>
      </c>
      <c r="AU163" s="130" t="s">
        <v>78</v>
      </c>
      <c r="AY163" s="13" t="s">
        <v>115</v>
      </c>
      <c r="BE163" s="131">
        <f>IF(N163="základní",J163,0)</f>
        <v>0</v>
      </c>
      <c r="BF163" s="131">
        <f>IF(N163="snížená",J163,0)</f>
        <v>0</v>
      </c>
      <c r="BG163" s="131">
        <f>IF(N163="zákl. přenesená",J163,0)</f>
        <v>0</v>
      </c>
      <c r="BH163" s="131">
        <f>IF(N163="sníž. přenesená",J163,0)</f>
        <v>0</v>
      </c>
      <c r="BI163" s="131">
        <f>IF(N163="nulová",J163,0)</f>
        <v>0</v>
      </c>
      <c r="BJ163" s="13" t="s">
        <v>76</v>
      </c>
      <c r="BK163" s="131">
        <f>ROUND(I163*H163,2)</f>
        <v>0</v>
      </c>
      <c r="BL163" s="13" t="s">
        <v>122</v>
      </c>
      <c r="BM163" s="130" t="s">
        <v>192</v>
      </c>
    </row>
    <row r="164" spans="2:65" s="1" customFormat="1" ht="11.25">
      <c r="B164" s="25"/>
      <c r="D164" s="132" t="s">
        <v>124</v>
      </c>
      <c r="F164" s="133" t="s">
        <v>190</v>
      </c>
      <c r="L164" s="25"/>
      <c r="M164" s="134"/>
      <c r="T164" s="49"/>
      <c r="AT164" s="13" t="s">
        <v>124</v>
      </c>
      <c r="AU164" s="13" t="s">
        <v>78</v>
      </c>
    </row>
    <row r="165" spans="2:65" s="1" customFormat="1" ht="19.5">
      <c r="B165" s="25"/>
      <c r="D165" s="132" t="s">
        <v>193</v>
      </c>
      <c r="F165" s="146" t="s">
        <v>194</v>
      </c>
      <c r="L165" s="25"/>
      <c r="M165" s="134"/>
      <c r="T165" s="49"/>
      <c r="AT165" s="13" t="s">
        <v>193</v>
      </c>
      <c r="AU165" s="13" t="s">
        <v>78</v>
      </c>
    </row>
    <row r="166" spans="2:65" s="1" customFormat="1" ht="37.9" customHeight="1">
      <c r="B166" s="119"/>
      <c r="C166" s="120" t="s">
        <v>195</v>
      </c>
      <c r="D166" s="120" t="s">
        <v>117</v>
      </c>
      <c r="E166" s="121" t="s">
        <v>196</v>
      </c>
      <c r="F166" s="122" t="s">
        <v>197</v>
      </c>
      <c r="G166" s="123" t="s">
        <v>184</v>
      </c>
      <c r="H166" s="124">
        <v>503</v>
      </c>
      <c r="I166" s="125"/>
      <c r="J166" s="125">
        <f>ROUND(I166*H166,2)</f>
        <v>0</v>
      </c>
      <c r="K166" s="122" t="s">
        <v>121</v>
      </c>
      <c r="L166" s="25"/>
      <c r="M166" s="126" t="s">
        <v>1</v>
      </c>
      <c r="N166" s="127" t="s">
        <v>36</v>
      </c>
      <c r="O166" s="128">
        <v>0.14099999999999999</v>
      </c>
      <c r="P166" s="128">
        <f>O166*H166</f>
        <v>70.922999999999988</v>
      </c>
      <c r="Q166" s="128">
        <v>0</v>
      </c>
      <c r="R166" s="128">
        <f>Q166*H166</f>
        <v>0</v>
      </c>
      <c r="S166" s="128">
        <v>0</v>
      </c>
      <c r="T166" s="129">
        <f>S166*H166</f>
        <v>0</v>
      </c>
      <c r="AR166" s="130" t="s">
        <v>122</v>
      </c>
      <c r="AT166" s="130" t="s">
        <v>117</v>
      </c>
      <c r="AU166" s="130" t="s">
        <v>78</v>
      </c>
      <c r="AY166" s="13" t="s">
        <v>115</v>
      </c>
      <c r="BE166" s="131">
        <f>IF(N166="základní",J166,0)</f>
        <v>0</v>
      </c>
      <c r="BF166" s="131">
        <f>IF(N166="snížená",J166,0)</f>
        <v>0</v>
      </c>
      <c r="BG166" s="131">
        <f>IF(N166="zákl. přenesená",J166,0)</f>
        <v>0</v>
      </c>
      <c r="BH166" s="131">
        <f>IF(N166="sníž. přenesená",J166,0)</f>
        <v>0</v>
      </c>
      <c r="BI166" s="131">
        <f>IF(N166="nulová",J166,0)</f>
        <v>0</v>
      </c>
      <c r="BJ166" s="13" t="s">
        <v>76</v>
      </c>
      <c r="BK166" s="131">
        <f>ROUND(I166*H166,2)</f>
        <v>0</v>
      </c>
      <c r="BL166" s="13" t="s">
        <v>122</v>
      </c>
      <c r="BM166" s="130" t="s">
        <v>198</v>
      </c>
    </row>
    <row r="167" spans="2:65" s="1" customFormat="1" ht="19.5">
      <c r="B167" s="25"/>
      <c r="D167" s="132" t="s">
        <v>124</v>
      </c>
      <c r="F167" s="133" t="s">
        <v>199</v>
      </c>
      <c r="L167" s="25"/>
      <c r="M167" s="134"/>
      <c r="T167" s="49"/>
      <c r="AT167" s="13" t="s">
        <v>124</v>
      </c>
      <c r="AU167" s="13" t="s">
        <v>78</v>
      </c>
    </row>
    <row r="168" spans="2:65" s="1" customFormat="1" ht="11.25">
      <c r="B168" s="25"/>
      <c r="D168" s="135" t="s">
        <v>126</v>
      </c>
      <c r="F168" s="136" t="s">
        <v>200</v>
      </c>
      <c r="L168" s="25"/>
      <c r="M168" s="134"/>
      <c r="T168" s="49"/>
      <c r="AT168" s="13" t="s">
        <v>126</v>
      </c>
      <c r="AU168" s="13" t="s">
        <v>78</v>
      </c>
    </row>
    <row r="169" spans="2:65" s="1" customFormat="1" ht="33" customHeight="1">
      <c r="B169" s="119"/>
      <c r="C169" s="120" t="s">
        <v>201</v>
      </c>
      <c r="D169" s="120" t="s">
        <v>117</v>
      </c>
      <c r="E169" s="121" t="s">
        <v>202</v>
      </c>
      <c r="F169" s="122" t="s">
        <v>203</v>
      </c>
      <c r="G169" s="123" t="s">
        <v>184</v>
      </c>
      <c r="H169" s="124">
        <v>66.599999999999994</v>
      </c>
      <c r="I169" s="125"/>
      <c r="J169" s="125">
        <f>ROUND(I169*H169,2)</f>
        <v>0</v>
      </c>
      <c r="K169" s="122" t="s">
        <v>121</v>
      </c>
      <c r="L169" s="25"/>
      <c r="M169" s="126" t="s">
        <v>1</v>
      </c>
      <c r="N169" s="127" t="s">
        <v>36</v>
      </c>
      <c r="O169" s="128">
        <v>0.83399999999999996</v>
      </c>
      <c r="P169" s="128">
        <f>O169*H169</f>
        <v>55.544399999999996</v>
      </c>
      <c r="Q169" s="128">
        <v>0</v>
      </c>
      <c r="R169" s="128">
        <f>Q169*H169</f>
        <v>0</v>
      </c>
      <c r="S169" s="128">
        <v>0</v>
      </c>
      <c r="T169" s="129">
        <f>S169*H169</f>
        <v>0</v>
      </c>
      <c r="AR169" s="130" t="s">
        <v>122</v>
      </c>
      <c r="AT169" s="130" t="s">
        <v>117</v>
      </c>
      <c r="AU169" s="130" t="s">
        <v>78</v>
      </c>
      <c r="AY169" s="13" t="s">
        <v>115</v>
      </c>
      <c r="BE169" s="131">
        <f>IF(N169="základní",J169,0)</f>
        <v>0</v>
      </c>
      <c r="BF169" s="131">
        <f>IF(N169="snížená",J169,0)</f>
        <v>0</v>
      </c>
      <c r="BG169" s="131">
        <f>IF(N169="zákl. přenesená",J169,0)</f>
        <v>0</v>
      </c>
      <c r="BH169" s="131">
        <f>IF(N169="sníž. přenesená",J169,0)</f>
        <v>0</v>
      </c>
      <c r="BI169" s="131">
        <f>IF(N169="nulová",J169,0)</f>
        <v>0</v>
      </c>
      <c r="BJ169" s="13" t="s">
        <v>76</v>
      </c>
      <c r="BK169" s="131">
        <f>ROUND(I169*H169,2)</f>
        <v>0</v>
      </c>
      <c r="BL169" s="13" t="s">
        <v>122</v>
      </c>
      <c r="BM169" s="130" t="s">
        <v>204</v>
      </c>
    </row>
    <row r="170" spans="2:65" s="1" customFormat="1" ht="29.25">
      <c r="B170" s="25"/>
      <c r="D170" s="132" t="s">
        <v>124</v>
      </c>
      <c r="F170" s="133" t="s">
        <v>205</v>
      </c>
      <c r="L170" s="25"/>
      <c r="M170" s="134"/>
      <c r="T170" s="49"/>
      <c r="AT170" s="13" t="s">
        <v>124</v>
      </c>
      <c r="AU170" s="13" t="s">
        <v>78</v>
      </c>
    </row>
    <row r="171" spans="2:65" s="1" customFormat="1" ht="11.25">
      <c r="B171" s="25"/>
      <c r="D171" s="135" t="s">
        <v>126</v>
      </c>
      <c r="F171" s="136" t="s">
        <v>206</v>
      </c>
      <c r="L171" s="25"/>
      <c r="M171" s="134"/>
      <c r="T171" s="49"/>
      <c r="AT171" s="13" t="s">
        <v>126</v>
      </c>
      <c r="AU171" s="13" t="s">
        <v>78</v>
      </c>
    </row>
    <row r="172" spans="2:65" s="1" customFormat="1" ht="37.9" customHeight="1">
      <c r="B172" s="119"/>
      <c r="C172" s="120" t="s">
        <v>207</v>
      </c>
      <c r="D172" s="120" t="s">
        <v>117</v>
      </c>
      <c r="E172" s="121" t="s">
        <v>208</v>
      </c>
      <c r="F172" s="122" t="s">
        <v>209</v>
      </c>
      <c r="G172" s="123" t="s">
        <v>184</v>
      </c>
      <c r="H172" s="124">
        <v>600.29999999999995</v>
      </c>
      <c r="I172" s="125"/>
      <c r="J172" s="125">
        <f>ROUND(I172*H172,2)</f>
        <v>0</v>
      </c>
      <c r="K172" s="122" t="s">
        <v>121</v>
      </c>
      <c r="L172" s="25"/>
      <c r="M172" s="126" t="s">
        <v>1</v>
      </c>
      <c r="N172" s="127" t="s">
        <v>36</v>
      </c>
      <c r="O172" s="128">
        <v>8.6999999999999994E-2</v>
      </c>
      <c r="P172" s="128">
        <f>O172*H172</f>
        <v>52.226099999999995</v>
      </c>
      <c r="Q172" s="128">
        <v>0</v>
      </c>
      <c r="R172" s="128">
        <f>Q172*H172</f>
        <v>0</v>
      </c>
      <c r="S172" s="128">
        <v>0</v>
      </c>
      <c r="T172" s="129">
        <f>S172*H172</f>
        <v>0</v>
      </c>
      <c r="AR172" s="130" t="s">
        <v>122</v>
      </c>
      <c r="AT172" s="130" t="s">
        <v>117</v>
      </c>
      <c r="AU172" s="130" t="s">
        <v>78</v>
      </c>
      <c r="AY172" s="13" t="s">
        <v>115</v>
      </c>
      <c r="BE172" s="131">
        <f>IF(N172="základní",J172,0)</f>
        <v>0</v>
      </c>
      <c r="BF172" s="131">
        <f>IF(N172="snížená",J172,0)</f>
        <v>0</v>
      </c>
      <c r="BG172" s="131">
        <f>IF(N172="zákl. přenesená",J172,0)</f>
        <v>0</v>
      </c>
      <c r="BH172" s="131">
        <f>IF(N172="sníž. přenesená",J172,0)</f>
        <v>0</v>
      </c>
      <c r="BI172" s="131">
        <f>IF(N172="nulová",J172,0)</f>
        <v>0</v>
      </c>
      <c r="BJ172" s="13" t="s">
        <v>76</v>
      </c>
      <c r="BK172" s="131">
        <f>ROUND(I172*H172,2)</f>
        <v>0</v>
      </c>
      <c r="BL172" s="13" t="s">
        <v>122</v>
      </c>
      <c r="BM172" s="130" t="s">
        <v>210</v>
      </c>
    </row>
    <row r="173" spans="2:65" s="1" customFormat="1" ht="39">
      <c r="B173" s="25"/>
      <c r="D173" s="132" t="s">
        <v>124</v>
      </c>
      <c r="F173" s="133" t="s">
        <v>211</v>
      </c>
      <c r="L173" s="25"/>
      <c r="M173" s="134"/>
      <c r="T173" s="49"/>
      <c r="AT173" s="13" t="s">
        <v>124</v>
      </c>
      <c r="AU173" s="13" t="s">
        <v>78</v>
      </c>
    </row>
    <row r="174" spans="2:65" s="1" customFormat="1" ht="11.25">
      <c r="B174" s="25"/>
      <c r="D174" s="135" t="s">
        <v>126</v>
      </c>
      <c r="F174" s="136" t="s">
        <v>212</v>
      </c>
      <c r="L174" s="25"/>
      <c r="M174" s="134"/>
      <c r="T174" s="49"/>
      <c r="AT174" s="13" t="s">
        <v>126</v>
      </c>
      <c r="AU174" s="13" t="s">
        <v>78</v>
      </c>
    </row>
    <row r="175" spans="2:65" s="1" customFormat="1" ht="24.2" customHeight="1">
      <c r="B175" s="119"/>
      <c r="C175" s="120" t="s">
        <v>213</v>
      </c>
      <c r="D175" s="120" t="s">
        <v>117</v>
      </c>
      <c r="E175" s="121" t="s">
        <v>214</v>
      </c>
      <c r="F175" s="122" t="s">
        <v>215</v>
      </c>
      <c r="G175" s="123" t="s">
        <v>184</v>
      </c>
      <c r="H175" s="124">
        <v>58</v>
      </c>
      <c r="I175" s="125"/>
      <c r="J175" s="125">
        <f>ROUND(I175*H175,2)</f>
        <v>0</v>
      </c>
      <c r="K175" s="122" t="s">
        <v>121</v>
      </c>
      <c r="L175" s="25"/>
      <c r="M175" s="126" t="s">
        <v>1</v>
      </c>
      <c r="N175" s="127" t="s">
        <v>36</v>
      </c>
      <c r="O175" s="128">
        <v>0.17399999999999999</v>
      </c>
      <c r="P175" s="128">
        <f>O175*H175</f>
        <v>10.091999999999999</v>
      </c>
      <c r="Q175" s="128">
        <v>0</v>
      </c>
      <c r="R175" s="128">
        <f>Q175*H175</f>
        <v>0</v>
      </c>
      <c r="S175" s="128">
        <v>0</v>
      </c>
      <c r="T175" s="129">
        <f>S175*H175</f>
        <v>0</v>
      </c>
      <c r="AR175" s="130" t="s">
        <v>122</v>
      </c>
      <c r="AT175" s="130" t="s">
        <v>117</v>
      </c>
      <c r="AU175" s="130" t="s">
        <v>78</v>
      </c>
      <c r="AY175" s="13" t="s">
        <v>115</v>
      </c>
      <c r="BE175" s="131">
        <f>IF(N175="základní",J175,0)</f>
        <v>0</v>
      </c>
      <c r="BF175" s="131">
        <f>IF(N175="snížená",J175,0)</f>
        <v>0</v>
      </c>
      <c r="BG175" s="131">
        <f>IF(N175="zákl. přenesená",J175,0)</f>
        <v>0</v>
      </c>
      <c r="BH175" s="131">
        <f>IF(N175="sníž. přenesená",J175,0)</f>
        <v>0</v>
      </c>
      <c r="BI175" s="131">
        <f>IF(N175="nulová",J175,0)</f>
        <v>0</v>
      </c>
      <c r="BJ175" s="13" t="s">
        <v>76</v>
      </c>
      <c r="BK175" s="131">
        <f>ROUND(I175*H175,2)</f>
        <v>0</v>
      </c>
      <c r="BL175" s="13" t="s">
        <v>122</v>
      </c>
      <c r="BM175" s="130" t="s">
        <v>216</v>
      </c>
    </row>
    <row r="176" spans="2:65" s="1" customFormat="1" ht="29.25">
      <c r="B176" s="25"/>
      <c r="D176" s="132" t="s">
        <v>124</v>
      </c>
      <c r="F176" s="133" t="s">
        <v>217</v>
      </c>
      <c r="L176" s="25"/>
      <c r="M176" s="134"/>
      <c r="T176" s="49"/>
      <c r="AT176" s="13" t="s">
        <v>124</v>
      </c>
      <c r="AU176" s="13" t="s">
        <v>78</v>
      </c>
    </row>
    <row r="177" spans="2:65" s="1" customFormat="1" ht="11.25">
      <c r="B177" s="25"/>
      <c r="D177" s="135" t="s">
        <v>126</v>
      </c>
      <c r="F177" s="136" t="s">
        <v>218</v>
      </c>
      <c r="L177" s="25"/>
      <c r="M177" s="134"/>
      <c r="T177" s="49"/>
      <c r="AT177" s="13" t="s">
        <v>126</v>
      </c>
      <c r="AU177" s="13" t="s">
        <v>78</v>
      </c>
    </row>
    <row r="178" spans="2:65" s="1" customFormat="1" ht="16.5" customHeight="1">
      <c r="B178" s="119"/>
      <c r="C178" s="137" t="s">
        <v>219</v>
      </c>
      <c r="D178" s="137" t="s">
        <v>188</v>
      </c>
      <c r="E178" s="138" t="s">
        <v>220</v>
      </c>
      <c r="F178" s="139" t="s">
        <v>221</v>
      </c>
      <c r="G178" s="140" t="s">
        <v>191</v>
      </c>
      <c r="H178" s="141">
        <v>104.4</v>
      </c>
      <c r="I178" s="142"/>
      <c r="J178" s="142">
        <f>ROUND(I178*H178,2)</f>
        <v>0</v>
      </c>
      <c r="K178" s="139" t="s">
        <v>121</v>
      </c>
      <c r="L178" s="143"/>
      <c r="M178" s="144" t="s">
        <v>1</v>
      </c>
      <c r="N178" s="145" t="s">
        <v>36</v>
      </c>
      <c r="O178" s="128">
        <v>0</v>
      </c>
      <c r="P178" s="128">
        <f>O178*H178</f>
        <v>0</v>
      </c>
      <c r="Q178" s="128">
        <v>1</v>
      </c>
      <c r="R178" s="128">
        <f>Q178*H178</f>
        <v>104.4</v>
      </c>
      <c r="S178" s="128">
        <v>0</v>
      </c>
      <c r="T178" s="129">
        <f>S178*H178</f>
        <v>0</v>
      </c>
      <c r="AR178" s="130" t="s">
        <v>162</v>
      </c>
      <c r="AT178" s="130" t="s">
        <v>188</v>
      </c>
      <c r="AU178" s="130" t="s">
        <v>78</v>
      </c>
      <c r="AY178" s="13" t="s">
        <v>115</v>
      </c>
      <c r="BE178" s="131">
        <f>IF(N178="základní",J178,0)</f>
        <v>0</v>
      </c>
      <c r="BF178" s="131">
        <f>IF(N178="snížená",J178,0)</f>
        <v>0</v>
      </c>
      <c r="BG178" s="131">
        <f>IF(N178="zákl. přenesená",J178,0)</f>
        <v>0</v>
      </c>
      <c r="BH178" s="131">
        <f>IF(N178="sníž. přenesená",J178,0)</f>
        <v>0</v>
      </c>
      <c r="BI178" s="131">
        <f>IF(N178="nulová",J178,0)</f>
        <v>0</v>
      </c>
      <c r="BJ178" s="13" t="s">
        <v>76</v>
      </c>
      <c r="BK178" s="131">
        <f>ROUND(I178*H178,2)</f>
        <v>0</v>
      </c>
      <c r="BL178" s="13" t="s">
        <v>122</v>
      </c>
      <c r="BM178" s="130" t="s">
        <v>222</v>
      </c>
    </row>
    <row r="179" spans="2:65" s="1" customFormat="1" ht="11.25">
      <c r="B179" s="25"/>
      <c r="D179" s="132" t="s">
        <v>124</v>
      </c>
      <c r="F179" s="133" t="s">
        <v>221</v>
      </c>
      <c r="L179" s="25"/>
      <c r="M179" s="134"/>
      <c r="T179" s="49"/>
      <c r="AT179" s="13" t="s">
        <v>124</v>
      </c>
      <c r="AU179" s="13" t="s">
        <v>78</v>
      </c>
    </row>
    <row r="180" spans="2:65" s="1" customFormat="1" ht="19.5">
      <c r="B180" s="25"/>
      <c r="D180" s="132" t="s">
        <v>193</v>
      </c>
      <c r="F180" s="146" t="s">
        <v>223</v>
      </c>
      <c r="L180" s="25"/>
      <c r="M180" s="134"/>
      <c r="T180" s="49"/>
      <c r="AT180" s="13" t="s">
        <v>193</v>
      </c>
      <c r="AU180" s="13" t="s">
        <v>78</v>
      </c>
    </row>
    <row r="181" spans="2:65" s="1" customFormat="1" ht="33" customHeight="1">
      <c r="B181" s="119"/>
      <c r="C181" s="120" t="s">
        <v>224</v>
      </c>
      <c r="D181" s="120" t="s">
        <v>117</v>
      </c>
      <c r="E181" s="121" t="s">
        <v>225</v>
      </c>
      <c r="F181" s="122" t="s">
        <v>226</v>
      </c>
      <c r="G181" s="123" t="s">
        <v>191</v>
      </c>
      <c r="H181" s="124">
        <v>905.4</v>
      </c>
      <c r="I181" s="125"/>
      <c r="J181" s="125">
        <f>ROUND(I181*H181,2)</f>
        <v>0</v>
      </c>
      <c r="K181" s="122" t="s">
        <v>121</v>
      </c>
      <c r="L181" s="25"/>
      <c r="M181" s="126" t="s">
        <v>1</v>
      </c>
      <c r="N181" s="127" t="s">
        <v>36</v>
      </c>
      <c r="O181" s="128">
        <v>0</v>
      </c>
      <c r="P181" s="128">
        <f>O181*H181</f>
        <v>0</v>
      </c>
      <c r="Q181" s="128">
        <v>0</v>
      </c>
      <c r="R181" s="128">
        <f>Q181*H181</f>
        <v>0</v>
      </c>
      <c r="S181" s="128">
        <v>0</v>
      </c>
      <c r="T181" s="129">
        <f>S181*H181</f>
        <v>0</v>
      </c>
      <c r="AR181" s="130" t="s">
        <v>122</v>
      </c>
      <c r="AT181" s="130" t="s">
        <v>117</v>
      </c>
      <c r="AU181" s="130" t="s">
        <v>78</v>
      </c>
      <c r="AY181" s="13" t="s">
        <v>115</v>
      </c>
      <c r="BE181" s="131">
        <f>IF(N181="základní",J181,0)</f>
        <v>0</v>
      </c>
      <c r="BF181" s="131">
        <f>IF(N181="snížená",J181,0)</f>
        <v>0</v>
      </c>
      <c r="BG181" s="131">
        <f>IF(N181="zákl. přenesená",J181,0)</f>
        <v>0</v>
      </c>
      <c r="BH181" s="131">
        <f>IF(N181="sníž. přenesená",J181,0)</f>
        <v>0</v>
      </c>
      <c r="BI181" s="131">
        <f>IF(N181="nulová",J181,0)</f>
        <v>0</v>
      </c>
      <c r="BJ181" s="13" t="s">
        <v>76</v>
      </c>
      <c r="BK181" s="131">
        <f>ROUND(I181*H181,2)</f>
        <v>0</v>
      </c>
      <c r="BL181" s="13" t="s">
        <v>122</v>
      </c>
      <c r="BM181" s="130" t="s">
        <v>227</v>
      </c>
    </row>
    <row r="182" spans="2:65" s="1" customFormat="1" ht="29.25">
      <c r="B182" s="25"/>
      <c r="D182" s="132" t="s">
        <v>124</v>
      </c>
      <c r="F182" s="133" t="s">
        <v>228</v>
      </c>
      <c r="L182" s="25"/>
      <c r="M182" s="134"/>
      <c r="T182" s="49"/>
      <c r="AT182" s="13" t="s">
        <v>124</v>
      </c>
      <c r="AU182" s="13" t="s">
        <v>78</v>
      </c>
    </row>
    <row r="183" spans="2:65" s="1" customFormat="1" ht="11.25">
      <c r="B183" s="25"/>
      <c r="D183" s="135" t="s">
        <v>126</v>
      </c>
      <c r="F183" s="136" t="s">
        <v>229</v>
      </c>
      <c r="L183" s="25"/>
      <c r="M183" s="134"/>
      <c r="T183" s="49"/>
      <c r="AT183" s="13" t="s">
        <v>126</v>
      </c>
      <c r="AU183" s="13" t="s">
        <v>78</v>
      </c>
    </row>
    <row r="184" spans="2:65" s="1" customFormat="1" ht="16.5" customHeight="1">
      <c r="B184" s="119"/>
      <c r="C184" s="120" t="s">
        <v>230</v>
      </c>
      <c r="D184" s="120" t="s">
        <v>117</v>
      </c>
      <c r="E184" s="121" t="s">
        <v>231</v>
      </c>
      <c r="F184" s="122" t="s">
        <v>232</v>
      </c>
      <c r="G184" s="123" t="s">
        <v>184</v>
      </c>
      <c r="H184" s="124">
        <v>503</v>
      </c>
      <c r="I184" s="125"/>
      <c r="J184" s="125">
        <f>ROUND(I184*H184,2)</f>
        <v>0</v>
      </c>
      <c r="K184" s="122" t="s">
        <v>121</v>
      </c>
      <c r="L184" s="25"/>
      <c r="M184" s="126" t="s">
        <v>1</v>
      </c>
      <c r="N184" s="127" t="s">
        <v>36</v>
      </c>
      <c r="O184" s="128">
        <v>8.9999999999999993E-3</v>
      </c>
      <c r="P184" s="128">
        <f>O184*H184</f>
        <v>4.5269999999999992</v>
      </c>
      <c r="Q184" s="128">
        <v>0</v>
      </c>
      <c r="R184" s="128">
        <f>Q184*H184</f>
        <v>0</v>
      </c>
      <c r="S184" s="128">
        <v>0</v>
      </c>
      <c r="T184" s="129">
        <f>S184*H184</f>
        <v>0</v>
      </c>
      <c r="AR184" s="130" t="s">
        <v>122</v>
      </c>
      <c r="AT184" s="130" t="s">
        <v>117</v>
      </c>
      <c r="AU184" s="130" t="s">
        <v>78</v>
      </c>
      <c r="AY184" s="13" t="s">
        <v>115</v>
      </c>
      <c r="BE184" s="131">
        <f>IF(N184="základní",J184,0)</f>
        <v>0</v>
      </c>
      <c r="BF184" s="131">
        <f>IF(N184="snížená",J184,0)</f>
        <v>0</v>
      </c>
      <c r="BG184" s="131">
        <f>IF(N184="zákl. přenesená",J184,0)</f>
        <v>0</v>
      </c>
      <c r="BH184" s="131">
        <f>IF(N184="sníž. přenesená",J184,0)</f>
        <v>0</v>
      </c>
      <c r="BI184" s="131">
        <f>IF(N184="nulová",J184,0)</f>
        <v>0</v>
      </c>
      <c r="BJ184" s="13" t="s">
        <v>76</v>
      </c>
      <c r="BK184" s="131">
        <f>ROUND(I184*H184,2)</f>
        <v>0</v>
      </c>
      <c r="BL184" s="13" t="s">
        <v>122</v>
      </c>
      <c r="BM184" s="130" t="s">
        <v>233</v>
      </c>
    </row>
    <row r="185" spans="2:65" s="1" customFormat="1" ht="19.5">
      <c r="B185" s="25"/>
      <c r="D185" s="132" t="s">
        <v>124</v>
      </c>
      <c r="F185" s="133" t="s">
        <v>234</v>
      </c>
      <c r="L185" s="25"/>
      <c r="M185" s="134"/>
      <c r="T185" s="49"/>
      <c r="AT185" s="13" t="s">
        <v>124</v>
      </c>
      <c r="AU185" s="13" t="s">
        <v>78</v>
      </c>
    </row>
    <row r="186" spans="2:65" s="1" customFormat="1" ht="11.25">
      <c r="B186" s="25"/>
      <c r="D186" s="135" t="s">
        <v>126</v>
      </c>
      <c r="F186" s="136" t="s">
        <v>235</v>
      </c>
      <c r="L186" s="25"/>
      <c r="M186" s="134"/>
      <c r="T186" s="49"/>
      <c r="AT186" s="13" t="s">
        <v>126</v>
      </c>
      <c r="AU186" s="13" t="s">
        <v>78</v>
      </c>
    </row>
    <row r="187" spans="2:65" s="1" customFormat="1" ht="24.2" customHeight="1">
      <c r="B187" s="119"/>
      <c r="C187" s="120" t="s">
        <v>236</v>
      </c>
      <c r="D187" s="120" t="s">
        <v>117</v>
      </c>
      <c r="E187" s="121" t="s">
        <v>237</v>
      </c>
      <c r="F187" s="122" t="s">
        <v>238</v>
      </c>
      <c r="G187" s="123" t="s">
        <v>184</v>
      </c>
      <c r="H187" s="124">
        <v>66.599999999999994</v>
      </c>
      <c r="I187" s="125"/>
      <c r="J187" s="125">
        <f>ROUND(I187*H187,2)</f>
        <v>0</v>
      </c>
      <c r="K187" s="122" t="s">
        <v>121</v>
      </c>
      <c r="L187" s="25"/>
      <c r="M187" s="126" t="s">
        <v>1</v>
      </c>
      <c r="N187" s="127" t="s">
        <v>36</v>
      </c>
      <c r="O187" s="128">
        <v>0.32800000000000001</v>
      </c>
      <c r="P187" s="128">
        <f>O187*H187</f>
        <v>21.844799999999999</v>
      </c>
      <c r="Q187" s="128">
        <v>0</v>
      </c>
      <c r="R187" s="128">
        <f>Q187*H187</f>
        <v>0</v>
      </c>
      <c r="S187" s="128">
        <v>0</v>
      </c>
      <c r="T187" s="129">
        <f>S187*H187</f>
        <v>0</v>
      </c>
      <c r="AR187" s="130" t="s">
        <v>122</v>
      </c>
      <c r="AT187" s="130" t="s">
        <v>117</v>
      </c>
      <c r="AU187" s="130" t="s">
        <v>78</v>
      </c>
      <c r="AY187" s="13" t="s">
        <v>115</v>
      </c>
      <c r="BE187" s="131">
        <f>IF(N187="základní",J187,0)</f>
        <v>0</v>
      </c>
      <c r="BF187" s="131">
        <f>IF(N187="snížená",J187,0)</f>
        <v>0</v>
      </c>
      <c r="BG187" s="131">
        <f>IF(N187="zákl. přenesená",J187,0)</f>
        <v>0</v>
      </c>
      <c r="BH187" s="131">
        <f>IF(N187="sníž. přenesená",J187,0)</f>
        <v>0</v>
      </c>
      <c r="BI187" s="131">
        <f>IF(N187="nulová",J187,0)</f>
        <v>0</v>
      </c>
      <c r="BJ187" s="13" t="s">
        <v>76</v>
      </c>
      <c r="BK187" s="131">
        <f>ROUND(I187*H187,2)</f>
        <v>0</v>
      </c>
      <c r="BL187" s="13" t="s">
        <v>122</v>
      </c>
      <c r="BM187" s="130" t="s">
        <v>239</v>
      </c>
    </row>
    <row r="188" spans="2:65" s="1" customFormat="1" ht="29.25">
      <c r="B188" s="25"/>
      <c r="D188" s="132" t="s">
        <v>124</v>
      </c>
      <c r="F188" s="133" t="s">
        <v>240</v>
      </c>
      <c r="L188" s="25"/>
      <c r="M188" s="134"/>
      <c r="T188" s="49"/>
      <c r="AT188" s="13" t="s">
        <v>124</v>
      </c>
      <c r="AU188" s="13" t="s">
        <v>78</v>
      </c>
    </row>
    <row r="189" spans="2:65" s="1" customFormat="1" ht="11.25">
      <c r="B189" s="25"/>
      <c r="D189" s="135" t="s">
        <v>126</v>
      </c>
      <c r="F189" s="136" t="s">
        <v>241</v>
      </c>
      <c r="L189" s="25"/>
      <c r="M189" s="134"/>
      <c r="T189" s="49"/>
      <c r="AT189" s="13" t="s">
        <v>126</v>
      </c>
      <c r="AU189" s="13" t="s">
        <v>78</v>
      </c>
    </row>
    <row r="190" spans="2:65" s="1" customFormat="1" ht="33" customHeight="1">
      <c r="B190" s="119"/>
      <c r="C190" s="120" t="s">
        <v>7</v>
      </c>
      <c r="D190" s="120" t="s">
        <v>117</v>
      </c>
      <c r="E190" s="121" t="s">
        <v>242</v>
      </c>
      <c r="F190" s="122" t="s">
        <v>243</v>
      </c>
      <c r="G190" s="123" t="s">
        <v>120</v>
      </c>
      <c r="H190" s="124">
        <v>262</v>
      </c>
      <c r="I190" s="125"/>
      <c r="J190" s="125">
        <f>ROUND(I190*H190,2)</f>
        <v>0</v>
      </c>
      <c r="K190" s="122" t="s">
        <v>121</v>
      </c>
      <c r="L190" s="25"/>
      <c r="M190" s="126" t="s">
        <v>1</v>
      </c>
      <c r="N190" s="127" t="s">
        <v>36</v>
      </c>
      <c r="O190" s="128">
        <v>4.3999999999999997E-2</v>
      </c>
      <c r="P190" s="128">
        <f>O190*H190</f>
        <v>11.527999999999999</v>
      </c>
      <c r="Q190" s="128">
        <v>0</v>
      </c>
      <c r="R190" s="128">
        <f>Q190*H190</f>
        <v>0</v>
      </c>
      <c r="S190" s="128">
        <v>0</v>
      </c>
      <c r="T190" s="129">
        <f>S190*H190</f>
        <v>0</v>
      </c>
      <c r="AR190" s="130" t="s">
        <v>122</v>
      </c>
      <c r="AT190" s="130" t="s">
        <v>117</v>
      </c>
      <c r="AU190" s="130" t="s">
        <v>78</v>
      </c>
      <c r="AY190" s="13" t="s">
        <v>115</v>
      </c>
      <c r="BE190" s="131">
        <f>IF(N190="základní",J190,0)</f>
        <v>0</v>
      </c>
      <c r="BF190" s="131">
        <f>IF(N190="snížená",J190,0)</f>
        <v>0</v>
      </c>
      <c r="BG190" s="131">
        <f>IF(N190="zákl. přenesená",J190,0)</f>
        <v>0</v>
      </c>
      <c r="BH190" s="131">
        <f>IF(N190="sníž. přenesená",J190,0)</f>
        <v>0</v>
      </c>
      <c r="BI190" s="131">
        <f>IF(N190="nulová",J190,0)</f>
        <v>0</v>
      </c>
      <c r="BJ190" s="13" t="s">
        <v>76</v>
      </c>
      <c r="BK190" s="131">
        <f>ROUND(I190*H190,2)</f>
        <v>0</v>
      </c>
      <c r="BL190" s="13" t="s">
        <v>122</v>
      </c>
      <c r="BM190" s="130" t="s">
        <v>244</v>
      </c>
    </row>
    <row r="191" spans="2:65" s="1" customFormat="1" ht="29.25">
      <c r="B191" s="25"/>
      <c r="D191" s="132" t="s">
        <v>124</v>
      </c>
      <c r="F191" s="133" t="s">
        <v>245</v>
      </c>
      <c r="L191" s="25"/>
      <c r="M191" s="134"/>
      <c r="T191" s="49"/>
      <c r="AT191" s="13" t="s">
        <v>124</v>
      </c>
      <c r="AU191" s="13" t="s">
        <v>78</v>
      </c>
    </row>
    <row r="192" spans="2:65" s="1" customFormat="1" ht="11.25">
      <c r="B192" s="25"/>
      <c r="D192" s="135" t="s">
        <v>126</v>
      </c>
      <c r="F192" s="136" t="s">
        <v>246</v>
      </c>
      <c r="L192" s="25"/>
      <c r="M192" s="134"/>
      <c r="T192" s="49"/>
      <c r="AT192" s="13" t="s">
        <v>126</v>
      </c>
      <c r="AU192" s="13" t="s">
        <v>78</v>
      </c>
    </row>
    <row r="193" spans="2:65" s="1" customFormat="1" ht="24.2" customHeight="1">
      <c r="B193" s="119"/>
      <c r="C193" s="120" t="s">
        <v>247</v>
      </c>
      <c r="D193" s="120" t="s">
        <v>117</v>
      </c>
      <c r="E193" s="121" t="s">
        <v>248</v>
      </c>
      <c r="F193" s="122" t="s">
        <v>249</v>
      </c>
      <c r="G193" s="123" t="s">
        <v>120</v>
      </c>
      <c r="H193" s="124">
        <v>262</v>
      </c>
      <c r="I193" s="125"/>
      <c r="J193" s="125">
        <f>ROUND(I193*H193,2)</f>
        <v>0</v>
      </c>
      <c r="K193" s="122" t="s">
        <v>121</v>
      </c>
      <c r="L193" s="25"/>
      <c r="M193" s="126" t="s">
        <v>1</v>
      </c>
      <c r="N193" s="127" t="s">
        <v>36</v>
      </c>
      <c r="O193" s="128">
        <v>5.8000000000000003E-2</v>
      </c>
      <c r="P193" s="128">
        <f>O193*H193</f>
        <v>15.196000000000002</v>
      </c>
      <c r="Q193" s="128">
        <v>0</v>
      </c>
      <c r="R193" s="128">
        <f>Q193*H193</f>
        <v>0</v>
      </c>
      <c r="S193" s="128">
        <v>0</v>
      </c>
      <c r="T193" s="129">
        <f>S193*H193</f>
        <v>0</v>
      </c>
      <c r="AR193" s="130" t="s">
        <v>122</v>
      </c>
      <c r="AT193" s="130" t="s">
        <v>117</v>
      </c>
      <c r="AU193" s="130" t="s">
        <v>78</v>
      </c>
      <c r="AY193" s="13" t="s">
        <v>115</v>
      </c>
      <c r="BE193" s="131">
        <f>IF(N193="základní",J193,0)</f>
        <v>0</v>
      </c>
      <c r="BF193" s="131">
        <f>IF(N193="snížená",J193,0)</f>
        <v>0</v>
      </c>
      <c r="BG193" s="131">
        <f>IF(N193="zákl. přenesená",J193,0)</f>
        <v>0</v>
      </c>
      <c r="BH193" s="131">
        <f>IF(N193="sníž. přenesená",J193,0)</f>
        <v>0</v>
      </c>
      <c r="BI193" s="131">
        <f>IF(N193="nulová",J193,0)</f>
        <v>0</v>
      </c>
      <c r="BJ193" s="13" t="s">
        <v>76</v>
      </c>
      <c r="BK193" s="131">
        <f>ROUND(I193*H193,2)</f>
        <v>0</v>
      </c>
      <c r="BL193" s="13" t="s">
        <v>122</v>
      </c>
      <c r="BM193" s="130" t="s">
        <v>250</v>
      </c>
    </row>
    <row r="194" spans="2:65" s="1" customFormat="1" ht="19.5">
      <c r="B194" s="25"/>
      <c r="D194" s="132" t="s">
        <v>124</v>
      </c>
      <c r="F194" s="133" t="s">
        <v>251</v>
      </c>
      <c r="L194" s="25"/>
      <c r="M194" s="134"/>
      <c r="T194" s="49"/>
      <c r="AT194" s="13" t="s">
        <v>124</v>
      </c>
      <c r="AU194" s="13" t="s">
        <v>78</v>
      </c>
    </row>
    <row r="195" spans="2:65" s="1" customFormat="1" ht="11.25">
      <c r="B195" s="25"/>
      <c r="D195" s="135" t="s">
        <v>126</v>
      </c>
      <c r="F195" s="136" t="s">
        <v>252</v>
      </c>
      <c r="L195" s="25"/>
      <c r="M195" s="134"/>
      <c r="T195" s="49"/>
      <c r="AT195" s="13" t="s">
        <v>126</v>
      </c>
      <c r="AU195" s="13" t="s">
        <v>78</v>
      </c>
    </row>
    <row r="196" spans="2:65" s="1" customFormat="1" ht="16.5" customHeight="1">
      <c r="B196" s="119"/>
      <c r="C196" s="137" t="s">
        <v>253</v>
      </c>
      <c r="D196" s="137" t="s">
        <v>188</v>
      </c>
      <c r="E196" s="138" t="s">
        <v>254</v>
      </c>
      <c r="F196" s="139" t="s">
        <v>255</v>
      </c>
      <c r="G196" s="140" t="s">
        <v>256</v>
      </c>
      <c r="H196" s="141">
        <v>14</v>
      </c>
      <c r="I196" s="142"/>
      <c r="J196" s="142">
        <f>ROUND(I196*H196,2)</f>
        <v>0</v>
      </c>
      <c r="K196" s="139" t="s">
        <v>121</v>
      </c>
      <c r="L196" s="143"/>
      <c r="M196" s="144" t="s">
        <v>1</v>
      </c>
      <c r="N196" s="145" t="s">
        <v>36</v>
      </c>
      <c r="O196" s="128">
        <v>0</v>
      </c>
      <c r="P196" s="128">
        <f>O196*H196</f>
        <v>0</v>
      </c>
      <c r="Q196" s="128">
        <v>1E-3</v>
      </c>
      <c r="R196" s="128">
        <f>Q196*H196</f>
        <v>1.4E-2</v>
      </c>
      <c r="S196" s="128">
        <v>0</v>
      </c>
      <c r="T196" s="129">
        <f>S196*H196</f>
        <v>0</v>
      </c>
      <c r="AR196" s="130" t="s">
        <v>162</v>
      </c>
      <c r="AT196" s="130" t="s">
        <v>188</v>
      </c>
      <c r="AU196" s="130" t="s">
        <v>78</v>
      </c>
      <c r="AY196" s="13" t="s">
        <v>115</v>
      </c>
      <c r="BE196" s="131">
        <f>IF(N196="základní",J196,0)</f>
        <v>0</v>
      </c>
      <c r="BF196" s="131">
        <f>IF(N196="snížená",J196,0)</f>
        <v>0</v>
      </c>
      <c r="BG196" s="131">
        <f>IF(N196="zákl. přenesená",J196,0)</f>
        <v>0</v>
      </c>
      <c r="BH196" s="131">
        <f>IF(N196="sníž. přenesená",J196,0)</f>
        <v>0</v>
      </c>
      <c r="BI196" s="131">
        <f>IF(N196="nulová",J196,0)</f>
        <v>0</v>
      </c>
      <c r="BJ196" s="13" t="s">
        <v>76</v>
      </c>
      <c r="BK196" s="131">
        <f>ROUND(I196*H196,2)</f>
        <v>0</v>
      </c>
      <c r="BL196" s="13" t="s">
        <v>122</v>
      </c>
      <c r="BM196" s="130" t="s">
        <v>257</v>
      </c>
    </row>
    <row r="197" spans="2:65" s="1" customFormat="1" ht="11.25">
      <c r="B197" s="25"/>
      <c r="D197" s="132" t="s">
        <v>124</v>
      </c>
      <c r="F197" s="133" t="s">
        <v>255</v>
      </c>
      <c r="L197" s="25"/>
      <c r="M197" s="134"/>
      <c r="T197" s="49"/>
      <c r="AT197" s="13" t="s">
        <v>124</v>
      </c>
      <c r="AU197" s="13" t="s">
        <v>78</v>
      </c>
    </row>
    <row r="198" spans="2:65" s="1" customFormat="1" ht="24.2" customHeight="1">
      <c r="B198" s="119"/>
      <c r="C198" s="120" t="s">
        <v>258</v>
      </c>
      <c r="D198" s="120" t="s">
        <v>117</v>
      </c>
      <c r="E198" s="121" t="s">
        <v>259</v>
      </c>
      <c r="F198" s="122" t="s">
        <v>260</v>
      </c>
      <c r="G198" s="123" t="s">
        <v>120</v>
      </c>
      <c r="H198" s="124">
        <v>1006</v>
      </c>
      <c r="I198" s="125"/>
      <c r="J198" s="125">
        <f>ROUND(I198*H198,2)</f>
        <v>0</v>
      </c>
      <c r="K198" s="122" t="s">
        <v>121</v>
      </c>
      <c r="L198" s="25"/>
      <c r="M198" s="126" t="s">
        <v>1</v>
      </c>
      <c r="N198" s="127" t="s">
        <v>36</v>
      </c>
      <c r="O198" s="128">
        <v>2.5000000000000001E-2</v>
      </c>
      <c r="P198" s="128">
        <f>O198*H198</f>
        <v>25.150000000000002</v>
      </c>
      <c r="Q198" s="128">
        <v>0</v>
      </c>
      <c r="R198" s="128">
        <f>Q198*H198</f>
        <v>0</v>
      </c>
      <c r="S198" s="128">
        <v>0</v>
      </c>
      <c r="T198" s="129">
        <f>S198*H198</f>
        <v>0</v>
      </c>
      <c r="AR198" s="130" t="s">
        <v>122</v>
      </c>
      <c r="AT198" s="130" t="s">
        <v>117</v>
      </c>
      <c r="AU198" s="130" t="s">
        <v>78</v>
      </c>
      <c r="AY198" s="13" t="s">
        <v>115</v>
      </c>
      <c r="BE198" s="131">
        <f>IF(N198="základní",J198,0)</f>
        <v>0</v>
      </c>
      <c r="BF198" s="131">
        <f>IF(N198="snížená",J198,0)</f>
        <v>0</v>
      </c>
      <c r="BG198" s="131">
        <f>IF(N198="zákl. přenesená",J198,0)</f>
        <v>0</v>
      </c>
      <c r="BH198" s="131">
        <f>IF(N198="sníž. přenesená",J198,0)</f>
        <v>0</v>
      </c>
      <c r="BI198" s="131">
        <f>IF(N198="nulová",J198,0)</f>
        <v>0</v>
      </c>
      <c r="BJ198" s="13" t="s">
        <v>76</v>
      </c>
      <c r="BK198" s="131">
        <f>ROUND(I198*H198,2)</f>
        <v>0</v>
      </c>
      <c r="BL198" s="13" t="s">
        <v>122</v>
      </c>
      <c r="BM198" s="130" t="s">
        <v>261</v>
      </c>
    </row>
    <row r="199" spans="2:65" s="1" customFormat="1" ht="19.5">
      <c r="B199" s="25"/>
      <c r="D199" s="132" t="s">
        <v>124</v>
      </c>
      <c r="F199" s="133" t="s">
        <v>262</v>
      </c>
      <c r="L199" s="25"/>
      <c r="M199" s="134"/>
      <c r="T199" s="49"/>
      <c r="AT199" s="13" t="s">
        <v>124</v>
      </c>
      <c r="AU199" s="13" t="s">
        <v>78</v>
      </c>
    </row>
    <row r="200" spans="2:65" s="1" customFormat="1" ht="11.25">
      <c r="B200" s="25"/>
      <c r="D200" s="135" t="s">
        <v>126</v>
      </c>
      <c r="F200" s="136" t="s">
        <v>263</v>
      </c>
      <c r="L200" s="25"/>
      <c r="M200" s="134"/>
      <c r="T200" s="49"/>
      <c r="AT200" s="13" t="s">
        <v>126</v>
      </c>
      <c r="AU200" s="13" t="s">
        <v>78</v>
      </c>
    </row>
    <row r="201" spans="2:65" s="1" customFormat="1" ht="24.2" customHeight="1">
      <c r="B201" s="119"/>
      <c r="C201" s="120" t="s">
        <v>264</v>
      </c>
      <c r="D201" s="120" t="s">
        <v>117</v>
      </c>
      <c r="E201" s="121" t="s">
        <v>265</v>
      </c>
      <c r="F201" s="122" t="s">
        <v>266</v>
      </c>
      <c r="G201" s="123" t="s">
        <v>267</v>
      </c>
      <c r="H201" s="124">
        <v>10</v>
      </c>
      <c r="I201" s="125"/>
      <c r="J201" s="125">
        <f>ROUND(I201*H201,2)</f>
        <v>0</v>
      </c>
      <c r="K201" s="122" t="s">
        <v>121</v>
      </c>
      <c r="L201" s="25"/>
      <c r="M201" s="126" t="s">
        <v>1</v>
      </c>
      <c r="N201" s="127" t="s">
        <v>36</v>
      </c>
      <c r="O201" s="128">
        <v>1.34</v>
      </c>
      <c r="P201" s="128">
        <f>O201*H201</f>
        <v>13.4</v>
      </c>
      <c r="Q201" s="128">
        <v>1.281E-2</v>
      </c>
      <c r="R201" s="128">
        <f>Q201*H201</f>
        <v>0.12809999999999999</v>
      </c>
      <c r="S201" s="128">
        <v>0</v>
      </c>
      <c r="T201" s="129">
        <f>S201*H201</f>
        <v>0</v>
      </c>
      <c r="AR201" s="130" t="s">
        <v>122</v>
      </c>
      <c r="AT201" s="130" t="s">
        <v>117</v>
      </c>
      <c r="AU201" s="130" t="s">
        <v>78</v>
      </c>
      <c r="AY201" s="13" t="s">
        <v>115</v>
      </c>
      <c r="BE201" s="131">
        <f>IF(N201="základní",J201,0)</f>
        <v>0</v>
      </c>
      <c r="BF201" s="131">
        <f>IF(N201="snížená",J201,0)</f>
        <v>0</v>
      </c>
      <c r="BG201" s="131">
        <f>IF(N201="zákl. přenesená",J201,0)</f>
        <v>0</v>
      </c>
      <c r="BH201" s="131">
        <f>IF(N201="sníž. přenesená",J201,0)</f>
        <v>0</v>
      </c>
      <c r="BI201" s="131">
        <f>IF(N201="nulová",J201,0)</f>
        <v>0</v>
      </c>
      <c r="BJ201" s="13" t="s">
        <v>76</v>
      </c>
      <c r="BK201" s="131">
        <f>ROUND(I201*H201,2)</f>
        <v>0</v>
      </c>
      <c r="BL201" s="13" t="s">
        <v>122</v>
      </c>
      <c r="BM201" s="130" t="s">
        <v>268</v>
      </c>
    </row>
    <row r="202" spans="2:65" s="1" customFormat="1" ht="29.25">
      <c r="B202" s="25"/>
      <c r="D202" s="132" t="s">
        <v>124</v>
      </c>
      <c r="F202" s="133" t="s">
        <v>269</v>
      </c>
      <c r="L202" s="25"/>
      <c r="M202" s="134"/>
      <c r="T202" s="49"/>
      <c r="AT202" s="13" t="s">
        <v>124</v>
      </c>
      <c r="AU202" s="13" t="s">
        <v>78</v>
      </c>
    </row>
    <row r="203" spans="2:65" s="1" customFormat="1" ht="11.25">
      <c r="B203" s="25"/>
      <c r="D203" s="135" t="s">
        <v>126</v>
      </c>
      <c r="F203" s="136" t="s">
        <v>270</v>
      </c>
      <c r="L203" s="25"/>
      <c r="M203" s="134"/>
      <c r="T203" s="49"/>
      <c r="AT203" s="13" t="s">
        <v>126</v>
      </c>
      <c r="AU203" s="13" t="s">
        <v>78</v>
      </c>
    </row>
    <row r="204" spans="2:65" s="1" customFormat="1" ht="24.2" customHeight="1">
      <c r="B204" s="119"/>
      <c r="C204" s="120" t="s">
        <v>271</v>
      </c>
      <c r="D204" s="120" t="s">
        <v>117</v>
      </c>
      <c r="E204" s="121" t="s">
        <v>272</v>
      </c>
      <c r="F204" s="122" t="s">
        <v>273</v>
      </c>
      <c r="G204" s="123" t="s">
        <v>120</v>
      </c>
      <c r="H204" s="124">
        <v>19</v>
      </c>
      <c r="I204" s="125"/>
      <c r="J204" s="125">
        <f>ROUND(I204*H204,2)</f>
        <v>0</v>
      </c>
      <c r="K204" s="122" t="s">
        <v>121</v>
      </c>
      <c r="L204" s="25"/>
      <c r="M204" s="126" t="s">
        <v>1</v>
      </c>
      <c r="N204" s="127" t="s">
        <v>36</v>
      </c>
      <c r="O204" s="128">
        <v>0.14099999999999999</v>
      </c>
      <c r="P204" s="128">
        <f>O204*H204</f>
        <v>2.6789999999999998</v>
      </c>
      <c r="Q204" s="128">
        <v>0</v>
      </c>
      <c r="R204" s="128">
        <f>Q204*H204</f>
        <v>0</v>
      </c>
      <c r="S204" s="128">
        <v>0</v>
      </c>
      <c r="T204" s="129">
        <f>S204*H204</f>
        <v>0</v>
      </c>
      <c r="AR204" s="130" t="s">
        <v>122</v>
      </c>
      <c r="AT204" s="130" t="s">
        <v>117</v>
      </c>
      <c r="AU204" s="130" t="s">
        <v>78</v>
      </c>
      <c r="AY204" s="13" t="s">
        <v>115</v>
      </c>
      <c r="BE204" s="131">
        <f>IF(N204="základní",J204,0)</f>
        <v>0</v>
      </c>
      <c r="BF204" s="131">
        <f>IF(N204="snížená",J204,0)</f>
        <v>0</v>
      </c>
      <c r="BG204" s="131">
        <f>IF(N204="zákl. přenesená",J204,0)</f>
        <v>0</v>
      </c>
      <c r="BH204" s="131">
        <f>IF(N204="sníž. přenesená",J204,0)</f>
        <v>0</v>
      </c>
      <c r="BI204" s="131">
        <f>IF(N204="nulová",J204,0)</f>
        <v>0</v>
      </c>
      <c r="BJ204" s="13" t="s">
        <v>76</v>
      </c>
      <c r="BK204" s="131">
        <f>ROUND(I204*H204,2)</f>
        <v>0</v>
      </c>
      <c r="BL204" s="13" t="s">
        <v>122</v>
      </c>
      <c r="BM204" s="130" t="s">
        <v>274</v>
      </c>
    </row>
    <row r="205" spans="2:65" s="1" customFormat="1" ht="19.5">
      <c r="B205" s="25"/>
      <c r="D205" s="132" t="s">
        <v>124</v>
      </c>
      <c r="F205" s="133" t="s">
        <v>275</v>
      </c>
      <c r="L205" s="25"/>
      <c r="M205" s="134"/>
      <c r="T205" s="49"/>
      <c r="AT205" s="13" t="s">
        <v>124</v>
      </c>
      <c r="AU205" s="13" t="s">
        <v>78</v>
      </c>
    </row>
    <row r="206" spans="2:65" s="1" customFormat="1" ht="11.25">
      <c r="B206" s="25"/>
      <c r="D206" s="135" t="s">
        <v>126</v>
      </c>
      <c r="F206" s="136" t="s">
        <v>276</v>
      </c>
      <c r="L206" s="25"/>
      <c r="M206" s="134"/>
      <c r="T206" s="49"/>
      <c r="AT206" s="13" t="s">
        <v>126</v>
      </c>
      <c r="AU206" s="13" t="s">
        <v>78</v>
      </c>
    </row>
    <row r="207" spans="2:65" s="1" customFormat="1" ht="24.2" customHeight="1">
      <c r="B207" s="119"/>
      <c r="C207" s="120" t="s">
        <v>277</v>
      </c>
      <c r="D207" s="120" t="s">
        <v>117</v>
      </c>
      <c r="E207" s="121" t="s">
        <v>278</v>
      </c>
      <c r="F207" s="122" t="s">
        <v>279</v>
      </c>
      <c r="G207" s="123" t="s">
        <v>120</v>
      </c>
      <c r="H207" s="124">
        <v>19</v>
      </c>
      <c r="I207" s="125"/>
      <c r="J207" s="125">
        <f>ROUND(I207*H207,2)</f>
        <v>0</v>
      </c>
      <c r="K207" s="122" t="s">
        <v>121</v>
      </c>
      <c r="L207" s="25"/>
      <c r="M207" s="126" t="s">
        <v>1</v>
      </c>
      <c r="N207" s="127" t="s">
        <v>36</v>
      </c>
      <c r="O207" s="128">
        <v>0.24</v>
      </c>
      <c r="P207" s="128">
        <f>O207*H207</f>
        <v>4.5599999999999996</v>
      </c>
      <c r="Q207" s="128">
        <v>0</v>
      </c>
      <c r="R207" s="128">
        <f>Q207*H207</f>
        <v>0</v>
      </c>
      <c r="S207" s="128">
        <v>0</v>
      </c>
      <c r="T207" s="129">
        <f>S207*H207</f>
        <v>0</v>
      </c>
      <c r="AR207" s="130" t="s">
        <v>122</v>
      </c>
      <c r="AT207" s="130" t="s">
        <v>117</v>
      </c>
      <c r="AU207" s="130" t="s">
        <v>78</v>
      </c>
      <c r="AY207" s="13" t="s">
        <v>115</v>
      </c>
      <c r="BE207" s="131">
        <f>IF(N207="základní",J207,0)</f>
        <v>0</v>
      </c>
      <c r="BF207" s="131">
        <f>IF(N207="snížená",J207,0)</f>
        <v>0</v>
      </c>
      <c r="BG207" s="131">
        <f>IF(N207="zákl. přenesená",J207,0)</f>
        <v>0</v>
      </c>
      <c r="BH207" s="131">
        <f>IF(N207="sníž. přenesená",J207,0)</f>
        <v>0</v>
      </c>
      <c r="BI207" s="131">
        <f>IF(N207="nulová",J207,0)</f>
        <v>0</v>
      </c>
      <c r="BJ207" s="13" t="s">
        <v>76</v>
      </c>
      <c r="BK207" s="131">
        <f>ROUND(I207*H207,2)</f>
        <v>0</v>
      </c>
      <c r="BL207" s="13" t="s">
        <v>122</v>
      </c>
      <c r="BM207" s="130" t="s">
        <v>280</v>
      </c>
    </row>
    <row r="208" spans="2:65" s="1" customFormat="1" ht="19.5">
      <c r="B208" s="25"/>
      <c r="D208" s="132" t="s">
        <v>124</v>
      </c>
      <c r="F208" s="133" t="s">
        <v>281</v>
      </c>
      <c r="L208" s="25"/>
      <c r="M208" s="134"/>
      <c r="T208" s="49"/>
      <c r="AT208" s="13" t="s">
        <v>124</v>
      </c>
      <c r="AU208" s="13" t="s">
        <v>78</v>
      </c>
    </row>
    <row r="209" spans="2:65" s="1" customFormat="1" ht="11.25">
      <c r="B209" s="25"/>
      <c r="D209" s="135" t="s">
        <v>126</v>
      </c>
      <c r="F209" s="136" t="s">
        <v>282</v>
      </c>
      <c r="L209" s="25"/>
      <c r="M209" s="134"/>
      <c r="T209" s="49"/>
      <c r="AT209" s="13" t="s">
        <v>126</v>
      </c>
      <c r="AU209" s="13" t="s">
        <v>78</v>
      </c>
    </row>
    <row r="210" spans="2:65" s="1" customFormat="1" ht="16.5" customHeight="1">
      <c r="B210" s="119"/>
      <c r="C210" s="137" t="s">
        <v>283</v>
      </c>
      <c r="D210" s="137" t="s">
        <v>188</v>
      </c>
      <c r="E210" s="138" t="s">
        <v>284</v>
      </c>
      <c r="F210" s="139" t="s">
        <v>285</v>
      </c>
      <c r="G210" s="140" t="s">
        <v>191</v>
      </c>
      <c r="H210" s="141">
        <v>6.84</v>
      </c>
      <c r="I210" s="142"/>
      <c r="J210" s="142">
        <f>ROUND(I210*H210,2)</f>
        <v>0</v>
      </c>
      <c r="K210" s="139" t="s">
        <v>121</v>
      </c>
      <c r="L210" s="143"/>
      <c r="M210" s="144" t="s">
        <v>1</v>
      </c>
      <c r="N210" s="145" t="s">
        <v>36</v>
      </c>
      <c r="O210" s="128">
        <v>0</v>
      </c>
      <c r="P210" s="128">
        <f>O210*H210</f>
        <v>0</v>
      </c>
      <c r="Q210" s="128">
        <v>1</v>
      </c>
      <c r="R210" s="128">
        <f>Q210*H210</f>
        <v>6.84</v>
      </c>
      <c r="S210" s="128">
        <v>0</v>
      </c>
      <c r="T210" s="129">
        <f>S210*H210</f>
        <v>0</v>
      </c>
      <c r="AR210" s="130" t="s">
        <v>162</v>
      </c>
      <c r="AT210" s="130" t="s">
        <v>188</v>
      </c>
      <c r="AU210" s="130" t="s">
        <v>78</v>
      </c>
      <c r="AY210" s="13" t="s">
        <v>115</v>
      </c>
      <c r="BE210" s="131">
        <f>IF(N210="základní",J210,0)</f>
        <v>0</v>
      </c>
      <c r="BF210" s="131">
        <f>IF(N210="snížená",J210,0)</f>
        <v>0</v>
      </c>
      <c r="BG210" s="131">
        <f>IF(N210="zákl. přenesená",J210,0)</f>
        <v>0</v>
      </c>
      <c r="BH210" s="131">
        <f>IF(N210="sníž. přenesená",J210,0)</f>
        <v>0</v>
      </c>
      <c r="BI210" s="131">
        <f>IF(N210="nulová",J210,0)</f>
        <v>0</v>
      </c>
      <c r="BJ210" s="13" t="s">
        <v>76</v>
      </c>
      <c r="BK210" s="131">
        <f>ROUND(I210*H210,2)</f>
        <v>0</v>
      </c>
      <c r="BL210" s="13" t="s">
        <v>122</v>
      </c>
      <c r="BM210" s="130" t="s">
        <v>286</v>
      </c>
    </row>
    <row r="211" spans="2:65" s="1" customFormat="1" ht="11.25">
      <c r="B211" s="25"/>
      <c r="D211" s="132" t="s">
        <v>124</v>
      </c>
      <c r="F211" s="133" t="s">
        <v>285</v>
      </c>
      <c r="L211" s="25"/>
      <c r="M211" s="134"/>
      <c r="T211" s="49"/>
      <c r="AT211" s="13" t="s">
        <v>124</v>
      </c>
      <c r="AU211" s="13" t="s">
        <v>78</v>
      </c>
    </row>
    <row r="212" spans="2:65" s="1" customFormat="1" ht="21.75" customHeight="1">
      <c r="B212" s="119"/>
      <c r="C212" s="120" t="s">
        <v>287</v>
      </c>
      <c r="D212" s="120" t="s">
        <v>117</v>
      </c>
      <c r="E212" s="121" t="s">
        <v>288</v>
      </c>
      <c r="F212" s="122" t="s">
        <v>289</v>
      </c>
      <c r="G212" s="123" t="s">
        <v>120</v>
      </c>
      <c r="H212" s="124">
        <v>19</v>
      </c>
      <c r="I212" s="125"/>
      <c r="J212" s="125">
        <f>ROUND(I212*H212,2)</f>
        <v>0</v>
      </c>
      <c r="K212" s="122" t="s">
        <v>121</v>
      </c>
      <c r="L212" s="25"/>
      <c r="M212" s="126" t="s">
        <v>1</v>
      </c>
      <c r="N212" s="127" t="s">
        <v>36</v>
      </c>
      <c r="O212" s="128">
        <v>0.112</v>
      </c>
      <c r="P212" s="128">
        <f>O212*H212</f>
        <v>2.1280000000000001</v>
      </c>
      <c r="Q212" s="128">
        <v>0</v>
      </c>
      <c r="R212" s="128">
        <f>Q212*H212</f>
        <v>0</v>
      </c>
      <c r="S212" s="128">
        <v>0</v>
      </c>
      <c r="T212" s="129">
        <f>S212*H212</f>
        <v>0</v>
      </c>
      <c r="AR212" s="130" t="s">
        <v>122</v>
      </c>
      <c r="AT212" s="130" t="s">
        <v>117</v>
      </c>
      <c r="AU212" s="130" t="s">
        <v>78</v>
      </c>
      <c r="AY212" s="13" t="s">
        <v>115</v>
      </c>
      <c r="BE212" s="131">
        <f>IF(N212="základní",J212,0)</f>
        <v>0</v>
      </c>
      <c r="BF212" s="131">
        <f>IF(N212="snížená",J212,0)</f>
        <v>0</v>
      </c>
      <c r="BG212" s="131">
        <f>IF(N212="zákl. přenesená",J212,0)</f>
        <v>0</v>
      </c>
      <c r="BH212" s="131">
        <f>IF(N212="sníž. přenesená",J212,0)</f>
        <v>0</v>
      </c>
      <c r="BI212" s="131">
        <f>IF(N212="nulová",J212,0)</f>
        <v>0</v>
      </c>
      <c r="BJ212" s="13" t="s">
        <v>76</v>
      </c>
      <c r="BK212" s="131">
        <f>ROUND(I212*H212,2)</f>
        <v>0</v>
      </c>
      <c r="BL212" s="13" t="s">
        <v>122</v>
      </c>
      <c r="BM212" s="130" t="s">
        <v>290</v>
      </c>
    </row>
    <row r="213" spans="2:65" s="1" customFormat="1" ht="19.5">
      <c r="B213" s="25"/>
      <c r="D213" s="132" t="s">
        <v>124</v>
      </c>
      <c r="F213" s="133" t="s">
        <v>291</v>
      </c>
      <c r="L213" s="25"/>
      <c r="M213" s="134"/>
      <c r="T213" s="49"/>
      <c r="AT213" s="13" t="s">
        <v>124</v>
      </c>
      <c r="AU213" s="13" t="s">
        <v>78</v>
      </c>
    </row>
    <row r="214" spans="2:65" s="1" customFormat="1" ht="11.25">
      <c r="B214" s="25"/>
      <c r="D214" s="135" t="s">
        <v>126</v>
      </c>
      <c r="F214" s="136" t="s">
        <v>292</v>
      </c>
      <c r="L214" s="25"/>
      <c r="M214" s="134"/>
      <c r="T214" s="49"/>
      <c r="AT214" s="13" t="s">
        <v>126</v>
      </c>
      <c r="AU214" s="13" t="s">
        <v>78</v>
      </c>
    </row>
    <row r="215" spans="2:65" s="1" customFormat="1" ht="24.2" customHeight="1">
      <c r="B215" s="119"/>
      <c r="C215" s="137" t="s">
        <v>293</v>
      </c>
      <c r="D215" s="137" t="s">
        <v>188</v>
      </c>
      <c r="E215" s="138" t="s">
        <v>294</v>
      </c>
      <c r="F215" s="139" t="s">
        <v>295</v>
      </c>
      <c r="G215" s="140" t="s">
        <v>120</v>
      </c>
      <c r="H215" s="141">
        <v>19</v>
      </c>
      <c r="I215" s="142"/>
      <c r="J215" s="142">
        <f>ROUND(I215*H215,2)</f>
        <v>0</v>
      </c>
      <c r="K215" s="139" t="s">
        <v>121</v>
      </c>
      <c r="L215" s="143"/>
      <c r="M215" s="144" t="s">
        <v>1</v>
      </c>
      <c r="N215" s="145" t="s">
        <v>36</v>
      </c>
      <c r="O215" s="128">
        <v>0</v>
      </c>
      <c r="P215" s="128">
        <f>O215*H215</f>
        <v>0</v>
      </c>
      <c r="Q215" s="128">
        <v>1E-4</v>
      </c>
      <c r="R215" s="128">
        <f>Q215*H215</f>
        <v>1.9E-3</v>
      </c>
      <c r="S215" s="128">
        <v>0</v>
      </c>
      <c r="T215" s="129">
        <f>S215*H215</f>
        <v>0</v>
      </c>
      <c r="AR215" s="130" t="s">
        <v>162</v>
      </c>
      <c r="AT215" s="130" t="s">
        <v>188</v>
      </c>
      <c r="AU215" s="130" t="s">
        <v>78</v>
      </c>
      <c r="AY215" s="13" t="s">
        <v>115</v>
      </c>
      <c r="BE215" s="131">
        <f>IF(N215="základní",J215,0)</f>
        <v>0</v>
      </c>
      <c r="BF215" s="131">
        <f>IF(N215="snížená",J215,0)</f>
        <v>0</v>
      </c>
      <c r="BG215" s="131">
        <f>IF(N215="zákl. přenesená",J215,0)</f>
        <v>0</v>
      </c>
      <c r="BH215" s="131">
        <f>IF(N215="sníž. přenesená",J215,0)</f>
        <v>0</v>
      </c>
      <c r="BI215" s="131">
        <f>IF(N215="nulová",J215,0)</f>
        <v>0</v>
      </c>
      <c r="BJ215" s="13" t="s">
        <v>76</v>
      </c>
      <c r="BK215" s="131">
        <f>ROUND(I215*H215,2)</f>
        <v>0</v>
      </c>
      <c r="BL215" s="13" t="s">
        <v>122</v>
      </c>
      <c r="BM215" s="130" t="s">
        <v>296</v>
      </c>
    </row>
    <row r="216" spans="2:65" s="1" customFormat="1" ht="19.5">
      <c r="B216" s="25"/>
      <c r="D216" s="132" t="s">
        <v>124</v>
      </c>
      <c r="F216" s="133" t="s">
        <v>295</v>
      </c>
      <c r="L216" s="25"/>
      <c r="M216" s="134"/>
      <c r="T216" s="49"/>
      <c r="AT216" s="13" t="s">
        <v>124</v>
      </c>
      <c r="AU216" s="13" t="s">
        <v>78</v>
      </c>
    </row>
    <row r="217" spans="2:65" s="11" customFormat="1" ht="22.9" customHeight="1">
      <c r="B217" s="108"/>
      <c r="D217" s="109" t="s">
        <v>70</v>
      </c>
      <c r="E217" s="117" t="s">
        <v>133</v>
      </c>
      <c r="F217" s="117" t="s">
        <v>297</v>
      </c>
      <c r="J217" s="118">
        <f>BK217</f>
        <v>0</v>
      </c>
      <c r="L217" s="108"/>
      <c r="M217" s="112"/>
      <c r="P217" s="113">
        <f>SUM(P218:P224)</f>
        <v>15.644</v>
      </c>
      <c r="R217" s="113">
        <f>SUM(R218:R224)</f>
        <v>4.4568099999999999</v>
      </c>
      <c r="T217" s="114">
        <f>SUM(T218:T224)</f>
        <v>0</v>
      </c>
      <c r="AR217" s="109" t="s">
        <v>76</v>
      </c>
      <c r="AT217" s="115" t="s">
        <v>70</v>
      </c>
      <c r="AU217" s="115" t="s">
        <v>76</v>
      </c>
      <c r="AY217" s="109" t="s">
        <v>115</v>
      </c>
      <c r="BK217" s="116">
        <f>SUM(BK218:BK224)</f>
        <v>0</v>
      </c>
    </row>
    <row r="218" spans="2:65" s="1" customFormat="1" ht="24.2" customHeight="1">
      <c r="B218" s="119"/>
      <c r="C218" s="120" t="s">
        <v>298</v>
      </c>
      <c r="D218" s="120" t="s">
        <v>117</v>
      </c>
      <c r="E218" s="121" t="s">
        <v>299</v>
      </c>
      <c r="F218" s="122" t="s">
        <v>300</v>
      </c>
      <c r="G218" s="123" t="s">
        <v>171</v>
      </c>
      <c r="H218" s="124">
        <v>10</v>
      </c>
      <c r="I218" s="125"/>
      <c r="J218" s="125">
        <f>ROUND(I218*H218,2)</f>
        <v>0</v>
      </c>
      <c r="K218" s="122" t="s">
        <v>121</v>
      </c>
      <c r="L218" s="25"/>
      <c r="M218" s="126" t="s">
        <v>1</v>
      </c>
      <c r="N218" s="127" t="s">
        <v>36</v>
      </c>
      <c r="O218" s="128">
        <v>0.96499999999999997</v>
      </c>
      <c r="P218" s="128">
        <f>O218*H218</f>
        <v>9.65</v>
      </c>
      <c r="Q218" s="128">
        <v>0.24127000000000001</v>
      </c>
      <c r="R218" s="128">
        <f>Q218*H218</f>
        <v>2.4127000000000001</v>
      </c>
      <c r="S218" s="128">
        <v>0</v>
      </c>
      <c r="T218" s="129">
        <f>S218*H218</f>
        <v>0</v>
      </c>
      <c r="AR218" s="130" t="s">
        <v>122</v>
      </c>
      <c r="AT218" s="130" t="s">
        <v>117</v>
      </c>
      <c r="AU218" s="130" t="s">
        <v>78</v>
      </c>
      <c r="AY218" s="13" t="s">
        <v>115</v>
      </c>
      <c r="BE218" s="131">
        <f>IF(N218="základní",J218,0)</f>
        <v>0</v>
      </c>
      <c r="BF218" s="131">
        <f>IF(N218="snížená",J218,0)</f>
        <v>0</v>
      </c>
      <c r="BG218" s="131">
        <f>IF(N218="zákl. přenesená",J218,0)</f>
        <v>0</v>
      </c>
      <c r="BH218" s="131">
        <f>IF(N218="sníž. přenesená",J218,0)</f>
        <v>0</v>
      </c>
      <c r="BI218" s="131">
        <f>IF(N218="nulová",J218,0)</f>
        <v>0</v>
      </c>
      <c r="BJ218" s="13" t="s">
        <v>76</v>
      </c>
      <c r="BK218" s="131">
        <f>ROUND(I218*H218,2)</f>
        <v>0</v>
      </c>
      <c r="BL218" s="13" t="s">
        <v>122</v>
      </c>
      <c r="BM218" s="130" t="s">
        <v>301</v>
      </c>
    </row>
    <row r="219" spans="2:65" s="1" customFormat="1" ht="19.5">
      <c r="B219" s="25"/>
      <c r="D219" s="132" t="s">
        <v>124</v>
      </c>
      <c r="F219" s="133" t="s">
        <v>302</v>
      </c>
      <c r="L219" s="25"/>
      <c r="M219" s="134"/>
      <c r="T219" s="49"/>
      <c r="AT219" s="13" t="s">
        <v>124</v>
      </c>
      <c r="AU219" s="13" t="s">
        <v>78</v>
      </c>
    </row>
    <row r="220" spans="2:65" s="1" customFormat="1" ht="11.25">
      <c r="B220" s="25"/>
      <c r="D220" s="135" t="s">
        <v>126</v>
      </c>
      <c r="F220" s="136" t="s">
        <v>303</v>
      </c>
      <c r="L220" s="25"/>
      <c r="M220" s="134"/>
      <c r="T220" s="49"/>
      <c r="AT220" s="13" t="s">
        <v>126</v>
      </c>
      <c r="AU220" s="13" t="s">
        <v>78</v>
      </c>
    </row>
    <row r="221" spans="2:65" s="1" customFormat="1" ht="24.2" customHeight="1">
      <c r="B221" s="119"/>
      <c r="C221" s="137" t="s">
        <v>304</v>
      </c>
      <c r="D221" s="137" t="s">
        <v>188</v>
      </c>
      <c r="E221" s="138" t="s">
        <v>305</v>
      </c>
      <c r="F221" s="139" t="s">
        <v>306</v>
      </c>
      <c r="G221" s="140" t="s">
        <v>267</v>
      </c>
      <c r="H221" s="141">
        <v>57.15</v>
      </c>
      <c r="I221" s="142"/>
      <c r="J221" s="142">
        <f>ROUND(I221*H221,2)</f>
        <v>0</v>
      </c>
      <c r="K221" s="139" t="s">
        <v>121</v>
      </c>
      <c r="L221" s="143"/>
      <c r="M221" s="144" t="s">
        <v>1</v>
      </c>
      <c r="N221" s="145" t="s">
        <v>36</v>
      </c>
      <c r="O221" s="128">
        <v>0</v>
      </c>
      <c r="P221" s="128">
        <f>O221*H221</f>
        <v>0</v>
      </c>
      <c r="Q221" s="128">
        <v>3.4000000000000002E-2</v>
      </c>
      <c r="R221" s="128">
        <f>Q221*H221</f>
        <v>1.9431</v>
      </c>
      <c r="S221" s="128">
        <v>0</v>
      </c>
      <c r="T221" s="129">
        <f>S221*H221</f>
        <v>0</v>
      </c>
      <c r="AR221" s="130" t="s">
        <v>162</v>
      </c>
      <c r="AT221" s="130" t="s">
        <v>188</v>
      </c>
      <c r="AU221" s="130" t="s">
        <v>78</v>
      </c>
      <c r="AY221" s="13" t="s">
        <v>115</v>
      </c>
      <c r="BE221" s="131">
        <f>IF(N221="základní",J221,0)</f>
        <v>0</v>
      </c>
      <c r="BF221" s="131">
        <f>IF(N221="snížená",J221,0)</f>
        <v>0</v>
      </c>
      <c r="BG221" s="131">
        <f>IF(N221="zákl. přenesená",J221,0)</f>
        <v>0</v>
      </c>
      <c r="BH221" s="131">
        <f>IF(N221="sníž. přenesená",J221,0)</f>
        <v>0</v>
      </c>
      <c r="BI221" s="131">
        <f>IF(N221="nulová",J221,0)</f>
        <v>0</v>
      </c>
      <c r="BJ221" s="13" t="s">
        <v>76</v>
      </c>
      <c r="BK221" s="131">
        <f>ROUND(I221*H221,2)</f>
        <v>0</v>
      </c>
      <c r="BL221" s="13" t="s">
        <v>122</v>
      </c>
      <c r="BM221" s="130" t="s">
        <v>307</v>
      </c>
    </row>
    <row r="222" spans="2:65" s="1" customFormat="1" ht="11.25">
      <c r="B222" s="25"/>
      <c r="D222" s="132" t="s">
        <v>124</v>
      </c>
      <c r="F222" s="133" t="s">
        <v>306</v>
      </c>
      <c r="L222" s="25"/>
      <c r="M222" s="134"/>
      <c r="T222" s="49"/>
      <c r="AT222" s="13" t="s">
        <v>124</v>
      </c>
      <c r="AU222" s="13" t="s">
        <v>78</v>
      </c>
    </row>
    <row r="223" spans="2:65" s="1" customFormat="1" ht="16.5" customHeight="1">
      <c r="B223" s="119"/>
      <c r="C223" s="120" t="s">
        <v>308</v>
      </c>
      <c r="D223" s="120" t="s">
        <v>117</v>
      </c>
      <c r="E223" s="121" t="s">
        <v>309</v>
      </c>
      <c r="F223" s="122" t="s">
        <v>310</v>
      </c>
      <c r="G223" s="123" t="s">
        <v>171</v>
      </c>
      <c r="H223" s="124">
        <v>111</v>
      </c>
      <c r="I223" s="125"/>
      <c r="J223" s="125">
        <f>ROUND(I223*H223,2)</f>
        <v>0</v>
      </c>
      <c r="K223" s="122" t="s">
        <v>1</v>
      </c>
      <c r="L223" s="25"/>
      <c r="M223" s="126" t="s">
        <v>1</v>
      </c>
      <c r="N223" s="127" t="s">
        <v>36</v>
      </c>
      <c r="O223" s="128">
        <v>5.3999999999999999E-2</v>
      </c>
      <c r="P223" s="128">
        <f>O223*H223</f>
        <v>5.9939999999999998</v>
      </c>
      <c r="Q223" s="128">
        <v>9.1E-4</v>
      </c>
      <c r="R223" s="128">
        <f>Q223*H223</f>
        <v>0.10101</v>
      </c>
      <c r="S223" s="128">
        <v>0</v>
      </c>
      <c r="T223" s="129">
        <f>S223*H223</f>
        <v>0</v>
      </c>
      <c r="AR223" s="130" t="s">
        <v>122</v>
      </c>
      <c r="AT223" s="130" t="s">
        <v>117</v>
      </c>
      <c r="AU223" s="130" t="s">
        <v>78</v>
      </c>
      <c r="AY223" s="13" t="s">
        <v>115</v>
      </c>
      <c r="BE223" s="131">
        <f>IF(N223="základní",J223,0)</f>
        <v>0</v>
      </c>
      <c r="BF223" s="131">
        <f>IF(N223="snížená",J223,0)</f>
        <v>0</v>
      </c>
      <c r="BG223" s="131">
        <f>IF(N223="zákl. přenesená",J223,0)</f>
        <v>0</v>
      </c>
      <c r="BH223" s="131">
        <f>IF(N223="sníž. přenesená",J223,0)</f>
        <v>0</v>
      </c>
      <c r="BI223" s="131">
        <f>IF(N223="nulová",J223,0)</f>
        <v>0</v>
      </c>
      <c r="BJ223" s="13" t="s">
        <v>76</v>
      </c>
      <c r="BK223" s="131">
        <f>ROUND(I223*H223,2)</f>
        <v>0</v>
      </c>
      <c r="BL223" s="13" t="s">
        <v>122</v>
      </c>
      <c r="BM223" s="130" t="s">
        <v>311</v>
      </c>
    </row>
    <row r="224" spans="2:65" s="1" customFormat="1" ht="11.25">
      <c r="B224" s="25"/>
      <c r="D224" s="132" t="s">
        <v>124</v>
      </c>
      <c r="F224" s="133" t="s">
        <v>312</v>
      </c>
      <c r="L224" s="25"/>
      <c r="M224" s="134"/>
      <c r="T224" s="49"/>
      <c r="AT224" s="13" t="s">
        <v>124</v>
      </c>
      <c r="AU224" s="13" t="s">
        <v>78</v>
      </c>
    </row>
    <row r="225" spans="2:65" s="11" customFormat="1" ht="22.9" customHeight="1">
      <c r="B225" s="108"/>
      <c r="D225" s="109" t="s">
        <v>70</v>
      </c>
      <c r="E225" s="117" t="s">
        <v>144</v>
      </c>
      <c r="F225" s="117" t="s">
        <v>313</v>
      </c>
      <c r="J225" s="118">
        <f>BK225</f>
        <v>0</v>
      </c>
      <c r="L225" s="108"/>
      <c r="M225" s="112"/>
      <c r="P225" s="113">
        <f>SUM(P226:P293)</f>
        <v>574.70319999999992</v>
      </c>
      <c r="R225" s="113">
        <f>SUM(R226:R293)</f>
        <v>149.82739999999998</v>
      </c>
      <c r="T225" s="114">
        <f>SUM(T226:T293)</f>
        <v>0</v>
      </c>
      <c r="AR225" s="109" t="s">
        <v>76</v>
      </c>
      <c r="AT225" s="115" t="s">
        <v>70</v>
      </c>
      <c r="AU225" s="115" t="s">
        <v>76</v>
      </c>
      <c r="AY225" s="109" t="s">
        <v>115</v>
      </c>
      <c r="BK225" s="116">
        <f>SUM(BK226:BK293)</f>
        <v>0</v>
      </c>
    </row>
    <row r="226" spans="2:65" s="1" customFormat="1" ht="24.2" customHeight="1">
      <c r="B226" s="119"/>
      <c r="C226" s="120" t="s">
        <v>314</v>
      </c>
      <c r="D226" s="120" t="s">
        <v>117</v>
      </c>
      <c r="E226" s="121" t="s">
        <v>315</v>
      </c>
      <c r="F226" s="122" t="s">
        <v>316</v>
      </c>
      <c r="G226" s="123" t="s">
        <v>120</v>
      </c>
      <c r="H226" s="124">
        <v>20</v>
      </c>
      <c r="I226" s="125"/>
      <c r="J226" s="125">
        <f>ROUND(I226*H226,2)</f>
        <v>0</v>
      </c>
      <c r="K226" s="122" t="s">
        <v>121</v>
      </c>
      <c r="L226" s="25"/>
      <c r="M226" s="126" t="s">
        <v>1</v>
      </c>
      <c r="N226" s="127" t="s">
        <v>36</v>
      </c>
      <c r="O226" s="128">
        <v>2.3E-2</v>
      </c>
      <c r="P226" s="128">
        <f>O226*H226</f>
        <v>0.45999999999999996</v>
      </c>
      <c r="Q226" s="128">
        <v>0</v>
      </c>
      <c r="R226" s="128">
        <f>Q226*H226</f>
        <v>0</v>
      </c>
      <c r="S226" s="128">
        <v>0</v>
      </c>
      <c r="T226" s="129">
        <f>S226*H226</f>
        <v>0</v>
      </c>
      <c r="AR226" s="130" t="s">
        <v>122</v>
      </c>
      <c r="AT226" s="130" t="s">
        <v>117</v>
      </c>
      <c r="AU226" s="130" t="s">
        <v>78</v>
      </c>
      <c r="AY226" s="13" t="s">
        <v>115</v>
      </c>
      <c r="BE226" s="131">
        <f>IF(N226="základní",J226,0)</f>
        <v>0</v>
      </c>
      <c r="BF226" s="131">
        <f>IF(N226="snížená",J226,0)</f>
        <v>0</v>
      </c>
      <c r="BG226" s="131">
        <f>IF(N226="zákl. přenesená",J226,0)</f>
        <v>0</v>
      </c>
      <c r="BH226" s="131">
        <f>IF(N226="sníž. přenesená",J226,0)</f>
        <v>0</v>
      </c>
      <c r="BI226" s="131">
        <f>IF(N226="nulová",J226,0)</f>
        <v>0</v>
      </c>
      <c r="BJ226" s="13" t="s">
        <v>76</v>
      </c>
      <c r="BK226" s="131">
        <f>ROUND(I226*H226,2)</f>
        <v>0</v>
      </c>
      <c r="BL226" s="13" t="s">
        <v>122</v>
      </c>
      <c r="BM226" s="130" t="s">
        <v>317</v>
      </c>
    </row>
    <row r="227" spans="2:65" s="1" customFormat="1" ht="19.5">
      <c r="B227" s="25"/>
      <c r="D227" s="132" t="s">
        <v>124</v>
      </c>
      <c r="F227" s="133" t="s">
        <v>318</v>
      </c>
      <c r="L227" s="25"/>
      <c r="M227" s="134"/>
      <c r="T227" s="49"/>
      <c r="AT227" s="13" t="s">
        <v>124</v>
      </c>
      <c r="AU227" s="13" t="s">
        <v>78</v>
      </c>
    </row>
    <row r="228" spans="2:65" s="1" customFormat="1" ht="11.25">
      <c r="B228" s="25"/>
      <c r="D228" s="135" t="s">
        <v>126</v>
      </c>
      <c r="F228" s="136" t="s">
        <v>319</v>
      </c>
      <c r="L228" s="25"/>
      <c r="M228" s="134"/>
      <c r="T228" s="49"/>
      <c r="AT228" s="13" t="s">
        <v>126</v>
      </c>
      <c r="AU228" s="13" t="s">
        <v>78</v>
      </c>
    </row>
    <row r="229" spans="2:65" s="1" customFormat="1" ht="24.2" customHeight="1">
      <c r="B229" s="119"/>
      <c r="C229" s="120" t="s">
        <v>320</v>
      </c>
      <c r="D229" s="120" t="s">
        <v>117</v>
      </c>
      <c r="E229" s="121" t="s">
        <v>321</v>
      </c>
      <c r="F229" s="122" t="s">
        <v>322</v>
      </c>
      <c r="G229" s="123" t="s">
        <v>120</v>
      </c>
      <c r="H229" s="124">
        <v>206.6</v>
      </c>
      <c r="I229" s="125"/>
      <c r="J229" s="125">
        <f>ROUND(I229*H229,2)</f>
        <v>0</v>
      </c>
      <c r="K229" s="122" t="s">
        <v>121</v>
      </c>
      <c r="L229" s="25"/>
      <c r="M229" s="126" t="s">
        <v>1</v>
      </c>
      <c r="N229" s="127" t="s">
        <v>36</v>
      </c>
      <c r="O229" s="128">
        <v>2.5999999999999999E-2</v>
      </c>
      <c r="P229" s="128">
        <f>O229*H229</f>
        <v>5.3715999999999999</v>
      </c>
      <c r="Q229" s="128">
        <v>0</v>
      </c>
      <c r="R229" s="128">
        <f>Q229*H229</f>
        <v>0</v>
      </c>
      <c r="S229" s="128">
        <v>0</v>
      </c>
      <c r="T229" s="129">
        <f>S229*H229</f>
        <v>0</v>
      </c>
      <c r="AR229" s="130" t="s">
        <v>122</v>
      </c>
      <c r="AT229" s="130" t="s">
        <v>117</v>
      </c>
      <c r="AU229" s="130" t="s">
        <v>78</v>
      </c>
      <c r="AY229" s="13" t="s">
        <v>115</v>
      </c>
      <c r="BE229" s="131">
        <f>IF(N229="základní",J229,0)</f>
        <v>0</v>
      </c>
      <c r="BF229" s="131">
        <f>IF(N229="snížená",J229,0)</f>
        <v>0</v>
      </c>
      <c r="BG229" s="131">
        <f>IF(N229="zákl. přenesená",J229,0)</f>
        <v>0</v>
      </c>
      <c r="BH229" s="131">
        <f>IF(N229="sníž. přenesená",J229,0)</f>
        <v>0</v>
      </c>
      <c r="BI229" s="131">
        <f>IF(N229="nulová",J229,0)</f>
        <v>0</v>
      </c>
      <c r="BJ229" s="13" t="s">
        <v>76</v>
      </c>
      <c r="BK229" s="131">
        <f>ROUND(I229*H229,2)</f>
        <v>0</v>
      </c>
      <c r="BL229" s="13" t="s">
        <v>122</v>
      </c>
      <c r="BM229" s="130" t="s">
        <v>323</v>
      </c>
    </row>
    <row r="230" spans="2:65" s="1" customFormat="1" ht="19.5">
      <c r="B230" s="25"/>
      <c r="D230" s="132" t="s">
        <v>124</v>
      </c>
      <c r="F230" s="133" t="s">
        <v>324</v>
      </c>
      <c r="L230" s="25"/>
      <c r="M230" s="134"/>
      <c r="T230" s="49"/>
      <c r="AT230" s="13" t="s">
        <v>124</v>
      </c>
      <c r="AU230" s="13" t="s">
        <v>78</v>
      </c>
    </row>
    <row r="231" spans="2:65" s="1" customFormat="1" ht="11.25">
      <c r="B231" s="25"/>
      <c r="D231" s="135" t="s">
        <v>126</v>
      </c>
      <c r="F231" s="136" t="s">
        <v>325</v>
      </c>
      <c r="L231" s="25"/>
      <c r="M231" s="134"/>
      <c r="T231" s="49"/>
      <c r="AT231" s="13" t="s">
        <v>126</v>
      </c>
      <c r="AU231" s="13" t="s">
        <v>78</v>
      </c>
    </row>
    <row r="232" spans="2:65" s="1" customFormat="1" ht="24.2" customHeight="1">
      <c r="B232" s="119"/>
      <c r="C232" s="120" t="s">
        <v>326</v>
      </c>
      <c r="D232" s="120" t="s">
        <v>117</v>
      </c>
      <c r="E232" s="121" t="s">
        <v>327</v>
      </c>
      <c r="F232" s="122" t="s">
        <v>328</v>
      </c>
      <c r="G232" s="123" t="s">
        <v>120</v>
      </c>
      <c r="H232" s="124">
        <v>71.400000000000006</v>
      </c>
      <c r="I232" s="125"/>
      <c r="J232" s="125">
        <f>ROUND(I232*H232,2)</f>
        <v>0</v>
      </c>
      <c r="K232" s="122" t="s">
        <v>121</v>
      </c>
      <c r="L232" s="25"/>
      <c r="M232" s="126" t="s">
        <v>1</v>
      </c>
      <c r="N232" s="127" t="s">
        <v>36</v>
      </c>
      <c r="O232" s="128">
        <v>2.9000000000000001E-2</v>
      </c>
      <c r="P232" s="128">
        <f>O232*H232</f>
        <v>2.0706000000000002</v>
      </c>
      <c r="Q232" s="128">
        <v>0</v>
      </c>
      <c r="R232" s="128">
        <f>Q232*H232</f>
        <v>0</v>
      </c>
      <c r="S232" s="128">
        <v>0</v>
      </c>
      <c r="T232" s="129">
        <f>S232*H232</f>
        <v>0</v>
      </c>
      <c r="AR232" s="130" t="s">
        <v>122</v>
      </c>
      <c r="AT232" s="130" t="s">
        <v>117</v>
      </c>
      <c r="AU232" s="130" t="s">
        <v>78</v>
      </c>
      <c r="AY232" s="13" t="s">
        <v>115</v>
      </c>
      <c r="BE232" s="131">
        <f>IF(N232="základní",J232,0)</f>
        <v>0</v>
      </c>
      <c r="BF232" s="131">
        <f>IF(N232="snížená",J232,0)</f>
        <v>0</v>
      </c>
      <c r="BG232" s="131">
        <f>IF(N232="zákl. přenesená",J232,0)</f>
        <v>0</v>
      </c>
      <c r="BH232" s="131">
        <f>IF(N232="sníž. přenesená",J232,0)</f>
        <v>0</v>
      </c>
      <c r="BI232" s="131">
        <f>IF(N232="nulová",J232,0)</f>
        <v>0</v>
      </c>
      <c r="BJ232" s="13" t="s">
        <v>76</v>
      </c>
      <c r="BK232" s="131">
        <f>ROUND(I232*H232,2)</f>
        <v>0</v>
      </c>
      <c r="BL232" s="13" t="s">
        <v>122</v>
      </c>
      <c r="BM232" s="130" t="s">
        <v>329</v>
      </c>
    </row>
    <row r="233" spans="2:65" s="1" customFormat="1" ht="19.5">
      <c r="B233" s="25"/>
      <c r="D233" s="132" t="s">
        <v>124</v>
      </c>
      <c r="F233" s="133" t="s">
        <v>330</v>
      </c>
      <c r="L233" s="25"/>
      <c r="M233" s="134"/>
      <c r="T233" s="49"/>
      <c r="AT233" s="13" t="s">
        <v>124</v>
      </c>
      <c r="AU233" s="13" t="s">
        <v>78</v>
      </c>
    </row>
    <row r="234" spans="2:65" s="1" customFormat="1" ht="11.25">
      <c r="B234" s="25"/>
      <c r="D234" s="135" t="s">
        <v>126</v>
      </c>
      <c r="F234" s="136" t="s">
        <v>331</v>
      </c>
      <c r="L234" s="25"/>
      <c r="M234" s="134"/>
      <c r="T234" s="49"/>
      <c r="AT234" s="13" t="s">
        <v>126</v>
      </c>
      <c r="AU234" s="13" t="s">
        <v>78</v>
      </c>
    </row>
    <row r="235" spans="2:65" s="1" customFormat="1" ht="24.2" customHeight="1">
      <c r="B235" s="119"/>
      <c r="C235" s="120" t="s">
        <v>332</v>
      </c>
      <c r="D235" s="120" t="s">
        <v>117</v>
      </c>
      <c r="E235" s="121" t="s">
        <v>333</v>
      </c>
      <c r="F235" s="122" t="s">
        <v>334</v>
      </c>
      <c r="G235" s="123" t="s">
        <v>120</v>
      </c>
      <c r="H235" s="124">
        <v>890</v>
      </c>
      <c r="I235" s="125"/>
      <c r="J235" s="125">
        <f>ROUND(I235*H235,2)</f>
        <v>0</v>
      </c>
      <c r="K235" s="122" t="s">
        <v>121</v>
      </c>
      <c r="L235" s="25"/>
      <c r="M235" s="126" t="s">
        <v>1</v>
      </c>
      <c r="N235" s="127" t="s">
        <v>36</v>
      </c>
      <c r="O235" s="128">
        <v>3.1E-2</v>
      </c>
      <c r="P235" s="128">
        <f>O235*H235</f>
        <v>27.59</v>
      </c>
      <c r="Q235" s="128">
        <v>0</v>
      </c>
      <c r="R235" s="128">
        <f>Q235*H235</f>
        <v>0</v>
      </c>
      <c r="S235" s="128">
        <v>0</v>
      </c>
      <c r="T235" s="129">
        <f>S235*H235</f>
        <v>0</v>
      </c>
      <c r="AR235" s="130" t="s">
        <v>122</v>
      </c>
      <c r="AT235" s="130" t="s">
        <v>117</v>
      </c>
      <c r="AU235" s="130" t="s">
        <v>78</v>
      </c>
      <c r="AY235" s="13" t="s">
        <v>115</v>
      </c>
      <c r="BE235" s="131">
        <f>IF(N235="základní",J235,0)</f>
        <v>0</v>
      </c>
      <c r="BF235" s="131">
        <f>IF(N235="snížená",J235,0)</f>
        <v>0</v>
      </c>
      <c r="BG235" s="131">
        <f>IF(N235="zákl. přenesená",J235,0)</f>
        <v>0</v>
      </c>
      <c r="BH235" s="131">
        <f>IF(N235="sníž. přenesená",J235,0)</f>
        <v>0</v>
      </c>
      <c r="BI235" s="131">
        <f>IF(N235="nulová",J235,0)</f>
        <v>0</v>
      </c>
      <c r="BJ235" s="13" t="s">
        <v>76</v>
      </c>
      <c r="BK235" s="131">
        <f>ROUND(I235*H235,2)</f>
        <v>0</v>
      </c>
      <c r="BL235" s="13" t="s">
        <v>122</v>
      </c>
      <c r="BM235" s="130" t="s">
        <v>335</v>
      </c>
    </row>
    <row r="236" spans="2:65" s="1" customFormat="1" ht="19.5">
      <c r="B236" s="25"/>
      <c r="D236" s="132" t="s">
        <v>124</v>
      </c>
      <c r="F236" s="133" t="s">
        <v>336</v>
      </c>
      <c r="L236" s="25"/>
      <c r="M236" s="134"/>
      <c r="T236" s="49"/>
      <c r="AT236" s="13" t="s">
        <v>124</v>
      </c>
      <c r="AU236" s="13" t="s">
        <v>78</v>
      </c>
    </row>
    <row r="237" spans="2:65" s="1" customFormat="1" ht="11.25">
      <c r="B237" s="25"/>
      <c r="D237" s="135" t="s">
        <v>126</v>
      </c>
      <c r="F237" s="136" t="s">
        <v>337</v>
      </c>
      <c r="L237" s="25"/>
      <c r="M237" s="134"/>
      <c r="T237" s="49"/>
      <c r="AT237" s="13" t="s">
        <v>126</v>
      </c>
      <c r="AU237" s="13" t="s">
        <v>78</v>
      </c>
    </row>
    <row r="238" spans="2:65" s="1" customFormat="1" ht="24.2" customHeight="1">
      <c r="B238" s="119"/>
      <c r="C238" s="120" t="s">
        <v>338</v>
      </c>
      <c r="D238" s="120" t="s">
        <v>117</v>
      </c>
      <c r="E238" s="121" t="s">
        <v>339</v>
      </c>
      <c r="F238" s="122" t="s">
        <v>340</v>
      </c>
      <c r="G238" s="123" t="s">
        <v>120</v>
      </c>
      <c r="H238" s="124">
        <v>51</v>
      </c>
      <c r="I238" s="125"/>
      <c r="J238" s="125">
        <f>ROUND(I238*H238,2)</f>
        <v>0</v>
      </c>
      <c r="K238" s="122" t="s">
        <v>121</v>
      </c>
      <c r="L238" s="25"/>
      <c r="M238" s="126" t="s">
        <v>1</v>
      </c>
      <c r="N238" s="127" t="s">
        <v>36</v>
      </c>
      <c r="O238" s="128">
        <v>4.1000000000000002E-2</v>
      </c>
      <c r="P238" s="128">
        <f>O238*H238</f>
        <v>2.0910000000000002</v>
      </c>
      <c r="Q238" s="128">
        <v>0</v>
      </c>
      <c r="R238" s="128">
        <f>Q238*H238</f>
        <v>0</v>
      </c>
      <c r="S238" s="128">
        <v>0</v>
      </c>
      <c r="T238" s="129">
        <f>S238*H238</f>
        <v>0</v>
      </c>
      <c r="AR238" s="130" t="s">
        <v>122</v>
      </c>
      <c r="AT238" s="130" t="s">
        <v>117</v>
      </c>
      <c r="AU238" s="130" t="s">
        <v>78</v>
      </c>
      <c r="AY238" s="13" t="s">
        <v>115</v>
      </c>
      <c r="BE238" s="131">
        <f>IF(N238="základní",J238,0)</f>
        <v>0</v>
      </c>
      <c r="BF238" s="131">
        <f>IF(N238="snížená",J238,0)</f>
        <v>0</v>
      </c>
      <c r="BG238" s="131">
        <f>IF(N238="zákl. přenesená",J238,0)</f>
        <v>0</v>
      </c>
      <c r="BH238" s="131">
        <f>IF(N238="sníž. přenesená",J238,0)</f>
        <v>0</v>
      </c>
      <c r="BI238" s="131">
        <f>IF(N238="nulová",J238,0)</f>
        <v>0</v>
      </c>
      <c r="BJ238" s="13" t="s">
        <v>76</v>
      </c>
      <c r="BK238" s="131">
        <f>ROUND(I238*H238,2)</f>
        <v>0</v>
      </c>
      <c r="BL238" s="13" t="s">
        <v>122</v>
      </c>
      <c r="BM238" s="130" t="s">
        <v>341</v>
      </c>
    </row>
    <row r="239" spans="2:65" s="1" customFormat="1" ht="19.5">
      <c r="B239" s="25"/>
      <c r="D239" s="132" t="s">
        <v>124</v>
      </c>
      <c r="F239" s="133" t="s">
        <v>342</v>
      </c>
      <c r="L239" s="25"/>
      <c r="M239" s="134"/>
      <c r="T239" s="49"/>
      <c r="AT239" s="13" t="s">
        <v>124</v>
      </c>
      <c r="AU239" s="13" t="s">
        <v>78</v>
      </c>
    </row>
    <row r="240" spans="2:65" s="1" customFormat="1" ht="11.25">
      <c r="B240" s="25"/>
      <c r="D240" s="135" t="s">
        <v>126</v>
      </c>
      <c r="F240" s="136" t="s">
        <v>343</v>
      </c>
      <c r="L240" s="25"/>
      <c r="M240" s="134"/>
      <c r="T240" s="49"/>
      <c r="AT240" s="13" t="s">
        <v>126</v>
      </c>
      <c r="AU240" s="13" t="s">
        <v>78</v>
      </c>
    </row>
    <row r="241" spans="2:65" s="1" customFormat="1" ht="24.2" customHeight="1">
      <c r="B241" s="119"/>
      <c r="C241" s="120" t="s">
        <v>344</v>
      </c>
      <c r="D241" s="120" t="s">
        <v>117</v>
      </c>
      <c r="E241" s="121" t="s">
        <v>345</v>
      </c>
      <c r="F241" s="122" t="s">
        <v>346</v>
      </c>
      <c r="G241" s="123" t="s">
        <v>120</v>
      </c>
      <c r="H241" s="124">
        <v>380</v>
      </c>
      <c r="I241" s="125"/>
      <c r="J241" s="125">
        <f>ROUND(I241*H241,2)</f>
        <v>0</v>
      </c>
      <c r="K241" s="122" t="s">
        <v>1</v>
      </c>
      <c r="L241" s="25"/>
      <c r="M241" s="126" t="s">
        <v>1</v>
      </c>
      <c r="N241" s="127" t="s">
        <v>36</v>
      </c>
      <c r="O241" s="128">
        <v>2.7E-2</v>
      </c>
      <c r="P241" s="128">
        <f>O241*H241</f>
        <v>10.26</v>
      </c>
      <c r="Q241" s="128">
        <v>0</v>
      </c>
      <c r="R241" s="128">
        <f>Q241*H241</f>
        <v>0</v>
      </c>
      <c r="S241" s="128">
        <v>0</v>
      </c>
      <c r="T241" s="129">
        <f>S241*H241</f>
        <v>0</v>
      </c>
      <c r="AR241" s="130" t="s">
        <v>122</v>
      </c>
      <c r="AT241" s="130" t="s">
        <v>117</v>
      </c>
      <c r="AU241" s="130" t="s">
        <v>78</v>
      </c>
      <c r="AY241" s="13" t="s">
        <v>115</v>
      </c>
      <c r="BE241" s="131">
        <f>IF(N241="základní",J241,0)</f>
        <v>0</v>
      </c>
      <c r="BF241" s="131">
        <f>IF(N241="snížená",J241,0)</f>
        <v>0</v>
      </c>
      <c r="BG241" s="131">
        <f>IF(N241="zákl. přenesená",J241,0)</f>
        <v>0</v>
      </c>
      <c r="BH241" s="131">
        <f>IF(N241="sníž. přenesená",J241,0)</f>
        <v>0</v>
      </c>
      <c r="BI241" s="131">
        <f>IF(N241="nulová",J241,0)</f>
        <v>0</v>
      </c>
      <c r="BJ241" s="13" t="s">
        <v>76</v>
      </c>
      <c r="BK241" s="131">
        <f>ROUND(I241*H241,2)</f>
        <v>0</v>
      </c>
      <c r="BL241" s="13" t="s">
        <v>122</v>
      </c>
      <c r="BM241" s="130" t="s">
        <v>347</v>
      </c>
    </row>
    <row r="242" spans="2:65" s="1" customFormat="1" ht="29.25">
      <c r="B242" s="25"/>
      <c r="D242" s="132" t="s">
        <v>124</v>
      </c>
      <c r="F242" s="133" t="s">
        <v>348</v>
      </c>
      <c r="L242" s="25"/>
      <c r="M242" s="134"/>
      <c r="T242" s="49"/>
      <c r="AT242" s="13" t="s">
        <v>124</v>
      </c>
      <c r="AU242" s="13" t="s">
        <v>78</v>
      </c>
    </row>
    <row r="243" spans="2:65" s="1" customFormat="1" ht="24.2" customHeight="1">
      <c r="B243" s="119"/>
      <c r="C243" s="120" t="s">
        <v>349</v>
      </c>
      <c r="D243" s="120" t="s">
        <v>117</v>
      </c>
      <c r="E243" s="121" t="s">
        <v>350</v>
      </c>
      <c r="F243" s="122" t="s">
        <v>351</v>
      </c>
      <c r="G243" s="123" t="s">
        <v>120</v>
      </c>
      <c r="H243" s="124">
        <v>65</v>
      </c>
      <c r="I243" s="125"/>
      <c r="J243" s="125">
        <f>ROUND(I243*H243,2)</f>
        <v>0</v>
      </c>
      <c r="K243" s="122" t="s">
        <v>121</v>
      </c>
      <c r="L243" s="25"/>
      <c r="M243" s="126" t="s">
        <v>1</v>
      </c>
      <c r="N243" s="127" t="s">
        <v>36</v>
      </c>
      <c r="O243" s="128">
        <v>2.8000000000000001E-2</v>
      </c>
      <c r="P243" s="128">
        <f>O243*H243</f>
        <v>1.82</v>
      </c>
      <c r="Q243" s="128">
        <v>0</v>
      </c>
      <c r="R243" s="128">
        <f>Q243*H243</f>
        <v>0</v>
      </c>
      <c r="S243" s="128">
        <v>0</v>
      </c>
      <c r="T243" s="129">
        <f>S243*H243</f>
        <v>0</v>
      </c>
      <c r="AR243" s="130" t="s">
        <v>122</v>
      </c>
      <c r="AT243" s="130" t="s">
        <v>117</v>
      </c>
      <c r="AU243" s="130" t="s">
        <v>78</v>
      </c>
      <c r="AY243" s="13" t="s">
        <v>115</v>
      </c>
      <c r="BE243" s="131">
        <f>IF(N243="základní",J243,0)</f>
        <v>0</v>
      </c>
      <c r="BF243" s="131">
        <f>IF(N243="snížená",J243,0)</f>
        <v>0</v>
      </c>
      <c r="BG243" s="131">
        <f>IF(N243="zákl. přenesená",J243,0)</f>
        <v>0</v>
      </c>
      <c r="BH243" s="131">
        <f>IF(N243="sníž. přenesená",J243,0)</f>
        <v>0</v>
      </c>
      <c r="BI243" s="131">
        <f>IF(N243="nulová",J243,0)</f>
        <v>0</v>
      </c>
      <c r="BJ243" s="13" t="s">
        <v>76</v>
      </c>
      <c r="BK243" s="131">
        <f>ROUND(I243*H243,2)</f>
        <v>0</v>
      </c>
      <c r="BL243" s="13" t="s">
        <v>122</v>
      </c>
      <c r="BM243" s="130" t="s">
        <v>352</v>
      </c>
    </row>
    <row r="244" spans="2:65" s="1" customFormat="1" ht="29.25">
      <c r="B244" s="25"/>
      <c r="D244" s="132" t="s">
        <v>124</v>
      </c>
      <c r="F244" s="133" t="s">
        <v>353</v>
      </c>
      <c r="L244" s="25"/>
      <c r="M244" s="134"/>
      <c r="T244" s="49"/>
      <c r="AT244" s="13" t="s">
        <v>124</v>
      </c>
      <c r="AU244" s="13" t="s">
        <v>78</v>
      </c>
    </row>
    <row r="245" spans="2:65" s="1" customFormat="1" ht="11.25">
      <c r="B245" s="25"/>
      <c r="D245" s="135" t="s">
        <v>126</v>
      </c>
      <c r="F245" s="136" t="s">
        <v>354</v>
      </c>
      <c r="L245" s="25"/>
      <c r="M245" s="134"/>
      <c r="T245" s="49"/>
      <c r="AT245" s="13" t="s">
        <v>126</v>
      </c>
      <c r="AU245" s="13" t="s">
        <v>78</v>
      </c>
    </row>
    <row r="246" spans="2:65" s="1" customFormat="1" ht="24.2" customHeight="1">
      <c r="B246" s="119"/>
      <c r="C246" s="120" t="s">
        <v>355</v>
      </c>
      <c r="D246" s="120" t="s">
        <v>117</v>
      </c>
      <c r="E246" s="121" t="s">
        <v>356</v>
      </c>
      <c r="F246" s="122" t="s">
        <v>357</v>
      </c>
      <c r="G246" s="123" t="s">
        <v>120</v>
      </c>
      <c r="H246" s="124">
        <v>3684</v>
      </c>
      <c r="I246" s="125"/>
      <c r="J246" s="125">
        <f>ROUND(I246*H246,2)</f>
        <v>0</v>
      </c>
      <c r="K246" s="122" t="s">
        <v>121</v>
      </c>
      <c r="L246" s="25"/>
      <c r="M246" s="126" t="s">
        <v>1</v>
      </c>
      <c r="N246" s="127" t="s">
        <v>36</v>
      </c>
      <c r="O246" s="128">
        <v>2E-3</v>
      </c>
      <c r="P246" s="128">
        <f>O246*H246</f>
        <v>7.3680000000000003</v>
      </c>
      <c r="Q246" s="128">
        <v>0</v>
      </c>
      <c r="R246" s="128">
        <f>Q246*H246</f>
        <v>0</v>
      </c>
      <c r="S246" s="128">
        <v>0</v>
      </c>
      <c r="T246" s="129">
        <f>S246*H246</f>
        <v>0</v>
      </c>
      <c r="AR246" s="130" t="s">
        <v>122</v>
      </c>
      <c r="AT246" s="130" t="s">
        <v>117</v>
      </c>
      <c r="AU246" s="130" t="s">
        <v>78</v>
      </c>
      <c r="AY246" s="13" t="s">
        <v>115</v>
      </c>
      <c r="BE246" s="131">
        <f>IF(N246="základní",J246,0)</f>
        <v>0</v>
      </c>
      <c r="BF246" s="131">
        <f>IF(N246="snížená",J246,0)</f>
        <v>0</v>
      </c>
      <c r="BG246" s="131">
        <f>IF(N246="zákl. přenesená",J246,0)</f>
        <v>0</v>
      </c>
      <c r="BH246" s="131">
        <f>IF(N246="sníž. přenesená",J246,0)</f>
        <v>0</v>
      </c>
      <c r="BI246" s="131">
        <f>IF(N246="nulová",J246,0)</f>
        <v>0</v>
      </c>
      <c r="BJ246" s="13" t="s">
        <v>76</v>
      </c>
      <c r="BK246" s="131">
        <f>ROUND(I246*H246,2)</f>
        <v>0</v>
      </c>
      <c r="BL246" s="13" t="s">
        <v>122</v>
      </c>
      <c r="BM246" s="130" t="s">
        <v>358</v>
      </c>
    </row>
    <row r="247" spans="2:65" s="1" customFormat="1" ht="19.5">
      <c r="B247" s="25"/>
      <c r="D247" s="132" t="s">
        <v>124</v>
      </c>
      <c r="F247" s="133" t="s">
        <v>359</v>
      </c>
      <c r="L247" s="25"/>
      <c r="M247" s="134"/>
      <c r="T247" s="49"/>
      <c r="AT247" s="13" t="s">
        <v>124</v>
      </c>
      <c r="AU247" s="13" t="s">
        <v>78</v>
      </c>
    </row>
    <row r="248" spans="2:65" s="1" customFormat="1" ht="11.25">
      <c r="B248" s="25"/>
      <c r="D248" s="135" t="s">
        <v>126</v>
      </c>
      <c r="F248" s="136" t="s">
        <v>360</v>
      </c>
      <c r="L248" s="25"/>
      <c r="M248" s="134"/>
      <c r="T248" s="49"/>
      <c r="AT248" s="13" t="s">
        <v>126</v>
      </c>
      <c r="AU248" s="13" t="s">
        <v>78</v>
      </c>
    </row>
    <row r="249" spans="2:65" s="1" customFormat="1" ht="24.2" customHeight="1">
      <c r="B249" s="119"/>
      <c r="C249" s="120" t="s">
        <v>361</v>
      </c>
      <c r="D249" s="120" t="s">
        <v>117</v>
      </c>
      <c r="E249" s="121" t="s">
        <v>362</v>
      </c>
      <c r="F249" s="122" t="s">
        <v>363</v>
      </c>
      <c r="G249" s="123" t="s">
        <v>120</v>
      </c>
      <c r="H249" s="124">
        <v>1228</v>
      </c>
      <c r="I249" s="125"/>
      <c r="J249" s="125">
        <f>ROUND(I249*H249,2)</f>
        <v>0</v>
      </c>
      <c r="K249" s="122" t="s">
        <v>1</v>
      </c>
      <c r="L249" s="25"/>
      <c r="M249" s="126" t="s">
        <v>1</v>
      </c>
      <c r="N249" s="127" t="s">
        <v>36</v>
      </c>
      <c r="O249" s="128">
        <v>1.0999999999999999E-2</v>
      </c>
      <c r="P249" s="128">
        <f>O249*H249</f>
        <v>13.507999999999999</v>
      </c>
      <c r="Q249" s="128">
        <v>0</v>
      </c>
      <c r="R249" s="128">
        <f>Q249*H249</f>
        <v>0</v>
      </c>
      <c r="S249" s="128">
        <v>0</v>
      </c>
      <c r="T249" s="129">
        <f>S249*H249</f>
        <v>0</v>
      </c>
      <c r="AR249" s="130" t="s">
        <v>122</v>
      </c>
      <c r="AT249" s="130" t="s">
        <v>117</v>
      </c>
      <c r="AU249" s="130" t="s">
        <v>78</v>
      </c>
      <c r="AY249" s="13" t="s">
        <v>115</v>
      </c>
      <c r="BE249" s="131">
        <f>IF(N249="základní",J249,0)</f>
        <v>0</v>
      </c>
      <c r="BF249" s="131">
        <f>IF(N249="snížená",J249,0)</f>
        <v>0</v>
      </c>
      <c r="BG249" s="131">
        <f>IF(N249="zákl. přenesená",J249,0)</f>
        <v>0</v>
      </c>
      <c r="BH249" s="131">
        <f>IF(N249="sníž. přenesená",J249,0)</f>
        <v>0</v>
      </c>
      <c r="BI249" s="131">
        <f>IF(N249="nulová",J249,0)</f>
        <v>0</v>
      </c>
      <c r="BJ249" s="13" t="s">
        <v>76</v>
      </c>
      <c r="BK249" s="131">
        <f>ROUND(I249*H249,2)</f>
        <v>0</v>
      </c>
      <c r="BL249" s="13" t="s">
        <v>122</v>
      </c>
      <c r="BM249" s="130" t="s">
        <v>364</v>
      </c>
    </row>
    <row r="250" spans="2:65" s="1" customFormat="1" ht="19.5">
      <c r="B250" s="25"/>
      <c r="D250" s="132" t="s">
        <v>124</v>
      </c>
      <c r="F250" s="133" t="s">
        <v>365</v>
      </c>
      <c r="L250" s="25"/>
      <c r="M250" s="134"/>
      <c r="T250" s="49"/>
      <c r="AT250" s="13" t="s">
        <v>124</v>
      </c>
      <c r="AU250" s="13" t="s">
        <v>78</v>
      </c>
    </row>
    <row r="251" spans="2:65" s="1" customFormat="1" ht="24.2" customHeight="1">
      <c r="B251" s="119"/>
      <c r="C251" s="120" t="s">
        <v>366</v>
      </c>
      <c r="D251" s="120" t="s">
        <v>117</v>
      </c>
      <c r="E251" s="121" t="s">
        <v>367</v>
      </c>
      <c r="F251" s="122" t="s">
        <v>368</v>
      </c>
      <c r="G251" s="123" t="s">
        <v>120</v>
      </c>
      <c r="H251" s="124">
        <v>1228</v>
      </c>
      <c r="I251" s="125"/>
      <c r="J251" s="125">
        <f>ROUND(I251*H251,2)</f>
        <v>0</v>
      </c>
      <c r="K251" s="122" t="s">
        <v>121</v>
      </c>
      <c r="L251" s="25"/>
      <c r="M251" s="126" t="s">
        <v>1</v>
      </c>
      <c r="N251" s="127" t="s">
        <v>36</v>
      </c>
      <c r="O251" s="128">
        <v>8.9999999999999993E-3</v>
      </c>
      <c r="P251" s="128">
        <f>O251*H251</f>
        <v>11.052</v>
      </c>
      <c r="Q251" s="128">
        <v>0</v>
      </c>
      <c r="R251" s="128">
        <f>Q251*H251</f>
        <v>0</v>
      </c>
      <c r="S251" s="128">
        <v>0</v>
      </c>
      <c r="T251" s="129">
        <f>S251*H251</f>
        <v>0</v>
      </c>
      <c r="AR251" s="130" t="s">
        <v>122</v>
      </c>
      <c r="AT251" s="130" t="s">
        <v>117</v>
      </c>
      <c r="AU251" s="130" t="s">
        <v>78</v>
      </c>
      <c r="AY251" s="13" t="s">
        <v>115</v>
      </c>
      <c r="BE251" s="131">
        <f>IF(N251="základní",J251,0)</f>
        <v>0</v>
      </c>
      <c r="BF251" s="131">
        <f>IF(N251="snížená",J251,0)</f>
        <v>0</v>
      </c>
      <c r="BG251" s="131">
        <f>IF(N251="zákl. přenesená",J251,0)</f>
        <v>0</v>
      </c>
      <c r="BH251" s="131">
        <f>IF(N251="sníž. přenesená",J251,0)</f>
        <v>0</v>
      </c>
      <c r="BI251" s="131">
        <f>IF(N251="nulová",J251,0)</f>
        <v>0</v>
      </c>
      <c r="BJ251" s="13" t="s">
        <v>76</v>
      </c>
      <c r="BK251" s="131">
        <f>ROUND(I251*H251,2)</f>
        <v>0</v>
      </c>
      <c r="BL251" s="13" t="s">
        <v>122</v>
      </c>
      <c r="BM251" s="130" t="s">
        <v>369</v>
      </c>
    </row>
    <row r="252" spans="2:65" s="1" customFormat="1" ht="29.25">
      <c r="B252" s="25"/>
      <c r="D252" s="132" t="s">
        <v>124</v>
      </c>
      <c r="F252" s="133" t="s">
        <v>370</v>
      </c>
      <c r="L252" s="25"/>
      <c r="M252" s="134"/>
      <c r="T252" s="49"/>
      <c r="AT252" s="13" t="s">
        <v>124</v>
      </c>
      <c r="AU252" s="13" t="s">
        <v>78</v>
      </c>
    </row>
    <row r="253" spans="2:65" s="1" customFormat="1" ht="11.25">
      <c r="B253" s="25"/>
      <c r="D253" s="135" t="s">
        <v>126</v>
      </c>
      <c r="F253" s="136" t="s">
        <v>371</v>
      </c>
      <c r="L253" s="25"/>
      <c r="M253" s="134"/>
      <c r="T253" s="49"/>
      <c r="AT253" s="13" t="s">
        <v>126</v>
      </c>
      <c r="AU253" s="13" t="s">
        <v>78</v>
      </c>
    </row>
    <row r="254" spans="2:65" s="1" customFormat="1" ht="24.2" customHeight="1">
      <c r="B254" s="119"/>
      <c r="C254" s="120" t="s">
        <v>372</v>
      </c>
      <c r="D254" s="120" t="s">
        <v>117</v>
      </c>
      <c r="E254" s="121" t="s">
        <v>373</v>
      </c>
      <c r="F254" s="122" t="s">
        <v>374</v>
      </c>
      <c r="G254" s="123" t="s">
        <v>120</v>
      </c>
      <c r="H254" s="124">
        <v>1228</v>
      </c>
      <c r="I254" s="125"/>
      <c r="J254" s="125">
        <f>ROUND(I254*H254,2)</f>
        <v>0</v>
      </c>
      <c r="K254" s="122" t="s">
        <v>121</v>
      </c>
      <c r="L254" s="25"/>
      <c r="M254" s="126" t="s">
        <v>1</v>
      </c>
      <c r="N254" s="127" t="s">
        <v>36</v>
      </c>
      <c r="O254" s="128">
        <v>1.9E-2</v>
      </c>
      <c r="P254" s="128">
        <f>O254*H254</f>
        <v>23.332000000000001</v>
      </c>
      <c r="Q254" s="128">
        <v>0</v>
      </c>
      <c r="R254" s="128">
        <f>Q254*H254</f>
        <v>0</v>
      </c>
      <c r="S254" s="128">
        <v>0</v>
      </c>
      <c r="T254" s="129">
        <f>S254*H254</f>
        <v>0</v>
      </c>
      <c r="AR254" s="130" t="s">
        <v>122</v>
      </c>
      <c r="AT254" s="130" t="s">
        <v>117</v>
      </c>
      <c r="AU254" s="130" t="s">
        <v>78</v>
      </c>
      <c r="AY254" s="13" t="s">
        <v>115</v>
      </c>
      <c r="BE254" s="131">
        <f>IF(N254="základní",J254,0)</f>
        <v>0</v>
      </c>
      <c r="BF254" s="131">
        <f>IF(N254="snížená",J254,0)</f>
        <v>0</v>
      </c>
      <c r="BG254" s="131">
        <f>IF(N254="zákl. přenesená",J254,0)</f>
        <v>0</v>
      </c>
      <c r="BH254" s="131">
        <f>IF(N254="sníž. přenesená",J254,0)</f>
        <v>0</v>
      </c>
      <c r="BI254" s="131">
        <f>IF(N254="nulová",J254,0)</f>
        <v>0</v>
      </c>
      <c r="BJ254" s="13" t="s">
        <v>76</v>
      </c>
      <c r="BK254" s="131">
        <f>ROUND(I254*H254,2)</f>
        <v>0</v>
      </c>
      <c r="BL254" s="13" t="s">
        <v>122</v>
      </c>
      <c r="BM254" s="130" t="s">
        <v>375</v>
      </c>
    </row>
    <row r="255" spans="2:65" s="1" customFormat="1" ht="29.25">
      <c r="B255" s="25"/>
      <c r="D255" s="132" t="s">
        <v>124</v>
      </c>
      <c r="F255" s="133" t="s">
        <v>376</v>
      </c>
      <c r="L255" s="25"/>
      <c r="M255" s="134"/>
      <c r="T255" s="49"/>
      <c r="AT255" s="13" t="s">
        <v>124</v>
      </c>
      <c r="AU255" s="13" t="s">
        <v>78</v>
      </c>
    </row>
    <row r="256" spans="2:65" s="1" customFormat="1" ht="11.25">
      <c r="B256" s="25"/>
      <c r="D256" s="135" t="s">
        <v>126</v>
      </c>
      <c r="F256" s="136" t="s">
        <v>377</v>
      </c>
      <c r="L256" s="25"/>
      <c r="M256" s="134"/>
      <c r="T256" s="49"/>
      <c r="AT256" s="13" t="s">
        <v>126</v>
      </c>
      <c r="AU256" s="13" t="s">
        <v>78</v>
      </c>
    </row>
    <row r="257" spans="2:65" s="1" customFormat="1" ht="21.75" customHeight="1">
      <c r="B257" s="119"/>
      <c r="C257" s="120" t="s">
        <v>378</v>
      </c>
      <c r="D257" s="120" t="s">
        <v>117</v>
      </c>
      <c r="E257" s="121" t="s">
        <v>379</v>
      </c>
      <c r="F257" s="122" t="s">
        <v>380</v>
      </c>
      <c r="G257" s="123" t="s">
        <v>120</v>
      </c>
      <c r="H257" s="124">
        <v>510</v>
      </c>
      <c r="I257" s="125"/>
      <c r="J257" s="125">
        <f>ROUND(I257*H257,2)</f>
        <v>0</v>
      </c>
      <c r="K257" s="122" t="s">
        <v>121</v>
      </c>
      <c r="L257" s="25"/>
      <c r="M257" s="126" t="s">
        <v>1</v>
      </c>
      <c r="N257" s="127" t="s">
        <v>36</v>
      </c>
      <c r="O257" s="128">
        <v>0.42499999999999999</v>
      </c>
      <c r="P257" s="128">
        <f>O257*H257</f>
        <v>216.75</v>
      </c>
      <c r="Q257" s="128">
        <v>0</v>
      </c>
      <c r="R257" s="128">
        <f>Q257*H257</f>
        <v>0</v>
      </c>
      <c r="S257" s="128">
        <v>0</v>
      </c>
      <c r="T257" s="129">
        <f>S257*H257</f>
        <v>0</v>
      </c>
      <c r="AR257" s="130" t="s">
        <v>122</v>
      </c>
      <c r="AT257" s="130" t="s">
        <v>117</v>
      </c>
      <c r="AU257" s="130" t="s">
        <v>78</v>
      </c>
      <c r="AY257" s="13" t="s">
        <v>115</v>
      </c>
      <c r="BE257" s="131">
        <f>IF(N257="základní",J257,0)</f>
        <v>0</v>
      </c>
      <c r="BF257" s="131">
        <f>IF(N257="snížená",J257,0)</f>
        <v>0</v>
      </c>
      <c r="BG257" s="131">
        <f>IF(N257="zákl. přenesená",J257,0)</f>
        <v>0</v>
      </c>
      <c r="BH257" s="131">
        <f>IF(N257="sníž. přenesená",J257,0)</f>
        <v>0</v>
      </c>
      <c r="BI257" s="131">
        <f>IF(N257="nulová",J257,0)</f>
        <v>0</v>
      </c>
      <c r="BJ257" s="13" t="s">
        <v>76</v>
      </c>
      <c r="BK257" s="131">
        <f>ROUND(I257*H257,2)</f>
        <v>0</v>
      </c>
      <c r="BL257" s="13" t="s">
        <v>122</v>
      </c>
      <c r="BM257" s="130" t="s">
        <v>381</v>
      </c>
    </row>
    <row r="258" spans="2:65" s="1" customFormat="1" ht="19.5">
      <c r="B258" s="25"/>
      <c r="D258" s="132" t="s">
        <v>124</v>
      </c>
      <c r="F258" s="133" t="s">
        <v>382</v>
      </c>
      <c r="L258" s="25"/>
      <c r="M258" s="134"/>
      <c r="T258" s="49"/>
      <c r="AT258" s="13" t="s">
        <v>124</v>
      </c>
      <c r="AU258" s="13" t="s">
        <v>78</v>
      </c>
    </row>
    <row r="259" spans="2:65" s="1" customFormat="1" ht="11.25">
      <c r="B259" s="25"/>
      <c r="D259" s="135" t="s">
        <v>126</v>
      </c>
      <c r="F259" s="136" t="s">
        <v>383</v>
      </c>
      <c r="L259" s="25"/>
      <c r="M259" s="134"/>
      <c r="T259" s="49"/>
      <c r="AT259" s="13" t="s">
        <v>126</v>
      </c>
      <c r="AU259" s="13" t="s">
        <v>78</v>
      </c>
    </row>
    <row r="260" spans="2:65" s="1" customFormat="1" ht="19.5">
      <c r="B260" s="25"/>
      <c r="D260" s="132" t="s">
        <v>193</v>
      </c>
      <c r="F260" s="146" t="s">
        <v>384</v>
      </c>
      <c r="L260" s="25"/>
      <c r="M260" s="134"/>
      <c r="T260" s="49"/>
      <c r="AT260" s="13" t="s">
        <v>193</v>
      </c>
      <c r="AU260" s="13" t="s">
        <v>78</v>
      </c>
    </row>
    <row r="261" spans="2:65" s="1" customFormat="1" ht="33" customHeight="1">
      <c r="B261" s="119"/>
      <c r="C261" s="120" t="s">
        <v>385</v>
      </c>
      <c r="D261" s="120" t="s">
        <v>117</v>
      </c>
      <c r="E261" s="121" t="s">
        <v>386</v>
      </c>
      <c r="F261" s="122" t="s">
        <v>387</v>
      </c>
      <c r="G261" s="123" t="s">
        <v>120</v>
      </c>
      <c r="H261" s="124">
        <v>72</v>
      </c>
      <c r="I261" s="125"/>
      <c r="J261" s="125">
        <f>ROUND(I261*H261,2)</f>
        <v>0</v>
      </c>
      <c r="K261" s="122" t="s">
        <v>121</v>
      </c>
      <c r="L261" s="25"/>
      <c r="M261" s="126" t="s">
        <v>1</v>
      </c>
      <c r="N261" s="127" t="s">
        <v>36</v>
      </c>
      <c r="O261" s="128">
        <v>0.192</v>
      </c>
      <c r="P261" s="128">
        <f>O261*H261</f>
        <v>13.824</v>
      </c>
      <c r="Q261" s="128">
        <v>8.3500000000000005E-2</v>
      </c>
      <c r="R261" s="128">
        <f>Q261*H261</f>
        <v>6.0120000000000005</v>
      </c>
      <c r="S261" s="128">
        <v>0</v>
      </c>
      <c r="T261" s="129">
        <f>S261*H261</f>
        <v>0</v>
      </c>
      <c r="AR261" s="130" t="s">
        <v>122</v>
      </c>
      <c r="AT261" s="130" t="s">
        <v>117</v>
      </c>
      <c r="AU261" s="130" t="s">
        <v>78</v>
      </c>
      <c r="AY261" s="13" t="s">
        <v>115</v>
      </c>
      <c r="BE261" s="131">
        <f>IF(N261="základní",J261,0)</f>
        <v>0</v>
      </c>
      <c r="BF261" s="131">
        <f>IF(N261="snížená",J261,0)</f>
        <v>0</v>
      </c>
      <c r="BG261" s="131">
        <f>IF(N261="zákl. přenesená",J261,0)</f>
        <v>0</v>
      </c>
      <c r="BH261" s="131">
        <f>IF(N261="sníž. přenesená",J261,0)</f>
        <v>0</v>
      </c>
      <c r="BI261" s="131">
        <f>IF(N261="nulová",J261,0)</f>
        <v>0</v>
      </c>
      <c r="BJ261" s="13" t="s">
        <v>76</v>
      </c>
      <c r="BK261" s="131">
        <f>ROUND(I261*H261,2)</f>
        <v>0</v>
      </c>
      <c r="BL261" s="13" t="s">
        <v>122</v>
      </c>
      <c r="BM261" s="130" t="s">
        <v>388</v>
      </c>
    </row>
    <row r="262" spans="2:65" s="1" customFormat="1" ht="29.25">
      <c r="B262" s="25"/>
      <c r="D262" s="132" t="s">
        <v>124</v>
      </c>
      <c r="F262" s="133" t="s">
        <v>389</v>
      </c>
      <c r="L262" s="25"/>
      <c r="M262" s="134"/>
      <c r="T262" s="49"/>
      <c r="AT262" s="13" t="s">
        <v>124</v>
      </c>
      <c r="AU262" s="13" t="s">
        <v>78</v>
      </c>
    </row>
    <row r="263" spans="2:65" s="1" customFormat="1" ht="11.25">
      <c r="B263" s="25"/>
      <c r="D263" s="135" t="s">
        <v>126</v>
      </c>
      <c r="F263" s="136" t="s">
        <v>390</v>
      </c>
      <c r="L263" s="25"/>
      <c r="M263" s="134"/>
      <c r="T263" s="49"/>
      <c r="AT263" s="13" t="s">
        <v>126</v>
      </c>
      <c r="AU263" s="13" t="s">
        <v>78</v>
      </c>
    </row>
    <row r="264" spans="2:65" s="1" customFormat="1" ht="16.5" customHeight="1">
      <c r="B264" s="119"/>
      <c r="C264" s="137" t="s">
        <v>391</v>
      </c>
      <c r="D264" s="137" t="s">
        <v>188</v>
      </c>
      <c r="E264" s="138" t="s">
        <v>392</v>
      </c>
      <c r="F264" s="139" t="s">
        <v>393</v>
      </c>
      <c r="G264" s="140" t="s">
        <v>267</v>
      </c>
      <c r="H264" s="141">
        <v>2</v>
      </c>
      <c r="I264" s="142"/>
      <c r="J264" s="142">
        <f>ROUND(I264*H264,2)</f>
        <v>0</v>
      </c>
      <c r="K264" s="139" t="s">
        <v>121</v>
      </c>
      <c r="L264" s="143"/>
      <c r="M264" s="144" t="s">
        <v>1</v>
      </c>
      <c r="N264" s="145" t="s">
        <v>36</v>
      </c>
      <c r="O264" s="128">
        <v>0</v>
      </c>
      <c r="P264" s="128">
        <f>O264*H264</f>
        <v>0</v>
      </c>
      <c r="Q264" s="128">
        <v>1.1200000000000001</v>
      </c>
      <c r="R264" s="128">
        <f>Q264*H264</f>
        <v>2.2400000000000002</v>
      </c>
      <c r="S264" s="128">
        <v>0</v>
      </c>
      <c r="T264" s="129">
        <f>S264*H264</f>
        <v>0</v>
      </c>
      <c r="AR264" s="130" t="s">
        <v>162</v>
      </c>
      <c r="AT264" s="130" t="s">
        <v>188</v>
      </c>
      <c r="AU264" s="130" t="s">
        <v>78</v>
      </c>
      <c r="AY264" s="13" t="s">
        <v>115</v>
      </c>
      <c r="BE264" s="131">
        <f>IF(N264="základní",J264,0)</f>
        <v>0</v>
      </c>
      <c r="BF264" s="131">
        <f>IF(N264="snížená",J264,0)</f>
        <v>0</v>
      </c>
      <c r="BG264" s="131">
        <f>IF(N264="zákl. přenesená",J264,0)</f>
        <v>0</v>
      </c>
      <c r="BH264" s="131">
        <f>IF(N264="sníž. přenesená",J264,0)</f>
        <v>0</v>
      </c>
      <c r="BI264" s="131">
        <f>IF(N264="nulová",J264,0)</f>
        <v>0</v>
      </c>
      <c r="BJ264" s="13" t="s">
        <v>76</v>
      </c>
      <c r="BK264" s="131">
        <f>ROUND(I264*H264,2)</f>
        <v>0</v>
      </c>
      <c r="BL264" s="13" t="s">
        <v>122</v>
      </c>
      <c r="BM264" s="130" t="s">
        <v>394</v>
      </c>
    </row>
    <row r="265" spans="2:65" s="1" customFormat="1" ht="11.25">
      <c r="B265" s="25"/>
      <c r="D265" s="132" t="s">
        <v>124</v>
      </c>
      <c r="F265" s="133" t="s">
        <v>393</v>
      </c>
      <c r="L265" s="25"/>
      <c r="M265" s="134"/>
      <c r="T265" s="49"/>
      <c r="AT265" s="13" t="s">
        <v>124</v>
      </c>
      <c r="AU265" s="13" t="s">
        <v>78</v>
      </c>
    </row>
    <row r="266" spans="2:65" s="1" customFormat="1" ht="16.5" customHeight="1">
      <c r="B266" s="119"/>
      <c r="C266" s="137" t="s">
        <v>395</v>
      </c>
      <c r="D266" s="137" t="s">
        <v>188</v>
      </c>
      <c r="E266" s="138" t="s">
        <v>396</v>
      </c>
      <c r="F266" s="139" t="s">
        <v>397</v>
      </c>
      <c r="G266" s="140" t="s">
        <v>267</v>
      </c>
      <c r="H266" s="141">
        <v>5</v>
      </c>
      <c r="I266" s="142"/>
      <c r="J266" s="142">
        <f>ROUND(I266*H266,2)</f>
        <v>0</v>
      </c>
      <c r="K266" s="139" t="s">
        <v>121</v>
      </c>
      <c r="L266" s="143"/>
      <c r="M266" s="144" t="s">
        <v>1</v>
      </c>
      <c r="N266" s="145" t="s">
        <v>36</v>
      </c>
      <c r="O266" s="128">
        <v>0</v>
      </c>
      <c r="P266" s="128">
        <f>O266*H266</f>
        <v>0</v>
      </c>
      <c r="Q266" s="128">
        <v>2.1150000000000002</v>
      </c>
      <c r="R266" s="128">
        <f>Q266*H266</f>
        <v>10.575000000000001</v>
      </c>
      <c r="S266" s="128">
        <v>0</v>
      </c>
      <c r="T266" s="129">
        <f>S266*H266</f>
        <v>0</v>
      </c>
      <c r="AR266" s="130" t="s">
        <v>162</v>
      </c>
      <c r="AT266" s="130" t="s">
        <v>188</v>
      </c>
      <c r="AU266" s="130" t="s">
        <v>78</v>
      </c>
      <c r="AY266" s="13" t="s">
        <v>115</v>
      </c>
      <c r="BE266" s="131">
        <f>IF(N266="základní",J266,0)</f>
        <v>0</v>
      </c>
      <c r="BF266" s="131">
        <f>IF(N266="snížená",J266,0)</f>
        <v>0</v>
      </c>
      <c r="BG266" s="131">
        <f>IF(N266="zákl. přenesená",J266,0)</f>
        <v>0</v>
      </c>
      <c r="BH266" s="131">
        <f>IF(N266="sníž. přenesená",J266,0)</f>
        <v>0</v>
      </c>
      <c r="BI266" s="131">
        <f>IF(N266="nulová",J266,0)</f>
        <v>0</v>
      </c>
      <c r="BJ266" s="13" t="s">
        <v>76</v>
      </c>
      <c r="BK266" s="131">
        <f>ROUND(I266*H266,2)</f>
        <v>0</v>
      </c>
      <c r="BL266" s="13" t="s">
        <v>122</v>
      </c>
      <c r="BM266" s="130" t="s">
        <v>398</v>
      </c>
    </row>
    <row r="267" spans="2:65" s="1" customFormat="1" ht="11.25">
      <c r="B267" s="25"/>
      <c r="D267" s="132" t="s">
        <v>124</v>
      </c>
      <c r="F267" s="133" t="s">
        <v>397</v>
      </c>
      <c r="L267" s="25"/>
      <c r="M267" s="134"/>
      <c r="T267" s="49"/>
      <c r="AT267" s="13" t="s">
        <v>124</v>
      </c>
      <c r="AU267" s="13" t="s">
        <v>78</v>
      </c>
    </row>
    <row r="268" spans="2:65" s="1" customFormat="1" ht="21.75" customHeight="1">
      <c r="B268" s="119"/>
      <c r="C268" s="137" t="s">
        <v>399</v>
      </c>
      <c r="D268" s="137" t="s">
        <v>188</v>
      </c>
      <c r="E268" s="138" t="s">
        <v>400</v>
      </c>
      <c r="F268" s="139" t="s">
        <v>401</v>
      </c>
      <c r="G268" s="140" t="s">
        <v>267</v>
      </c>
      <c r="H268" s="141">
        <v>1</v>
      </c>
      <c r="I268" s="142"/>
      <c r="J268" s="142">
        <f>ROUND(I268*H268,2)</f>
        <v>0</v>
      </c>
      <c r="K268" s="139" t="s">
        <v>121</v>
      </c>
      <c r="L268" s="143"/>
      <c r="M268" s="144" t="s">
        <v>1</v>
      </c>
      <c r="N268" s="145" t="s">
        <v>36</v>
      </c>
      <c r="O268" s="128">
        <v>0</v>
      </c>
      <c r="P268" s="128">
        <f>O268*H268</f>
        <v>0</v>
      </c>
      <c r="Q268" s="128">
        <v>3.9628000000000001</v>
      </c>
      <c r="R268" s="128">
        <f>Q268*H268</f>
        <v>3.9628000000000001</v>
      </c>
      <c r="S268" s="128">
        <v>0</v>
      </c>
      <c r="T268" s="129">
        <f>S268*H268</f>
        <v>0</v>
      </c>
      <c r="AR268" s="130" t="s">
        <v>162</v>
      </c>
      <c r="AT268" s="130" t="s">
        <v>188</v>
      </c>
      <c r="AU268" s="130" t="s">
        <v>78</v>
      </c>
      <c r="AY268" s="13" t="s">
        <v>115</v>
      </c>
      <c r="BE268" s="131">
        <f>IF(N268="základní",J268,0)</f>
        <v>0</v>
      </c>
      <c r="BF268" s="131">
        <f>IF(N268="snížená",J268,0)</f>
        <v>0</v>
      </c>
      <c r="BG268" s="131">
        <f>IF(N268="zákl. přenesená",J268,0)</f>
        <v>0</v>
      </c>
      <c r="BH268" s="131">
        <f>IF(N268="sníž. přenesená",J268,0)</f>
        <v>0</v>
      </c>
      <c r="BI268" s="131">
        <f>IF(N268="nulová",J268,0)</f>
        <v>0</v>
      </c>
      <c r="BJ268" s="13" t="s">
        <v>76</v>
      </c>
      <c r="BK268" s="131">
        <f>ROUND(I268*H268,2)</f>
        <v>0</v>
      </c>
      <c r="BL268" s="13" t="s">
        <v>122</v>
      </c>
      <c r="BM268" s="130" t="s">
        <v>402</v>
      </c>
    </row>
    <row r="269" spans="2:65" s="1" customFormat="1" ht="11.25">
      <c r="B269" s="25"/>
      <c r="D269" s="132" t="s">
        <v>124</v>
      </c>
      <c r="F269" s="133" t="s">
        <v>401</v>
      </c>
      <c r="L269" s="25"/>
      <c r="M269" s="134"/>
      <c r="T269" s="49"/>
      <c r="AT269" s="13" t="s">
        <v>124</v>
      </c>
      <c r="AU269" s="13" t="s">
        <v>78</v>
      </c>
    </row>
    <row r="270" spans="2:65" s="1" customFormat="1" ht="19.5">
      <c r="B270" s="25"/>
      <c r="D270" s="132" t="s">
        <v>193</v>
      </c>
      <c r="F270" s="146" t="s">
        <v>403</v>
      </c>
      <c r="L270" s="25"/>
      <c r="M270" s="134"/>
      <c r="T270" s="49"/>
      <c r="AT270" s="13" t="s">
        <v>193</v>
      </c>
      <c r="AU270" s="13" t="s">
        <v>78</v>
      </c>
    </row>
    <row r="271" spans="2:65" s="1" customFormat="1" ht="21.75" customHeight="1">
      <c r="B271" s="119"/>
      <c r="C271" s="137" t="s">
        <v>404</v>
      </c>
      <c r="D271" s="137" t="s">
        <v>188</v>
      </c>
      <c r="E271" s="138" t="s">
        <v>405</v>
      </c>
      <c r="F271" s="139" t="s">
        <v>406</v>
      </c>
      <c r="G271" s="140" t="s">
        <v>267</v>
      </c>
      <c r="H271" s="141">
        <v>1</v>
      </c>
      <c r="I271" s="142"/>
      <c r="J271" s="142">
        <f>ROUND(I271*H271,2)</f>
        <v>0</v>
      </c>
      <c r="K271" s="139" t="s">
        <v>121</v>
      </c>
      <c r="L271" s="143"/>
      <c r="M271" s="144" t="s">
        <v>1</v>
      </c>
      <c r="N271" s="145" t="s">
        <v>36</v>
      </c>
      <c r="O271" s="128">
        <v>0</v>
      </c>
      <c r="P271" s="128">
        <f>O271*H271</f>
        <v>0</v>
      </c>
      <c r="Q271" s="128">
        <v>3.6964000000000001</v>
      </c>
      <c r="R271" s="128">
        <f>Q271*H271</f>
        <v>3.6964000000000001</v>
      </c>
      <c r="S271" s="128">
        <v>0</v>
      </c>
      <c r="T271" s="129">
        <f>S271*H271</f>
        <v>0</v>
      </c>
      <c r="AR271" s="130" t="s">
        <v>162</v>
      </c>
      <c r="AT271" s="130" t="s">
        <v>188</v>
      </c>
      <c r="AU271" s="130" t="s">
        <v>78</v>
      </c>
      <c r="AY271" s="13" t="s">
        <v>115</v>
      </c>
      <c r="BE271" s="131">
        <f>IF(N271="základní",J271,0)</f>
        <v>0</v>
      </c>
      <c r="BF271" s="131">
        <f>IF(N271="snížená",J271,0)</f>
        <v>0</v>
      </c>
      <c r="BG271" s="131">
        <f>IF(N271="zákl. přenesená",J271,0)</f>
        <v>0</v>
      </c>
      <c r="BH271" s="131">
        <f>IF(N271="sníž. přenesená",J271,0)</f>
        <v>0</v>
      </c>
      <c r="BI271" s="131">
        <f>IF(N271="nulová",J271,0)</f>
        <v>0</v>
      </c>
      <c r="BJ271" s="13" t="s">
        <v>76</v>
      </c>
      <c r="BK271" s="131">
        <f>ROUND(I271*H271,2)</f>
        <v>0</v>
      </c>
      <c r="BL271" s="13" t="s">
        <v>122</v>
      </c>
      <c r="BM271" s="130" t="s">
        <v>407</v>
      </c>
    </row>
    <row r="272" spans="2:65" s="1" customFormat="1" ht="11.25">
      <c r="B272" s="25"/>
      <c r="D272" s="132" t="s">
        <v>124</v>
      </c>
      <c r="F272" s="133" t="s">
        <v>406</v>
      </c>
      <c r="L272" s="25"/>
      <c r="M272" s="134"/>
      <c r="T272" s="49"/>
      <c r="AT272" s="13" t="s">
        <v>124</v>
      </c>
      <c r="AU272" s="13" t="s">
        <v>78</v>
      </c>
    </row>
    <row r="273" spans="2:65" s="1" customFormat="1" ht="19.5">
      <c r="B273" s="25"/>
      <c r="D273" s="132" t="s">
        <v>193</v>
      </c>
      <c r="F273" s="146" t="s">
        <v>408</v>
      </c>
      <c r="L273" s="25"/>
      <c r="M273" s="134"/>
      <c r="T273" s="49"/>
      <c r="AT273" s="13" t="s">
        <v>193</v>
      </c>
      <c r="AU273" s="13" t="s">
        <v>78</v>
      </c>
    </row>
    <row r="274" spans="2:65" s="1" customFormat="1" ht="21.75" customHeight="1">
      <c r="B274" s="119"/>
      <c r="C274" s="137" t="s">
        <v>409</v>
      </c>
      <c r="D274" s="137" t="s">
        <v>188</v>
      </c>
      <c r="E274" s="138" t="s">
        <v>410</v>
      </c>
      <c r="F274" s="139" t="s">
        <v>411</v>
      </c>
      <c r="G274" s="140" t="s">
        <v>267</v>
      </c>
      <c r="H274" s="141">
        <v>4</v>
      </c>
      <c r="I274" s="142"/>
      <c r="J274" s="142">
        <f>ROUND(I274*H274,2)</f>
        <v>0</v>
      </c>
      <c r="K274" s="139" t="s">
        <v>121</v>
      </c>
      <c r="L274" s="143"/>
      <c r="M274" s="144" t="s">
        <v>1</v>
      </c>
      <c r="N274" s="145" t="s">
        <v>36</v>
      </c>
      <c r="O274" s="128">
        <v>0</v>
      </c>
      <c r="P274" s="128">
        <f>O274*H274</f>
        <v>0</v>
      </c>
      <c r="Q274" s="128">
        <v>3.8294000000000001</v>
      </c>
      <c r="R274" s="128">
        <f>Q274*H274</f>
        <v>15.317600000000001</v>
      </c>
      <c r="S274" s="128">
        <v>0</v>
      </c>
      <c r="T274" s="129">
        <f>S274*H274</f>
        <v>0</v>
      </c>
      <c r="AR274" s="130" t="s">
        <v>162</v>
      </c>
      <c r="AT274" s="130" t="s">
        <v>188</v>
      </c>
      <c r="AU274" s="130" t="s">
        <v>78</v>
      </c>
      <c r="AY274" s="13" t="s">
        <v>115</v>
      </c>
      <c r="BE274" s="131">
        <f>IF(N274="základní",J274,0)</f>
        <v>0</v>
      </c>
      <c r="BF274" s="131">
        <f>IF(N274="snížená",J274,0)</f>
        <v>0</v>
      </c>
      <c r="BG274" s="131">
        <f>IF(N274="zákl. přenesená",J274,0)</f>
        <v>0</v>
      </c>
      <c r="BH274" s="131">
        <f>IF(N274="sníž. přenesená",J274,0)</f>
        <v>0</v>
      </c>
      <c r="BI274" s="131">
        <f>IF(N274="nulová",J274,0)</f>
        <v>0</v>
      </c>
      <c r="BJ274" s="13" t="s">
        <v>76</v>
      </c>
      <c r="BK274" s="131">
        <f>ROUND(I274*H274,2)</f>
        <v>0</v>
      </c>
      <c r="BL274" s="13" t="s">
        <v>122</v>
      </c>
      <c r="BM274" s="130" t="s">
        <v>412</v>
      </c>
    </row>
    <row r="275" spans="2:65" s="1" customFormat="1" ht="11.25">
      <c r="B275" s="25"/>
      <c r="D275" s="132" t="s">
        <v>124</v>
      </c>
      <c r="F275" s="133" t="s">
        <v>411</v>
      </c>
      <c r="L275" s="25"/>
      <c r="M275" s="134"/>
      <c r="T275" s="49"/>
      <c r="AT275" s="13" t="s">
        <v>124</v>
      </c>
      <c r="AU275" s="13" t="s">
        <v>78</v>
      </c>
    </row>
    <row r="276" spans="2:65" s="1" customFormat="1" ht="19.5">
      <c r="B276" s="25"/>
      <c r="D276" s="132" t="s">
        <v>193</v>
      </c>
      <c r="F276" s="146" t="s">
        <v>408</v>
      </c>
      <c r="L276" s="25"/>
      <c r="M276" s="134"/>
      <c r="T276" s="49"/>
      <c r="AT276" s="13" t="s">
        <v>193</v>
      </c>
      <c r="AU276" s="13" t="s">
        <v>78</v>
      </c>
    </row>
    <row r="277" spans="2:65" s="1" customFormat="1" ht="24.2" customHeight="1">
      <c r="B277" s="119"/>
      <c r="C277" s="120" t="s">
        <v>413</v>
      </c>
      <c r="D277" s="120" t="s">
        <v>117</v>
      </c>
      <c r="E277" s="121" t="s">
        <v>414</v>
      </c>
      <c r="F277" s="122" t="s">
        <v>415</v>
      </c>
      <c r="G277" s="123" t="s">
        <v>120</v>
      </c>
      <c r="H277" s="124">
        <v>1</v>
      </c>
      <c r="I277" s="125"/>
      <c r="J277" s="125">
        <f>ROUND(I277*H277,2)</f>
        <v>0</v>
      </c>
      <c r="K277" s="122" t="s">
        <v>121</v>
      </c>
      <c r="L277" s="25"/>
      <c r="M277" s="126" t="s">
        <v>1</v>
      </c>
      <c r="N277" s="127" t="s">
        <v>36</v>
      </c>
      <c r="O277" s="128">
        <v>1.131</v>
      </c>
      <c r="P277" s="128">
        <f>O277*H277</f>
        <v>1.131</v>
      </c>
      <c r="Q277" s="128">
        <v>0.19536000000000001</v>
      </c>
      <c r="R277" s="128">
        <f>Q277*H277</f>
        <v>0.19536000000000001</v>
      </c>
      <c r="S277" s="128">
        <v>0</v>
      </c>
      <c r="T277" s="129">
        <f>S277*H277</f>
        <v>0</v>
      </c>
      <c r="AR277" s="130" t="s">
        <v>122</v>
      </c>
      <c r="AT277" s="130" t="s">
        <v>117</v>
      </c>
      <c r="AU277" s="130" t="s">
        <v>78</v>
      </c>
      <c r="AY277" s="13" t="s">
        <v>115</v>
      </c>
      <c r="BE277" s="131">
        <f>IF(N277="základní",J277,0)</f>
        <v>0</v>
      </c>
      <c r="BF277" s="131">
        <f>IF(N277="snížená",J277,0)</f>
        <v>0</v>
      </c>
      <c r="BG277" s="131">
        <f>IF(N277="zákl. přenesená",J277,0)</f>
        <v>0</v>
      </c>
      <c r="BH277" s="131">
        <f>IF(N277="sníž. přenesená",J277,0)</f>
        <v>0</v>
      </c>
      <c r="BI277" s="131">
        <f>IF(N277="nulová",J277,0)</f>
        <v>0</v>
      </c>
      <c r="BJ277" s="13" t="s">
        <v>76</v>
      </c>
      <c r="BK277" s="131">
        <f>ROUND(I277*H277,2)</f>
        <v>0</v>
      </c>
      <c r="BL277" s="13" t="s">
        <v>122</v>
      </c>
      <c r="BM277" s="130" t="s">
        <v>416</v>
      </c>
    </row>
    <row r="278" spans="2:65" s="1" customFormat="1" ht="29.25">
      <c r="B278" s="25"/>
      <c r="D278" s="132" t="s">
        <v>124</v>
      </c>
      <c r="F278" s="133" t="s">
        <v>417</v>
      </c>
      <c r="L278" s="25"/>
      <c r="M278" s="134"/>
      <c r="T278" s="49"/>
      <c r="AT278" s="13" t="s">
        <v>124</v>
      </c>
      <c r="AU278" s="13" t="s">
        <v>78</v>
      </c>
    </row>
    <row r="279" spans="2:65" s="1" customFormat="1" ht="11.25">
      <c r="B279" s="25"/>
      <c r="D279" s="135" t="s">
        <v>126</v>
      </c>
      <c r="F279" s="136" t="s">
        <v>418</v>
      </c>
      <c r="L279" s="25"/>
      <c r="M279" s="134"/>
      <c r="T279" s="49"/>
      <c r="AT279" s="13" t="s">
        <v>126</v>
      </c>
      <c r="AU279" s="13" t="s">
        <v>78</v>
      </c>
    </row>
    <row r="280" spans="2:65" s="1" customFormat="1" ht="24.2" customHeight="1">
      <c r="B280" s="119"/>
      <c r="C280" s="120" t="s">
        <v>419</v>
      </c>
      <c r="D280" s="120" t="s">
        <v>117</v>
      </c>
      <c r="E280" s="121" t="s">
        <v>420</v>
      </c>
      <c r="F280" s="122" t="s">
        <v>421</v>
      </c>
      <c r="G280" s="123" t="s">
        <v>120</v>
      </c>
      <c r="H280" s="124">
        <v>445</v>
      </c>
      <c r="I280" s="125"/>
      <c r="J280" s="125">
        <f>ROUND(I280*H280,2)</f>
        <v>0</v>
      </c>
      <c r="K280" s="122" t="s">
        <v>121</v>
      </c>
      <c r="L280" s="25"/>
      <c r="M280" s="126" t="s">
        <v>1</v>
      </c>
      <c r="N280" s="127" t="s">
        <v>36</v>
      </c>
      <c r="O280" s="128">
        <v>0.53500000000000003</v>
      </c>
      <c r="P280" s="128">
        <f>O280*H280</f>
        <v>238.07500000000002</v>
      </c>
      <c r="Q280" s="128">
        <v>0.11162</v>
      </c>
      <c r="R280" s="128">
        <f>Q280*H280</f>
        <v>49.670899999999996</v>
      </c>
      <c r="S280" s="128">
        <v>0</v>
      </c>
      <c r="T280" s="129">
        <f>S280*H280</f>
        <v>0</v>
      </c>
      <c r="AR280" s="130" t="s">
        <v>122</v>
      </c>
      <c r="AT280" s="130" t="s">
        <v>117</v>
      </c>
      <c r="AU280" s="130" t="s">
        <v>78</v>
      </c>
      <c r="AY280" s="13" t="s">
        <v>115</v>
      </c>
      <c r="BE280" s="131">
        <f>IF(N280="základní",J280,0)</f>
        <v>0</v>
      </c>
      <c r="BF280" s="131">
        <f>IF(N280="snížená",J280,0)</f>
        <v>0</v>
      </c>
      <c r="BG280" s="131">
        <f>IF(N280="zákl. přenesená",J280,0)</f>
        <v>0</v>
      </c>
      <c r="BH280" s="131">
        <f>IF(N280="sníž. přenesená",J280,0)</f>
        <v>0</v>
      </c>
      <c r="BI280" s="131">
        <f>IF(N280="nulová",J280,0)</f>
        <v>0</v>
      </c>
      <c r="BJ280" s="13" t="s">
        <v>76</v>
      </c>
      <c r="BK280" s="131">
        <f>ROUND(I280*H280,2)</f>
        <v>0</v>
      </c>
      <c r="BL280" s="13" t="s">
        <v>122</v>
      </c>
      <c r="BM280" s="130" t="s">
        <v>422</v>
      </c>
    </row>
    <row r="281" spans="2:65" s="1" customFormat="1" ht="48.75">
      <c r="B281" s="25"/>
      <c r="D281" s="132" t="s">
        <v>124</v>
      </c>
      <c r="F281" s="133" t="s">
        <v>423</v>
      </c>
      <c r="L281" s="25"/>
      <c r="M281" s="134"/>
      <c r="T281" s="49"/>
      <c r="AT281" s="13" t="s">
        <v>124</v>
      </c>
      <c r="AU281" s="13" t="s">
        <v>78</v>
      </c>
    </row>
    <row r="282" spans="2:65" s="1" customFormat="1" ht="11.25">
      <c r="B282" s="25"/>
      <c r="D282" s="135" t="s">
        <v>126</v>
      </c>
      <c r="F282" s="136" t="s">
        <v>424</v>
      </c>
      <c r="L282" s="25"/>
      <c r="M282" s="134"/>
      <c r="T282" s="49"/>
      <c r="AT282" s="13" t="s">
        <v>126</v>
      </c>
      <c r="AU282" s="13" t="s">
        <v>78</v>
      </c>
    </row>
    <row r="283" spans="2:65" s="1" customFormat="1" ht="24.2" customHeight="1">
      <c r="B283" s="119"/>
      <c r="C283" s="137" t="s">
        <v>425</v>
      </c>
      <c r="D283" s="137" t="s">
        <v>188</v>
      </c>
      <c r="E283" s="138" t="s">
        <v>426</v>
      </c>
      <c r="F283" s="139" t="s">
        <v>427</v>
      </c>
      <c r="G283" s="140" t="s">
        <v>120</v>
      </c>
      <c r="H283" s="141">
        <v>309.06</v>
      </c>
      <c r="I283" s="142"/>
      <c r="J283" s="142">
        <f>ROUND(I283*H283,2)</f>
        <v>0</v>
      </c>
      <c r="K283" s="139" t="s">
        <v>121</v>
      </c>
      <c r="L283" s="143"/>
      <c r="M283" s="144" t="s">
        <v>1</v>
      </c>
      <c r="N283" s="145" t="s">
        <v>36</v>
      </c>
      <c r="O283" s="128">
        <v>0</v>
      </c>
      <c r="P283" s="128">
        <f>O283*H283</f>
        <v>0</v>
      </c>
      <c r="Q283" s="128">
        <v>0.17599999999999999</v>
      </c>
      <c r="R283" s="128">
        <f>Q283*H283</f>
        <v>54.394559999999998</v>
      </c>
      <c r="S283" s="128">
        <v>0</v>
      </c>
      <c r="T283" s="129">
        <f>S283*H283</f>
        <v>0</v>
      </c>
      <c r="AR283" s="130" t="s">
        <v>162</v>
      </c>
      <c r="AT283" s="130" t="s">
        <v>188</v>
      </c>
      <c r="AU283" s="130" t="s">
        <v>78</v>
      </c>
      <c r="AY283" s="13" t="s">
        <v>115</v>
      </c>
      <c r="BE283" s="131">
        <f>IF(N283="základní",J283,0)</f>
        <v>0</v>
      </c>
      <c r="BF283" s="131">
        <f>IF(N283="snížená",J283,0)</f>
        <v>0</v>
      </c>
      <c r="BG283" s="131">
        <f>IF(N283="zákl. přenesená",J283,0)</f>
        <v>0</v>
      </c>
      <c r="BH283" s="131">
        <f>IF(N283="sníž. přenesená",J283,0)</f>
        <v>0</v>
      </c>
      <c r="BI283" s="131">
        <f>IF(N283="nulová",J283,0)</f>
        <v>0</v>
      </c>
      <c r="BJ283" s="13" t="s">
        <v>76</v>
      </c>
      <c r="BK283" s="131">
        <f>ROUND(I283*H283,2)</f>
        <v>0</v>
      </c>
      <c r="BL283" s="13" t="s">
        <v>122</v>
      </c>
      <c r="BM283" s="130" t="s">
        <v>428</v>
      </c>
    </row>
    <row r="284" spans="2:65" s="1" customFormat="1" ht="11.25">
      <c r="B284" s="25"/>
      <c r="D284" s="132" t="s">
        <v>124</v>
      </c>
      <c r="F284" s="133" t="s">
        <v>427</v>
      </c>
      <c r="L284" s="25"/>
      <c r="M284" s="134"/>
      <c r="T284" s="49"/>
      <c r="AT284" s="13" t="s">
        <v>124</v>
      </c>
      <c r="AU284" s="13" t="s">
        <v>78</v>
      </c>
    </row>
    <row r="285" spans="2:65" s="1" customFormat="1" ht="24.2" customHeight="1">
      <c r="B285" s="119"/>
      <c r="C285" s="137" t="s">
        <v>429</v>
      </c>
      <c r="D285" s="137" t="s">
        <v>188</v>
      </c>
      <c r="E285" s="138" t="s">
        <v>430</v>
      </c>
      <c r="F285" s="139" t="s">
        <v>431</v>
      </c>
      <c r="G285" s="140" t="s">
        <v>120</v>
      </c>
      <c r="H285" s="141">
        <v>7.14</v>
      </c>
      <c r="I285" s="142"/>
      <c r="J285" s="142">
        <f>ROUND(I285*H285,2)</f>
        <v>0</v>
      </c>
      <c r="K285" s="139" t="s">
        <v>121</v>
      </c>
      <c r="L285" s="143"/>
      <c r="M285" s="144" t="s">
        <v>1</v>
      </c>
      <c r="N285" s="145" t="s">
        <v>36</v>
      </c>
      <c r="O285" s="128">
        <v>0</v>
      </c>
      <c r="P285" s="128">
        <f>O285*H285</f>
        <v>0</v>
      </c>
      <c r="Q285" s="128">
        <v>0.17499999999999999</v>
      </c>
      <c r="R285" s="128">
        <f>Q285*H285</f>
        <v>1.2494999999999998</v>
      </c>
      <c r="S285" s="128">
        <v>0</v>
      </c>
      <c r="T285" s="129">
        <f>S285*H285</f>
        <v>0</v>
      </c>
      <c r="AR285" s="130" t="s">
        <v>162</v>
      </c>
      <c r="AT285" s="130" t="s">
        <v>188</v>
      </c>
      <c r="AU285" s="130" t="s">
        <v>78</v>
      </c>
      <c r="AY285" s="13" t="s">
        <v>115</v>
      </c>
      <c r="BE285" s="131">
        <f>IF(N285="základní",J285,0)</f>
        <v>0</v>
      </c>
      <c r="BF285" s="131">
        <f>IF(N285="snížená",J285,0)</f>
        <v>0</v>
      </c>
      <c r="BG285" s="131">
        <f>IF(N285="zákl. přenesená",J285,0)</f>
        <v>0</v>
      </c>
      <c r="BH285" s="131">
        <f>IF(N285="sníž. přenesená",J285,0)</f>
        <v>0</v>
      </c>
      <c r="BI285" s="131">
        <f>IF(N285="nulová",J285,0)</f>
        <v>0</v>
      </c>
      <c r="BJ285" s="13" t="s">
        <v>76</v>
      </c>
      <c r="BK285" s="131">
        <f>ROUND(I285*H285,2)</f>
        <v>0</v>
      </c>
      <c r="BL285" s="13" t="s">
        <v>122</v>
      </c>
      <c r="BM285" s="130" t="s">
        <v>432</v>
      </c>
    </row>
    <row r="286" spans="2:65" s="1" customFormat="1" ht="11.25">
      <c r="B286" s="25"/>
      <c r="D286" s="132" t="s">
        <v>124</v>
      </c>
      <c r="F286" s="133" t="s">
        <v>431</v>
      </c>
      <c r="L286" s="25"/>
      <c r="M286" s="134"/>
      <c r="T286" s="49"/>
      <c r="AT286" s="13" t="s">
        <v>124</v>
      </c>
      <c r="AU286" s="13" t="s">
        <v>78</v>
      </c>
    </row>
    <row r="287" spans="2:65" s="1" customFormat="1" ht="19.5">
      <c r="B287" s="25"/>
      <c r="D287" s="132" t="s">
        <v>193</v>
      </c>
      <c r="F287" s="146" t="s">
        <v>433</v>
      </c>
      <c r="L287" s="25"/>
      <c r="M287" s="134"/>
      <c r="T287" s="49"/>
      <c r="AT287" s="13" t="s">
        <v>193</v>
      </c>
      <c r="AU287" s="13" t="s">
        <v>78</v>
      </c>
    </row>
    <row r="288" spans="2:65" s="1" customFormat="1" ht="24.2" customHeight="1">
      <c r="B288" s="119"/>
      <c r="C288" s="137" t="s">
        <v>434</v>
      </c>
      <c r="D288" s="137" t="s">
        <v>188</v>
      </c>
      <c r="E288" s="138" t="s">
        <v>435</v>
      </c>
      <c r="F288" s="139" t="s">
        <v>436</v>
      </c>
      <c r="G288" s="140" t="s">
        <v>120</v>
      </c>
      <c r="H288" s="141">
        <v>4.08</v>
      </c>
      <c r="I288" s="142"/>
      <c r="J288" s="142">
        <f>ROUND(I288*H288,2)</f>
        <v>0</v>
      </c>
      <c r="K288" s="139" t="s">
        <v>121</v>
      </c>
      <c r="L288" s="143"/>
      <c r="M288" s="144" t="s">
        <v>1</v>
      </c>
      <c r="N288" s="145" t="s">
        <v>36</v>
      </c>
      <c r="O288" s="128">
        <v>0</v>
      </c>
      <c r="P288" s="128">
        <f>O288*H288</f>
        <v>0</v>
      </c>
      <c r="Q288" s="128">
        <v>0.17599999999999999</v>
      </c>
      <c r="R288" s="128">
        <f>Q288*H288</f>
        <v>0.71807999999999994</v>
      </c>
      <c r="S288" s="128">
        <v>0</v>
      </c>
      <c r="T288" s="129">
        <f>S288*H288</f>
        <v>0</v>
      </c>
      <c r="AR288" s="130" t="s">
        <v>162</v>
      </c>
      <c r="AT288" s="130" t="s">
        <v>188</v>
      </c>
      <c r="AU288" s="130" t="s">
        <v>78</v>
      </c>
      <c r="AY288" s="13" t="s">
        <v>115</v>
      </c>
      <c r="BE288" s="131">
        <f>IF(N288="základní",J288,0)</f>
        <v>0</v>
      </c>
      <c r="BF288" s="131">
        <f>IF(N288="snížená",J288,0)</f>
        <v>0</v>
      </c>
      <c r="BG288" s="131">
        <f>IF(N288="zákl. přenesená",J288,0)</f>
        <v>0</v>
      </c>
      <c r="BH288" s="131">
        <f>IF(N288="sníž. přenesená",J288,0)</f>
        <v>0</v>
      </c>
      <c r="BI288" s="131">
        <f>IF(N288="nulová",J288,0)</f>
        <v>0</v>
      </c>
      <c r="BJ288" s="13" t="s">
        <v>76</v>
      </c>
      <c r="BK288" s="131">
        <f>ROUND(I288*H288,2)</f>
        <v>0</v>
      </c>
      <c r="BL288" s="13" t="s">
        <v>122</v>
      </c>
      <c r="BM288" s="130" t="s">
        <v>437</v>
      </c>
    </row>
    <row r="289" spans="2:65" s="1" customFormat="1" ht="11.25">
      <c r="B289" s="25"/>
      <c r="D289" s="132" t="s">
        <v>124</v>
      </c>
      <c r="F289" s="133" t="s">
        <v>436</v>
      </c>
      <c r="L289" s="25"/>
      <c r="M289" s="134"/>
      <c r="T289" s="49"/>
      <c r="AT289" s="13" t="s">
        <v>124</v>
      </c>
      <c r="AU289" s="13" t="s">
        <v>78</v>
      </c>
    </row>
    <row r="290" spans="2:65" s="1" customFormat="1" ht="19.5">
      <c r="B290" s="25"/>
      <c r="D290" s="132" t="s">
        <v>193</v>
      </c>
      <c r="F290" s="146" t="s">
        <v>438</v>
      </c>
      <c r="L290" s="25"/>
      <c r="M290" s="134"/>
      <c r="T290" s="49"/>
      <c r="AT290" s="13" t="s">
        <v>193</v>
      </c>
      <c r="AU290" s="13" t="s">
        <v>78</v>
      </c>
    </row>
    <row r="291" spans="2:65" s="1" customFormat="1" ht="24.2" customHeight="1">
      <c r="B291" s="119"/>
      <c r="C291" s="137" t="s">
        <v>439</v>
      </c>
      <c r="D291" s="137" t="s">
        <v>188</v>
      </c>
      <c r="E291" s="138" t="s">
        <v>440</v>
      </c>
      <c r="F291" s="139" t="s">
        <v>441</v>
      </c>
      <c r="G291" s="140" t="s">
        <v>120</v>
      </c>
      <c r="H291" s="141">
        <v>10.199999999999999</v>
      </c>
      <c r="I291" s="142"/>
      <c r="J291" s="142">
        <f>ROUND(I291*H291,2)</f>
        <v>0</v>
      </c>
      <c r="K291" s="139" t="s">
        <v>121</v>
      </c>
      <c r="L291" s="143"/>
      <c r="M291" s="144" t="s">
        <v>1</v>
      </c>
      <c r="N291" s="145" t="s">
        <v>36</v>
      </c>
      <c r="O291" s="128">
        <v>0</v>
      </c>
      <c r="P291" s="128">
        <f>O291*H291</f>
        <v>0</v>
      </c>
      <c r="Q291" s="128">
        <v>0.17599999999999999</v>
      </c>
      <c r="R291" s="128">
        <f>Q291*H291</f>
        <v>1.7951999999999997</v>
      </c>
      <c r="S291" s="128">
        <v>0</v>
      </c>
      <c r="T291" s="129">
        <f>S291*H291</f>
        <v>0</v>
      </c>
      <c r="AR291" s="130" t="s">
        <v>162</v>
      </c>
      <c r="AT291" s="130" t="s">
        <v>188</v>
      </c>
      <c r="AU291" s="130" t="s">
        <v>78</v>
      </c>
      <c r="AY291" s="13" t="s">
        <v>115</v>
      </c>
      <c r="BE291" s="131">
        <f>IF(N291="základní",J291,0)</f>
        <v>0</v>
      </c>
      <c r="BF291" s="131">
        <f>IF(N291="snížená",J291,0)</f>
        <v>0</v>
      </c>
      <c r="BG291" s="131">
        <f>IF(N291="zákl. přenesená",J291,0)</f>
        <v>0</v>
      </c>
      <c r="BH291" s="131">
        <f>IF(N291="sníž. přenesená",J291,0)</f>
        <v>0</v>
      </c>
      <c r="BI291" s="131">
        <f>IF(N291="nulová",J291,0)</f>
        <v>0</v>
      </c>
      <c r="BJ291" s="13" t="s">
        <v>76</v>
      </c>
      <c r="BK291" s="131">
        <f>ROUND(I291*H291,2)</f>
        <v>0</v>
      </c>
      <c r="BL291" s="13" t="s">
        <v>122</v>
      </c>
      <c r="BM291" s="130" t="s">
        <v>442</v>
      </c>
    </row>
    <row r="292" spans="2:65" s="1" customFormat="1" ht="11.25">
      <c r="B292" s="25"/>
      <c r="D292" s="132" t="s">
        <v>124</v>
      </c>
      <c r="F292" s="133" t="s">
        <v>441</v>
      </c>
      <c r="L292" s="25"/>
      <c r="M292" s="134"/>
      <c r="T292" s="49"/>
      <c r="AT292" s="13" t="s">
        <v>124</v>
      </c>
      <c r="AU292" s="13" t="s">
        <v>78</v>
      </c>
    </row>
    <row r="293" spans="2:65" s="1" customFormat="1" ht="19.5">
      <c r="B293" s="25"/>
      <c r="D293" s="132" t="s">
        <v>193</v>
      </c>
      <c r="F293" s="146" t="s">
        <v>443</v>
      </c>
      <c r="L293" s="25"/>
      <c r="M293" s="134"/>
      <c r="T293" s="49"/>
      <c r="AT293" s="13" t="s">
        <v>193</v>
      </c>
      <c r="AU293" s="13" t="s">
        <v>78</v>
      </c>
    </row>
    <row r="294" spans="2:65" s="11" customFormat="1" ht="22.9" customHeight="1">
      <c r="B294" s="108"/>
      <c r="D294" s="109" t="s">
        <v>70</v>
      </c>
      <c r="E294" s="117" t="s">
        <v>162</v>
      </c>
      <c r="F294" s="117" t="s">
        <v>444</v>
      </c>
      <c r="J294" s="118">
        <f>BK294</f>
        <v>0</v>
      </c>
      <c r="L294" s="108"/>
      <c r="M294" s="112"/>
      <c r="P294" s="113">
        <f>SUM(P295:P318)</f>
        <v>108.89099999999999</v>
      </c>
      <c r="R294" s="113">
        <f>SUM(R295:R318)</f>
        <v>14.0279557</v>
      </c>
      <c r="T294" s="114">
        <f>SUM(T295:T318)</f>
        <v>5.34</v>
      </c>
      <c r="AR294" s="109" t="s">
        <v>76</v>
      </c>
      <c r="AT294" s="115" t="s">
        <v>70</v>
      </c>
      <c r="AU294" s="115" t="s">
        <v>76</v>
      </c>
      <c r="AY294" s="109" t="s">
        <v>115</v>
      </c>
      <c r="BK294" s="116">
        <f>SUM(BK295:BK318)</f>
        <v>0</v>
      </c>
    </row>
    <row r="295" spans="2:65" s="1" customFormat="1" ht="24.2" customHeight="1">
      <c r="B295" s="119"/>
      <c r="C295" s="120" t="s">
        <v>445</v>
      </c>
      <c r="D295" s="120" t="s">
        <v>117</v>
      </c>
      <c r="E295" s="121" t="s">
        <v>446</v>
      </c>
      <c r="F295" s="122" t="s">
        <v>447</v>
      </c>
      <c r="G295" s="123" t="s">
        <v>171</v>
      </c>
      <c r="H295" s="124">
        <v>27</v>
      </c>
      <c r="I295" s="125"/>
      <c r="J295" s="125">
        <f>ROUND(I295*H295,2)</f>
        <v>0</v>
      </c>
      <c r="K295" s="122" t="s">
        <v>121</v>
      </c>
      <c r="L295" s="25"/>
      <c r="M295" s="126" t="s">
        <v>1</v>
      </c>
      <c r="N295" s="127" t="s">
        <v>36</v>
      </c>
      <c r="O295" s="128">
        <v>0.27200000000000002</v>
      </c>
      <c r="P295" s="128">
        <f>O295*H295</f>
        <v>7.3440000000000003</v>
      </c>
      <c r="Q295" s="128">
        <v>1.0000000000000001E-5</v>
      </c>
      <c r="R295" s="128">
        <f>Q295*H295</f>
        <v>2.7E-4</v>
      </c>
      <c r="S295" s="128">
        <v>0</v>
      </c>
      <c r="T295" s="129">
        <f>S295*H295</f>
        <v>0</v>
      </c>
      <c r="AR295" s="130" t="s">
        <v>122</v>
      </c>
      <c r="AT295" s="130" t="s">
        <v>117</v>
      </c>
      <c r="AU295" s="130" t="s">
        <v>78</v>
      </c>
      <c r="AY295" s="13" t="s">
        <v>115</v>
      </c>
      <c r="BE295" s="131">
        <f>IF(N295="základní",J295,0)</f>
        <v>0</v>
      </c>
      <c r="BF295" s="131">
        <f>IF(N295="snížená",J295,0)</f>
        <v>0</v>
      </c>
      <c r="BG295" s="131">
        <f>IF(N295="zákl. přenesená",J295,0)</f>
        <v>0</v>
      </c>
      <c r="BH295" s="131">
        <f>IF(N295="sníž. přenesená",J295,0)</f>
        <v>0</v>
      </c>
      <c r="BI295" s="131">
        <f>IF(N295="nulová",J295,0)</f>
        <v>0</v>
      </c>
      <c r="BJ295" s="13" t="s">
        <v>76</v>
      </c>
      <c r="BK295" s="131">
        <f>ROUND(I295*H295,2)</f>
        <v>0</v>
      </c>
      <c r="BL295" s="13" t="s">
        <v>122</v>
      </c>
      <c r="BM295" s="130" t="s">
        <v>448</v>
      </c>
    </row>
    <row r="296" spans="2:65" s="1" customFormat="1" ht="19.5">
      <c r="B296" s="25"/>
      <c r="D296" s="132" t="s">
        <v>124</v>
      </c>
      <c r="F296" s="133" t="s">
        <v>449</v>
      </c>
      <c r="L296" s="25"/>
      <c r="M296" s="134"/>
      <c r="T296" s="49"/>
      <c r="AT296" s="13" t="s">
        <v>124</v>
      </c>
      <c r="AU296" s="13" t="s">
        <v>78</v>
      </c>
    </row>
    <row r="297" spans="2:65" s="1" customFormat="1" ht="11.25">
      <c r="B297" s="25"/>
      <c r="D297" s="135" t="s">
        <v>126</v>
      </c>
      <c r="F297" s="136" t="s">
        <v>450</v>
      </c>
      <c r="L297" s="25"/>
      <c r="M297" s="134"/>
      <c r="T297" s="49"/>
      <c r="AT297" s="13" t="s">
        <v>126</v>
      </c>
      <c r="AU297" s="13" t="s">
        <v>78</v>
      </c>
    </row>
    <row r="298" spans="2:65" s="1" customFormat="1" ht="16.5" customHeight="1">
      <c r="B298" s="119"/>
      <c r="C298" s="137" t="s">
        <v>451</v>
      </c>
      <c r="D298" s="137" t="s">
        <v>188</v>
      </c>
      <c r="E298" s="138" t="s">
        <v>452</v>
      </c>
      <c r="F298" s="139" t="s">
        <v>453</v>
      </c>
      <c r="G298" s="140" t="s">
        <v>171</v>
      </c>
      <c r="H298" s="141">
        <v>27.81</v>
      </c>
      <c r="I298" s="142"/>
      <c r="J298" s="142">
        <f>ROUND(I298*H298,2)</f>
        <v>0</v>
      </c>
      <c r="K298" s="139" t="s">
        <v>121</v>
      </c>
      <c r="L298" s="143"/>
      <c r="M298" s="144" t="s">
        <v>1</v>
      </c>
      <c r="N298" s="145" t="s">
        <v>36</v>
      </c>
      <c r="O298" s="128">
        <v>0</v>
      </c>
      <c r="P298" s="128">
        <f>O298*H298</f>
        <v>0</v>
      </c>
      <c r="Q298" s="128">
        <v>1.4499999999999999E-3</v>
      </c>
      <c r="R298" s="128">
        <f>Q298*H298</f>
        <v>4.0324499999999992E-2</v>
      </c>
      <c r="S298" s="128">
        <v>0</v>
      </c>
      <c r="T298" s="129">
        <f>S298*H298</f>
        <v>0</v>
      </c>
      <c r="AR298" s="130" t="s">
        <v>162</v>
      </c>
      <c r="AT298" s="130" t="s">
        <v>188</v>
      </c>
      <c r="AU298" s="130" t="s">
        <v>78</v>
      </c>
      <c r="AY298" s="13" t="s">
        <v>115</v>
      </c>
      <c r="BE298" s="131">
        <f>IF(N298="základní",J298,0)</f>
        <v>0</v>
      </c>
      <c r="BF298" s="131">
        <f>IF(N298="snížená",J298,0)</f>
        <v>0</v>
      </c>
      <c r="BG298" s="131">
        <f>IF(N298="zákl. přenesená",J298,0)</f>
        <v>0</v>
      </c>
      <c r="BH298" s="131">
        <f>IF(N298="sníž. přenesená",J298,0)</f>
        <v>0</v>
      </c>
      <c r="BI298" s="131">
        <f>IF(N298="nulová",J298,0)</f>
        <v>0</v>
      </c>
      <c r="BJ298" s="13" t="s">
        <v>76</v>
      </c>
      <c r="BK298" s="131">
        <f>ROUND(I298*H298,2)</f>
        <v>0</v>
      </c>
      <c r="BL298" s="13" t="s">
        <v>122</v>
      </c>
      <c r="BM298" s="130" t="s">
        <v>454</v>
      </c>
    </row>
    <row r="299" spans="2:65" s="1" customFormat="1" ht="11.25">
      <c r="B299" s="25"/>
      <c r="D299" s="132" t="s">
        <v>124</v>
      </c>
      <c r="F299" s="133" t="s">
        <v>455</v>
      </c>
      <c r="L299" s="25"/>
      <c r="M299" s="134"/>
      <c r="T299" s="49"/>
      <c r="AT299" s="13" t="s">
        <v>124</v>
      </c>
      <c r="AU299" s="13" t="s">
        <v>78</v>
      </c>
    </row>
    <row r="300" spans="2:65" s="1" customFormat="1" ht="24.2" customHeight="1">
      <c r="B300" s="119"/>
      <c r="C300" s="120" t="s">
        <v>456</v>
      </c>
      <c r="D300" s="120" t="s">
        <v>117</v>
      </c>
      <c r="E300" s="121" t="s">
        <v>457</v>
      </c>
      <c r="F300" s="122" t="s">
        <v>458</v>
      </c>
      <c r="G300" s="123" t="s">
        <v>171</v>
      </c>
      <c r="H300" s="124">
        <v>24</v>
      </c>
      <c r="I300" s="125"/>
      <c r="J300" s="125">
        <f>ROUND(I300*H300,2)</f>
        <v>0</v>
      </c>
      <c r="K300" s="122" t="s">
        <v>121</v>
      </c>
      <c r="L300" s="25"/>
      <c r="M300" s="126" t="s">
        <v>1</v>
      </c>
      <c r="N300" s="127" t="s">
        <v>36</v>
      </c>
      <c r="O300" s="128">
        <v>0.29199999999999998</v>
      </c>
      <c r="P300" s="128">
        <f>O300*H300</f>
        <v>7.0079999999999991</v>
      </c>
      <c r="Q300" s="128">
        <v>1.0000000000000001E-5</v>
      </c>
      <c r="R300" s="128">
        <f>Q300*H300</f>
        <v>2.4000000000000003E-4</v>
      </c>
      <c r="S300" s="128">
        <v>0</v>
      </c>
      <c r="T300" s="129">
        <f>S300*H300</f>
        <v>0</v>
      </c>
      <c r="AR300" s="130" t="s">
        <v>122</v>
      </c>
      <c r="AT300" s="130" t="s">
        <v>117</v>
      </c>
      <c r="AU300" s="130" t="s">
        <v>78</v>
      </c>
      <c r="AY300" s="13" t="s">
        <v>115</v>
      </c>
      <c r="BE300" s="131">
        <f>IF(N300="základní",J300,0)</f>
        <v>0</v>
      </c>
      <c r="BF300" s="131">
        <f>IF(N300="snížená",J300,0)</f>
        <v>0</v>
      </c>
      <c r="BG300" s="131">
        <f>IF(N300="zákl. přenesená",J300,0)</f>
        <v>0</v>
      </c>
      <c r="BH300" s="131">
        <f>IF(N300="sníž. přenesená",J300,0)</f>
        <v>0</v>
      </c>
      <c r="BI300" s="131">
        <f>IF(N300="nulová",J300,0)</f>
        <v>0</v>
      </c>
      <c r="BJ300" s="13" t="s">
        <v>76</v>
      </c>
      <c r="BK300" s="131">
        <f>ROUND(I300*H300,2)</f>
        <v>0</v>
      </c>
      <c r="BL300" s="13" t="s">
        <v>122</v>
      </c>
      <c r="BM300" s="130" t="s">
        <v>459</v>
      </c>
    </row>
    <row r="301" spans="2:65" s="1" customFormat="1" ht="19.5">
      <c r="B301" s="25"/>
      <c r="D301" s="132" t="s">
        <v>124</v>
      </c>
      <c r="F301" s="133" t="s">
        <v>458</v>
      </c>
      <c r="L301" s="25"/>
      <c r="M301" s="134"/>
      <c r="T301" s="49"/>
      <c r="AT301" s="13" t="s">
        <v>124</v>
      </c>
      <c r="AU301" s="13" t="s">
        <v>78</v>
      </c>
    </row>
    <row r="302" spans="2:65" s="1" customFormat="1" ht="11.25">
      <c r="B302" s="25"/>
      <c r="D302" s="135" t="s">
        <v>126</v>
      </c>
      <c r="F302" s="136" t="s">
        <v>460</v>
      </c>
      <c r="L302" s="25"/>
      <c r="M302" s="134"/>
      <c r="T302" s="49"/>
      <c r="AT302" s="13" t="s">
        <v>126</v>
      </c>
      <c r="AU302" s="13" t="s">
        <v>78</v>
      </c>
    </row>
    <row r="303" spans="2:65" s="1" customFormat="1" ht="16.5" customHeight="1">
      <c r="B303" s="119"/>
      <c r="C303" s="137" t="s">
        <v>461</v>
      </c>
      <c r="D303" s="137" t="s">
        <v>188</v>
      </c>
      <c r="E303" s="138" t="s">
        <v>462</v>
      </c>
      <c r="F303" s="139" t="s">
        <v>463</v>
      </c>
      <c r="G303" s="140" t="s">
        <v>171</v>
      </c>
      <c r="H303" s="141">
        <v>24.36</v>
      </c>
      <c r="I303" s="142"/>
      <c r="J303" s="142">
        <f>ROUND(I303*H303,2)</f>
        <v>0</v>
      </c>
      <c r="K303" s="139" t="s">
        <v>1</v>
      </c>
      <c r="L303" s="143"/>
      <c r="M303" s="144" t="s">
        <v>1</v>
      </c>
      <c r="N303" s="145" t="s">
        <v>36</v>
      </c>
      <c r="O303" s="128">
        <v>0</v>
      </c>
      <c r="P303" s="128">
        <f>O303*H303</f>
        <v>0</v>
      </c>
      <c r="Q303" s="128">
        <v>3.4199999999999999E-3</v>
      </c>
      <c r="R303" s="128">
        <f>Q303*H303</f>
        <v>8.3311199999999988E-2</v>
      </c>
      <c r="S303" s="128">
        <v>0</v>
      </c>
      <c r="T303" s="129">
        <f>S303*H303</f>
        <v>0</v>
      </c>
      <c r="AR303" s="130" t="s">
        <v>162</v>
      </c>
      <c r="AT303" s="130" t="s">
        <v>188</v>
      </c>
      <c r="AU303" s="130" t="s">
        <v>78</v>
      </c>
      <c r="AY303" s="13" t="s">
        <v>115</v>
      </c>
      <c r="BE303" s="131">
        <f>IF(N303="základní",J303,0)</f>
        <v>0</v>
      </c>
      <c r="BF303" s="131">
        <f>IF(N303="snížená",J303,0)</f>
        <v>0</v>
      </c>
      <c r="BG303" s="131">
        <f>IF(N303="zákl. přenesená",J303,0)</f>
        <v>0</v>
      </c>
      <c r="BH303" s="131">
        <f>IF(N303="sníž. přenesená",J303,0)</f>
        <v>0</v>
      </c>
      <c r="BI303" s="131">
        <f>IF(N303="nulová",J303,0)</f>
        <v>0</v>
      </c>
      <c r="BJ303" s="13" t="s">
        <v>76</v>
      </c>
      <c r="BK303" s="131">
        <f>ROUND(I303*H303,2)</f>
        <v>0</v>
      </c>
      <c r="BL303" s="13" t="s">
        <v>122</v>
      </c>
      <c r="BM303" s="130" t="s">
        <v>464</v>
      </c>
    </row>
    <row r="304" spans="2:65" s="1" customFormat="1" ht="11.25">
      <c r="B304" s="25"/>
      <c r="D304" s="132" t="s">
        <v>124</v>
      </c>
      <c r="F304" s="133" t="s">
        <v>463</v>
      </c>
      <c r="L304" s="25"/>
      <c r="M304" s="134"/>
      <c r="T304" s="49"/>
      <c r="AT304" s="13" t="s">
        <v>124</v>
      </c>
      <c r="AU304" s="13" t="s">
        <v>78</v>
      </c>
    </row>
    <row r="305" spans="2:65" s="1" customFormat="1" ht="16.5" customHeight="1">
      <c r="B305" s="119"/>
      <c r="C305" s="120" t="s">
        <v>465</v>
      </c>
      <c r="D305" s="120" t="s">
        <v>117</v>
      </c>
      <c r="E305" s="121" t="s">
        <v>466</v>
      </c>
      <c r="F305" s="122" t="s">
        <v>467</v>
      </c>
      <c r="G305" s="123" t="s">
        <v>267</v>
      </c>
      <c r="H305" s="124">
        <v>6</v>
      </c>
      <c r="I305" s="125"/>
      <c r="J305" s="125">
        <f>ROUND(I305*H305,2)</f>
        <v>0</v>
      </c>
      <c r="K305" s="122" t="s">
        <v>1</v>
      </c>
      <c r="L305" s="25"/>
      <c r="M305" s="126" t="s">
        <v>1</v>
      </c>
      <c r="N305" s="127" t="s">
        <v>36</v>
      </c>
      <c r="O305" s="128">
        <v>1.02</v>
      </c>
      <c r="P305" s="128">
        <f>O305*H305</f>
        <v>6.12</v>
      </c>
      <c r="Q305" s="128">
        <v>6.9999999999999994E-5</v>
      </c>
      <c r="R305" s="128">
        <f>Q305*H305</f>
        <v>4.1999999999999996E-4</v>
      </c>
      <c r="S305" s="128">
        <v>0</v>
      </c>
      <c r="T305" s="129">
        <f>S305*H305</f>
        <v>0</v>
      </c>
      <c r="AR305" s="130" t="s">
        <v>122</v>
      </c>
      <c r="AT305" s="130" t="s">
        <v>117</v>
      </c>
      <c r="AU305" s="130" t="s">
        <v>78</v>
      </c>
      <c r="AY305" s="13" t="s">
        <v>115</v>
      </c>
      <c r="BE305" s="131">
        <f>IF(N305="základní",J305,0)</f>
        <v>0</v>
      </c>
      <c r="BF305" s="131">
        <f>IF(N305="snížená",J305,0)</f>
        <v>0</v>
      </c>
      <c r="BG305" s="131">
        <f>IF(N305="zákl. přenesená",J305,0)</f>
        <v>0</v>
      </c>
      <c r="BH305" s="131">
        <f>IF(N305="sníž. přenesená",J305,0)</f>
        <v>0</v>
      </c>
      <c r="BI305" s="131">
        <f>IF(N305="nulová",J305,0)</f>
        <v>0</v>
      </c>
      <c r="BJ305" s="13" t="s">
        <v>76</v>
      </c>
      <c r="BK305" s="131">
        <f>ROUND(I305*H305,2)</f>
        <v>0</v>
      </c>
      <c r="BL305" s="13" t="s">
        <v>122</v>
      </c>
      <c r="BM305" s="130" t="s">
        <v>468</v>
      </c>
    </row>
    <row r="306" spans="2:65" s="1" customFormat="1" ht="11.25">
      <c r="B306" s="25"/>
      <c r="D306" s="132" t="s">
        <v>124</v>
      </c>
      <c r="F306" s="133" t="s">
        <v>467</v>
      </c>
      <c r="L306" s="25"/>
      <c r="M306" s="134"/>
      <c r="T306" s="49"/>
      <c r="AT306" s="13" t="s">
        <v>124</v>
      </c>
      <c r="AU306" s="13" t="s">
        <v>78</v>
      </c>
    </row>
    <row r="307" spans="2:65" s="1" customFormat="1" ht="16.5" customHeight="1">
      <c r="B307" s="119"/>
      <c r="C307" s="120" t="s">
        <v>469</v>
      </c>
      <c r="D307" s="120" t="s">
        <v>117</v>
      </c>
      <c r="E307" s="121" t="s">
        <v>470</v>
      </c>
      <c r="F307" s="122" t="s">
        <v>471</v>
      </c>
      <c r="G307" s="123" t="s">
        <v>267</v>
      </c>
      <c r="H307" s="124">
        <v>1</v>
      </c>
      <c r="I307" s="125"/>
      <c r="J307" s="125">
        <f>ROUND(I307*H307,2)</f>
        <v>0</v>
      </c>
      <c r="K307" s="122" t="s">
        <v>1</v>
      </c>
      <c r="L307" s="25"/>
      <c r="M307" s="126" t="s">
        <v>1</v>
      </c>
      <c r="N307" s="127" t="s">
        <v>36</v>
      </c>
      <c r="O307" s="128">
        <v>15.997999999999999</v>
      </c>
      <c r="P307" s="128">
        <f>O307*H307</f>
        <v>15.997999999999999</v>
      </c>
      <c r="Q307" s="128">
        <v>2.85764</v>
      </c>
      <c r="R307" s="128">
        <f>Q307*H307</f>
        <v>2.85764</v>
      </c>
      <c r="S307" s="128">
        <v>0</v>
      </c>
      <c r="T307" s="129">
        <f>S307*H307</f>
        <v>0</v>
      </c>
      <c r="AR307" s="130" t="s">
        <v>122</v>
      </c>
      <c r="AT307" s="130" t="s">
        <v>117</v>
      </c>
      <c r="AU307" s="130" t="s">
        <v>78</v>
      </c>
      <c r="AY307" s="13" t="s">
        <v>115</v>
      </c>
      <c r="BE307" s="131">
        <f>IF(N307="základní",J307,0)</f>
        <v>0</v>
      </c>
      <c r="BF307" s="131">
        <f>IF(N307="snížená",J307,0)</f>
        <v>0</v>
      </c>
      <c r="BG307" s="131">
        <f>IF(N307="zákl. přenesená",J307,0)</f>
        <v>0</v>
      </c>
      <c r="BH307" s="131">
        <f>IF(N307="sníž. přenesená",J307,0)</f>
        <v>0</v>
      </c>
      <c r="BI307" s="131">
        <f>IF(N307="nulová",J307,0)</f>
        <v>0</v>
      </c>
      <c r="BJ307" s="13" t="s">
        <v>76</v>
      </c>
      <c r="BK307" s="131">
        <f>ROUND(I307*H307,2)</f>
        <v>0</v>
      </c>
      <c r="BL307" s="13" t="s">
        <v>122</v>
      </c>
      <c r="BM307" s="130" t="s">
        <v>472</v>
      </c>
    </row>
    <row r="308" spans="2:65" s="1" customFormat="1" ht="11.25">
      <c r="B308" s="25"/>
      <c r="D308" s="132" t="s">
        <v>124</v>
      </c>
      <c r="F308" s="133" t="s">
        <v>471</v>
      </c>
      <c r="L308" s="25"/>
      <c r="M308" s="134"/>
      <c r="T308" s="49"/>
      <c r="AT308" s="13" t="s">
        <v>124</v>
      </c>
      <c r="AU308" s="13" t="s">
        <v>78</v>
      </c>
    </row>
    <row r="309" spans="2:65" s="1" customFormat="1" ht="16.5" customHeight="1">
      <c r="B309" s="119"/>
      <c r="C309" s="120" t="s">
        <v>473</v>
      </c>
      <c r="D309" s="120" t="s">
        <v>117</v>
      </c>
      <c r="E309" s="121" t="s">
        <v>474</v>
      </c>
      <c r="F309" s="122" t="s">
        <v>475</v>
      </c>
      <c r="G309" s="123" t="s">
        <v>267</v>
      </c>
      <c r="H309" s="124">
        <v>2</v>
      </c>
      <c r="I309" s="125"/>
      <c r="J309" s="125">
        <f>ROUND(I309*H309,2)</f>
        <v>0</v>
      </c>
      <c r="K309" s="122" t="s">
        <v>1</v>
      </c>
      <c r="L309" s="25"/>
      <c r="M309" s="126" t="s">
        <v>1</v>
      </c>
      <c r="N309" s="127" t="s">
        <v>36</v>
      </c>
      <c r="O309" s="128">
        <v>15.997999999999999</v>
      </c>
      <c r="P309" s="128">
        <f>O309*H309</f>
        <v>31.995999999999999</v>
      </c>
      <c r="Q309" s="128">
        <v>2.85764</v>
      </c>
      <c r="R309" s="128">
        <f>Q309*H309</f>
        <v>5.7152799999999999</v>
      </c>
      <c r="S309" s="128">
        <v>0</v>
      </c>
      <c r="T309" s="129">
        <f>S309*H309</f>
        <v>0</v>
      </c>
      <c r="AR309" s="130" t="s">
        <v>122</v>
      </c>
      <c r="AT309" s="130" t="s">
        <v>117</v>
      </c>
      <c r="AU309" s="130" t="s">
        <v>78</v>
      </c>
      <c r="AY309" s="13" t="s">
        <v>115</v>
      </c>
      <c r="BE309" s="131">
        <f>IF(N309="základní",J309,0)</f>
        <v>0</v>
      </c>
      <c r="BF309" s="131">
        <f>IF(N309="snížená",J309,0)</f>
        <v>0</v>
      </c>
      <c r="BG309" s="131">
        <f>IF(N309="zákl. přenesená",J309,0)</f>
        <v>0</v>
      </c>
      <c r="BH309" s="131">
        <f>IF(N309="sníž. přenesená",J309,0)</f>
        <v>0</v>
      </c>
      <c r="BI309" s="131">
        <f>IF(N309="nulová",J309,0)</f>
        <v>0</v>
      </c>
      <c r="BJ309" s="13" t="s">
        <v>76</v>
      </c>
      <c r="BK309" s="131">
        <f>ROUND(I309*H309,2)</f>
        <v>0</v>
      </c>
      <c r="BL309" s="13" t="s">
        <v>122</v>
      </c>
      <c r="BM309" s="130" t="s">
        <v>476</v>
      </c>
    </row>
    <row r="310" spans="2:65" s="1" customFormat="1" ht="11.25">
      <c r="B310" s="25"/>
      <c r="D310" s="132" t="s">
        <v>124</v>
      </c>
      <c r="F310" s="133" t="s">
        <v>477</v>
      </c>
      <c r="L310" s="25"/>
      <c r="M310" s="134"/>
      <c r="T310" s="49"/>
      <c r="AT310" s="13" t="s">
        <v>124</v>
      </c>
      <c r="AU310" s="13" t="s">
        <v>78</v>
      </c>
    </row>
    <row r="311" spans="2:65" s="1" customFormat="1" ht="37.9" customHeight="1">
      <c r="B311" s="119"/>
      <c r="C311" s="120" t="s">
        <v>478</v>
      </c>
      <c r="D311" s="120" t="s">
        <v>117</v>
      </c>
      <c r="E311" s="121" t="s">
        <v>479</v>
      </c>
      <c r="F311" s="122" t="s">
        <v>480</v>
      </c>
      <c r="G311" s="123" t="s">
        <v>267</v>
      </c>
      <c r="H311" s="124">
        <v>7</v>
      </c>
      <c r="I311" s="125"/>
      <c r="J311" s="125">
        <f>ROUND(I311*H311,2)</f>
        <v>0</v>
      </c>
      <c r="K311" s="122" t="s">
        <v>121</v>
      </c>
      <c r="L311" s="25"/>
      <c r="M311" s="126" t="s">
        <v>1</v>
      </c>
      <c r="N311" s="127" t="s">
        <v>36</v>
      </c>
      <c r="O311" s="128">
        <v>4.4729999999999999</v>
      </c>
      <c r="P311" s="128">
        <f>O311*H311</f>
        <v>31.311</v>
      </c>
      <c r="Q311" s="128">
        <v>0.71848000000000001</v>
      </c>
      <c r="R311" s="128">
        <f>Q311*H311</f>
        <v>5.0293600000000005</v>
      </c>
      <c r="S311" s="128">
        <v>0.72</v>
      </c>
      <c r="T311" s="129">
        <f>S311*H311</f>
        <v>5.04</v>
      </c>
      <c r="AR311" s="130" t="s">
        <v>122</v>
      </c>
      <c r="AT311" s="130" t="s">
        <v>117</v>
      </c>
      <c r="AU311" s="130" t="s">
        <v>78</v>
      </c>
      <c r="AY311" s="13" t="s">
        <v>115</v>
      </c>
      <c r="BE311" s="131">
        <f>IF(N311="základní",J311,0)</f>
        <v>0</v>
      </c>
      <c r="BF311" s="131">
        <f>IF(N311="snížená",J311,0)</f>
        <v>0</v>
      </c>
      <c r="BG311" s="131">
        <f>IF(N311="zákl. přenesená",J311,0)</f>
        <v>0</v>
      </c>
      <c r="BH311" s="131">
        <f>IF(N311="sníž. přenesená",J311,0)</f>
        <v>0</v>
      </c>
      <c r="BI311" s="131">
        <f>IF(N311="nulová",J311,0)</f>
        <v>0</v>
      </c>
      <c r="BJ311" s="13" t="s">
        <v>76</v>
      </c>
      <c r="BK311" s="131">
        <f>ROUND(I311*H311,2)</f>
        <v>0</v>
      </c>
      <c r="BL311" s="13" t="s">
        <v>122</v>
      </c>
      <c r="BM311" s="130" t="s">
        <v>481</v>
      </c>
    </row>
    <row r="312" spans="2:65" s="1" customFormat="1" ht="29.25">
      <c r="B312" s="25"/>
      <c r="D312" s="132" t="s">
        <v>124</v>
      </c>
      <c r="F312" s="133" t="s">
        <v>482</v>
      </c>
      <c r="L312" s="25"/>
      <c r="M312" s="134"/>
      <c r="T312" s="49"/>
      <c r="AT312" s="13" t="s">
        <v>124</v>
      </c>
      <c r="AU312" s="13" t="s">
        <v>78</v>
      </c>
    </row>
    <row r="313" spans="2:65" s="1" customFormat="1" ht="11.25">
      <c r="B313" s="25"/>
      <c r="D313" s="135" t="s">
        <v>126</v>
      </c>
      <c r="F313" s="136" t="s">
        <v>483</v>
      </c>
      <c r="L313" s="25"/>
      <c r="M313" s="134"/>
      <c r="T313" s="49"/>
      <c r="AT313" s="13" t="s">
        <v>126</v>
      </c>
      <c r="AU313" s="13" t="s">
        <v>78</v>
      </c>
    </row>
    <row r="314" spans="2:65" s="1" customFormat="1" ht="24.2" customHeight="1">
      <c r="B314" s="119"/>
      <c r="C314" s="120" t="s">
        <v>484</v>
      </c>
      <c r="D314" s="120" t="s">
        <v>117</v>
      </c>
      <c r="E314" s="121" t="s">
        <v>485</v>
      </c>
      <c r="F314" s="122" t="s">
        <v>486</v>
      </c>
      <c r="G314" s="123" t="s">
        <v>267</v>
      </c>
      <c r="H314" s="124">
        <v>3</v>
      </c>
      <c r="I314" s="125"/>
      <c r="J314" s="125">
        <f>ROUND(I314*H314,2)</f>
        <v>0</v>
      </c>
      <c r="K314" s="122" t="s">
        <v>121</v>
      </c>
      <c r="L314" s="25"/>
      <c r="M314" s="126" t="s">
        <v>1</v>
      </c>
      <c r="N314" s="127" t="s">
        <v>36</v>
      </c>
      <c r="O314" s="128">
        <v>3.0379999999999998</v>
      </c>
      <c r="P314" s="128">
        <f>O314*H314</f>
        <v>9.113999999999999</v>
      </c>
      <c r="Q314" s="128">
        <v>0.10037</v>
      </c>
      <c r="R314" s="128">
        <f>Q314*H314</f>
        <v>0.30110999999999999</v>
      </c>
      <c r="S314" s="128">
        <v>0.1</v>
      </c>
      <c r="T314" s="129">
        <f>S314*H314</f>
        <v>0.30000000000000004</v>
      </c>
      <c r="AR314" s="130" t="s">
        <v>122</v>
      </c>
      <c r="AT314" s="130" t="s">
        <v>117</v>
      </c>
      <c r="AU314" s="130" t="s">
        <v>78</v>
      </c>
      <c r="AY314" s="13" t="s">
        <v>115</v>
      </c>
      <c r="BE314" s="131">
        <f>IF(N314="základní",J314,0)</f>
        <v>0</v>
      </c>
      <c r="BF314" s="131">
        <f>IF(N314="snížená",J314,0)</f>
        <v>0</v>
      </c>
      <c r="BG314" s="131">
        <f>IF(N314="zákl. přenesená",J314,0)</f>
        <v>0</v>
      </c>
      <c r="BH314" s="131">
        <f>IF(N314="sníž. přenesená",J314,0)</f>
        <v>0</v>
      </c>
      <c r="BI314" s="131">
        <f>IF(N314="nulová",J314,0)</f>
        <v>0</v>
      </c>
      <c r="BJ314" s="13" t="s">
        <v>76</v>
      </c>
      <c r="BK314" s="131">
        <f>ROUND(I314*H314,2)</f>
        <v>0</v>
      </c>
      <c r="BL314" s="13" t="s">
        <v>122</v>
      </c>
      <c r="BM314" s="130" t="s">
        <v>487</v>
      </c>
    </row>
    <row r="315" spans="2:65" s="1" customFormat="1" ht="19.5">
      <c r="B315" s="25"/>
      <c r="D315" s="132" t="s">
        <v>124</v>
      </c>
      <c r="F315" s="133" t="s">
        <v>486</v>
      </c>
      <c r="L315" s="25"/>
      <c r="M315" s="134"/>
      <c r="T315" s="49"/>
      <c r="AT315" s="13" t="s">
        <v>124</v>
      </c>
      <c r="AU315" s="13" t="s">
        <v>78</v>
      </c>
    </row>
    <row r="316" spans="2:65" s="1" customFormat="1" ht="11.25">
      <c r="B316" s="25"/>
      <c r="D316" s="135" t="s">
        <v>126</v>
      </c>
      <c r="F316" s="136" t="s">
        <v>488</v>
      </c>
      <c r="L316" s="25"/>
      <c r="M316" s="134"/>
      <c r="T316" s="49"/>
      <c r="AT316" s="13" t="s">
        <v>126</v>
      </c>
      <c r="AU316" s="13" t="s">
        <v>78</v>
      </c>
    </row>
    <row r="317" spans="2:65" s="1" customFormat="1" ht="16.5" customHeight="1">
      <c r="B317" s="119"/>
      <c r="C317" s="120" t="s">
        <v>489</v>
      </c>
      <c r="D317" s="120" t="s">
        <v>117</v>
      </c>
      <c r="E317" s="121" t="s">
        <v>490</v>
      </c>
      <c r="F317" s="122" t="s">
        <v>491</v>
      </c>
      <c r="G317" s="123" t="s">
        <v>267</v>
      </c>
      <c r="H317" s="124">
        <v>3</v>
      </c>
      <c r="I317" s="125"/>
      <c r="J317" s="125">
        <f>ROUND(I317*H317,2)</f>
        <v>0</v>
      </c>
      <c r="K317" s="122" t="s">
        <v>1</v>
      </c>
      <c r="L317" s="25"/>
      <c r="M317" s="126" t="s">
        <v>1</v>
      </c>
      <c r="N317" s="127" t="s">
        <v>36</v>
      </c>
      <c r="O317" s="128">
        <v>0</v>
      </c>
      <c r="P317" s="128">
        <f>O317*H317</f>
        <v>0</v>
      </c>
      <c r="Q317" s="128">
        <v>0</v>
      </c>
      <c r="R317" s="128">
        <f>Q317*H317</f>
        <v>0</v>
      </c>
      <c r="S317" s="128">
        <v>0</v>
      </c>
      <c r="T317" s="129">
        <f>S317*H317</f>
        <v>0</v>
      </c>
      <c r="AR317" s="130" t="s">
        <v>122</v>
      </c>
      <c r="AT317" s="130" t="s">
        <v>117</v>
      </c>
      <c r="AU317" s="130" t="s">
        <v>78</v>
      </c>
      <c r="AY317" s="13" t="s">
        <v>115</v>
      </c>
      <c r="BE317" s="131">
        <f>IF(N317="základní",J317,0)</f>
        <v>0</v>
      </c>
      <c r="BF317" s="131">
        <f>IF(N317="snížená",J317,0)</f>
        <v>0</v>
      </c>
      <c r="BG317" s="131">
        <f>IF(N317="zákl. přenesená",J317,0)</f>
        <v>0</v>
      </c>
      <c r="BH317" s="131">
        <f>IF(N317="sníž. přenesená",J317,0)</f>
        <v>0</v>
      </c>
      <c r="BI317" s="131">
        <f>IF(N317="nulová",J317,0)</f>
        <v>0</v>
      </c>
      <c r="BJ317" s="13" t="s">
        <v>76</v>
      </c>
      <c r="BK317" s="131">
        <f>ROUND(I317*H317,2)</f>
        <v>0</v>
      </c>
      <c r="BL317" s="13" t="s">
        <v>122</v>
      </c>
      <c r="BM317" s="130" t="s">
        <v>492</v>
      </c>
    </row>
    <row r="318" spans="2:65" s="1" customFormat="1" ht="11.25">
      <c r="B318" s="25"/>
      <c r="D318" s="132" t="s">
        <v>124</v>
      </c>
      <c r="F318" s="133" t="s">
        <v>491</v>
      </c>
      <c r="L318" s="25"/>
      <c r="M318" s="134"/>
      <c r="T318" s="49"/>
      <c r="AT318" s="13" t="s">
        <v>124</v>
      </c>
      <c r="AU318" s="13" t="s">
        <v>78</v>
      </c>
    </row>
    <row r="319" spans="2:65" s="11" customFormat="1" ht="22.9" customHeight="1">
      <c r="B319" s="108"/>
      <c r="D319" s="109" t="s">
        <v>70</v>
      </c>
      <c r="E319" s="117" t="s">
        <v>168</v>
      </c>
      <c r="F319" s="117" t="s">
        <v>493</v>
      </c>
      <c r="J319" s="118">
        <f>BK319</f>
        <v>88000</v>
      </c>
      <c r="L319" s="108"/>
      <c r="M319" s="112"/>
      <c r="P319" s="113">
        <f>SUM(P320:P404)</f>
        <v>1176.9478000000001</v>
      </c>
      <c r="R319" s="113">
        <f>SUM(R320:R404)</f>
        <v>111.16170839999998</v>
      </c>
      <c r="T319" s="114">
        <f>SUM(T320:T404)</f>
        <v>0.64700000000000013</v>
      </c>
      <c r="AR319" s="109" t="s">
        <v>76</v>
      </c>
      <c r="AT319" s="115" t="s">
        <v>70</v>
      </c>
      <c r="AU319" s="115" t="s">
        <v>76</v>
      </c>
      <c r="AY319" s="109" t="s">
        <v>115</v>
      </c>
      <c r="BK319" s="116">
        <f>SUM(BK320:BK404)</f>
        <v>88000</v>
      </c>
    </row>
    <row r="320" spans="2:65" s="1" customFormat="1" ht="16.5" customHeight="1">
      <c r="B320" s="119"/>
      <c r="C320" s="120" t="s">
        <v>494</v>
      </c>
      <c r="D320" s="120" t="s">
        <v>117</v>
      </c>
      <c r="E320" s="121" t="s">
        <v>495</v>
      </c>
      <c r="F320" s="122" t="s">
        <v>496</v>
      </c>
      <c r="G320" s="123" t="s">
        <v>267</v>
      </c>
      <c r="H320" s="124">
        <v>1</v>
      </c>
      <c r="I320" s="125">
        <v>88000</v>
      </c>
      <c r="J320" s="125">
        <f>ROUND(I320*H320,2)</f>
        <v>88000</v>
      </c>
      <c r="K320" s="122" t="s">
        <v>1</v>
      </c>
      <c r="L320" s="25"/>
      <c r="M320" s="126" t="s">
        <v>1</v>
      </c>
      <c r="N320" s="127" t="s">
        <v>36</v>
      </c>
      <c r="O320" s="128">
        <v>0</v>
      </c>
      <c r="P320" s="128">
        <f>O320*H320</f>
        <v>0</v>
      </c>
      <c r="Q320" s="128">
        <v>0</v>
      </c>
      <c r="R320" s="128">
        <f>Q320*H320</f>
        <v>0</v>
      </c>
      <c r="S320" s="128">
        <v>0</v>
      </c>
      <c r="T320" s="129">
        <f>S320*H320</f>
        <v>0</v>
      </c>
      <c r="AR320" s="130" t="s">
        <v>122</v>
      </c>
      <c r="AT320" s="130" t="s">
        <v>117</v>
      </c>
      <c r="AU320" s="130" t="s">
        <v>78</v>
      </c>
      <c r="AY320" s="13" t="s">
        <v>115</v>
      </c>
      <c r="BE320" s="131">
        <f>IF(N320="základní",J320,0)</f>
        <v>88000</v>
      </c>
      <c r="BF320" s="131">
        <f>IF(N320="snížená",J320,0)</f>
        <v>0</v>
      </c>
      <c r="BG320" s="131">
        <f>IF(N320="zákl. přenesená",J320,0)</f>
        <v>0</v>
      </c>
      <c r="BH320" s="131">
        <f>IF(N320="sníž. přenesená",J320,0)</f>
        <v>0</v>
      </c>
      <c r="BI320" s="131">
        <f>IF(N320="nulová",J320,0)</f>
        <v>0</v>
      </c>
      <c r="BJ320" s="13" t="s">
        <v>76</v>
      </c>
      <c r="BK320" s="131">
        <f>ROUND(I320*H320,2)</f>
        <v>88000</v>
      </c>
      <c r="BL320" s="13" t="s">
        <v>122</v>
      </c>
      <c r="BM320" s="130" t="s">
        <v>497</v>
      </c>
    </row>
    <row r="321" spans="2:65" s="1" customFormat="1" ht="11.25">
      <c r="B321" s="25"/>
      <c r="D321" s="132" t="s">
        <v>124</v>
      </c>
      <c r="F321" s="133" t="s">
        <v>496</v>
      </c>
      <c r="L321" s="25"/>
      <c r="M321" s="134"/>
      <c r="T321" s="49"/>
      <c r="AT321" s="13" t="s">
        <v>124</v>
      </c>
      <c r="AU321" s="13" t="s">
        <v>78</v>
      </c>
    </row>
    <row r="322" spans="2:65" s="1" customFormat="1" ht="24.2" customHeight="1">
      <c r="B322" s="119"/>
      <c r="C322" s="120" t="s">
        <v>498</v>
      </c>
      <c r="D322" s="120" t="s">
        <v>117</v>
      </c>
      <c r="E322" s="121" t="s">
        <v>499</v>
      </c>
      <c r="F322" s="122" t="s">
        <v>500</v>
      </c>
      <c r="G322" s="123" t="s">
        <v>267</v>
      </c>
      <c r="H322" s="124">
        <v>1</v>
      </c>
      <c r="I322" s="125"/>
      <c r="J322" s="125">
        <f>ROUND(I322*H322,2)</f>
        <v>0</v>
      </c>
      <c r="K322" s="122" t="s">
        <v>121</v>
      </c>
      <c r="L322" s="25"/>
      <c r="M322" s="126" t="s">
        <v>1</v>
      </c>
      <c r="N322" s="127" t="s">
        <v>36</v>
      </c>
      <c r="O322" s="128">
        <v>0.41599999999999998</v>
      </c>
      <c r="P322" s="128">
        <f>O322*H322</f>
        <v>0.41599999999999998</v>
      </c>
      <c r="Q322" s="128">
        <v>0.10940999999999999</v>
      </c>
      <c r="R322" s="128">
        <f>Q322*H322</f>
        <v>0.10940999999999999</v>
      </c>
      <c r="S322" s="128">
        <v>0</v>
      </c>
      <c r="T322" s="129">
        <f>S322*H322</f>
        <v>0</v>
      </c>
      <c r="AR322" s="130" t="s">
        <v>122</v>
      </c>
      <c r="AT322" s="130" t="s">
        <v>117</v>
      </c>
      <c r="AU322" s="130" t="s">
        <v>78</v>
      </c>
      <c r="AY322" s="13" t="s">
        <v>115</v>
      </c>
      <c r="BE322" s="131">
        <f>IF(N322="základní",J322,0)</f>
        <v>0</v>
      </c>
      <c r="BF322" s="131">
        <f>IF(N322="snížená",J322,0)</f>
        <v>0</v>
      </c>
      <c r="BG322" s="131">
        <f>IF(N322="zákl. přenesená",J322,0)</f>
        <v>0</v>
      </c>
      <c r="BH322" s="131">
        <f>IF(N322="sníž. přenesená",J322,0)</f>
        <v>0</v>
      </c>
      <c r="BI322" s="131">
        <f>IF(N322="nulová",J322,0)</f>
        <v>0</v>
      </c>
      <c r="BJ322" s="13" t="s">
        <v>76</v>
      </c>
      <c r="BK322" s="131">
        <f>ROUND(I322*H322,2)</f>
        <v>0</v>
      </c>
      <c r="BL322" s="13" t="s">
        <v>122</v>
      </c>
      <c r="BM322" s="130" t="s">
        <v>501</v>
      </c>
    </row>
    <row r="323" spans="2:65" s="1" customFormat="1" ht="19.5">
      <c r="B323" s="25"/>
      <c r="D323" s="132" t="s">
        <v>124</v>
      </c>
      <c r="F323" s="133" t="s">
        <v>502</v>
      </c>
      <c r="L323" s="25"/>
      <c r="M323" s="134"/>
      <c r="T323" s="49"/>
      <c r="AT323" s="13" t="s">
        <v>124</v>
      </c>
      <c r="AU323" s="13" t="s">
        <v>78</v>
      </c>
    </row>
    <row r="324" spans="2:65" s="1" customFormat="1" ht="11.25">
      <c r="B324" s="25"/>
      <c r="D324" s="135" t="s">
        <v>126</v>
      </c>
      <c r="F324" s="136" t="s">
        <v>503</v>
      </c>
      <c r="L324" s="25"/>
      <c r="M324" s="134"/>
      <c r="T324" s="49"/>
      <c r="AT324" s="13" t="s">
        <v>126</v>
      </c>
      <c r="AU324" s="13" t="s">
        <v>78</v>
      </c>
    </row>
    <row r="325" spans="2:65" s="1" customFormat="1" ht="19.5">
      <c r="B325" s="25"/>
      <c r="D325" s="132" t="s">
        <v>193</v>
      </c>
      <c r="F325" s="146" t="s">
        <v>504</v>
      </c>
      <c r="L325" s="25"/>
      <c r="M325" s="134"/>
      <c r="T325" s="49"/>
      <c r="AT325" s="13" t="s">
        <v>193</v>
      </c>
      <c r="AU325" s="13" t="s">
        <v>78</v>
      </c>
    </row>
    <row r="326" spans="2:65" s="1" customFormat="1" ht="24.2" customHeight="1">
      <c r="B326" s="119"/>
      <c r="C326" s="120" t="s">
        <v>505</v>
      </c>
      <c r="D326" s="120" t="s">
        <v>117</v>
      </c>
      <c r="E326" s="121" t="s">
        <v>506</v>
      </c>
      <c r="F326" s="122" t="s">
        <v>507</v>
      </c>
      <c r="G326" s="123" t="s">
        <v>171</v>
      </c>
      <c r="H326" s="124">
        <v>99</v>
      </c>
      <c r="I326" s="125"/>
      <c r="J326" s="125">
        <f>ROUND(I326*H326,2)</f>
        <v>0</v>
      </c>
      <c r="K326" s="122" t="s">
        <v>121</v>
      </c>
      <c r="L326" s="25"/>
      <c r="M326" s="126" t="s">
        <v>1</v>
      </c>
      <c r="N326" s="127" t="s">
        <v>36</v>
      </c>
      <c r="O326" s="128">
        <v>3.0000000000000001E-3</v>
      </c>
      <c r="P326" s="128">
        <f>O326*H326</f>
        <v>0.29699999999999999</v>
      </c>
      <c r="Q326" s="128">
        <v>1.2999999999999999E-4</v>
      </c>
      <c r="R326" s="128">
        <f>Q326*H326</f>
        <v>1.2869999999999999E-2</v>
      </c>
      <c r="S326" s="128">
        <v>0</v>
      </c>
      <c r="T326" s="129">
        <f>S326*H326</f>
        <v>0</v>
      </c>
      <c r="AR326" s="130" t="s">
        <v>122</v>
      </c>
      <c r="AT326" s="130" t="s">
        <v>117</v>
      </c>
      <c r="AU326" s="130" t="s">
        <v>78</v>
      </c>
      <c r="AY326" s="13" t="s">
        <v>115</v>
      </c>
      <c r="BE326" s="131">
        <f>IF(N326="základní",J326,0)</f>
        <v>0</v>
      </c>
      <c r="BF326" s="131">
        <f>IF(N326="snížená",J326,0)</f>
        <v>0</v>
      </c>
      <c r="BG326" s="131">
        <f>IF(N326="zákl. přenesená",J326,0)</f>
        <v>0</v>
      </c>
      <c r="BH326" s="131">
        <f>IF(N326="sníž. přenesená",J326,0)</f>
        <v>0</v>
      </c>
      <c r="BI326" s="131">
        <f>IF(N326="nulová",J326,0)</f>
        <v>0</v>
      </c>
      <c r="BJ326" s="13" t="s">
        <v>76</v>
      </c>
      <c r="BK326" s="131">
        <f>ROUND(I326*H326,2)</f>
        <v>0</v>
      </c>
      <c r="BL326" s="13" t="s">
        <v>122</v>
      </c>
      <c r="BM326" s="130" t="s">
        <v>508</v>
      </c>
    </row>
    <row r="327" spans="2:65" s="1" customFormat="1" ht="19.5">
      <c r="B327" s="25"/>
      <c r="D327" s="132" t="s">
        <v>124</v>
      </c>
      <c r="F327" s="133" t="s">
        <v>509</v>
      </c>
      <c r="L327" s="25"/>
      <c r="M327" s="134"/>
      <c r="T327" s="49"/>
      <c r="AT327" s="13" t="s">
        <v>124</v>
      </c>
      <c r="AU327" s="13" t="s">
        <v>78</v>
      </c>
    </row>
    <row r="328" spans="2:65" s="1" customFormat="1" ht="11.25">
      <c r="B328" s="25"/>
      <c r="D328" s="135" t="s">
        <v>126</v>
      </c>
      <c r="F328" s="136" t="s">
        <v>510</v>
      </c>
      <c r="L328" s="25"/>
      <c r="M328" s="134"/>
      <c r="T328" s="49"/>
      <c r="AT328" s="13" t="s">
        <v>126</v>
      </c>
      <c r="AU328" s="13" t="s">
        <v>78</v>
      </c>
    </row>
    <row r="329" spans="2:65" s="1" customFormat="1" ht="24.2" customHeight="1">
      <c r="B329" s="119"/>
      <c r="C329" s="120" t="s">
        <v>511</v>
      </c>
      <c r="D329" s="120" t="s">
        <v>117</v>
      </c>
      <c r="E329" s="121" t="s">
        <v>512</v>
      </c>
      <c r="F329" s="122" t="s">
        <v>513</v>
      </c>
      <c r="G329" s="123" t="s">
        <v>171</v>
      </c>
      <c r="H329" s="124">
        <v>56.5</v>
      </c>
      <c r="I329" s="125"/>
      <c r="J329" s="125">
        <f>ROUND(I329*H329,2)</f>
        <v>0</v>
      </c>
      <c r="K329" s="122" t="s">
        <v>121</v>
      </c>
      <c r="L329" s="25"/>
      <c r="M329" s="126" t="s">
        <v>1</v>
      </c>
      <c r="N329" s="127" t="s">
        <v>36</v>
      </c>
      <c r="O329" s="128">
        <v>3.0000000000000001E-3</v>
      </c>
      <c r="P329" s="128">
        <f>O329*H329</f>
        <v>0.16950000000000001</v>
      </c>
      <c r="Q329" s="128">
        <v>6.0000000000000002E-5</v>
      </c>
      <c r="R329" s="128">
        <f>Q329*H329</f>
        <v>3.3900000000000002E-3</v>
      </c>
      <c r="S329" s="128">
        <v>0</v>
      </c>
      <c r="T329" s="129">
        <f>S329*H329</f>
        <v>0</v>
      </c>
      <c r="AR329" s="130" t="s">
        <v>122</v>
      </c>
      <c r="AT329" s="130" t="s">
        <v>117</v>
      </c>
      <c r="AU329" s="130" t="s">
        <v>78</v>
      </c>
      <c r="AY329" s="13" t="s">
        <v>115</v>
      </c>
      <c r="BE329" s="131">
        <f>IF(N329="základní",J329,0)</f>
        <v>0</v>
      </c>
      <c r="BF329" s="131">
        <f>IF(N329="snížená",J329,0)</f>
        <v>0</v>
      </c>
      <c r="BG329" s="131">
        <f>IF(N329="zákl. přenesená",J329,0)</f>
        <v>0</v>
      </c>
      <c r="BH329" s="131">
        <f>IF(N329="sníž. přenesená",J329,0)</f>
        <v>0</v>
      </c>
      <c r="BI329" s="131">
        <f>IF(N329="nulová",J329,0)</f>
        <v>0</v>
      </c>
      <c r="BJ329" s="13" t="s">
        <v>76</v>
      </c>
      <c r="BK329" s="131">
        <f>ROUND(I329*H329,2)</f>
        <v>0</v>
      </c>
      <c r="BL329" s="13" t="s">
        <v>122</v>
      </c>
      <c r="BM329" s="130" t="s">
        <v>514</v>
      </c>
    </row>
    <row r="330" spans="2:65" s="1" customFormat="1" ht="19.5">
      <c r="B330" s="25"/>
      <c r="D330" s="132" t="s">
        <v>124</v>
      </c>
      <c r="F330" s="133" t="s">
        <v>515</v>
      </c>
      <c r="L330" s="25"/>
      <c r="M330" s="134"/>
      <c r="T330" s="49"/>
      <c r="AT330" s="13" t="s">
        <v>124</v>
      </c>
      <c r="AU330" s="13" t="s">
        <v>78</v>
      </c>
    </row>
    <row r="331" spans="2:65" s="1" customFormat="1" ht="11.25">
      <c r="B331" s="25"/>
      <c r="D331" s="135" t="s">
        <v>126</v>
      </c>
      <c r="F331" s="136" t="s">
        <v>516</v>
      </c>
      <c r="L331" s="25"/>
      <c r="M331" s="134"/>
      <c r="T331" s="49"/>
      <c r="AT331" s="13" t="s">
        <v>126</v>
      </c>
      <c r="AU331" s="13" t="s">
        <v>78</v>
      </c>
    </row>
    <row r="332" spans="2:65" s="1" customFormat="1" ht="24.2" customHeight="1">
      <c r="B332" s="119"/>
      <c r="C332" s="120" t="s">
        <v>517</v>
      </c>
      <c r="D332" s="120" t="s">
        <v>117</v>
      </c>
      <c r="E332" s="121" t="s">
        <v>518</v>
      </c>
      <c r="F332" s="122" t="s">
        <v>519</v>
      </c>
      <c r="G332" s="123" t="s">
        <v>171</v>
      </c>
      <c r="H332" s="124">
        <v>81</v>
      </c>
      <c r="I332" s="125"/>
      <c r="J332" s="125">
        <f>ROUND(I332*H332,2)</f>
        <v>0</v>
      </c>
      <c r="K332" s="122" t="s">
        <v>121</v>
      </c>
      <c r="L332" s="25"/>
      <c r="M332" s="126" t="s">
        <v>1</v>
      </c>
      <c r="N332" s="127" t="s">
        <v>36</v>
      </c>
      <c r="O332" s="128">
        <v>3.0000000000000001E-3</v>
      </c>
      <c r="P332" s="128">
        <f>O332*H332</f>
        <v>0.24299999999999999</v>
      </c>
      <c r="Q332" s="128">
        <v>2.5999999999999998E-4</v>
      </c>
      <c r="R332" s="128">
        <f>Q332*H332</f>
        <v>2.1059999999999999E-2</v>
      </c>
      <c r="S332" s="128">
        <v>0</v>
      </c>
      <c r="T332" s="129">
        <f>S332*H332</f>
        <v>0</v>
      </c>
      <c r="AR332" s="130" t="s">
        <v>122</v>
      </c>
      <c r="AT332" s="130" t="s">
        <v>117</v>
      </c>
      <c r="AU332" s="130" t="s">
        <v>78</v>
      </c>
      <c r="AY332" s="13" t="s">
        <v>115</v>
      </c>
      <c r="BE332" s="131">
        <f>IF(N332="základní",J332,0)</f>
        <v>0</v>
      </c>
      <c r="BF332" s="131">
        <f>IF(N332="snížená",J332,0)</f>
        <v>0</v>
      </c>
      <c r="BG332" s="131">
        <f>IF(N332="zákl. přenesená",J332,0)</f>
        <v>0</v>
      </c>
      <c r="BH332" s="131">
        <f>IF(N332="sníž. přenesená",J332,0)</f>
        <v>0</v>
      </c>
      <c r="BI332" s="131">
        <f>IF(N332="nulová",J332,0)</f>
        <v>0</v>
      </c>
      <c r="BJ332" s="13" t="s">
        <v>76</v>
      </c>
      <c r="BK332" s="131">
        <f>ROUND(I332*H332,2)</f>
        <v>0</v>
      </c>
      <c r="BL332" s="13" t="s">
        <v>122</v>
      </c>
      <c r="BM332" s="130" t="s">
        <v>520</v>
      </c>
    </row>
    <row r="333" spans="2:65" s="1" customFormat="1" ht="19.5">
      <c r="B333" s="25"/>
      <c r="D333" s="132" t="s">
        <v>124</v>
      </c>
      <c r="F333" s="133" t="s">
        <v>521</v>
      </c>
      <c r="L333" s="25"/>
      <c r="M333" s="134"/>
      <c r="T333" s="49"/>
      <c r="AT333" s="13" t="s">
        <v>124</v>
      </c>
      <c r="AU333" s="13" t="s">
        <v>78</v>
      </c>
    </row>
    <row r="334" spans="2:65" s="1" customFormat="1" ht="11.25">
      <c r="B334" s="25"/>
      <c r="D334" s="135" t="s">
        <v>126</v>
      </c>
      <c r="F334" s="136" t="s">
        <v>522</v>
      </c>
      <c r="L334" s="25"/>
      <c r="M334" s="134"/>
      <c r="T334" s="49"/>
      <c r="AT334" s="13" t="s">
        <v>126</v>
      </c>
      <c r="AU334" s="13" t="s">
        <v>78</v>
      </c>
    </row>
    <row r="335" spans="2:65" s="1" customFormat="1" ht="24.2" customHeight="1">
      <c r="B335" s="119"/>
      <c r="C335" s="120" t="s">
        <v>523</v>
      </c>
      <c r="D335" s="120" t="s">
        <v>117</v>
      </c>
      <c r="E335" s="121" t="s">
        <v>524</v>
      </c>
      <c r="F335" s="122" t="s">
        <v>525</v>
      </c>
      <c r="G335" s="123" t="s">
        <v>120</v>
      </c>
      <c r="H335" s="124">
        <v>31.4</v>
      </c>
      <c r="I335" s="125"/>
      <c r="J335" s="125">
        <f>ROUND(I335*H335,2)</f>
        <v>0</v>
      </c>
      <c r="K335" s="122" t="s">
        <v>121</v>
      </c>
      <c r="L335" s="25"/>
      <c r="M335" s="126" t="s">
        <v>1</v>
      </c>
      <c r="N335" s="127" t="s">
        <v>36</v>
      </c>
      <c r="O335" s="128">
        <v>0.11799999999999999</v>
      </c>
      <c r="P335" s="128">
        <f>O335*H335</f>
        <v>3.7051999999999996</v>
      </c>
      <c r="Q335" s="128">
        <v>1.4499999999999999E-3</v>
      </c>
      <c r="R335" s="128">
        <f>Q335*H335</f>
        <v>4.5529999999999994E-2</v>
      </c>
      <c r="S335" s="128">
        <v>0</v>
      </c>
      <c r="T335" s="129">
        <f>S335*H335</f>
        <v>0</v>
      </c>
      <c r="AR335" s="130" t="s">
        <v>122</v>
      </c>
      <c r="AT335" s="130" t="s">
        <v>117</v>
      </c>
      <c r="AU335" s="130" t="s">
        <v>78</v>
      </c>
      <c r="AY335" s="13" t="s">
        <v>115</v>
      </c>
      <c r="BE335" s="131">
        <f>IF(N335="základní",J335,0)</f>
        <v>0</v>
      </c>
      <c r="BF335" s="131">
        <f>IF(N335="snížená",J335,0)</f>
        <v>0</v>
      </c>
      <c r="BG335" s="131">
        <f>IF(N335="zákl. přenesená",J335,0)</f>
        <v>0</v>
      </c>
      <c r="BH335" s="131">
        <f>IF(N335="sníž. přenesená",J335,0)</f>
        <v>0</v>
      </c>
      <c r="BI335" s="131">
        <f>IF(N335="nulová",J335,0)</f>
        <v>0</v>
      </c>
      <c r="BJ335" s="13" t="s">
        <v>76</v>
      </c>
      <c r="BK335" s="131">
        <f>ROUND(I335*H335,2)</f>
        <v>0</v>
      </c>
      <c r="BL335" s="13" t="s">
        <v>122</v>
      </c>
      <c r="BM335" s="130" t="s">
        <v>526</v>
      </c>
    </row>
    <row r="336" spans="2:65" s="1" customFormat="1" ht="19.5">
      <c r="B336" s="25"/>
      <c r="D336" s="132" t="s">
        <v>124</v>
      </c>
      <c r="F336" s="133" t="s">
        <v>527</v>
      </c>
      <c r="L336" s="25"/>
      <c r="M336" s="134"/>
      <c r="T336" s="49"/>
      <c r="AT336" s="13" t="s">
        <v>124</v>
      </c>
      <c r="AU336" s="13" t="s">
        <v>78</v>
      </c>
    </row>
    <row r="337" spans="2:65" s="1" customFormat="1" ht="11.25">
      <c r="B337" s="25"/>
      <c r="D337" s="135" t="s">
        <v>126</v>
      </c>
      <c r="F337" s="136" t="s">
        <v>528</v>
      </c>
      <c r="L337" s="25"/>
      <c r="M337" s="134"/>
      <c r="T337" s="49"/>
      <c r="AT337" s="13" t="s">
        <v>126</v>
      </c>
      <c r="AU337" s="13" t="s">
        <v>78</v>
      </c>
    </row>
    <row r="338" spans="2:65" s="1" customFormat="1" ht="24.2" customHeight="1">
      <c r="B338" s="119"/>
      <c r="C338" s="120" t="s">
        <v>529</v>
      </c>
      <c r="D338" s="120" t="s">
        <v>117</v>
      </c>
      <c r="E338" s="121" t="s">
        <v>530</v>
      </c>
      <c r="F338" s="122" t="s">
        <v>531</v>
      </c>
      <c r="G338" s="123" t="s">
        <v>171</v>
      </c>
      <c r="H338" s="124">
        <v>99</v>
      </c>
      <c r="I338" s="125"/>
      <c r="J338" s="125">
        <f>ROUND(I338*H338,2)</f>
        <v>0</v>
      </c>
      <c r="K338" s="122" t="s">
        <v>121</v>
      </c>
      <c r="L338" s="25"/>
      <c r="M338" s="126" t="s">
        <v>1</v>
      </c>
      <c r="N338" s="127" t="s">
        <v>36</v>
      </c>
      <c r="O338" s="128">
        <v>3.0000000000000001E-3</v>
      </c>
      <c r="P338" s="128">
        <f>O338*H338</f>
        <v>0.29699999999999999</v>
      </c>
      <c r="Q338" s="128">
        <v>3.3E-4</v>
      </c>
      <c r="R338" s="128">
        <f>Q338*H338</f>
        <v>3.2669999999999998E-2</v>
      </c>
      <c r="S338" s="128">
        <v>0</v>
      </c>
      <c r="T338" s="129">
        <f>S338*H338</f>
        <v>0</v>
      </c>
      <c r="AR338" s="130" t="s">
        <v>122</v>
      </c>
      <c r="AT338" s="130" t="s">
        <v>117</v>
      </c>
      <c r="AU338" s="130" t="s">
        <v>78</v>
      </c>
      <c r="AY338" s="13" t="s">
        <v>115</v>
      </c>
      <c r="BE338" s="131">
        <f>IF(N338="základní",J338,0)</f>
        <v>0</v>
      </c>
      <c r="BF338" s="131">
        <f>IF(N338="snížená",J338,0)</f>
        <v>0</v>
      </c>
      <c r="BG338" s="131">
        <f>IF(N338="zákl. přenesená",J338,0)</f>
        <v>0</v>
      </c>
      <c r="BH338" s="131">
        <f>IF(N338="sníž. přenesená",J338,0)</f>
        <v>0</v>
      </c>
      <c r="BI338" s="131">
        <f>IF(N338="nulová",J338,0)</f>
        <v>0</v>
      </c>
      <c r="BJ338" s="13" t="s">
        <v>76</v>
      </c>
      <c r="BK338" s="131">
        <f>ROUND(I338*H338,2)</f>
        <v>0</v>
      </c>
      <c r="BL338" s="13" t="s">
        <v>122</v>
      </c>
      <c r="BM338" s="130" t="s">
        <v>532</v>
      </c>
    </row>
    <row r="339" spans="2:65" s="1" customFormat="1" ht="19.5">
      <c r="B339" s="25"/>
      <c r="D339" s="132" t="s">
        <v>124</v>
      </c>
      <c r="F339" s="133" t="s">
        <v>533</v>
      </c>
      <c r="L339" s="25"/>
      <c r="M339" s="134"/>
      <c r="T339" s="49"/>
      <c r="AT339" s="13" t="s">
        <v>124</v>
      </c>
      <c r="AU339" s="13" t="s">
        <v>78</v>
      </c>
    </row>
    <row r="340" spans="2:65" s="1" customFormat="1" ht="11.25">
      <c r="B340" s="25"/>
      <c r="D340" s="135" t="s">
        <v>126</v>
      </c>
      <c r="F340" s="136" t="s">
        <v>534</v>
      </c>
      <c r="L340" s="25"/>
      <c r="M340" s="134"/>
      <c r="T340" s="49"/>
      <c r="AT340" s="13" t="s">
        <v>126</v>
      </c>
      <c r="AU340" s="13" t="s">
        <v>78</v>
      </c>
    </row>
    <row r="341" spans="2:65" s="1" customFormat="1" ht="24.2" customHeight="1">
      <c r="B341" s="119"/>
      <c r="C341" s="120" t="s">
        <v>535</v>
      </c>
      <c r="D341" s="120" t="s">
        <v>117</v>
      </c>
      <c r="E341" s="121" t="s">
        <v>536</v>
      </c>
      <c r="F341" s="122" t="s">
        <v>537</v>
      </c>
      <c r="G341" s="123" t="s">
        <v>171</v>
      </c>
      <c r="H341" s="124">
        <v>56.5</v>
      </c>
      <c r="I341" s="125"/>
      <c r="J341" s="125">
        <f>ROUND(I341*H341,2)</f>
        <v>0</v>
      </c>
      <c r="K341" s="122" t="s">
        <v>121</v>
      </c>
      <c r="L341" s="25"/>
      <c r="M341" s="126" t="s">
        <v>1</v>
      </c>
      <c r="N341" s="127" t="s">
        <v>36</v>
      </c>
      <c r="O341" s="128">
        <v>3.0000000000000001E-3</v>
      </c>
      <c r="P341" s="128">
        <f>O341*H341</f>
        <v>0.16950000000000001</v>
      </c>
      <c r="Q341" s="128">
        <v>1.1E-4</v>
      </c>
      <c r="R341" s="128">
        <f>Q341*H341</f>
        <v>6.215E-3</v>
      </c>
      <c r="S341" s="128">
        <v>0</v>
      </c>
      <c r="T341" s="129">
        <f>S341*H341</f>
        <v>0</v>
      </c>
      <c r="AR341" s="130" t="s">
        <v>122</v>
      </c>
      <c r="AT341" s="130" t="s">
        <v>117</v>
      </c>
      <c r="AU341" s="130" t="s">
        <v>78</v>
      </c>
      <c r="AY341" s="13" t="s">
        <v>115</v>
      </c>
      <c r="BE341" s="131">
        <f>IF(N341="základní",J341,0)</f>
        <v>0</v>
      </c>
      <c r="BF341" s="131">
        <f>IF(N341="snížená",J341,0)</f>
        <v>0</v>
      </c>
      <c r="BG341" s="131">
        <f>IF(N341="zákl. přenesená",J341,0)</f>
        <v>0</v>
      </c>
      <c r="BH341" s="131">
        <f>IF(N341="sníž. přenesená",J341,0)</f>
        <v>0</v>
      </c>
      <c r="BI341" s="131">
        <f>IF(N341="nulová",J341,0)</f>
        <v>0</v>
      </c>
      <c r="BJ341" s="13" t="s">
        <v>76</v>
      </c>
      <c r="BK341" s="131">
        <f>ROUND(I341*H341,2)</f>
        <v>0</v>
      </c>
      <c r="BL341" s="13" t="s">
        <v>122</v>
      </c>
      <c r="BM341" s="130" t="s">
        <v>538</v>
      </c>
    </row>
    <row r="342" spans="2:65" s="1" customFormat="1" ht="19.5">
      <c r="B342" s="25"/>
      <c r="D342" s="132" t="s">
        <v>124</v>
      </c>
      <c r="F342" s="133" t="s">
        <v>539</v>
      </c>
      <c r="L342" s="25"/>
      <c r="M342" s="134"/>
      <c r="T342" s="49"/>
      <c r="AT342" s="13" t="s">
        <v>124</v>
      </c>
      <c r="AU342" s="13" t="s">
        <v>78</v>
      </c>
    </row>
    <row r="343" spans="2:65" s="1" customFormat="1" ht="11.25">
      <c r="B343" s="25"/>
      <c r="D343" s="135" t="s">
        <v>126</v>
      </c>
      <c r="F343" s="136" t="s">
        <v>540</v>
      </c>
      <c r="L343" s="25"/>
      <c r="M343" s="134"/>
      <c r="T343" s="49"/>
      <c r="AT343" s="13" t="s">
        <v>126</v>
      </c>
      <c r="AU343" s="13" t="s">
        <v>78</v>
      </c>
    </row>
    <row r="344" spans="2:65" s="1" customFormat="1" ht="24.2" customHeight="1">
      <c r="B344" s="119"/>
      <c r="C344" s="120" t="s">
        <v>541</v>
      </c>
      <c r="D344" s="120" t="s">
        <v>117</v>
      </c>
      <c r="E344" s="121" t="s">
        <v>542</v>
      </c>
      <c r="F344" s="122" t="s">
        <v>543</v>
      </c>
      <c r="G344" s="123" t="s">
        <v>171</v>
      </c>
      <c r="H344" s="124">
        <v>81</v>
      </c>
      <c r="I344" s="125"/>
      <c r="J344" s="125">
        <f>ROUND(I344*H344,2)</f>
        <v>0</v>
      </c>
      <c r="K344" s="122" t="s">
        <v>121</v>
      </c>
      <c r="L344" s="25"/>
      <c r="M344" s="126" t="s">
        <v>1</v>
      </c>
      <c r="N344" s="127" t="s">
        <v>36</v>
      </c>
      <c r="O344" s="128">
        <v>3.0000000000000001E-3</v>
      </c>
      <c r="P344" s="128">
        <f>O344*H344</f>
        <v>0.24299999999999999</v>
      </c>
      <c r="Q344" s="128">
        <v>6.4999999999999997E-4</v>
      </c>
      <c r="R344" s="128">
        <f>Q344*H344</f>
        <v>5.2649999999999995E-2</v>
      </c>
      <c r="S344" s="128">
        <v>0</v>
      </c>
      <c r="T344" s="129">
        <f>S344*H344</f>
        <v>0</v>
      </c>
      <c r="AR344" s="130" t="s">
        <v>122</v>
      </c>
      <c r="AT344" s="130" t="s">
        <v>117</v>
      </c>
      <c r="AU344" s="130" t="s">
        <v>78</v>
      </c>
      <c r="AY344" s="13" t="s">
        <v>115</v>
      </c>
      <c r="BE344" s="131">
        <f>IF(N344="základní",J344,0)</f>
        <v>0</v>
      </c>
      <c r="BF344" s="131">
        <f>IF(N344="snížená",J344,0)</f>
        <v>0</v>
      </c>
      <c r="BG344" s="131">
        <f>IF(N344="zákl. přenesená",J344,0)</f>
        <v>0</v>
      </c>
      <c r="BH344" s="131">
        <f>IF(N344="sníž. přenesená",J344,0)</f>
        <v>0</v>
      </c>
      <c r="BI344" s="131">
        <f>IF(N344="nulová",J344,0)</f>
        <v>0</v>
      </c>
      <c r="BJ344" s="13" t="s">
        <v>76</v>
      </c>
      <c r="BK344" s="131">
        <f>ROUND(I344*H344,2)</f>
        <v>0</v>
      </c>
      <c r="BL344" s="13" t="s">
        <v>122</v>
      </c>
      <c r="BM344" s="130" t="s">
        <v>544</v>
      </c>
    </row>
    <row r="345" spans="2:65" s="1" customFormat="1" ht="19.5">
      <c r="B345" s="25"/>
      <c r="D345" s="132" t="s">
        <v>124</v>
      </c>
      <c r="F345" s="133" t="s">
        <v>545</v>
      </c>
      <c r="L345" s="25"/>
      <c r="M345" s="134"/>
      <c r="T345" s="49"/>
      <c r="AT345" s="13" t="s">
        <v>124</v>
      </c>
      <c r="AU345" s="13" t="s">
        <v>78</v>
      </c>
    </row>
    <row r="346" spans="2:65" s="1" customFormat="1" ht="11.25">
      <c r="B346" s="25"/>
      <c r="D346" s="135" t="s">
        <v>126</v>
      </c>
      <c r="F346" s="136" t="s">
        <v>546</v>
      </c>
      <c r="L346" s="25"/>
      <c r="M346" s="134"/>
      <c r="T346" s="49"/>
      <c r="AT346" s="13" t="s">
        <v>126</v>
      </c>
      <c r="AU346" s="13" t="s">
        <v>78</v>
      </c>
    </row>
    <row r="347" spans="2:65" s="1" customFormat="1" ht="24.2" customHeight="1">
      <c r="B347" s="119"/>
      <c r="C347" s="120" t="s">
        <v>547</v>
      </c>
      <c r="D347" s="120" t="s">
        <v>117</v>
      </c>
      <c r="E347" s="121" t="s">
        <v>548</v>
      </c>
      <c r="F347" s="122" t="s">
        <v>549</v>
      </c>
      <c r="G347" s="123" t="s">
        <v>120</v>
      </c>
      <c r="H347" s="124">
        <v>31.4</v>
      </c>
      <c r="I347" s="125"/>
      <c r="J347" s="125">
        <f>ROUND(I347*H347,2)</f>
        <v>0</v>
      </c>
      <c r="K347" s="122" t="s">
        <v>121</v>
      </c>
      <c r="L347" s="25"/>
      <c r="M347" s="126" t="s">
        <v>1</v>
      </c>
      <c r="N347" s="127" t="s">
        <v>36</v>
      </c>
      <c r="O347" s="128">
        <v>0.129</v>
      </c>
      <c r="P347" s="128">
        <f>O347*H347</f>
        <v>4.0506000000000002</v>
      </c>
      <c r="Q347" s="128">
        <v>2.5999999999999999E-3</v>
      </c>
      <c r="R347" s="128">
        <f>Q347*H347</f>
        <v>8.163999999999999E-2</v>
      </c>
      <c r="S347" s="128">
        <v>0</v>
      </c>
      <c r="T347" s="129">
        <f>S347*H347</f>
        <v>0</v>
      </c>
      <c r="AR347" s="130" t="s">
        <v>122</v>
      </c>
      <c r="AT347" s="130" t="s">
        <v>117</v>
      </c>
      <c r="AU347" s="130" t="s">
        <v>78</v>
      </c>
      <c r="AY347" s="13" t="s">
        <v>115</v>
      </c>
      <c r="BE347" s="131">
        <f>IF(N347="základní",J347,0)</f>
        <v>0</v>
      </c>
      <c r="BF347" s="131">
        <f>IF(N347="snížená",J347,0)</f>
        <v>0</v>
      </c>
      <c r="BG347" s="131">
        <f>IF(N347="zákl. přenesená",J347,0)</f>
        <v>0</v>
      </c>
      <c r="BH347" s="131">
        <f>IF(N347="sníž. přenesená",J347,0)</f>
        <v>0</v>
      </c>
      <c r="BI347" s="131">
        <f>IF(N347="nulová",J347,0)</f>
        <v>0</v>
      </c>
      <c r="BJ347" s="13" t="s">
        <v>76</v>
      </c>
      <c r="BK347" s="131">
        <f>ROUND(I347*H347,2)</f>
        <v>0</v>
      </c>
      <c r="BL347" s="13" t="s">
        <v>122</v>
      </c>
      <c r="BM347" s="130" t="s">
        <v>550</v>
      </c>
    </row>
    <row r="348" spans="2:65" s="1" customFormat="1" ht="19.5">
      <c r="B348" s="25"/>
      <c r="D348" s="132" t="s">
        <v>124</v>
      </c>
      <c r="F348" s="133" t="s">
        <v>551</v>
      </c>
      <c r="L348" s="25"/>
      <c r="M348" s="134"/>
      <c r="T348" s="49"/>
      <c r="AT348" s="13" t="s">
        <v>124</v>
      </c>
      <c r="AU348" s="13" t="s">
        <v>78</v>
      </c>
    </row>
    <row r="349" spans="2:65" s="1" customFormat="1" ht="11.25">
      <c r="B349" s="25"/>
      <c r="D349" s="135" t="s">
        <v>126</v>
      </c>
      <c r="F349" s="136" t="s">
        <v>552</v>
      </c>
      <c r="L349" s="25"/>
      <c r="M349" s="134"/>
      <c r="T349" s="49"/>
      <c r="AT349" s="13" t="s">
        <v>126</v>
      </c>
      <c r="AU349" s="13" t="s">
        <v>78</v>
      </c>
    </row>
    <row r="350" spans="2:65" s="1" customFormat="1" ht="33" customHeight="1">
      <c r="B350" s="119"/>
      <c r="C350" s="120" t="s">
        <v>553</v>
      </c>
      <c r="D350" s="120" t="s">
        <v>117</v>
      </c>
      <c r="E350" s="121" t="s">
        <v>554</v>
      </c>
      <c r="F350" s="122" t="s">
        <v>555</v>
      </c>
      <c r="G350" s="123" t="s">
        <v>171</v>
      </c>
      <c r="H350" s="124">
        <v>128</v>
      </c>
      <c r="I350" s="125"/>
      <c r="J350" s="125">
        <f>ROUND(I350*H350,2)</f>
        <v>0</v>
      </c>
      <c r="K350" s="122" t="s">
        <v>121</v>
      </c>
      <c r="L350" s="25"/>
      <c r="M350" s="126" t="s">
        <v>1</v>
      </c>
      <c r="N350" s="127" t="s">
        <v>36</v>
      </c>
      <c r="O350" s="128">
        <v>0.13600000000000001</v>
      </c>
      <c r="P350" s="128">
        <f>O350*H350</f>
        <v>17.408000000000001</v>
      </c>
      <c r="Q350" s="128">
        <v>8.0879999999999994E-2</v>
      </c>
      <c r="R350" s="128">
        <f>Q350*H350</f>
        <v>10.352639999999999</v>
      </c>
      <c r="S350" s="128">
        <v>0</v>
      </c>
      <c r="T350" s="129">
        <f>S350*H350</f>
        <v>0</v>
      </c>
      <c r="AR350" s="130" t="s">
        <v>122</v>
      </c>
      <c r="AT350" s="130" t="s">
        <v>117</v>
      </c>
      <c r="AU350" s="130" t="s">
        <v>78</v>
      </c>
      <c r="AY350" s="13" t="s">
        <v>115</v>
      </c>
      <c r="BE350" s="131">
        <f>IF(N350="základní",J350,0)</f>
        <v>0</v>
      </c>
      <c r="BF350" s="131">
        <f>IF(N350="snížená",J350,0)</f>
        <v>0</v>
      </c>
      <c r="BG350" s="131">
        <f>IF(N350="zákl. přenesená",J350,0)</f>
        <v>0</v>
      </c>
      <c r="BH350" s="131">
        <f>IF(N350="sníž. přenesená",J350,0)</f>
        <v>0</v>
      </c>
      <c r="BI350" s="131">
        <f>IF(N350="nulová",J350,0)</f>
        <v>0</v>
      </c>
      <c r="BJ350" s="13" t="s">
        <v>76</v>
      </c>
      <c r="BK350" s="131">
        <f>ROUND(I350*H350,2)</f>
        <v>0</v>
      </c>
      <c r="BL350" s="13" t="s">
        <v>122</v>
      </c>
      <c r="BM350" s="130" t="s">
        <v>556</v>
      </c>
    </row>
    <row r="351" spans="2:65" s="1" customFormat="1" ht="39">
      <c r="B351" s="25"/>
      <c r="D351" s="132" t="s">
        <v>124</v>
      </c>
      <c r="F351" s="133" t="s">
        <v>557</v>
      </c>
      <c r="L351" s="25"/>
      <c r="M351" s="134"/>
      <c r="T351" s="49"/>
      <c r="AT351" s="13" t="s">
        <v>124</v>
      </c>
      <c r="AU351" s="13" t="s">
        <v>78</v>
      </c>
    </row>
    <row r="352" spans="2:65" s="1" customFormat="1" ht="11.25">
      <c r="B352" s="25"/>
      <c r="D352" s="135" t="s">
        <v>126</v>
      </c>
      <c r="F352" s="136" t="s">
        <v>558</v>
      </c>
      <c r="L352" s="25"/>
      <c r="M352" s="134"/>
      <c r="T352" s="49"/>
      <c r="AT352" s="13" t="s">
        <v>126</v>
      </c>
      <c r="AU352" s="13" t="s">
        <v>78</v>
      </c>
    </row>
    <row r="353" spans="2:65" s="1" customFormat="1" ht="16.5" customHeight="1">
      <c r="B353" s="119"/>
      <c r="C353" s="137" t="s">
        <v>559</v>
      </c>
      <c r="D353" s="137" t="s">
        <v>188</v>
      </c>
      <c r="E353" s="138" t="s">
        <v>560</v>
      </c>
      <c r="F353" s="139" t="s">
        <v>561</v>
      </c>
      <c r="G353" s="140" t="s">
        <v>171</v>
      </c>
      <c r="H353" s="141">
        <v>130.56</v>
      </c>
      <c r="I353" s="142"/>
      <c r="J353" s="142">
        <f>ROUND(I353*H353,2)</f>
        <v>0</v>
      </c>
      <c r="K353" s="139" t="s">
        <v>121</v>
      </c>
      <c r="L353" s="143"/>
      <c r="M353" s="144" t="s">
        <v>1</v>
      </c>
      <c r="N353" s="145" t="s">
        <v>36</v>
      </c>
      <c r="O353" s="128">
        <v>0</v>
      </c>
      <c r="P353" s="128">
        <f>O353*H353</f>
        <v>0</v>
      </c>
      <c r="Q353" s="128">
        <v>4.5999999999999999E-2</v>
      </c>
      <c r="R353" s="128">
        <f>Q353*H353</f>
        <v>6.0057600000000004</v>
      </c>
      <c r="S353" s="128">
        <v>0</v>
      </c>
      <c r="T353" s="129">
        <f>S353*H353</f>
        <v>0</v>
      </c>
      <c r="AR353" s="130" t="s">
        <v>162</v>
      </c>
      <c r="AT353" s="130" t="s">
        <v>188</v>
      </c>
      <c r="AU353" s="130" t="s">
        <v>78</v>
      </c>
      <c r="AY353" s="13" t="s">
        <v>115</v>
      </c>
      <c r="BE353" s="131">
        <f>IF(N353="základní",J353,0)</f>
        <v>0</v>
      </c>
      <c r="BF353" s="131">
        <f>IF(N353="snížená",J353,0)</f>
        <v>0</v>
      </c>
      <c r="BG353" s="131">
        <f>IF(N353="zákl. přenesená",J353,0)</f>
        <v>0</v>
      </c>
      <c r="BH353" s="131">
        <f>IF(N353="sníž. přenesená",J353,0)</f>
        <v>0</v>
      </c>
      <c r="BI353" s="131">
        <f>IF(N353="nulová",J353,0)</f>
        <v>0</v>
      </c>
      <c r="BJ353" s="13" t="s">
        <v>76</v>
      </c>
      <c r="BK353" s="131">
        <f>ROUND(I353*H353,2)</f>
        <v>0</v>
      </c>
      <c r="BL353" s="13" t="s">
        <v>122</v>
      </c>
      <c r="BM353" s="130" t="s">
        <v>562</v>
      </c>
    </row>
    <row r="354" spans="2:65" s="1" customFormat="1" ht="11.25">
      <c r="B354" s="25"/>
      <c r="D354" s="132" t="s">
        <v>124</v>
      </c>
      <c r="F354" s="133" t="s">
        <v>561</v>
      </c>
      <c r="L354" s="25"/>
      <c r="M354" s="134"/>
      <c r="T354" s="49"/>
      <c r="AT354" s="13" t="s">
        <v>124</v>
      </c>
      <c r="AU354" s="13" t="s">
        <v>78</v>
      </c>
    </row>
    <row r="355" spans="2:65" s="1" customFormat="1" ht="33" customHeight="1">
      <c r="B355" s="119"/>
      <c r="C355" s="120" t="s">
        <v>563</v>
      </c>
      <c r="D355" s="120" t="s">
        <v>117</v>
      </c>
      <c r="E355" s="121" t="s">
        <v>564</v>
      </c>
      <c r="F355" s="122" t="s">
        <v>565</v>
      </c>
      <c r="G355" s="123" t="s">
        <v>171</v>
      </c>
      <c r="H355" s="124">
        <v>169</v>
      </c>
      <c r="I355" s="125"/>
      <c r="J355" s="125">
        <f>ROUND(I355*H355,2)</f>
        <v>0</v>
      </c>
      <c r="K355" s="122" t="s">
        <v>121</v>
      </c>
      <c r="L355" s="25"/>
      <c r="M355" s="126" t="s">
        <v>1</v>
      </c>
      <c r="N355" s="127" t="s">
        <v>36</v>
      </c>
      <c r="O355" s="128">
        <v>0.26800000000000002</v>
      </c>
      <c r="P355" s="128">
        <f>O355*H355</f>
        <v>45.292000000000002</v>
      </c>
      <c r="Q355" s="128">
        <v>0.16850000000000001</v>
      </c>
      <c r="R355" s="128">
        <f>Q355*H355</f>
        <v>28.476500000000001</v>
      </c>
      <c r="S355" s="128">
        <v>0</v>
      </c>
      <c r="T355" s="129">
        <f>S355*H355</f>
        <v>0</v>
      </c>
      <c r="AR355" s="130" t="s">
        <v>122</v>
      </c>
      <c r="AT355" s="130" t="s">
        <v>117</v>
      </c>
      <c r="AU355" s="130" t="s">
        <v>78</v>
      </c>
      <c r="AY355" s="13" t="s">
        <v>115</v>
      </c>
      <c r="BE355" s="131">
        <f>IF(N355="základní",J355,0)</f>
        <v>0</v>
      </c>
      <c r="BF355" s="131">
        <f>IF(N355="snížená",J355,0)</f>
        <v>0</v>
      </c>
      <c r="BG355" s="131">
        <f>IF(N355="zákl. přenesená",J355,0)</f>
        <v>0</v>
      </c>
      <c r="BH355" s="131">
        <f>IF(N355="sníž. přenesená",J355,0)</f>
        <v>0</v>
      </c>
      <c r="BI355" s="131">
        <f>IF(N355="nulová",J355,0)</f>
        <v>0</v>
      </c>
      <c r="BJ355" s="13" t="s">
        <v>76</v>
      </c>
      <c r="BK355" s="131">
        <f>ROUND(I355*H355,2)</f>
        <v>0</v>
      </c>
      <c r="BL355" s="13" t="s">
        <v>122</v>
      </c>
      <c r="BM355" s="130" t="s">
        <v>566</v>
      </c>
    </row>
    <row r="356" spans="2:65" s="1" customFormat="1" ht="29.25">
      <c r="B356" s="25"/>
      <c r="D356" s="132" t="s">
        <v>124</v>
      </c>
      <c r="F356" s="133" t="s">
        <v>567</v>
      </c>
      <c r="L356" s="25"/>
      <c r="M356" s="134"/>
      <c r="T356" s="49"/>
      <c r="AT356" s="13" t="s">
        <v>124</v>
      </c>
      <c r="AU356" s="13" t="s">
        <v>78</v>
      </c>
    </row>
    <row r="357" spans="2:65" s="1" customFormat="1" ht="11.25">
      <c r="B357" s="25"/>
      <c r="D357" s="135" t="s">
        <v>126</v>
      </c>
      <c r="F357" s="136" t="s">
        <v>568</v>
      </c>
      <c r="L357" s="25"/>
      <c r="M357" s="134"/>
      <c r="T357" s="49"/>
      <c r="AT357" s="13" t="s">
        <v>126</v>
      </c>
      <c r="AU357" s="13" t="s">
        <v>78</v>
      </c>
    </row>
    <row r="358" spans="2:65" s="1" customFormat="1" ht="16.5" customHeight="1">
      <c r="B358" s="119"/>
      <c r="C358" s="137" t="s">
        <v>569</v>
      </c>
      <c r="D358" s="137" t="s">
        <v>188</v>
      </c>
      <c r="E358" s="138" t="s">
        <v>570</v>
      </c>
      <c r="F358" s="139" t="s">
        <v>571</v>
      </c>
      <c r="G358" s="140" t="s">
        <v>171</v>
      </c>
      <c r="H358" s="141">
        <v>142.80000000000001</v>
      </c>
      <c r="I358" s="142"/>
      <c r="J358" s="142">
        <f>ROUND(I358*H358,2)</f>
        <v>0</v>
      </c>
      <c r="K358" s="139" t="s">
        <v>121</v>
      </c>
      <c r="L358" s="143"/>
      <c r="M358" s="144" t="s">
        <v>1</v>
      </c>
      <c r="N358" s="145" t="s">
        <v>36</v>
      </c>
      <c r="O358" s="128">
        <v>0</v>
      </c>
      <c r="P358" s="128">
        <f>O358*H358</f>
        <v>0</v>
      </c>
      <c r="Q358" s="128">
        <v>0.08</v>
      </c>
      <c r="R358" s="128">
        <f>Q358*H358</f>
        <v>11.424000000000001</v>
      </c>
      <c r="S358" s="128">
        <v>0</v>
      </c>
      <c r="T358" s="129">
        <f>S358*H358</f>
        <v>0</v>
      </c>
      <c r="AR358" s="130" t="s">
        <v>162</v>
      </c>
      <c r="AT358" s="130" t="s">
        <v>188</v>
      </c>
      <c r="AU358" s="130" t="s">
        <v>78</v>
      </c>
      <c r="AY358" s="13" t="s">
        <v>115</v>
      </c>
      <c r="BE358" s="131">
        <f>IF(N358="základní",J358,0)</f>
        <v>0</v>
      </c>
      <c r="BF358" s="131">
        <f>IF(N358="snížená",J358,0)</f>
        <v>0</v>
      </c>
      <c r="BG358" s="131">
        <f>IF(N358="zákl. přenesená",J358,0)</f>
        <v>0</v>
      </c>
      <c r="BH358" s="131">
        <f>IF(N358="sníž. přenesená",J358,0)</f>
        <v>0</v>
      </c>
      <c r="BI358" s="131">
        <f>IF(N358="nulová",J358,0)</f>
        <v>0</v>
      </c>
      <c r="BJ358" s="13" t="s">
        <v>76</v>
      </c>
      <c r="BK358" s="131">
        <f>ROUND(I358*H358,2)</f>
        <v>0</v>
      </c>
      <c r="BL358" s="13" t="s">
        <v>122</v>
      </c>
      <c r="BM358" s="130" t="s">
        <v>572</v>
      </c>
    </row>
    <row r="359" spans="2:65" s="1" customFormat="1" ht="11.25">
      <c r="B359" s="25"/>
      <c r="D359" s="132" t="s">
        <v>124</v>
      </c>
      <c r="F359" s="133" t="s">
        <v>571</v>
      </c>
      <c r="L359" s="25"/>
      <c r="M359" s="134"/>
      <c r="T359" s="49"/>
      <c r="AT359" s="13" t="s">
        <v>124</v>
      </c>
      <c r="AU359" s="13" t="s">
        <v>78</v>
      </c>
    </row>
    <row r="360" spans="2:65" s="1" customFormat="1" ht="24.2" customHeight="1">
      <c r="B360" s="119"/>
      <c r="C360" s="137" t="s">
        <v>573</v>
      </c>
      <c r="D360" s="137" t="s">
        <v>188</v>
      </c>
      <c r="E360" s="138" t="s">
        <v>574</v>
      </c>
      <c r="F360" s="139" t="s">
        <v>575</v>
      </c>
      <c r="G360" s="140" t="s">
        <v>171</v>
      </c>
      <c r="H360" s="141">
        <v>11.22</v>
      </c>
      <c r="I360" s="142"/>
      <c r="J360" s="142">
        <f>ROUND(I360*H360,2)</f>
        <v>0</v>
      </c>
      <c r="K360" s="139" t="s">
        <v>121</v>
      </c>
      <c r="L360" s="143"/>
      <c r="M360" s="144" t="s">
        <v>1</v>
      </c>
      <c r="N360" s="145" t="s">
        <v>36</v>
      </c>
      <c r="O360" s="128">
        <v>0</v>
      </c>
      <c r="P360" s="128">
        <f>O360*H360</f>
        <v>0</v>
      </c>
      <c r="Q360" s="128">
        <v>6.5670000000000006E-2</v>
      </c>
      <c r="R360" s="128">
        <f>Q360*H360</f>
        <v>0.73681740000000007</v>
      </c>
      <c r="S360" s="128">
        <v>0</v>
      </c>
      <c r="T360" s="129">
        <f>S360*H360</f>
        <v>0</v>
      </c>
      <c r="AR360" s="130" t="s">
        <v>162</v>
      </c>
      <c r="AT360" s="130" t="s">
        <v>188</v>
      </c>
      <c r="AU360" s="130" t="s">
        <v>78</v>
      </c>
      <c r="AY360" s="13" t="s">
        <v>115</v>
      </c>
      <c r="BE360" s="131">
        <f>IF(N360="základní",J360,0)</f>
        <v>0</v>
      </c>
      <c r="BF360" s="131">
        <f>IF(N360="snížená",J360,0)</f>
        <v>0</v>
      </c>
      <c r="BG360" s="131">
        <f>IF(N360="zákl. přenesená",J360,0)</f>
        <v>0</v>
      </c>
      <c r="BH360" s="131">
        <f>IF(N360="sníž. přenesená",J360,0)</f>
        <v>0</v>
      </c>
      <c r="BI360" s="131">
        <f>IF(N360="nulová",J360,0)</f>
        <v>0</v>
      </c>
      <c r="BJ360" s="13" t="s">
        <v>76</v>
      </c>
      <c r="BK360" s="131">
        <f>ROUND(I360*H360,2)</f>
        <v>0</v>
      </c>
      <c r="BL360" s="13" t="s">
        <v>122</v>
      </c>
      <c r="BM360" s="130" t="s">
        <v>576</v>
      </c>
    </row>
    <row r="361" spans="2:65" s="1" customFormat="1" ht="11.25">
      <c r="B361" s="25"/>
      <c r="D361" s="132" t="s">
        <v>124</v>
      </c>
      <c r="F361" s="133" t="s">
        <v>575</v>
      </c>
      <c r="L361" s="25"/>
      <c r="M361" s="134"/>
      <c r="T361" s="49"/>
      <c r="AT361" s="13" t="s">
        <v>124</v>
      </c>
      <c r="AU361" s="13" t="s">
        <v>78</v>
      </c>
    </row>
    <row r="362" spans="2:65" s="1" customFormat="1" ht="24.2" customHeight="1">
      <c r="B362" s="119"/>
      <c r="C362" s="137" t="s">
        <v>577</v>
      </c>
      <c r="D362" s="137" t="s">
        <v>188</v>
      </c>
      <c r="E362" s="138" t="s">
        <v>578</v>
      </c>
      <c r="F362" s="139" t="s">
        <v>579</v>
      </c>
      <c r="G362" s="140" t="s">
        <v>171</v>
      </c>
      <c r="H362" s="141">
        <v>16.32</v>
      </c>
      <c r="I362" s="142"/>
      <c r="J362" s="142">
        <f>ROUND(I362*H362,2)</f>
        <v>0</v>
      </c>
      <c r="K362" s="139" t="s">
        <v>121</v>
      </c>
      <c r="L362" s="143"/>
      <c r="M362" s="144" t="s">
        <v>1</v>
      </c>
      <c r="N362" s="145" t="s">
        <v>36</v>
      </c>
      <c r="O362" s="128">
        <v>0</v>
      </c>
      <c r="P362" s="128">
        <f>O362*H362</f>
        <v>0</v>
      </c>
      <c r="Q362" s="128">
        <v>4.8300000000000003E-2</v>
      </c>
      <c r="R362" s="128">
        <f>Q362*H362</f>
        <v>0.78825600000000007</v>
      </c>
      <c r="S362" s="128">
        <v>0</v>
      </c>
      <c r="T362" s="129">
        <f>S362*H362</f>
        <v>0</v>
      </c>
      <c r="AR362" s="130" t="s">
        <v>162</v>
      </c>
      <c r="AT362" s="130" t="s">
        <v>188</v>
      </c>
      <c r="AU362" s="130" t="s">
        <v>78</v>
      </c>
      <c r="AY362" s="13" t="s">
        <v>115</v>
      </c>
      <c r="BE362" s="131">
        <f>IF(N362="základní",J362,0)</f>
        <v>0</v>
      </c>
      <c r="BF362" s="131">
        <f>IF(N362="snížená",J362,0)</f>
        <v>0</v>
      </c>
      <c r="BG362" s="131">
        <f>IF(N362="zákl. přenesená",J362,0)</f>
        <v>0</v>
      </c>
      <c r="BH362" s="131">
        <f>IF(N362="sníž. přenesená",J362,0)</f>
        <v>0</v>
      </c>
      <c r="BI362" s="131">
        <f>IF(N362="nulová",J362,0)</f>
        <v>0</v>
      </c>
      <c r="BJ362" s="13" t="s">
        <v>76</v>
      </c>
      <c r="BK362" s="131">
        <f>ROUND(I362*H362,2)</f>
        <v>0</v>
      </c>
      <c r="BL362" s="13" t="s">
        <v>122</v>
      </c>
      <c r="BM362" s="130" t="s">
        <v>580</v>
      </c>
    </row>
    <row r="363" spans="2:65" s="1" customFormat="1" ht="11.25">
      <c r="B363" s="25"/>
      <c r="D363" s="132" t="s">
        <v>124</v>
      </c>
      <c r="F363" s="133" t="s">
        <v>579</v>
      </c>
      <c r="L363" s="25"/>
      <c r="M363" s="134"/>
      <c r="T363" s="49"/>
      <c r="AT363" s="13" t="s">
        <v>124</v>
      </c>
      <c r="AU363" s="13" t="s">
        <v>78</v>
      </c>
    </row>
    <row r="364" spans="2:65" s="1" customFormat="1" ht="24.2" customHeight="1">
      <c r="B364" s="119"/>
      <c r="C364" s="137" t="s">
        <v>581</v>
      </c>
      <c r="D364" s="137" t="s">
        <v>188</v>
      </c>
      <c r="E364" s="138" t="s">
        <v>582</v>
      </c>
      <c r="F364" s="139" t="s">
        <v>583</v>
      </c>
      <c r="G364" s="140" t="s">
        <v>171</v>
      </c>
      <c r="H364" s="141">
        <v>2.04</v>
      </c>
      <c r="I364" s="142"/>
      <c r="J364" s="142">
        <f>ROUND(I364*H364,2)</f>
        <v>0</v>
      </c>
      <c r="K364" s="139" t="s">
        <v>121</v>
      </c>
      <c r="L364" s="143"/>
      <c r="M364" s="144" t="s">
        <v>1</v>
      </c>
      <c r="N364" s="145" t="s">
        <v>36</v>
      </c>
      <c r="O364" s="128">
        <v>0</v>
      </c>
      <c r="P364" s="128">
        <f>O364*H364</f>
        <v>0</v>
      </c>
      <c r="Q364" s="128">
        <v>0.151</v>
      </c>
      <c r="R364" s="128">
        <f>Q364*H364</f>
        <v>0.30803999999999998</v>
      </c>
      <c r="S364" s="128">
        <v>0</v>
      </c>
      <c r="T364" s="129">
        <f>S364*H364</f>
        <v>0</v>
      </c>
      <c r="AR364" s="130" t="s">
        <v>162</v>
      </c>
      <c r="AT364" s="130" t="s">
        <v>188</v>
      </c>
      <c r="AU364" s="130" t="s">
        <v>78</v>
      </c>
      <c r="AY364" s="13" t="s">
        <v>115</v>
      </c>
      <c r="BE364" s="131">
        <f>IF(N364="základní",J364,0)</f>
        <v>0</v>
      </c>
      <c r="BF364" s="131">
        <f>IF(N364="snížená",J364,0)</f>
        <v>0</v>
      </c>
      <c r="BG364" s="131">
        <f>IF(N364="zákl. přenesená",J364,0)</f>
        <v>0</v>
      </c>
      <c r="BH364" s="131">
        <f>IF(N364="sníž. přenesená",J364,0)</f>
        <v>0</v>
      </c>
      <c r="BI364" s="131">
        <f>IF(N364="nulová",J364,0)</f>
        <v>0</v>
      </c>
      <c r="BJ364" s="13" t="s">
        <v>76</v>
      </c>
      <c r="BK364" s="131">
        <f>ROUND(I364*H364,2)</f>
        <v>0</v>
      </c>
      <c r="BL364" s="13" t="s">
        <v>122</v>
      </c>
      <c r="BM364" s="130" t="s">
        <v>584</v>
      </c>
    </row>
    <row r="365" spans="2:65" s="1" customFormat="1" ht="11.25">
      <c r="B365" s="25"/>
      <c r="D365" s="132" t="s">
        <v>124</v>
      </c>
      <c r="F365" s="133" t="s">
        <v>583</v>
      </c>
      <c r="L365" s="25"/>
      <c r="M365" s="134"/>
      <c r="T365" s="49"/>
      <c r="AT365" s="13" t="s">
        <v>124</v>
      </c>
      <c r="AU365" s="13" t="s">
        <v>78</v>
      </c>
    </row>
    <row r="366" spans="2:65" s="1" customFormat="1" ht="19.5">
      <c r="B366" s="25"/>
      <c r="D366" s="132" t="s">
        <v>193</v>
      </c>
      <c r="F366" s="146" t="s">
        <v>585</v>
      </c>
      <c r="L366" s="25"/>
      <c r="M366" s="134"/>
      <c r="T366" s="49"/>
      <c r="AT366" s="13" t="s">
        <v>193</v>
      </c>
      <c r="AU366" s="13" t="s">
        <v>78</v>
      </c>
    </row>
    <row r="367" spans="2:65" s="1" customFormat="1" ht="33" customHeight="1">
      <c r="B367" s="119"/>
      <c r="C367" s="120" t="s">
        <v>586</v>
      </c>
      <c r="D367" s="120" t="s">
        <v>117</v>
      </c>
      <c r="E367" s="121" t="s">
        <v>587</v>
      </c>
      <c r="F367" s="122" t="s">
        <v>588</v>
      </c>
      <c r="G367" s="123" t="s">
        <v>171</v>
      </c>
      <c r="H367" s="124">
        <v>156</v>
      </c>
      <c r="I367" s="125"/>
      <c r="J367" s="125">
        <f>ROUND(I367*H367,2)</f>
        <v>0</v>
      </c>
      <c r="K367" s="122" t="s">
        <v>121</v>
      </c>
      <c r="L367" s="25"/>
      <c r="M367" s="126" t="s">
        <v>1</v>
      </c>
      <c r="N367" s="127" t="s">
        <v>36</v>
      </c>
      <c r="O367" s="128">
        <v>0.23899999999999999</v>
      </c>
      <c r="P367" s="128">
        <f>O367*H367</f>
        <v>37.283999999999999</v>
      </c>
      <c r="Q367" s="128">
        <v>0.14041999999999999</v>
      </c>
      <c r="R367" s="128">
        <f>Q367*H367</f>
        <v>21.905519999999999</v>
      </c>
      <c r="S367" s="128">
        <v>0</v>
      </c>
      <c r="T367" s="129">
        <f>S367*H367</f>
        <v>0</v>
      </c>
      <c r="AR367" s="130" t="s">
        <v>122</v>
      </c>
      <c r="AT367" s="130" t="s">
        <v>117</v>
      </c>
      <c r="AU367" s="130" t="s">
        <v>78</v>
      </c>
      <c r="AY367" s="13" t="s">
        <v>115</v>
      </c>
      <c r="BE367" s="131">
        <f>IF(N367="základní",J367,0)</f>
        <v>0</v>
      </c>
      <c r="BF367" s="131">
        <f>IF(N367="snížená",J367,0)</f>
        <v>0</v>
      </c>
      <c r="BG367" s="131">
        <f>IF(N367="zákl. přenesená",J367,0)</f>
        <v>0</v>
      </c>
      <c r="BH367" s="131">
        <f>IF(N367="sníž. přenesená",J367,0)</f>
        <v>0</v>
      </c>
      <c r="BI367" s="131">
        <f>IF(N367="nulová",J367,0)</f>
        <v>0</v>
      </c>
      <c r="BJ367" s="13" t="s">
        <v>76</v>
      </c>
      <c r="BK367" s="131">
        <f>ROUND(I367*H367,2)</f>
        <v>0</v>
      </c>
      <c r="BL367" s="13" t="s">
        <v>122</v>
      </c>
      <c r="BM367" s="130" t="s">
        <v>589</v>
      </c>
    </row>
    <row r="368" spans="2:65" s="1" customFormat="1" ht="29.25">
      <c r="B368" s="25"/>
      <c r="D368" s="132" t="s">
        <v>124</v>
      </c>
      <c r="F368" s="133" t="s">
        <v>590</v>
      </c>
      <c r="L368" s="25"/>
      <c r="M368" s="134"/>
      <c r="T368" s="49"/>
      <c r="AT368" s="13" t="s">
        <v>124</v>
      </c>
      <c r="AU368" s="13" t="s">
        <v>78</v>
      </c>
    </row>
    <row r="369" spans="2:65" s="1" customFormat="1" ht="11.25">
      <c r="B369" s="25"/>
      <c r="D369" s="135" t="s">
        <v>126</v>
      </c>
      <c r="F369" s="136" t="s">
        <v>591</v>
      </c>
      <c r="L369" s="25"/>
      <c r="M369" s="134"/>
      <c r="T369" s="49"/>
      <c r="AT369" s="13" t="s">
        <v>126</v>
      </c>
      <c r="AU369" s="13" t="s">
        <v>78</v>
      </c>
    </row>
    <row r="370" spans="2:65" s="1" customFormat="1" ht="16.5" customHeight="1">
      <c r="B370" s="119"/>
      <c r="C370" s="137" t="s">
        <v>592</v>
      </c>
      <c r="D370" s="137" t="s">
        <v>188</v>
      </c>
      <c r="E370" s="138" t="s">
        <v>593</v>
      </c>
      <c r="F370" s="139" t="s">
        <v>594</v>
      </c>
      <c r="G370" s="140" t="s">
        <v>171</v>
      </c>
      <c r="H370" s="141">
        <v>159.12</v>
      </c>
      <c r="I370" s="142"/>
      <c r="J370" s="142">
        <f>ROUND(I370*H370,2)</f>
        <v>0</v>
      </c>
      <c r="K370" s="139" t="s">
        <v>121</v>
      </c>
      <c r="L370" s="143"/>
      <c r="M370" s="144" t="s">
        <v>1</v>
      </c>
      <c r="N370" s="145" t="s">
        <v>36</v>
      </c>
      <c r="O370" s="128">
        <v>0</v>
      </c>
      <c r="P370" s="128">
        <f>O370*H370</f>
        <v>0</v>
      </c>
      <c r="Q370" s="128">
        <v>4.4999999999999998E-2</v>
      </c>
      <c r="R370" s="128">
        <f>Q370*H370</f>
        <v>7.1604000000000001</v>
      </c>
      <c r="S370" s="128">
        <v>0</v>
      </c>
      <c r="T370" s="129">
        <f>S370*H370</f>
        <v>0</v>
      </c>
      <c r="AR370" s="130" t="s">
        <v>162</v>
      </c>
      <c r="AT370" s="130" t="s">
        <v>188</v>
      </c>
      <c r="AU370" s="130" t="s">
        <v>78</v>
      </c>
      <c r="AY370" s="13" t="s">
        <v>115</v>
      </c>
      <c r="BE370" s="131">
        <f>IF(N370="základní",J370,0)</f>
        <v>0</v>
      </c>
      <c r="BF370" s="131">
        <f>IF(N370="snížená",J370,0)</f>
        <v>0</v>
      </c>
      <c r="BG370" s="131">
        <f>IF(N370="zákl. přenesená",J370,0)</f>
        <v>0</v>
      </c>
      <c r="BH370" s="131">
        <f>IF(N370="sníž. přenesená",J370,0)</f>
        <v>0</v>
      </c>
      <c r="BI370" s="131">
        <f>IF(N370="nulová",J370,0)</f>
        <v>0</v>
      </c>
      <c r="BJ370" s="13" t="s">
        <v>76</v>
      </c>
      <c r="BK370" s="131">
        <f>ROUND(I370*H370,2)</f>
        <v>0</v>
      </c>
      <c r="BL370" s="13" t="s">
        <v>122</v>
      </c>
      <c r="BM370" s="130" t="s">
        <v>595</v>
      </c>
    </row>
    <row r="371" spans="2:65" s="1" customFormat="1" ht="11.25">
      <c r="B371" s="25"/>
      <c r="D371" s="132" t="s">
        <v>124</v>
      </c>
      <c r="F371" s="133" t="s">
        <v>594</v>
      </c>
      <c r="L371" s="25"/>
      <c r="M371" s="134"/>
      <c r="T371" s="49"/>
      <c r="AT371" s="13" t="s">
        <v>124</v>
      </c>
      <c r="AU371" s="13" t="s">
        <v>78</v>
      </c>
    </row>
    <row r="372" spans="2:65" s="1" customFormat="1" ht="24.2" customHeight="1">
      <c r="B372" s="119"/>
      <c r="C372" s="120" t="s">
        <v>596</v>
      </c>
      <c r="D372" s="120" t="s">
        <v>117</v>
      </c>
      <c r="E372" s="121" t="s">
        <v>597</v>
      </c>
      <c r="F372" s="122" t="s">
        <v>598</v>
      </c>
      <c r="G372" s="123" t="s">
        <v>171</v>
      </c>
      <c r="H372" s="124">
        <v>59</v>
      </c>
      <c r="I372" s="125"/>
      <c r="J372" s="125">
        <f>ROUND(I372*H372,2)</f>
        <v>0</v>
      </c>
      <c r="K372" s="122" t="s">
        <v>121</v>
      </c>
      <c r="L372" s="25"/>
      <c r="M372" s="126" t="s">
        <v>1</v>
      </c>
      <c r="N372" s="127" t="s">
        <v>36</v>
      </c>
      <c r="O372" s="128">
        <v>8.5000000000000006E-2</v>
      </c>
      <c r="P372" s="128">
        <f>O372*H372</f>
        <v>5.0150000000000006</v>
      </c>
      <c r="Q372" s="128">
        <v>1.7000000000000001E-4</v>
      </c>
      <c r="R372" s="128">
        <f>Q372*H372</f>
        <v>1.0030000000000001E-2</v>
      </c>
      <c r="S372" s="128">
        <v>0</v>
      </c>
      <c r="T372" s="129">
        <f>S372*H372</f>
        <v>0</v>
      </c>
      <c r="AR372" s="130" t="s">
        <v>122</v>
      </c>
      <c r="AT372" s="130" t="s">
        <v>117</v>
      </c>
      <c r="AU372" s="130" t="s">
        <v>78</v>
      </c>
      <c r="AY372" s="13" t="s">
        <v>115</v>
      </c>
      <c r="BE372" s="131">
        <f>IF(N372="základní",J372,0)</f>
        <v>0</v>
      </c>
      <c r="BF372" s="131">
        <f>IF(N372="snížená",J372,0)</f>
        <v>0</v>
      </c>
      <c r="BG372" s="131">
        <f>IF(N372="zákl. přenesená",J372,0)</f>
        <v>0</v>
      </c>
      <c r="BH372" s="131">
        <f>IF(N372="sníž. přenesená",J372,0)</f>
        <v>0</v>
      </c>
      <c r="BI372" s="131">
        <f>IF(N372="nulová",J372,0)</f>
        <v>0</v>
      </c>
      <c r="BJ372" s="13" t="s">
        <v>76</v>
      </c>
      <c r="BK372" s="131">
        <f>ROUND(I372*H372,2)</f>
        <v>0</v>
      </c>
      <c r="BL372" s="13" t="s">
        <v>122</v>
      </c>
      <c r="BM372" s="130" t="s">
        <v>599</v>
      </c>
    </row>
    <row r="373" spans="2:65" s="1" customFormat="1" ht="29.25">
      <c r="B373" s="25"/>
      <c r="D373" s="132" t="s">
        <v>124</v>
      </c>
      <c r="F373" s="133" t="s">
        <v>600</v>
      </c>
      <c r="L373" s="25"/>
      <c r="M373" s="134"/>
      <c r="T373" s="49"/>
      <c r="AT373" s="13" t="s">
        <v>124</v>
      </c>
      <c r="AU373" s="13" t="s">
        <v>78</v>
      </c>
    </row>
    <row r="374" spans="2:65" s="1" customFormat="1" ht="11.25">
      <c r="B374" s="25"/>
      <c r="D374" s="135" t="s">
        <v>126</v>
      </c>
      <c r="F374" s="136" t="s">
        <v>601</v>
      </c>
      <c r="L374" s="25"/>
      <c r="M374" s="134"/>
      <c r="T374" s="49"/>
      <c r="AT374" s="13" t="s">
        <v>126</v>
      </c>
      <c r="AU374" s="13" t="s">
        <v>78</v>
      </c>
    </row>
    <row r="375" spans="2:65" s="1" customFormat="1" ht="24.2" customHeight="1">
      <c r="B375" s="119"/>
      <c r="C375" s="120" t="s">
        <v>602</v>
      </c>
      <c r="D375" s="120" t="s">
        <v>117</v>
      </c>
      <c r="E375" s="121" t="s">
        <v>603</v>
      </c>
      <c r="F375" s="122" t="s">
        <v>604</v>
      </c>
      <c r="G375" s="123" t="s">
        <v>120</v>
      </c>
      <c r="H375" s="124">
        <v>1228</v>
      </c>
      <c r="I375" s="125"/>
      <c r="J375" s="125">
        <f>ROUND(I375*H375,2)</f>
        <v>0</v>
      </c>
      <c r="K375" s="122" t="s">
        <v>121</v>
      </c>
      <c r="L375" s="25"/>
      <c r="M375" s="126" t="s">
        <v>1</v>
      </c>
      <c r="N375" s="127" t="s">
        <v>36</v>
      </c>
      <c r="O375" s="128">
        <v>0.66</v>
      </c>
      <c r="P375" s="128">
        <f>O375*H375</f>
        <v>810.48</v>
      </c>
      <c r="Q375" s="128">
        <v>1.5910000000000001E-2</v>
      </c>
      <c r="R375" s="128">
        <f>Q375*H375</f>
        <v>19.537480000000002</v>
      </c>
      <c r="S375" s="128">
        <v>0</v>
      </c>
      <c r="T375" s="129">
        <f>S375*H375</f>
        <v>0</v>
      </c>
      <c r="AR375" s="130" t="s">
        <v>122</v>
      </c>
      <c r="AT375" s="130" t="s">
        <v>117</v>
      </c>
      <c r="AU375" s="130" t="s">
        <v>78</v>
      </c>
      <c r="AY375" s="13" t="s">
        <v>115</v>
      </c>
      <c r="BE375" s="131">
        <f>IF(N375="základní",J375,0)</f>
        <v>0</v>
      </c>
      <c r="BF375" s="131">
        <f>IF(N375="snížená",J375,0)</f>
        <v>0</v>
      </c>
      <c r="BG375" s="131">
        <f>IF(N375="zákl. přenesená",J375,0)</f>
        <v>0</v>
      </c>
      <c r="BH375" s="131">
        <f>IF(N375="sníž. přenesená",J375,0)</f>
        <v>0</v>
      </c>
      <c r="BI375" s="131">
        <f>IF(N375="nulová",J375,0)</f>
        <v>0</v>
      </c>
      <c r="BJ375" s="13" t="s">
        <v>76</v>
      </c>
      <c r="BK375" s="131">
        <f>ROUND(I375*H375,2)</f>
        <v>0</v>
      </c>
      <c r="BL375" s="13" t="s">
        <v>122</v>
      </c>
      <c r="BM375" s="130" t="s">
        <v>605</v>
      </c>
    </row>
    <row r="376" spans="2:65" s="1" customFormat="1" ht="19.5">
      <c r="B376" s="25"/>
      <c r="D376" s="132" t="s">
        <v>124</v>
      </c>
      <c r="F376" s="133" t="s">
        <v>606</v>
      </c>
      <c r="L376" s="25"/>
      <c r="M376" s="134"/>
      <c r="T376" s="49"/>
      <c r="AT376" s="13" t="s">
        <v>124</v>
      </c>
      <c r="AU376" s="13" t="s">
        <v>78</v>
      </c>
    </row>
    <row r="377" spans="2:65" s="1" customFormat="1" ht="11.25">
      <c r="B377" s="25"/>
      <c r="D377" s="135" t="s">
        <v>126</v>
      </c>
      <c r="F377" s="136" t="s">
        <v>607</v>
      </c>
      <c r="L377" s="25"/>
      <c r="M377" s="134"/>
      <c r="T377" s="49"/>
      <c r="AT377" s="13" t="s">
        <v>126</v>
      </c>
      <c r="AU377" s="13" t="s">
        <v>78</v>
      </c>
    </row>
    <row r="378" spans="2:65" s="1" customFormat="1" ht="24.2" customHeight="1">
      <c r="B378" s="119"/>
      <c r="C378" s="120" t="s">
        <v>608</v>
      </c>
      <c r="D378" s="120" t="s">
        <v>117</v>
      </c>
      <c r="E378" s="121" t="s">
        <v>609</v>
      </c>
      <c r="F378" s="122" t="s">
        <v>610</v>
      </c>
      <c r="G378" s="123" t="s">
        <v>120</v>
      </c>
      <c r="H378" s="124">
        <v>561</v>
      </c>
      <c r="I378" s="125"/>
      <c r="J378" s="125">
        <f>ROUND(I378*H378,2)</f>
        <v>0</v>
      </c>
      <c r="K378" s="122" t="s">
        <v>121</v>
      </c>
      <c r="L378" s="25"/>
      <c r="M378" s="126" t="s">
        <v>1</v>
      </c>
      <c r="N378" s="127" t="s">
        <v>36</v>
      </c>
      <c r="O378" s="128">
        <v>0.08</v>
      </c>
      <c r="P378" s="128">
        <f>O378*H378</f>
        <v>44.88</v>
      </c>
      <c r="Q378" s="128">
        <v>4.6999999999999999E-4</v>
      </c>
      <c r="R378" s="128">
        <f>Q378*H378</f>
        <v>0.26367000000000002</v>
      </c>
      <c r="S378" s="128">
        <v>0</v>
      </c>
      <c r="T378" s="129">
        <f>S378*H378</f>
        <v>0</v>
      </c>
      <c r="AR378" s="130" t="s">
        <v>122</v>
      </c>
      <c r="AT378" s="130" t="s">
        <v>117</v>
      </c>
      <c r="AU378" s="130" t="s">
        <v>78</v>
      </c>
      <c r="AY378" s="13" t="s">
        <v>115</v>
      </c>
      <c r="BE378" s="131">
        <f>IF(N378="základní",J378,0)</f>
        <v>0</v>
      </c>
      <c r="BF378" s="131">
        <f>IF(N378="snížená",J378,0)</f>
        <v>0</v>
      </c>
      <c r="BG378" s="131">
        <f>IF(N378="zákl. přenesená",J378,0)</f>
        <v>0</v>
      </c>
      <c r="BH378" s="131">
        <f>IF(N378="sníž. přenesená",J378,0)</f>
        <v>0</v>
      </c>
      <c r="BI378" s="131">
        <f>IF(N378="nulová",J378,0)</f>
        <v>0</v>
      </c>
      <c r="BJ378" s="13" t="s">
        <v>76</v>
      </c>
      <c r="BK378" s="131">
        <f>ROUND(I378*H378,2)</f>
        <v>0</v>
      </c>
      <c r="BL378" s="13" t="s">
        <v>122</v>
      </c>
      <c r="BM378" s="130" t="s">
        <v>611</v>
      </c>
    </row>
    <row r="379" spans="2:65" s="1" customFormat="1" ht="19.5">
      <c r="B379" s="25"/>
      <c r="D379" s="132" t="s">
        <v>124</v>
      </c>
      <c r="F379" s="133" t="s">
        <v>612</v>
      </c>
      <c r="L379" s="25"/>
      <c r="M379" s="134"/>
      <c r="T379" s="49"/>
      <c r="AT379" s="13" t="s">
        <v>124</v>
      </c>
      <c r="AU379" s="13" t="s">
        <v>78</v>
      </c>
    </row>
    <row r="380" spans="2:65" s="1" customFormat="1" ht="11.25">
      <c r="B380" s="25"/>
      <c r="D380" s="135" t="s">
        <v>126</v>
      </c>
      <c r="F380" s="136" t="s">
        <v>613</v>
      </c>
      <c r="L380" s="25"/>
      <c r="M380" s="134"/>
      <c r="T380" s="49"/>
      <c r="AT380" s="13" t="s">
        <v>126</v>
      </c>
      <c r="AU380" s="13" t="s">
        <v>78</v>
      </c>
    </row>
    <row r="381" spans="2:65" s="1" customFormat="1" ht="24.2" customHeight="1">
      <c r="B381" s="119"/>
      <c r="C381" s="120" t="s">
        <v>614</v>
      </c>
      <c r="D381" s="120" t="s">
        <v>117</v>
      </c>
      <c r="E381" s="121" t="s">
        <v>615</v>
      </c>
      <c r="F381" s="122" t="s">
        <v>616</v>
      </c>
      <c r="G381" s="123" t="s">
        <v>171</v>
      </c>
      <c r="H381" s="124">
        <v>42</v>
      </c>
      <c r="I381" s="125"/>
      <c r="J381" s="125">
        <f>ROUND(I381*H381,2)</f>
        <v>0</v>
      </c>
      <c r="K381" s="122" t="s">
        <v>121</v>
      </c>
      <c r="L381" s="25"/>
      <c r="M381" s="126" t="s">
        <v>1</v>
      </c>
      <c r="N381" s="127" t="s">
        <v>36</v>
      </c>
      <c r="O381" s="128">
        <v>0.30499999999999999</v>
      </c>
      <c r="P381" s="128">
        <f>O381*H381</f>
        <v>12.81</v>
      </c>
      <c r="Q381" s="128">
        <v>0</v>
      </c>
      <c r="R381" s="128">
        <f>Q381*H381</f>
        <v>0</v>
      </c>
      <c r="S381" s="128">
        <v>0</v>
      </c>
      <c r="T381" s="129">
        <f>S381*H381</f>
        <v>0</v>
      </c>
      <c r="AR381" s="130" t="s">
        <v>122</v>
      </c>
      <c r="AT381" s="130" t="s">
        <v>117</v>
      </c>
      <c r="AU381" s="130" t="s">
        <v>78</v>
      </c>
      <c r="AY381" s="13" t="s">
        <v>115</v>
      </c>
      <c r="BE381" s="131">
        <f>IF(N381="základní",J381,0)</f>
        <v>0</v>
      </c>
      <c r="BF381" s="131">
        <f>IF(N381="snížená",J381,0)</f>
        <v>0</v>
      </c>
      <c r="BG381" s="131">
        <f>IF(N381="zákl. přenesená",J381,0)</f>
        <v>0</v>
      </c>
      <c r="BH381" s="131">
        <f>IF(N381="sníž. přenesená",J381,0)</f>
        <v>0</v>
      </c>
      <c r="BI381" s="131">
        <f>IF(N381="nulová",J381,0)</f>
        <v>0</v>
      </c>
      <c r="BJ381" s="13" t="s">
        <v>76</v>
      </c>
      <c r="BK381" s="131">
        <f>ROUND(I381*H381,2)</f>
        <v>0</v>
      </c>
      <c r="BL381" s="13" t="s">
        <v>122</v>
      </c>
      <c r="BM381" s="130" t="s">
        <v>617</v>
      </c>
    </row>
    <row r="382" spans="2:65" s="1" customFormat="1" ht="19.5">
      <c r="B382" s="25"/>
      <c r="D382" s="132" t="s">
        <v>124</v>
      </c>
      <c r="F382" s="133" t="s">
        <v>618</v>
      </c>
      <c r="L382" s="25"/>
      <c r="M382" s="134"/>
      <c r="T382" s="49"/>
      <c r="AT382" s="13" t="s">
        <v>124</v>
      </c>
      <c r="AU382" s="13" t="s">
        <v>78</v>
      </c>
    </row>
    <row r="383" spans="2:65" s="1" customFormat="1" ht="11.25">
      <c r="B383" s="25"/>
      <c r="D383" s="135" t="s">
        <v>126</v>
      </c>
      <c r="F383" s="136" t="s">
        <v>619</v>
      </c>
      <c r="L383" s="25"/>
      <c r="M383" s="134"/>
      <c r="T383" s="49"/>
      <c r="AT383" s="13" t="s">
        <v>126</v>
      </c>
      <c r="AU383" s="13" t="s">
        <v>78</v>
      </c>
    </row>
    <row r="384" spans="2:65" s="1" customFormat="1" ht="24.2" customHeight="1">
      <c r="B384" s="119"/>
      <c r="C384" s="120" t="s">
        <v>620</v>
      </c>
      <c r="D384" s="120" t="s">
        <v>117</v>
      </c>
      <c r="E384" s="121" t="s">
        <v>621</v>
      </c>
      <c r="F384" s="122" t="s">
        <v>622</v>
      </c>
      <c r="G384" s="123" t="s">
        <v>171</v>
      </c>
      <c r="H384" s="124">
        <v>265</v>
      </c>
      <c r="I384" s="125"/>
      <c r="J384" s="125">
        <f>ROUND(I384*H384,2)</f>
        <v>0</v>
      </c>
      <c r="K384" s="122" t="s">
        <v>121</v>
      </c>
      <c r="L384" s="25"/>
      <c r="M384" s="126" t="s">
        <v>1</v>
      </c>
      <c r="N384" s="127" t="s">
        <v>36</v>
      </c>
      <c r="O384" s="128">
        <v>0.47899999999999998</v>
      </c>
      <c r="P384" s="128">
        <f>O384*H384</f>
        <v>126.93499999999999</v>
      </c>
      <c r="Q384" s="128">
        <v>8.0000000000000007E-5</v>
      </c>
      <c r="R384" s="128">
        <f>Q384*H384</f>
        <v>2.12E-2</v>
      </c>
      <c r="S384" s="128">
        <v>0</v>
      </c>
      <c r="T384" s="129">
        <f>S384*H384</f>
        <v>0</v>
      </c>
      <c r="AR384" s="130" t="s">
        <v>122</v>
      </c>
      <c r="AT384" s="130" t="s">
        <v>117</v>
      </c>
      <c r="AU384" s="130" t="s">
        <v>78</v>
      </c>
      <c r="AY384" s="13" t="s">
        <v>115</v>
      </c>
      <c r="BE384" s="131">
        <f>IF(N384="základní",J384,0)</f>
        <v>0</v>
      </c>
      <c r="BF384" s="131">
        <f>IF(N384="snížená",J384,0)</f>
        <v>0</v>
      </c>
      <c r="BG384" s="131">
        <f>IF(N384="zákl. přenesená",J384,0)</f>
        <v>0</v>
      </c>
      <c r="BH384" s="131">
        <f>IF(N384="sníž. přenesená",J384,0)</f>
        <v>0</v>
      </c>
      <c r="BI384" s="131">
        <f>IF(N384="nulová",J384,0)</f>
        <v>0</v>
      </c>
      <c r="BJ384" s="13" t="s">
        <v>76</v>
      </c>
      <c r="BK384" s="131">
        <f>ROUND(I384*H384,2)</f>
        <v>0</v>
      </c>
      <c r="BL384" s="13" t="s">
        <v>122</v>
      </c>
      <c r="BM384" s="130" t="s">
        <v>623</v>
      </c>
    </row>
    <row r="385" spans="2:65" s="1" customFormat="1" ht="19.5">
      <c r="B385" s="25"/>
      <c r="D385" s="132" t="s">
        <v>124</v>
      </c>
      <c r="F385" s="133" t="s">
        <v>624</v>
      </c>
      <c r="L385" s="25"/>
      <c r="M385" s="134"/>
      <c r="T385" s="49"/>
      <c r="AT385" s="13" t="s">
        <v>124</v>
      </c>
      <c r="AU385" s="13" t="s">
        <v>78</v>
      </c>
    </row>
    <row r="386" spans="2:65" s="1" customFormat="1" ht="11.25">
      <c r="B386" s="25"/>
      <c r="D386" s="135" t="s">
        <v>126</v>
      </c>
      <c r="F386" s="136" t="s">
        <v>625</v>
      </c>
      <c r="L386" s="25"/>
      <c r="M386" s="134"/>
      <c r="T386" s="49"/>
      <c r="AT386" s="13" t="s">
        <v>126</v>
      </c>
      <c r="AU386" s="13" t="s">
        <v>78</v>
      </c>
    </row>
    <row r="387" spans="2:65" s="1" customFormat="1" ht="24.2" customHeight="1">
      <c r="B387" s="119"/>
      <c r="C387" s="120" t="s">
        <v>626</v>
      </c>
      <c r="D387" s="120" t="s">
        <v>117</v>
      </c>
      <c r="E387" s="121" t="s">
        <v>627</v>
      </c>
      <c r="F387" s="122" t="s">
        <v>628</v>
      </c>
      <c r="G387" s="123" t="s">
        <v>171</v>
      </c>
      <c r="H387" s="124">
        <v>15</v>
      </c>
      <c r="I387" s="125"/>
      <c r="J387" s="125">
        <f>ROUND(I387*H387,2)</f>
        <v>0</v>
      </c>
      <c r="K387" s="122" t="s">
        <v>121</v>
      </c>
      <c r="L387" s="25"/>
      <c r="M387" s="126" t="s">
        <v>1</v>
      </c>
      <c r="N387" s="127" t="s">
        <v>36</v>
      </c>
      <c r="O387" s="128">
        <v>0.48</v>
      </c>
      <c r="P387" s="128">
        <f>O387*H387</f>
        <v>7.1999999999999993</v>
      </c>
      <c r="Q387" s="128">
        <v>1.67E-3</v>
      </c>
      <c r="R387" s="128">
        <f>Q387*H387</f>
        <v>2.5049999999999999E-2</v>
      </c>
      <c r="S387" s="128">
        <v>0</v>
      </c>
      <c r="T387" s="129">
        <f>S387*H387</f>
        <v>0</v>
      </c>
      <c r="AR387" s="130" t="s">
        <v>122</v>
      </c>
      <c r="AT387" s="130" t="s">
        <v>117</v>
      </c>
      <c r="AU387" s="130" t="s">
        <v>78</v>
      </c>
      <c r="AY387" s="13" t="s">
        <v>115</v>
      </c>
      <c r="BE387" s="131">
        <f>IF(N387="základní",J387,0)</f>
        <v>0</v>
      </c>
      <c r="BF387" s="131">
        <f>IF(N387="snížená",J387,0)</f>
        <v>0</v>
      </c>
      <c r="BG387" s="131">
        <f>IF(N387="zákl. přenesená",J387,0)</f>
        <v>0</v>
      </c>
      <c r="BH387" s="131">
        <f>IF(N387="sníž. přenesená",J387,0)</f>
        <v>0</v>
      </c>
      <c r="BI387" s="131">
        <f>IF(N387="nulová",J387,0)</f>
        <v>0</v>
      </c>
      <c r="BJ387" s="13" t="s">
        <v>76</v>
      </c>
      <c r="BK387" s="131">
        <f>ROUND(I387*H387,2)</f>
        <v>0</v>
      </c>
      <c r="BL387" s="13" t="s">
        <v>122</v>
      </c>
      <c r="BM387" s="130" t="s">
        <v>629</v>
      </c>
    </row>
    <row r="388" spans="2:65" s="1" customFormat="1" ht="19.5">
      <c r="B388" s="25"/>
      <c r="D388" s="132" t="s">
        <v>124</v>
      </c>
      <c r="F388" s="133" t="s">
        <v>630</v>
      </c>
      <c r="L388" s="25"/>
      <c r="M388" s="134"/>
      <c r="T388" s="49"/>
      <c r="AT388" s="13" t="s">
        <v>124</v>
      </c>
      <c r="AU388" s="13" t="s">
        <v>78</v>
      </c>
    </row>
    <row r="389" spans="2:65" s="1" customFormat="1" ht="11.25">
      <c r="B389" s="25"/>
      <c r="D389" s="135" t="s">
        <v>126</v>
      </c>
      <c r="F389" s="136" t="s">
        <v>631</v>
      </c>
      <c r="L389" s="25"/>
      <c r="M389" s="134"/>
      <c r="T389" s="49"/>
      <c r="AT389" s="13" t="s">
        <v>126</v>
      </c>
      <c r="AU389" s="13" t="s">
        <v>78</v>
      </c>
    </row>
    <row r="390" spans="2:65" s="1" customFormat="1" ht="24.2" customHeight="1">
      <c r="B390" s="119"/>
      <c r="C390" s="120" t="s">
        <v>632</v>
      </c>
      <c r="D390" s="120" t="s">
        <v>117</v>
      </c>
      <c r="E390" s="121" t="s">
        <v>633</v>
      </c>
      <c r="F390" s="122" t="s">
        <v>634</v>
      </c>
      <c r="G390" s="123" t="s">
        <v>171</v>
      </c>
      <c r="H390" s="124">
        <v>7</v>
      </c>
      <c r="I390" s="125"/>
      <c r="J390" s="125">
        <f>ROUND(I390*H390,2)</f>
        <v>0</v>
      </c>
      <c r="K390" s="122" t="s">
        <v>121</v>
      </c>
      <c r="L390" s="25"/>
      <c r="M390" s="126" t="s">
        <v>1</v>
      </c>
      <c r="N390" s="127" t="s">
        <v>36</v>
      </c>
      <c r="O390" s="128">
        <v>0.32900000000000001</v>
      </c>
      <c r="P390" s="128">
        <f>O390*H390</f>
        <v>2.3029999999999999</v>
      </c>
      <c r="Q390" s="128">
        <v>0.43530999999999997</v>
      </c>
      <c r="R390" s="128">
        <f>Q390*H390</f>
        <v>3.0471699999999999</v>
      </c>
      <c r="S390" s="128">
        <v>0</v>
      </c>
      <c r="T390" s="129">
        <f>S390*H390</f>
        <v>0</v>
      </c>
      <c r="AR390" s="130" t="s">
        <v>122</v>
      </c>
      <c r="AT390" s="130" t="s">
        <v>117</v>
      </c>
      <c r="AU390" s="130" t="s">
        <v>78</v>
      </c>
      <c r="AY390" s="13" t="s">
        <v>115</v>
      </c>
      <c r="BE390" s="131">
        <f>IF(N390="základní",J390,0)</f>
        <v>0</v>
      </c>
      <c r="BF390" s="131">
        <f>IF(N390="snížená",J390,0)</f>
        <v>0</v>
      </c>
      <c r="BG390" s="131">
        <f>IF(N390="zákl. přenesená",J390,0)</f>
        <v>0</v>
      </c>
      <c r="BH390" s="131">
        <f>IF(N390="sníž. přenesená",J390,0)</f>
        <v>0</v>
      </c>
      <c r="BI390" s="131">
        <f>IF(N390="nulová",J390,0)</f>
        <v>0</v>
      </c>
      <c r="BJ390" s="13" t="s">
        <v>76</v>
      </c>
      <c r="BK390" s="131">
        <f>ROUND(I390*H390,2)</f>
        <v>0</v>
      </c>
      <c r="BL390" s="13" t="s">
        <v>122</v>
      </c>
      <c r="BM390" s="130" t="s">
        <v>635</v>
      </c>
    </row>
    <row r="391" spans="2:65" s="1" customFormat="1" ht="19.5">
      <c r="B391" s="25"/>
      <c r="D391" s="132" t="s">
        <v>124</v>
      </c>
      <c r="F391" s="133" t="s">
        <v>636</v>
      </c>
      <c r="L391" s="25"/>
      <c r="M391" s="134"/>
      <c r="T391" s="49"/>
      <c r="AT391" s="13" t="s">
        <v>124</v>
      </c>
      <c r="AU391" s="13" t="s">
        <v>78</v>
      </c>
    </row>
    <row r="392" spans="2:65" s="1" customFormat="1" ht="11.25">
      <c r="B392" s="25"/>
      <c r="D392" s="135" t="s">
        <v>126</v>
      </c>
      <c r="F392" s="136" t="s">
        <v>637</v>
      </c>
      <c r="L392" s="25"/>
      <c r="M392" s="134"/>
      <c r="T392" s="49"/>
      <c r="AT392" s="13" t="s">
        <v>126</v>
      </c>
      <c r="AU392" s="13" t="s">
        <v>78</v>
      </c>
    </row>
    <row r="393" spans="2:65" s="1" customFormat="1" ht="24.2" customHeight="1">
      <c r="B393" s="119"/>
      <c r="C393" s="120" t="s">
        <v>638</v>
      </c>
      <c r="D393" s="120" t="s">
        <v>117</v>
      </c>
      <c r="E393" s="121" t="s">
        <v>639</v>
      </c>
      <c r="F393" s="122" t="s">
        <v>640</v>
      </c>
      <c r="G393" s="123" t="s">
        <v>267</v>
      </c>
      <c r="H393" s="124">
        <v>3</v>
      </c>
      <c r="I393" s="125"/>
      <c r="J393" s="125">
        <f>ROUND(I393*H393,2)</f>
        <v>0</v>
      </c>
      <c r="K393" s="122" t="s">
        <v>121</v>
      </c>
      <c r="L393" s="25"/>
      <c r="M393" s="126" t="s">
        <v>1</v>
      </c>
      <c r="N393" s="127" t="s">
        <v>36</v>
      </c>
      <c r="O393" s="128">
        <v>0.32900000000000001</v>
      </c>
      <c r="P393" s="128">
        <f>O393*H393</f>
        <v>0.9870000000000001</v>
      </c>
      <c r="Q393" s="128">
        <v>0.24457999999999999</v>
      </c>
      <c r="R393" s="128">
        <f>Q393*H393</f>
        <v>0.73373999999999995</v>
      </c>
      <c r="S393" s="128">
        <v>0</v>
      </c>
      <c r="T393" s="129">
        <f>S393*H393</f>
        <v>0</v>
      </c>
      <c r="AR393" s="130" t="s">
        <v>122</v>
      </c>
      <c r="AT393" s="130" t="s">
        <v>117</v>
      </c>
      <c r="AU393" s="130" t="s">
        <v>78</v>
      </c>
      <c r="AY393" s="13" t="s">
        <v>115</v>
      </c>
      <c r="BE393" s="131">
        <f>IF(N393="základní",J393,0)</f>
        <v>0</v>
      </c>
      <c r="BF393" s="131">
        <f>IF(N393="snížená",J393,0)</f>
        <v>0</v>
      </c>
      <c r="BG393" s="131">
        <f>IF(N393="zákl. přenesená",J393,0)</f>
        <v>0</v>
      </c>
      <c r="BH393" s="131">
        <f>IF(N393="sníž. přenesená",J393,0)</f>
        <v>0</v>
      </c>
      <c r="BI393" s="131">
        <f>IF(N393="nulová",J393,0)</f>
        <v>0</v>
      </c>
      <c r="BJ393" s="13" t="s">
        <v>76</v>
      </c>
      <c r="BK393" s="131">
        <f>ROUND(I393*H393,2)</f>
        <v>0</v>
      </c>
      <c r="BL393" s="13" t="s">
        <v>122</v>
      </c>
      <c r="BM393" s="130" t="s">
        <v>641</v>
      </c>
    </row>
    <row r="394" spans="2:65" s="1" customFormat="1" ht="19.5">
      <c r="B394" s="25"/>
      <c r="D394" s="132" t="s">
        <v>124</v>
      </c>
      <c r="F394" s="133" t="s">
        <v>642</v>
      </c>
      <c r="L394" s="25"/>
      <c r="M394" s="134"/>
      <c r="T394" s="49"/>
      <c r="AT394" s="13" t="s">
        <v>124</v>
      </c>
      <c r="AU394" s="13" t="s">
        <v>78</v>
      </c>
    </row>
    <row r="395" spans="2:65" s="1" customFormat="1" ht="11.25">
      <c r="B395" s="25"/>
      <c r="D395" s="135" t="s">
        <v>126</v>
      </c>
      <c r="F395" s="136" t="s">
        <v>643</v>
      </c>
      <c r="L395" s="25"/>
      <c r="M395" s="134"/>
      <c r="T395" s="49"/>
      <c r="AT395" s="13" t="s">
        <v>126</v>
      </c>
      <c r="AU395" s="13" t="s">
        <v>78</v>
      </c>
    </row>
    <row r="396" spans="2:65" s="1" customFormat="1" ht="24.2" customHeight="1">
      <c r="B396" s="119"/>
      <c r="C396" s="120" t="s">
        <v>644</v>
      </c>
      <c r="D396" s="120" t="s">
        <v>117</v>
      </c>
      <c r="E396" s="121" t="s">
        <v>645</v>
      </c>
      <c r="F396" s="122" t="s">
        <v>646</v>
      </c>
      <c r="G396" s="123" t="s">
        <v>171</v>
      </c>
      <c r="H396" s="124">
        <v>17</v>
      </c>
      <c r="I396" s="125"/>
      <c r="J396" s="125">
        <f>ROUND(I396*H396,2)</f>
        <v>0</v>
      </c>
      <c r="K396" s="122" t="s">
        <v>121</v>
      </c>
      <c r="L396" s="25"/>
      <c r="M396" s="126" t="s">
        <v>1</v>
      </c>
      <c r="N396" s="127" t="s">
        <v>36</v>
      </c>
      <c r="O396" s="128">
        <v>0.97</v>
      </c>
      <c r="P396" s="128">
        <f>O396*H396</f>
        <v>16.489999999999998</v>
      </c>
      <c r="Q396" s="128">
        <v>0</v>
      </c>
      <c r="R396" s="128">
        <f>Q396*H396</f>
        <v>0</v>
      </c>
      <c r="S396" s="128">
        <v>3.5000000000000003E-2</v>
      </c>
      <c r="T396" s="129">
        <f>S396*H396</f>
        <v>0.59500000000000008</v>
      </c>
      <c r="AR396" s="130" t="s">
        <v>122</v>
      </c>
      <c r="AT396" s="130" t="s">
        <v>117</v>
      </c>
      <c r="AU396" s="130" t="s">
        <v>78</v>
      </c>
      <c r="AY396" s="13" t="s">
        <v>115</v>
      </c>
      <c r="BE396" s="131">
        <f>IF(N396="základní",J396,0)</f>
        <v>0</v>
      </c>
      <c r="BF396" s="131">
        <f>IF(N396="snížená",J396,0)</f>
        <v>0</v>
      </c>
      <c r="BG396" s="131">
        <f>IF(N396="zákl. přenesená",J396,0)</f>
        <v>0</v>
      </c>
      <c r="BH396" s="131">
        <f>IF(N396="sníž. přenesená",J396,0)</f>
        <v>0</v>
      </c>
      <c r="BI396" s="131">
        <f>IF(N396="nulová",J396,0)</f>
        <v>0</v>
      </c>
      <c r="BJ396" s="13" t="s">
        <v>76</v>
      </c>
      <c r="BK396" s="131">
        <f>ROUND(I396*H396,2)</f>
        <v>0</v>
      </c>
      <c r="BL396" s="13" t="s">
        <v>122</v>
      </c>
      <c r="BM396" s="130" t="s">
        <v>647</v>
      </c>
    </row>
    <row r="397" spans="2:65" s="1" customFormat="1" ht="48.75">
      <c r="B397" s="25"/>
      <c r="D397" s="132" t="s">
        <v>124</v>
      </c>
      <c r="F397" s="133" t="s">
        <v>648</v>
      </c>
      <c r="L397" s="25"/>
      <c r="M397" s="134"/>
      <c r="T397" s="49"/>
      <c r="AT397" s="13" t="s">
        <v>124</v>
      </c>
      <c r="AU397" s="13" t="s">
        <v>78</v>
      </c>
    </row>
    <row r="398" spans="2:65" s="1" customFormat="1" ht="11.25">
      <c r="B398" s="25"/>
      <c r="D398" s="135" t="s">
        <v>126</v>
      </c>
      <c r="F398" s="136" t="s">
        <v>649</v>
      </c>
      <c r="L398" s="25"/>
      <c r="M398" s="134"/>
      <c r="T398" s="49"/>
      <c r="AT398" s="13" t="s">
        <v>126</v>
      </c>
      <c r="AU398" s="13" t="s">
        <v>78</v>
      </c>
    </row>
    <row r="399" spans="2:65" s="1" customFormat="1" ht="24.2" customHeight="1">
      <c r="B399" s="119"/>
      <c r="C399" s="120" t="s">
        <v>650</v>
      </c>
      <c r="D399" s="120" t="s">
        <v>117</v>
      </c>
      <c r="E399" s="121" t="s">
        <v>651</v>
      </c>
      <c r="F399" s="122" t="s">
        <v>652</v>
      </c>
      <c r="G399" s="123" t="s">
        <v>267</v>
      </c>
      <c r="H399" s="124">
        <v>1</v>
      </c>
      <c r="I399" s="125"/>
      <c r="J399" s="125">
        <f>ROUND(I399*H399,2)</f>
        <v>0</v>
      </c>
      <c r="K399" s="122" t="s">
        <v>121</v>
      </c>
      <c r="L399" s="25"/>
      <c r="M399" s="126" t="s">
        <v>1</v>
      </c>
      <c r="N399" s="127" t="s">
        <v>36</v>
      </c>
      <c r="O399" s="128">
        <v>0.46400000000000002</v>
      </c>
      <c r="P399" s="128">
        <f>O399*H399</f>
        <v>0.46400000000000002</v>
      </c>
      <c r="Q399" s="128">
        <v>0</v>
      </c>
      <c r="R399" s="128">
        <f>Q399*H399</f>
        <v>0</v>
      </c>
      <c r="S399" s="128">
        <v>5.1999999999999998E-2</v>
      </c>
      <c r="T399" s="129">
        <f>S399*H399</f>
        <v>5.1999999999999998E-2</v>
      </c>
      <c r="AR399" s="130" t="s">
        <v>122</v>
      </c>
      <c r="AT399" s="130" t="s">
        <v>117</v>
      </c>
      <c r="AU399" s="130" t="s">
        <v>78</v>
      </c>
      <c r="AY399" s="13" t="s">
        <v>115</v>
      </c>
      <c r="BE399" s="131">
        <f>IF(N399="základní",J399,0)</f>
        <v>0</v>
      </c>
      <c r="BF399" s="131">
        <f>IF(N399="snížená",J399,0)</f>
        <v>0</v>
      </c>
      <c r="BG399" s="131">
        <f>IF(N399="zákl. přenesená",J399,0)</f>
        <v>0</v>
      </c>
      <c r="BH399" s="131">
        <f>IF(N399="sníž. přenesená",J399,0)</f>
        <v>0</v>
      </c>
      <c r="BI399" s="131">
        <f>IF(N399="nulová",J399,0)</f>
        <v>0</v>
      </c>
      <c r="BJ399" s="13" t="s">
        <v>76</v>
      </c>
      <c r="BK399" s="131">
        <f>ROUND(I399*H399,2)</f>
        <v>0</v>
      </c>
      <c r="BL399" s="13" t="s">
        <v>122</v>
      </c>
      <c r="BM399" s="130" t="s">
        <v>653</v>
      </c>
    </row>
    <row r="400" spans="2:65" s="1" customFormat="1" ht="29.25">
      <c r="B400" s="25"/>
      <c r="D400" s="132" t="s">
        <v>124</v>
      </c>
      <c r="F400" s="133" t="s">
        <v>654</v>
      </c>
      <c r="L400" s="25"/>
      <c r="M400" s="134"/>
      <c r="T400" s="49"/>
      <c r="AT400" s="13" t="s">
        <v>124</v>
      </c>
      <c r="AU400" s="13" t="s">
        <v>78</v>
      </c>
    </row>
    <row r="401" spans="2:65" s="1" customFormat="1" ht="11.25">
      <c r="B401" s="25"/>
      <c r="D401" s="135" t="s">
        <v>126</v>
      </c>
      <c r="F401" s="136" t="s">
        <v>655</v>
      </c>
      <c r="L401" s="25"/>
      <c r="M401" s="134"/>
      <c r="T401" s="49"/>
      <c r="AT401" s="13" t="s">
        <v>126</v>
      </c>
      <c r="AU401" s="13" t="s">
        <v>78</v>
      </c>
    </row>
    <row r="402" spans="2:65" s="1" customFormat="1" ht="33" customHeight="1">
      <c r="B402" s="119"/>
      <c r="C402" s="120" t="s">
        <v>656</v>
      </c>
      <c r="D402" s="120" t="s">
        <v>117</v>
      </c>
      <c r="E402" s="121" t="s">
        <v>657</v>
      </c>
      <c r="F402" s="122" t="s">
        <v>658</v>
      </c>
      <c r="G402" s="123" t="s">
        <v>120</v>
      </c>
      <c r="H402" s="124">
        <v>121</v>
      </c>
      <c r="I402" s="125"/>
      <c r="J402" s="125">
        <f>ROUND(I402*H402,2)</f>
        <v>0</v>
      </c>
      <c r="K402" s="122" t="s">
        <v>121</v>
      </c>
      <c r="L402" s="25"/>
      <c r="M402" s="126" t="s">
        <v>1</v>
      </c>
      <c r="N402" s="127" t="s">
        <v>36</v>
      </c>
      <c r="O402" s="128">
        <v>0.32900000000000001</v>
      </c>
      <c r="P402" s="128">
        <f>O402*H402</f>
        <v>39.809000000000005</v>
      </c>
      <c r="Q402" s="128">
        <v>0</v>
      </c>
      <c r="R402" s="128">
        <f>Q402*H402</f>
        <v>0</v>
      </c>
      <c r="S402" s="128">
        <v>0</v>
      </c>
      <c r="T402" s="129">
        <f>S402*H402</f>
        <v>0</v>
      </c>
      <c r="AR402" s="130" t="s">
        <v>122</v>
      </c>
      <c r="AT402" s="130" t="s">
        <v>117</v>
      </c>
      <c r="AU402" s="130" t="s">
        <v>78</v>
      </c>
      <c r="AY402" s="13" t="s">
        <v>115</v>
      </c>
      <c r="BE402" s="131">
        <f>IF(N402="základní",J402,0)</f>
        <v>0</v>
      </c>
      <c r="BF402" s="131">
        <f>IF(N402="snížená",J402,0)</f>
        <v>0</v>
      </c>
      <c r="BG402" s="131">
        <f>IF(N402="zákl. přenesená",J402,0)</f>
        <v>0</v>
      </c>
      <c r="BH402" s="131">
        <f>IF(N402="sníž. přenesená",J402,0)</f>
        <v>0</v>
      </c>
      <c r="BI402" s="131">
        <f>IF(N402="nulová",J402,0)</f>
        <v>0</v>
      </c>
      <c r="BJ402" s="13" t="s">
        <v>76</v>
      </c>
      <c r="BK402" s="131">
        <f>ROUND(I402*H402,2)</f>
        <v>0</v>
      </c>
      <c r="BL402" s="13" t="s">
        <v>122</v>
      </c>
      <c r="BM402" s="130" t="s">
        <v>659</v>
      </c>
    </row>
    <row r="403" spans="2:65" s="1" customFormat="1" ht="48.75">
      <c r="B403" s="25"/>
      <c r="D403" s="132" t="s">
        <v>124</v>
      </c>
      <c r="F403" s="133" t="s">
        <v>660</v>
      </c>
      <c r="L403" s="25"/>
      <c r="M403" s="134"/>
      <c r="T403" s="49"/>
      <c r="AT403" s="13" t="s">
        <v>124</v>
      </c>
      <c r="AU403" s="13" t="s">
        <v>78</v>
      </c>
    </row>
    <row r="404" spans="2:65" s="1" customFormat="1" ht="11.25">
      <c r="B404" s="25"/>
      <c r="D404" s="135" t="s">
        <v>126</v>
      </c>
      <c r="F404" s="136" t="s">
        <v>661</v>
      </c>
      <c r="L404" s="25"/>
      <c r="M404" s="134"/>
      <c r="T404" s="49"/>
      <c r="AT404" s="13" t="s">
        <v>126</v>
      </c>
      <c r="AU404" s="13" t="s">
        <v>78</v>
      </c>
    </row>
    <row r="405" spans="2:65" s="11" customFormat="1" ht="22.9" customHeight="1">
      <c r="B405" s="108"/>
      <c r="D405" s="109" t="s">
        <v>70</v>
      </c>
      <c r="E405" s="117" t="s">
        <v>662</v>
      </c>
      <c r="F405" s="117" t="s">
        <v>663</v>
      </c>
      <c r="J405" s="118">
        <f>BK405</f>
        <v>0</v>
      </c>
      <c r="L405" s="108"/>
      <c r="M405" s="112"/>
      <c r="P405" s="113">
        <f>SUM(P406:P423)</f>
        <v>176.09000199999997</v>
      </c>
      <c r="R405" s="113">
        <f>SUM(R406:R423)</f>
        <v>0</v>
      </c>
      <c r="T405" s="114">
        <f>SUM(T406:T423)</f>
        <v>0</v>
      </c>
      <c r="AR405" s="109" t="s">
        <v>76</v>
      </c>
      <c r="AT405" s="115" t="s">
        <v>70</v>
      </c>
      <c r="AU405" s="115" t="s">
        <v>76</v>
      </c>
      <c r="AY405" s="109" t="s">
        <v>115</v>
      </c>
      <c r="BK405" s="116">
        <f>SUM(BK406:BK423)</f>
        <v>0</v>
      </c>
    </row>
    <row r="406" spans="2:65" s="1" customFormat="1" ht="21.75" customHeight="1">
      <c r="B406" s="119"/>
      <c r="C406" s="120" t="s">
        <v>664</v>
      </c>
      <c r="D406" s="120" t="s">
        <v>117</v>
      </c>
      <c r="E406" s="121" t="s">
        <v>665</v>
      </c>
      <c r="F406" s="122" t="s">
        <v>666</v>
      </c>
      <c r="G406" s="123" t="s">
        <v>191</v>
      </c>
      <c r="H406" s="124">
        <v>752.18</v>
      </c>
      <c r="I406" s="125"/>
      <c r="J406" s="125">
        <f>ROUND(I406*H406,2)</f>
        <v>0</v>
      </c>
      <c r="K406" s="122" t="s">
        <v>121</v>
      </c>
      <c r="L406" s="25"/>
      <c r="M406" s="126" t="s">
        <v>1</v>
      </c>
      <c r="N406" s="127" t="s">
        <v>36</v>
      </c>
      <c r="O406" s="128">
        <v>0.03</v>
      </c>
      <c r="P406" s="128">
        <f>O406*H406</f>
        <v>22.565399999999997</v>
      </c>
      <c r="Q406" s="128">
        <v>0</v>
      </c>
      <c r="R406" s="128">
        <f>Q406*H406</f>
        <v>0</v>
      </c>
      <c r="S406" s="128">
        <v>0</v>
      </c>
      <c r="T406" s="129">
        <f>S406*H406</f>
        <v>0</v>
      </c>
      <c r="AR406" s="130" t="s">
        <v>122</v>
      </c>
      <c r="AT406" s="130" t="s">
        <v>117</v>
      </c>
      <c r="AU406" s="130" t="s">
        <v>78</v>
      </c>
      <c r="AY406" s="13" t="s">
        <v>115</v>
      </c>
      <c r="BE406" s="131">
        <f>IF(N406="základní",J406,0)</f>
        <v>0</v>
      </c>
      <c r="BF406" s="131">
        <f>IF(N406="snížená",J406,0)</f>
        <v>0</v>
      </c>
      <c r="BG406" s="131">
        <f>IF(N406="zákl. přenesená",J406,0)</f>
        <v>0</v>
      </c>
      <c r="BH406" s="131">
        <f>IF(N406="sníž. přenesená",J406,0)</f>
        <v>0</v>
      </c>
      <c r="BI406" s="131">
        <f>IF(N406="nulová",J406,0)</f>
        <v>0</v>
      </c>
      <c r="BJ406" s="13" t="s">
        <v>76</v>
      </c>
      <c r="BK406" s="131">
        <f>ROUND(I406*H406,2)</f>
        <v>0</v>
      </c>
      <c r="BL406" s="13" t="s">
        <v>122</v>
      </c>
      <c r="BM406" s="130" t="s">
        <v>667</v>
      </c>
    </row>
    <row r="407" spans="2:65" s="1" customFormat="1" ht="19.5">
      <c r="B407" s="25"/>
      <c r="D407" s="132" t="s">
        <v>124</v>
      </c>
      <c r="F407" s="133" t="s">
        <v>668</v>
      </c>
      <c r="L407" s="25"/>
      <c r="M407" s="134"/>
      <c r="T407" s="49"/>
      <c r="AT407" s="13" t="s">
        <v>124</v>
      </c>
      <c r="AU407" s="13" t="s">
        <v>78</v>
      </c>
    </row>
    <row r="408" spans="2:65" s="1" customFormat="1" ht="11.25">
      <c r="B408" s="25"/>
      <c r="D408" s="135" t="s">
        <v>126</v>
      </c>
      <c r="F408" s="136" t="s">
        <v>669</v>
      </c>
      <c r="L408" s="25"/>
      <c r="M408" s="134"/>
      <c r="T408" s="49"/>
      <c r="AT408" s="13" t="s">
        <v>126</v>
      </c>
      <c r="AU408" s="13" t="s">
        <v>78</v>
      </c>
    </row>
    <row r="409" spans="2:65" s="1" customFormat="1" ht="24.2" customHeight="1">
      <c r="B409" s="119"/>
      <c r="C409" s="120" t="s">
        <v>670</v>
      </c>
      <c r="D409" s="120" t="s">
        <v>117</v>
      </c>
      <c r="E409" s="121" t="s">
        <v>671</v>
      </c>
      <c r="F409" s="122" t="s">
        <v>672</v>
      </c>
      <c r="G409" s="123" t="s">
        <v>191</v>
      </c>
      <c r="H409" s="124">
        <v>6769.62</v>
      </c>
      <c r="I409" s="125"/>
      <c r="J409" s="125">
        <f>ROUND(I409*H409,2)</f>
        <v>0</v>
      </c>
      <c r="K409" s="122" t="s">
        <v>121</v>
      </c>
      <c r="L409" s="25"/>
      <c r="M409" s="126" t="s">
        <v>1</v>
      </c>
      <c r="N409" s="127" t="s">
        <v>36</v>
      </c>
      <c r="O409" s="128">
        <v>2E-3</v>
      </c>
      <c r="P409" s="128">
        <f>O409*H409</f>
        <v>13.539239999999999</v>
      </c>
      <c r="Q409" s="128">
        <v>0</v>
      </c>
      <c r="R409" s="128">
        <f>Q409*H409</f>
        <v>0</v>
      </c>
      <c r="S409" s="128">
        <v>0</v>
      </c>
      <c r="T409" s="129">
        <f>S409*H409</f>
        <v>0</v>
      </c>
      <c r="AR409" s="130" t="s">
        <v>122</v>
      </c>
      <c r="AT409" s="130" t="s">
        <v>117</v>
      </c>
      <c r="AU409" s="130" t="s">
        <v>78</v>
      </c>
      <c r="AY409" s="13" t="s">
        <v>115</v>
      </c>
      <c r="BE409" s="131">
        <f>IF(N409="základní",J409,0)</f>
        <v>0</v>
      </c>
      <c r="BF409" s="131">
        <f>IF(N409="snížená",J409,0)</f>
        <v>0</v>
      </c>
      <c r="BG409" s="131">
        <f>IF(N409="zákl. přenesená",J409,0)</f>
        <v>0</v>
      </c>
      <c r="BH409" s="131">
        <f>IF(N409="sníž. přenesená",J409,0)</f>
        <v>0</v>
      </c>
      <c r="BI409" s="131">
        <f>IF(N409="nulová",J409,0)</f>
        <v>0</v>
      </c>
      <c r="BJ409" s="13" t="s">
        <v>76</v>
      </c>
      <c r="BK409" s="131">
        <f>ROUND(I409*H409,2)</f>
        <v>0</v>
      </c>
      <c r="BL409" s="13" t="s">
        <v>122</v>
      </c>
      <c r="BM409" s="130" t="s">
        <v>673</v>
      </c>
    </row>
    <row r="410" spans="2:65" s="1" customFormat="1" ht="29.25">
      <c r="B410" s="25"/>
      <c r="D410" s="132" t="s">
        <v>124</v>
      </c>
      <c r="F410" s="133" t="s">
        <v>674</v>
      </c>
      <c r="L410" s="25"/>
      <c r="M410" s="134"/>
      <c r="T410" s="49"/>
      <c r="AT410" s="13" t="s">
        <v>124</v>
      </c>
      <c r="AU410" s="13" t="s">
        <v>78</v>
      </c>
    </row>
    <row r="411" spans="2:65" s="1" customFormat="1" ht="11.25">
      <c r="B411" s="25"/>
      <c r="D411" s="135" t="s">
        <v>126</v>
      </c>
      <c r="F411" s="136" t="s">
        <v>675</v>
      </c>
      <c r="L411" s="25"/>
      <c r="M411" s="134"/>
      <c r="T411" s="49"/>
      <c r="AT411" s="13" t="s">
        <v>126</v>
      </c>
      <c r="AU411" s="13" t="s">
        <v>78</v>
      </c>
    </row>
    <row r="412" spans="2:65" s="1" customFormat="1" ht="16.5" customHeight="1">
      <c r="B412" s="119"/>
      <c r="C412" s="120" t="s">
        <v>676</v>
      </c>
      <c r="D412" s="120" t="s">
        <v>117</v>
      </c>
      <c r="E412" s="121" t="s">
        <v>677</v>
      </c>
      <c r="F412" s="122" t="s">
        <v>678</v>
      </c>
      <c r="G412" s="123" t="s">
        <v>191</v>
      </c>
      <c r="H412" s="124">
        <v>160.71799999999999</v>
      </c>
      <c r="I412" s="125"/>
      <c r="J412" s="125">
        <f>ROUND(I412*H412,2)</f>
        <v>0</v>
      </c>
      <c r="K412" s="122" t="s">
        <v>121</v>
      </c>
      <c r="L412" s="25"/>
      <c r="M412" s="126" t="s">
        <v>1</v>
      </c>
      <c r="N412" s="127" t="s">
        <v>36</v>
      </c>
      <c r="O412" s="128">
        <v>0.83499999999999996</v>
      </c>
      <c r="P412" s="128">
        <f>O412*H412</f>
        <v>134.19952999999998</v>
      </c>
      <c r="Q412" s="128">
        <v>0</v>
      </c>
      <c r="R412" s="128">
        <f>Q412*H412</f>
        <v>0</v>
      </c>
      <c r="S412" s="128">
        <v>0</v>
      </c>
      <c r="T412" s="129">
        <f>S412*H412</f>
        <v>0</v>
      </c>
      <c r="AR412" s="130" t="s">
        <v>122</v>
      </c>
      <c r="AT412" s="130" t="s">
        <v>117</v>
      </c>
      <c r="AU412" s="130" t="s">
        <v>78</v>
      </c>
      <c r="AY412" s="13" t="s">
        <v>115</v>
      </c>
      <c r="BE412" s="131">
        <f>IF(N412="základní",J412,0)</f>
        <v>0</v>
      </c>
      <c r="BF412" s="131">
        <f>IF(N412="snížená",J412,0)</f>
        <v>0</v>
      </c>
      <c r="BG412" s="131">
        <f>IF(N412="zákl. přenesená",J412,0)</f>
        <v>0</v>
      </c>
      <c r="BH412" s="131">
        <f>IF(N412="sníž. přenesená",J412,0)</f>
        <v>0</v>
      </c>
      <c r="BI412" s="131">
        <f>IF(N412="nulová",J412,0)</f>
        <v>0</v>
      </c>
      <c r="BJ412" s="13" t="s">
        <v>76</v>
      </c>
      <c r="BK412" s="131">
        <f>ROUND(I412*H412,2)</f>
        <v>0</v>
      </c>
      <c r="BL412" s="13" t="s">
        <v>122</v>
      </c>
      <c r="BM412" s="130" t="s">
        <v>679</v>
      </c>
    </row>
    <row r="413" spans="2:65" s="1" customFormat="1" ht="19.5">
      <c r="B413" s="25"/>
      <c r="D413" s="132" t="s">
        <v>124</v>
      </c>
      <c r="F413" s="133" t="s">
        <v>680</v>
      </c>
      <c r="L413" s="25"/>
      <c r="M413" s="134"/>
      <c r="T413" s="49"/>
      <c r="AT413" s="13" t="s">
        <v>124</v>
      </c>
      <c r="AU413" s="13" t="s">
        <v>78</v>
      </c>
    </row>
    <row r="414" spans="2:65" s="1" customFormat="1" ht="11.25">
      <c r="B414" s="25"/>
      <c r="D414" s="135" t="s">
        <v>126</v>
      </c>
      <c r="F414" s="136" t="s">
        <v>681</v>
      </c>
      <c r="L414" s="25"/>
      <c r="M414" s="134"/>
      <c r="T414" s="49"/>
      <c r="AT414" s="13" t="s">
        <v>126</v>
      </c>
      <c r="AU414" s="13" t="s">
        <v>78</v>
      </c>
    </row>
    <row r="415" spans="2:65" s="1" customFormat="1" ht="24.2" customHeight="1">
      <c r="B415" s="119"/>
      <c r="C415" s="120" t="s">
        <v>682</v>
      </c>
      <c r="D415" s="120" t="s">
        <v>117</v>
      </c>
      <c r="E415" s="121" t="s">
        <v>683</v>
      </c>
      <c r="F415" s="122" t="s">
        <v>684</v>
      </c>
      <c r="G415" s="123" t="s">
        <v>191</v>
      </c>
      <c r="H415" s="124">
        <v>1446.4580000000001</v>
      </c>
      <c r="I415" s="125"/>
      <c r="J415" s="125">
        <f>ROUND(I415*H415,2)</f>
        <v>0</v>
      </c>
      <c r="K415" s="122" t="s">
        <v>121</v>
      </c>
      <c r="L415" s="25"/>
      <c r="M415" s="126" t="s">
        <v>1</v>
      </c>
      <c r="N415" s="127" t="s">
        <v>36</v>
      </c>
      <c r="O415" s="128">
        <v>4.0000000000000001E-3</v>
      </c>
      <c r="P415" s="128">
        <f>O415*H415</f>
        <v>5.7858320000000001</v>
      </c>
      <c r="Q415" s="128">
        <v>0</v>
      </c>
      <c r="R415" s="128">
        <f>Q415*H415</f>
        <v>0</v>
      </c>
      <c r="S415" s="128">
        <v>0</v>
      </c>
      <c r="T415" s="129">
        <f>S415*H415</f>
        <v>0</v>
      </c>
      <c r="AR415" s="130" t="s">
        <v>122</v>
      </c>
      <c r="AT415" s="130" t="s">
        <v>117</v>
      </c>
      <c r="AU415" s="130" t="s">
        <v>78</v>
      </c>
      <c r="AY415" s="13" t="s">
        <v>115</v>
      </c>
      <c r="BE415" s="131">
        <f>IF(N415="základní",J415,0)</f>
        <v>0</v>
      </c>
      <c r="BF415" s="131">
        <f>IF(N415="snížená",J415,0)</f>
        <v>0</v>
      </c>
      <c r="BG415" s="131">
        <f>IF(N415="zákl. přenesená",J415,0)</f>
        <v>0</v>
      </c>
      <c r="BH415" s="131">
        <f>IF(N415="sníž. přenesená",J415,0)</f>
        <v>0</v>
      </c>
      <c r="BI415" s="131">
        <f>IF(N415="nulová",J415,0)</f>
        <v>0</v>
      </c>
      <c r="BJ415" s="13" t="s">
        <v>76</v>
      </c>
      <c r="BK415" s="131">
        <f>ROUND(I415*H415,2)</f>
        <v>0</v>
      </c>
      <c r="BL415" s="13" t="s">
        <v>122</v>
      </c>
      <c r="BM415" s="130" t="s">
        <v>685</v>
      </c>
    </row>
    <row r="416" spans="2:65" s="1" customFormat="1" ht="29.25">
      <c r="B416" s="25"/>
      <c r="D416" s="132" t="s">
        <v>124</v>
      </c>
      <c r="F416" s="133" t="s">
        <v>686</v>
      </c>
      <c r="L416" s="25"/>
      <c r="M416" s="134"/>
      <c r="T416" s="49"/>
      <c r="AT416" s="13" t="s">
        <v>124</v>
      </c>
      <c r="AU416" s="13" t="s">
        <v>78</v>
      </c>
    </row>
    <row r="417" spans="2:65" s="1" customFormat="1" ht="11.25">
      <c r="B417" s="25"/>
      <c r="D417" s="135" t="s">
        <v>126</v>
      </c>
      <c r="F417" s="136" t="s">
        <v>687</v>
      </c>
      <c r="L417" s="25"/>
      <c r="M417" s="134"/>
      <c r="T417" s="49"/>
      <c r="AT417" s="13" t="s">
        <v>126</v>
      </c>
      <c r="AU417" s="13" t="s">
        <v>78</v>
      </c>
    </row>
    <row r="418" spans="2:65" s="1" customFormat="1" ht="37.9" customHeight="1">
      <c r="B418" s="119"/>
      <c r="C418" s="120" t="s">
        <v>688</v>
      </c>
      <c r="D418" s="120" t="s">
        <v>117</v>
      </c>
      <c r="E418" s="121" t="s">
        <v>689</v>
      </c>
      <c r="F418" s="122" t="s">
        <v>690</v>
      </c>
      <c r="G418" s="123" t="s">
        <v>191</v>
      </c>
      <c r="H418" s="124">
        <v>521.44799999999998</v>
      </c>
      <c r="I418" s="125"/>
      <c r="J418" s="125">
        <f>ROUND(I418*H418,2)</f>
        <v>0</v>
      </c>
      <c r="K418" s="122" t="s">
        <v>121</v>
      </c>
      <c r="L418" s="25"/>
      <c r="M418" s="126" t="s">
        <v>1</v>
      </c>
      <c r="N418" s="127" t="s">
        <v>36</v>
      </c>
      <c r="O418" s="128">
        <v>0</v>
      </c>
      <c r="P418" s="128">
        <f>O418*H418</f>
        <v>0</v>
      </c>
      <c r="Q418" s="128">
        <v>0</v>
      </c>
      <c r="R418" s="128">
        <f>Q418*H418</f>
        <v>0</v>
      </c>
      <c r="S418" s="128">
        <v>0</v>
      </c>
      <c r="T418" s="129">
        <f>S418*H418</f>
        <v>0</v>
      </c>
      <c r="AR418" s="130" t="s">
        <v>122</v>
      </c>
      <c r="AT418" s="130" t="s">
        <v>117</v>
      </c>
      <c r="AU418" s="130" t="s">
        <v>78</v>
      </c>
      <c r="AY418" s="13" t="s">
        <v>115</v>
      </c>
      <c r="BE418" s="131">
        <f>IF(N418="základní",J418,0)</f>
        <v>0</v>
      </c>
      <c r="BF418" s="131">
        <f>IF(N418="snížená",J418,0)</f>
        <v>0</v>
      </c>
      <c r="BG418" s="131">
        <f>IF(N418="zákl. přenesená",J418,0)</f>
        <v>0</v>
      </c>
      <c r="BH418" s="131">
        <f>IF(N418="sníž. přenesená",J418,0)</f>
        <v>0</v>
      </c>
      <c r="BI418" s="131">
        <f>IF(N418="nulová",J418,0)</f>
        <v>0</v>
      </c>
      <c r="BJ418" s="13" t="s">
        <v>76</v>
      </c>
      <c r="BK418" s="131">
        <f>ROUND(I418*H418,2)</f>
        <v>0</v>
      </c>
      <c r="BL418" s="13" t="s">
        <v>122</v>
      </c>
      <c r="BM418" s="130" t="s">
        <v>691</v>
      </c>
    </row>
    <row r="419" spans="2:65" s="1" customFormat="1" ht="29.25">
      <c r="B419" s="25"/>
      <c r="D419" s="132" t="s">
        <v>124</v>
      </c>
      <c r="F419" s="133" t="s">
        <v>692</v>
      </c>
      <c r="L419" s="25"/>
      <c r="M419" s="134"/>
      <c r="T419" s="49"/>
      <c r="AT419" s="13" t="s">
        <v>124</v>
      </c>
      <c r="AU419" s="13" t="s">
        <v>78</v>
      </c>
    </row>
    <row r="420" spans="2:65" s="1" customFormat="1" ht="11.25">
      <c r="B420" s="25"/>
      <c r="D420" s="135" t="s">
        <v>126</v>
      </c>
      <c r="F420" s="136" t="s">
        <v>693</v>
      </c>
      <c r="L420" s="25"/>
      <c r="M420" s="134"/>
      <c r="T420" s="49"/>
      <c r="AT420" s="13" t="s">
        <v>126</v>
      </c>
      <c r="AU420" s="13" t="s">
        <v>78</v>
      </c>
    </row>
    <row r="421" spans="2:65" s="1" customFormat="1" ht="44.25" customHeight="1">
      <c r="B421" s="119"/>
      <c r="C421" s="120" t="s">
        <v>694</v>
      </c>
      <c r="D421" s="120" t="s">
        <v>117</v>
      </c>
      <c r="E421" s="121" t="s">
        <v>695</v>
      </c>
      <c r="F421" s="122" t="s">
        <v>696</v>
      </c>
      <c r="G421" s="123" t="s">
        <v>191</v>
      </c>
      <c r="H421" s="124">
        <v>389.89</v>
      </c>
      <c r="I421" s="125"/>
      <c r="J421" s="125">
        <f>ROUND(I421*H421,2)</f>
        <v>0</v>
      </c>
      <c r="K421" s="122" t="s">
        <v>121</v>
      </c>
      <c r="L421" s="25"/>
      <c r="M421" s="126" t="s">
        <v>1</v>
      </c>
      <c r="N421" s="127" t="s">
        <v>36</v>
      </c>
      <c r="O421" s="128">
        <v>0</v>
      </c>
      <c r="P421" s="128">
        <f>O421*H421</f>
        <v>0</v>
      </c>
      <c r="Q421" s="128">
        <v>0</v>
      </c>
      <c r="R421" s="128">
        <f>Q421*H421</f>
        <v>0</v>
      </c>
      <c r="S421" s="128">
        <v>0</v>
      </c>
      <c r="T421" s="129">
        <f>S421*H421</f>
        <v>0</v>
      </c>
      <c r="AR421" s="130" t="s">
        <v>122</v>
      </c>
      <c r="AT421" s="130" t="s">
        <v>117</v>
      </c>
      <c r="AU421" s="130" t="s">
        <v>78</v>
      </c>
      <c r="AY421" s="13" t="s">
        <v>115</v>
      </c>
      <c r="BE421" s="131">
        <f>IF(N421="základní",J421,0)</f>
        <v>0</v>
      </c>
      <c r="BF421" s="131">
        <f>IF(N421="snížená",J421,0)</f>
        <v>0</v>
      </c>
      <c r="BG421" s="131">
        <f>IF(N421="zákl. přenesená",J421,0)</f>
        <v>0</v>
      </c>
      <c r="BH421" s="131">
        <f>IF(N421="sníž. přenesená",J421,0)</f>
        <v>0</v>
      </c>
      <c r="BI421" s="131">
        <f>IF(N421="nulová",J421,0)</f>
        <v>0</v>
      </c>
      <c r="BJ421" s="13" t="s">
        <v>76</v>
      </c>
      <c r="BK421" s="131">
        <f>ROUND(I421*H421,2)</f>
        <v>0</v>
      </c>
      <c r="BL421" s="13" t="s">
        <v>122</v>
      </c>
      <c r="BM421" s="130" t="s">
        <v>697</v>
      </c>
    </row>
    <row r="422" spans="2:65" s="1" customFormat="1" ht="29.25">
      <c r="B422" s="25"/>
      <c r="D422" s="132" t="s">
        <v>124</v>
      </c>
      <c r="F422" s="133" t="s">
        <v>698</v>
      </c>
      <c r="L422" s="25"/>
      <c r="M422" s="134"/>
      <c r="T422" s="49"/>
      <c r="AT422" s="13" t="s">
        <v>124</v>
      </c>
      <c r="AU422" s="13" t="s">
        <v>78</v>
      </c>
    </row>
    <row r="423" spans="2:65" s="1" customFormat="1" ht="11.25">
      <c r="B423" s="25"/>
      <c r="D423" s="135" t="s">
        <v>126</v>
      </c>
      <c r="F423" s="136" t="s">
        <v>699</v>
      </c>
      <c r="L423" s="25"/>
      <c r="M423" s="134"/>
      <c r="T423" s="49"/>
      <c r="AT423" s="13" t="s">
        <v>126</v>
      </c>
      <c r="AU423" s="13" t="s">
        <v>78</v>
      </c>
    </row>
    <row r="424" spans="2:65" s="11" customFormat="1" ht="22.9" customHeight="1">
      <c r="B424" s="108"/>
      <c r="D424" s="109" t="s">
        <v>70</v>
      </c>
      <c r="E424" s="117" t="s">
        <v>700</v>
      </c>
      <c r="F424" s="117" t="s">
        <v>701</v>
      </c>
      <c r="J424" s="118">
        <f>BK424</f>
        <v>0</v>
      </c>
      <c r="L424" s="108"/>
      <c r="M424" s="112"/>
      <c r="P424" s="113">
        <f>SUM(P425:P427)</f>
        <v>37.360026000000005</v>
      </c>
      <c r="R424" s="113">
        <f>SUM(R425:R427)</f>
        <v>0</v>
      </c>
      <c r="T424" s="114">
        <f>SUM(T425:T427)</f>
        <v>0</v>
      </c>
      <c r="AR424" s="109" t="s">
        <v>76</v>
      </c>
      <c r="AT424" s="115" t="s">
        <v>70</v>
      </c>
      <c r="AU424" s="115" t="s">
        <v>76</v>
      </c>
      <c r="AY424" s="109" t="s">
        <v>115</v>
      </c>
      <c r="BK424" s="116">
        <f>SUM(BK425:BK427)</f>
        <v>0</v>
      </c>
    </row>
    <row r="425" spans="2:65" s="1" customFormat="1" ht="33" customHeight="1">
      <c r="B425" s="119"/>
      <c r="C425" s="120" t="s">
        <v>702</v>
      </c>
      <c r="D425" s="120" t="s">
        <v>117</v>
      </c>
      <c r="E425" s="121" t="s">
        <v>703</v>
      </c>
      <c r="F425" s="122" t="s">
        <v>704</v>
      </c>
      <c r="G425" s="123" t="s">
        <v>191</v>
      </c>
      <c r="H425" s="124">
        <v>566.06100000000004</v>
      </c>
      <c r="I425" s="125"/>
      <c r="J425" s="125">
        <f>ROUND(I425*H425,2)</f>
        <v>0</v>
      </c>
      <c r="K425" s="122" t="s">
        <v>121</v>
      </c>
      <c r="L425" s="25"/>
      <c r="M425" s="126" t="s">
        <v>1</v>
      </c>
      <c r="N425" s="127" t="s">
        <v>36</v>
      </c>
      <c r="O425" s="128">
        <v>6.6000000000000003E-2</v>
      </c>
      <c r="P425" s="128">
        <f>O425*H425</f>
        <v>37.360026000000005</v>
      </c>
      <c r="Q425" s="128">
        <v>0</v>
      </c>
      <c r="R425" s="128">
        <f>Q425*H425</f>
        <v>0</v>
      </c>
      <c r="S425" s="128">
        <v>0</v>
      </c>
      <c r="T425" s="129">
        <f>S425*H425</f>
        <v>0</v>
      </c>
      <c r="AR425" s="130" t="s">
        <v>122</v>
      </c>
      <c r="AT425" s="130" t="s">
        <v>117</v>
      </c>
      <c r="AU425" s="130" t="s">
        <v>78</v>
      </c>
      <c r="AY425" s="13" t="s">
        <v>115</v>
      </c>
      <c r="BE425" s="131">
        <f>IF(N425="základní",J425,0)</f>
        <v>0</v>
      </c>
      <c r="BF425" s="131">
        <f>IF(N425="snížená",J425,0)</f>
        <v>0</v>
      </c>
      <c r="BG425" s="131">
        <f>IF(N425="zákl. přenesená",J425,0)</f>
        <v>0</v>
      </c>
      <c r="BH425" s="131">
        <f>IF(N425="sníž. přenesená",J425,0)</f>
        <v>0</v>
      </c>
      <c r="BI425" s="131">
        <f>IF(N425="nulová",J425,0)</f>
        <v>0</v>
      </c>
      <c r="BJ425" s="13" t="s">
        <v>76</v>
      </c>
      <c r="BK425" s="131">
        <f>ROUND(I425*H425,2)</f>
        <v>0</v>
      </c>
      <c r="BL425" s="13" t="s">
        <v>122</v>
      </c>
      <c r="BM425" s="130" t="s">
        <v>705</v>
      </c>
    </row>
    <row r="426" spans="2:65" s="1" customFormat="1" ht="29.25">
      <c r="B426" s="25"/>
      <c r="D426" s="132" t="s">
        <v>124</v>
      </c>
      <c r="F426" s="133" t="s">
        <v>706</v>
      </c>
      <c r="L426" s="25"/>
      <c r="M426" s="134"/>
      <c r="T426" s="49"/>
      <c r="AT426" s="13" t="s">
        <v>124</v>
      </c>
      <c r="AU426" s="13" t="s">
        <v>78</v>
      </c>
    </row>
    <row r="427" spans="2:65" s="1" customFormat="1" ht="11.25">
      <c r="B427" s="25"/>
      <c r="D427" s="135" t="s">
        <v>126</v>
      </c>
      <c r="F427" s="136" t="s">
        <v>707</v>
      </c>
      <c r="L427" s="25"/>
      <c r="M427" s="134"/>
      <c r="T427" s="49"/>
      <c r="AT427" s="13" t="s">
        <v>126</v>
      </c>
      <c r="AU427" s="13" t="s">
        <v>78</v>
      </c>
    </row>
    <row r="428" spans="2:65" s="11" customFormat="1" ht="25.9" customHeight="1">
      <c r="B428" s="108"/>
      <c r="D428" s="109" t="s">
        <v>70</v>
      </c>
      <c r="E428" s="110" t="s">
        <v>708</v>
      </c>
      <c r="F428" s="110" t="s">
        <v>709</v>
      </c>
      <c r="J428" s="111">
        <f>BK428</f>
        <v>0</v>
      </c>
      <c r="L428" s="108"/>
      <c r="M428" s="112"/>
      <c r="P428" s="113">
        <f>P429</f>
        <v>13.333320000000001</v>
      </c>
      <c r="R428" s="113">
        <f>R429</f>
        <v>4.48E-2</v>
      </c>
      <c r="T428" s="114">
        <f>T429</f>
        <v>0</v>
      </c>
      <c r="AR428" s="109" t="s">
        <v>78</v>
      </c>
      <c r="AT428" s="115" t="s">
        <v>70</v>
      </c>
      <c r="AU428" s="115" t="s">
        <v>71</v>
      </c>
      <c r="AY428" s="109" t="s">
        <v>115</v>
      </c>
      <c r="BK428" s="116">
        <f>BK429</f>
        <v>0</v>
      </c>
    </row>
    <row r="429" spans="2:65" s="11" customFormat="1" ht="22.9" customHeight="1">
      <c r="B429" s="108"/>
      <c r="D429" s="109" t="s">
        <v>70</v>
      </c>
      <c r="E429" s="117" t="s">
        <v>710</v>
      </c>
      <c r="F429" s="117" t="s">
        <v>711</v>
      </c>
      <c r="J429" s="118">
        <f>BK429</f>
        <v>0</v>
      </c>
      <c r="L429" s="108"/>
      <c r="M429" s="112"/>
      <c r="P429" s="113">
        <f>SUM(P430:P435)</f>
        <v>13.333320000000001</v>
      </c>
      <c r="R429" s="113">
        <f>SUM(R430:R435)</f>
        <v>4.48E-2</v>
      </c>
      <c r="T429" s="114">
        <f>SUM(T430:T435)</f>
        <v>0</v>
      </c>
      <c r="AR429" s="109" t="s">
        <v>78</v>
      </c>
      <c r="AT429" s="115" t="s">
        <v>70</v>
      </c>
      <c r="AU429" s="115" t="s">
        <v>76</v>
      </c>
      <c r="AY429" s="109" t="s">
        <v>115</v>
      </c>
      <c r="BK429" s="116">
        <f>SUM(BK430:BK435)</f>
        <v>0</v>
      </c>
    </row>
    <row r="430" spans="2:65" s="1" customFormat="1" ht="24.2" customHeight="1">
      <c r="B430" s="119"/>
      <c r="C430" s="120" t="s">
        <v>712</v>
      </c>
      <c r="D430" s="120" t="s">
        <v>117</v>
      </c>
      <c r="E430" s="121" t="s">
        <v>713</v>
      </c>
      <c r="F430" s="122" t="s">
        <v>714</v>
      </c>
      <c r="G430" s="123" t="s">
        <v>120</v>
      </c>
      <c r="H430" s="124">
        <v>112</v>
      </c>
      <c r="I430" s="125"/>
      <c r="J430" s="125">
        <f>ROUND(I430*H430,2)</f>
        <v>0</v>
      </c>
      <c r="K430" s="122" t="s">
        <v>121</v>
      </c>
      <c r="L430" s="25"/>
      <c r="M430" s="126" t="s">
        <v>1</v>
      </c>
      <c r="N430" s="127" t="s">
        <v>36</v>
      </c>
      <c r="O430" s="128">
        <v>0.11700000000000001</v>
      </c>
      <c r="P430" s="128">
        <f>O430*H430</f>
        <v>13.104000000000001</v>
      </c>
      <c r="Q430" s="128">
        <v>4.0000000000000002E-4</v>
      </c>
      <c r="R430" s="128">
        <f>Q430*H430</f>
        <v>4.48E-2</v>
      </c>
      <c r="S430" s="128">
        <v>0</v>
      </c>
      <c r="T430" s="129">
        <f>S430*H430</f>
        <v>0</v>
      </c>
      <c r="AR430" s="130" t="s">
        <v>213</v>
      </c>
      <c r="AT430" s="130" t="s">
        <v>117</v>
      </c>
      <c r="AU430" s="130" t="s">
        <v>78</v>
      </c>
      <c r="AY430" s="13" t="s">
        <v>115</v>
      </c>
      <c r="BE430" s="131">
        <f>IF(N430="základní",J430,0)</f>
        <v>0</v>
      </c>
      <c r="BF430" s="131">
        <f>IF(N430="snížená",J430,0)</f>
        <v>0</v>
      </c>
      <c r="BG430" s="131">
        <f>IF(N430="zákl. přenesená",J430,0)</f>
        <v>0</v>
      </c>
      <c r="BH430" s="131">
        <f>IF(N430="sníž. přenesená",J430,0)</f>
        <v>0</v>
      </c>
      <c r="BI430" s="131">
        <f>IF(N430="nulová",J430,0)</f>
        <v>0</v>
      </c>
      <c r="BJ430" s="13" t="s">
        <v>76</v>
      </c>
      <c r="BK430" s="131">
        <f>ROUND(I430*H430,2)</f>
        <v>0</v>
      </c>
      <c r="BL430" s="13" t="s">
        <v>213</v>
      </c>
      <c r="BM430" s="130" t="s">
        <v>715</v>
      </c>
    </row>
    <row r="431" spans="2:65" s="1" customFormat="1" ht="29.25">
      <c r="B431" s="25"/>
      <c r="D431" s="132" t="s">
        <v>124</v>
      </c>
      <c r="F431" s="133" t="s">
        <v>716</v>
      </c>
      <c r="L431" s="25"/>
      <c r="M431" s="134"/>
      <c r="T431" s="49"/>
      <c r="AT431" s="13" t="s">
        <v>124</v>
      </c>
      <c r="AU431" s="13" t="s">
        <v>78</v>
      </c>
    </row>
    <row r="432" spans="2:65" s="1" customFormat="1" ht="11.25">
      <c r="B432" s="25"/>
      <c r="D432" s="135" t="s">
        <v>126</v>
      </c>
      <c r="F432" s="136" t="s">
        <v>717</v>
      </c>
      <c r="L432" s="25"/>
      <c r="M432" s="134"/>
      <c r="T432" s="49"/>
      <c r="AT432" s="13" t="s">
        <v>126</v>
      </c>
      <c r="AU432" s="13" t="s">
        <v>78</v>
      </c>
    </row>
    <row r="433" spans="2:65" s="1" customFormat="1" ht="24.2" customHeight="1">
      <c r="B433" s="119"/>
      <c r="C433" s="120" t="s">
        <v>718</v>
      </c>
      <c r="D433" s="120" t="s">
        <v>117</v>
      </c>
      <c r="E433" s="121" t="s">
        <v>719</v>
      </c>
      <c r="F433" s="122" t="s">
        <v>720</v>
      </c>
      <c r="G433" s="123" t="s">
        <v>191</v>
      </c>
      <c r="H433" s="124">
        <v>4.4999999999999998E-2</v>
      </c>
      <c r="I433" s="125"/>
      <c r="J433" s="125">
        <f>ROUND(I433*H433,2)</f>
        <v>0</v>
      </c>
      <c r="K433" s="122" t="s">
        <v>121</v>
      </c>
      <c r="L433" s="25"/>
      <c r="M433" s="126" t="s">
        <v>1</v>
      </c>
      <c r="N433" s="127" t="s">
        <v>36</v>
      </c>
      <c r="O433" s="128">
        <v>5.0960000000000001</v>
      </c>
      <c r="P433" s="128">
        <f>O433*H433</f>
        <v>0.22932</v>
      </c>
      <c r="Q433" s="128">
        <v>0</v>
      </c>
      <c r="R433" s="128">
        <f>Q433*H433</f>
        <v>0</v>
      </c>
      <c r="S433" s="128">
        <v>0</v>
      </c>
      <c r="T433" s="129">
        <f>S433*H433</f>
        <v>0</v>
      </c>
      <c r="AR433" s="130" t="s">
        <v>213</v>
      </c>
      <c r="AT433" s="130" t="s">
        <v>117</v>
      </c>
      <c r="AU433" s="130" t="s">
        <v>78</v>
      </c>
      <c r="AY433" s="13" t="s">
        <v>115</v>
      </c>
      <c r="BE433" s="131">
        <f>IF(N433="základní",J433,0)</f>
        <v>0</v>
      </c>
      <c r="BF433" s="131">
        <f>IF(N433="snížená",J433,0)</f>
        <v>0</v>
      </c>
      <c r="BG433" s="131">
        <f>IF(N433="zákl. přenesená",J433,0)</f>
        <v>0</v>
      </c>
      <c r="BH433" s="131">
        <f>IF(N433="sníž. přenesená",J433,0)</f>
        <v>0</v>
      </c>
      <c r="BI433" s="131">
        <f>IF(N433="nulová",J433,0)</f>
        <v>0</v>
      </c>
      <c r="BJ433" s="13" t="s">
        <v>76</v>
      </c>
      <c r="BK433" s="131">
        <f>ROUND(I433*H433,2)</f>
        <v>0</v>
      </c>
      <c r="BL433" s="13" t="s">
        <v>213</v>
      </c>
      <c r="BM433" s="130" t="s">
        <v>721</v>
      </c>
    </row>
    <row r="434" spans="2:65" s="1" customFormat="1" ht="29.25">
      <c r="B434" s="25"/>
      <c r="D434" s="132" t="s">
        <v>124</v>
      </c>
      <c r="F434" s="133" t="s">
        <v>722</v>
      </c>
      <c r="L434" s="25"/>
      <c r="M434" s="134"/>
      <c r="T434" s="49"/>
      <c r="AT434" s="13" t="s">
        <v>124</v>
      </c>
      <c r="AU434" s="13" t="s">
        <v>78</v>
      </c>
    </row>
    <row r="435" spans="2:65" s="1" customFormat="1" ht="11.25">
      <c r="B435" s="25"/>
      <c r="D435" s="135" t="s">
        <v>126</v>
      </c>
      <c r="F435" s="136" t="s">
        <v>723</v>
      </c>
      <c r="L435" s="25"/>
      <c r="M435" s="134"/>
      <c r="T435" s="49"/>
      <c r="AT435" s="13" t="s">
        <v>126</v>
      </c>
      <c r="AU435" s="13" t="s">
        <v>78</v>
      </c>
    </row>
    <row r="436" spans="2:65" s="11" customFormat="1" ht="25.9" customHeight="1">
      <c r="B436" s="108"/>
      <c r="D436" s="109" t="s">
        <v>70</v>
      </c>
      <c r="E436" s="110" t="s">
        <v>724</v>
      </c>
      <c r="F436" s="110" t="s">
        <v>725</v>
      </c>
      <c r="J436" s="111">
        <f>BK436</f>
        <v>0</v>
      </c>
      <c r="L436" s="108"/>
      <c r="M436" s="112"/>
      <c r="P436" s="113">
        <f>P437+P453+P457+P461</f>
        <v>0</v>
      </c>
      <c r="R436" s="113">
        <f>R437+R453+R457+R461</f>
        <v>0</v>
      </c>
      <c r="T436" s="114">
        <f>T437+T453+T457+T461</f>
        <v>0</v>
      </c>
      <c r="AR436" s="109" t="s">
        <v>144</v>
      </c>
      <c r="AT436" s="115" t="s">
        <v>70</v>
      </c>
      <c r="AU436" s="115" t="s">
        <v>71</v>
      </c>
      <c r="AY436" s="109" t="s">
        <v>115</v>
      </c>
      <c r="BK436" s="116">
        <f>BK437+BK453+BK457+BK461</f>
        <v>0</v>
      </c>
    </row>
    <row r="437" spans="2:65" s="11" customFormat="1" ht="22.9" customHeight="1">
      <c r="B437" s="108"/>
      <c r="D437" s="109" t="s">
        <v>70</v>
      </c>
      <c r="E437" s="117" t="s">
        <v>726</v>
      </c>
      <c r="F437" s="117" t="s">
        <v>727</v>
      </c>
      <c r="J437" s="118">
        <f>BK437</f>
        <v>0</v>
      </c>
      <c r="L437" s="108"/>
      <c r="M437" s="112"/>
      <c r="P437" s="113">
        <f>SUM(P438:P452)</f>
        <v>0</v>
      </c>
      <c r="R437" s="113">
        <f>SUM(R438:R452)</f>
        <v>0</v>
      </c>
      <c r="T437" s="114">
        <f>SUM(T438:T452)</f>
        <v>0</v>
      </c>
      <c r="AR437" s="109" t="s">
        <v>144</v>
      </c>
      <c r="AT437" s="115" t="s">
        <v>70</v>
      </c>
      <c r="AU437" s="115" t="s">
        <v>76</v>
      </c>
      <c r="AY437" s="109" t="s">
        <v>115</v>
      </c>
      <c r="BK437" s="116">
        <f>SUM(BK438:BK452)</f>
        <v>0</v>
      </c>
    </row>
    <row r="438" spans="2:65" s="1" customFormat="1" ht="16.5" customHeight="1">
      <c r="B438" s="119"/>
      <c r="C438" s="120" t="s">
        <v>728</v>
      </c>
      <c r="D438" s="120" t="s">
        <v>117</v>
      </c>
      <c r="E438" s="121" t="s">
        <v>729</v>
      </c>
      <c r="F438" s="122" t="s">
        <v>730</v>
      </c>
      <c r="G438" s="123" t="s">
        <v>731</v>
      </c>
      <c r="H438" s="124">
        <v>1</v>
      </c>
      <c r="I438" s="125"/>
      <c r="J438" s="125">
        <f>ROUND(I438*H438,2)</f>
        <v>0</v>
      </c>
      <c r="K438" s="122" t="s">
        <v>121</v>
      </c>
      <c r="L438" s="25"/>
      <c r="M438" s="126" t="s">
        <v>1</v>
      </c>
      <c r="N438" s="127" t="s">
        <v>36</v>
      </c>
      <c r="O438" s="128">
        <v>0</v>
      </c>
      <c r="P438" s="128">
        <f>O438*H438</f>
        <v>0</v>
      </c>
      <c r="Q438" s="128">
        <v>0</v>
      </c>
      <c r="R438" s="128">
        <f>Q438*H438</f>
        <v>0</v>
      </c>
      <c r="S438" s="128">
        <v>0</v>
      </c>
      <c r="T438" s="129">
        <f>S438*H438</f>
        <v>0</v>
      </c>
      <c r="AR438" s="130" t="s">
        <v>732</v>
      </c>
      <c r="AT438" s="130" t="s">
        <v>117</v>
      </c>
      <c r="AU438" s="130" t="s">
        <v>78</v>
      </c>
      <c r="AY438" s="13" t="s">
        <v>115</v>
      </c>
      <c r="BE438" s="131">
        <f>IF(N438="základní",J438,0)</f>
        <v>0</v>
      </c>
      <c r="BF438" s="131">
        <f>IF(N438="snížená",J438,0)</f>
        <v>0</v>
      </c>
      <c r="BG438" s="131">
        <f>IF(N438="zákl. přenesená",J438,0)</f>
        <v>0</v>
      </c>
      <c r="BH438" s="131">
        <f>IF(N438="sníž. přenesená",J438,0)</f>
        <v>0</v>
      </c>
      <c r="BI438" s="131">
        <f>IF(N438="nulová",J438,0)</f>
        <v>0</v>
      </c>
      <c r="BJ438" s="13" t="s">
        <v>76</v>
      </c>
      <c r="BK438" s="131">
        <f>ROUND(I438*H438,2)</f>
        <v>0</v>
      </c>
      <c r="BL438" s="13" t="s">
        <v>732</v>
      </c>
      <c r="BM438" s="130" t="s">
        <v>733</v>
      </c>
    </row>
    <row r="439" spans="2:65" s="1" customFormat="1" ht="11.25">
      <c r="B439" s="25"/>
      <c r="D439" s="132" t="s">
        <v>124</v>
      </c>
      <c r="F439" s="133" t="s">
        <v>730</v>
      </c>
      <c r="L439" s="25"/>
      <c r="M439" s="134"/>
      <c r="T439" s="49"/>
      <c r="AT439" s="13" t="s">
        <v>124</v>
      </c>
      <c r="AU439" s="13" t="s">
        <v>78</v>
      </c>
    </row>
    <row r="440" spans="2:65" s="1" customFormat="1" ht="11.25">
      <c r="B440" s="25"/>
      <c r="D440" s="135" t="s">
        <v>126</v>
      </c>
      <c r="F440" s="136" t="s">
        <v>734</v>
      </c>
      <c r="L440" s="25"/>
      <c r="M440" s="134"/>
      <c r="T440" s="49"/>
      <c r="AT440" s="13" t="s">
        <v>126</v>
      </c>
      <c r="AU440" s="13" t="s">
        <v>78</v>
      </c>
    </row>
    <row r="441" spans="2:65" s="1" customFormat="1" ht="19.5">
      <c r="B441" s="25"/>
      <c r="D441" s="132" t="s">
        <v>193</v>
      </c>
      <c r="F441" s="146" t="s">
        <v>735</v>
      </c>
      <c r="L441" s="25"/>
      <c r="M441" s="134"/>
      <c r="T441" s="49"/>
      <c r="AT441" s="13" t="s">
        <v>193</v>
      </c>
      <c r="AU441" s="13" t="s">
        <v>78</v>
      </c>
    </row>
    <row r="442" spans="2:65" s="1" customFormat="1" ht="16.5" customHeight="1">
      <c r="B442" s="119"/>
      <c r="C442" s="120" t="s">
        <v>736</v>
      </c>
      <c r="D442" s="120" t="s">
        <v>117</v>
      </c>
      <c r="E442" s="121" t="s">
        <v>737</v>
      </c>
      <c r="F442" s="122" t="s">
        <v>738</v>
      </c>
      <c r="G442" s="123" t="s">
        <v>731</v>
      </c>
      <c r="H442" s="124">
        <v>1</v>
      </c>
      <c r="I442" s="125"/>
      <c r="J442" s="125">
        <f>ROUND(I442*H442,2)</f>
        <v>0</v>
      </c>
      <c r="K442" s="122" t="s">
        <v>121</v>
      </c>
      <c r="L442" s="25"/>
      <c r="M442" s="126" t="s">
        <v>1</v>
      </c>
      <c r="N442" s="127" t="s">
        <v>36</v>
      </c>
      <c r="O442" s="128">
        <v>0</v>
      </c>
      <c r="P442" s="128">
        <f>O442*H442</f>
        <v>0</v>
      </c>
      <c r="Q442" s="128">
        <v>0</v>
      </c>
      <c r="R442" s="128">
        <f>Q442*H442</f>
        <v>0</v>
      </c>
      <c r="S442" s="128">
        <v>0</v>
      </c>
      <c r="T442" s="129">
        <f>S442*H442</f>
        <v>0</v>
      </c>
      <c r="AR442" s="130" t="s">
        <v>732</v>
      </c>
      <c r="AT442" s="130" t="s">
        <v>117</v>
      </c>
      <c r="AU442" s="130" t="s">
        <v>78</v>
      </c>
      <c r="AY442" s="13" t="s">
        <v>115</v>
      </c>
      <c r="BE442" s="131">
        <f>IF(N442="základní",J442,0)</f>
        <v>0</v>
      </c>
      <c r="BF442" s="131">
        <f>IF(N442="snížená",J442,0)</f>
        <v>0</v>
      </c>
      <c r="BG442" s="131">
        <f>IF(N442="zákl. přenesená",J442,0)</f>
        <v>0</v>
      </c>
      <c r="BH442" s="131">
        <f>IF(N442="sníž. přenesená",J442,0)</f>
        <v>0</v>
      </c>
      <c r="BI442" s="131">
        <f>IF(N442="nulová",J442,0)</f>
        <v>0</v>
      </c>
      <c r="BJ442" s="13" t="s">
        <v>76</v>
      </c>
      <c r="BK442" s="131">
        <f>ROUND(I442*H442,2)</f>
        <v>0</v>
      </c>
      <c r="BL442" s="13" t="s">
        <v>732</v>
      </c>
      <c r="BM442" s="130" t="s">
        <v>739</v>
      </c>
    </row>
    <row r="443" spans="2:65" s="1" customFormat="1" ht="11.25">
      <c r="B443" s="25"/>
      <c r="D443" s="132" t="s">
        <v>124</v>
      </c>
      <c r="F443" s="133" t="s">
        <v>738</v>
      </c>
      <c r="L443" s="25"/>
      <c r="M443" s="134"/>
      <c r="T443" s="49"/>
      <c r="AT443" s="13" t="s">
        <v>124</v>
      </c>
      <c r="AU443" s="13" t="s">
        <v>78</v>
      </c>
    </row>
    <row r="444" spans="2:65" s="1" customFormat="1" ht="11.25">
      <c r="B444" s="25"/>
      <c r="D444" s="135" t="s">
        <v>126</v>
      </c>
      <c r="F444" s="136" t="s">
        <v>740</v>
      </c>
      <c r="L444" s="25"/>
      <c r="M444" s="134"/>
      <c r="T444" s="49"/>
      <c r="AT444" s="13" t="s">
        <v>126</v>
      </c>
      <c r="AU444" s="13" t="s">
        <v>78</v>
      </c>
    </row>
    <row r="445" spans="2:65" s="1" customFormat="1" ht="19.5">
      <c r="B445" s="25"/>
      <c r="D445" s="132" t="s">
        <v>193</v>
      </c>
      <c r="F445" s="146" t="s">
        <v>741</v>
      </c>
      <c r="L445" s="25"/>
      <c r="M445" s="134"/>
      <c r="T445" s="49"/>
      <c r="AT445" s="13" t="s">
        <v>193</v>
      </c>
      <c r="AU445" s="13" t="s">
        <v>78</v>
      </c>
    </row>
    <row r="446" spans="2:65" s="1" customFormat="1" ht="16.5" customHeight="1">
      <c r="B446" s="119"/>
      <c r="C446" s="120" t="s">
        <v>742</v>
      </c>
      <c r="D446" s="120" t="s">
        <v>117</v>
      </c>
      <c r="E446" s="121" t="s">
        <v>743</v>
      </c>
      <c r="F446" s="122" t="s">
        <v>744</v>
      </c>
      <c r="G446" s="123" t="s">
        <v>731</v>
      </c>
      <c r="H446" s="124">
        <v>1</v>
      </c>
      <c r="I446" s="125"/>
      <c r="J446" s="125">
        <f>ROUND(I446*H446,2)</f>
        <v>0</v>
      </c>
      <c r="K446" s="122" t="s">
        <v>121</v>
      </c>
      <c r="L446" s="25"/>
      <c r="M446" s="126" t="s">
        <v>1</v>
      </c>
      <c r="N446" s="127" t="s">
        <v>36</v>
      </c>
      <c r="O446" s="128">
        <v>0</v>
      </c>
      <c r="P446" s="128">
        <f>O446*H446</f>
        <v>0</v>
      </c>
      <c r="Q446" s="128">
        <v>0</v>
      </c>
      <c r="R446" s="128">
        <f>Q446*H446</f>
        <v>0</v>
      </c>
      <c r="S446" s="128">
        <v>0</v>
      </c>
      <c r="T446" s="129">
        <f>S446*H446</f>
        <v>0</v>
      </c>
      <c r="AR446" s="130" t="s">
        <v>732</v>
      </c>
      <c r="AT446" s="130" t="s">
        <v>117</v>
      </c>
      <c r="AU446" s="130" t="s">
        <v>78</v>
      </c>
      <c r="AY446" s="13" t="s">
        <v>115</v>
      </c>
      <c r="BE446" s="131">
        <f>IF(N446="základní",J446,0)</f>
        <v>0</v>
      </c>
      <c r="BF446" s="131">
        <f>IF(N446="snížená",J446,0)</f>
        <v>0</v>
      </c>
      <c r="BG446" s="131">
        <f>IF(N446="zákl. přenesená",J446,0)</f>
        <v>0</v>
      </c>
      <c r="BH446" s="131">
        <f>IF(N446="sníž. přenesená",J446,0)</f>
        <v>0</v>
      </c>
      <c r="BI446" s="131">
        <f>IF(N446="nulová",J446,0)</f>
        <v>0</v>
      </c>
      <c r="BJ446" s="13" t="s">
        <v>76</v>
      </c>
      <c r="BK446" s="131">
        <f>ROUND(I446*H446,2)</f>
        <v>0</v>
      </c>
      <c r="BL446" s="13" t="s">
        <v>732</v>
      </c>
      <c r="BM446" s="130" t="s">
        <v>745</v>
      </c>
    </row>
    <row r="447" spans="2:65" s="1" customFormat="1" ht="11.25">
      <c r="B447" s="25"/>
      <c r="D447" s="132" t="s">
        <v>124</v>
      </c>
      <c r="F447" s="133" t="s">
        <v>744</v>
      </c>
      <c r="L447" s="25"/>
      <c r="M447" s="134"/>
      <c r="T447" s="49"/>
      <c r="AT447" s="13" t="s">
        <v>124</v>
      </c>
      <c r="AU447" s="13" t="s">
        <v>78</v>
      </c>
    </row>
    <row r="448" spans="2:65" s="1" customFormat="1" ht="11.25">
      <c r="B448" s="25"/>
      <c r="D448" s="135" t="s">
        <v>126</v>
      </c>
      <c r="F448" s="136" t="s">
        <v>746</v>
      </c>
      <c r="L448" s="25"/>
      <c r="M448" s="134"/>
      <c r="T448" s="49"/>
      <c r="AT448" s="13" t="s">
        <v>126</v>
      </c>
      <c r="AU448" s="13" t="s">
        <v>78</v>
      </c>
    </row>
    <row r="449" spans="2:65" s="1" customFormat="1" ht="29.25">
      <c r="B449" s="25"/>
      <c r="D449" s="132" t="s">
        <v>193</v>
      </c>
      <c r="F449" s="146" t="s">
        <v>747</v>
      </c>
      <c r="L449" s="25"/>
      <c r="M449" s="134"/>
      <c r="T449" s="49"/>
      <c r="AT449" s="13" t="s">
        <v>193</v>
      </c>
      <c r="AU449" s="13" t="s">
        <v>78</v>
      </c>
    </row>
    <row r="450" spans="2:65" s="1" customFormat="1" ht="16.5" customHeight="1">
      <c r="B450" s="119"/>
      <c r="C450" s="120" t="s">
        <v>748</v>
      </c>
      <c r="D450" s="120" t="s">
        <v>117</v>
      </c>
      <c r="E450" s="121" t="s">
        <v>749</v>
      </c>
      <c r="F450" s="122" t="s">
        <v>750</v>
      </c>
      <c r="G450" s="123" t="s">
        <v>731</v>
      </c>
      <c r="H450" s="124">
        <v>1</v>
      </c>
      <c r="I450" s="125"/>
      <c r="J450" s="125">
        <f>ROUND(I450*H450,2)</f>
        <v>0</v>
      </c>
      <c r="K450" s="122" t="s">
        <v>121</v>
      </c>
      <c r="L450" s="25"/>
      <c r="M450" s="126" t="s">
        <v>1</v>
      </c>
      <c r="N450" s="127" t="s">
        <v>36</v>
      </c>
      <c r="O450" s="128">
        <v>0</v>
      </c>
      <c r="P450" s="128">
        <f>O450*H450</f>
        <v>0</v>
      </c>
      <c r="Q450" s="128">
        <v>0</v>
      </c>
      <c r="R450" s="128">
        <f>Q450*H450</f>
        <v>0</v>
      </c>
      <c r="S450" s="128">
        <v>0</v>
      </c>
      <c r="T450" s="129">
        <f>S450*H450</f>
        <v>0</v>
      </c>
      <c r="AR450" s="130" t="s">
        <v>732</v>
      </c>
      <c r="AT450" s="130" t="s">
        <v>117</v>
      </c>
      <c r="AU450" s="130" t="s">
        <v>78</v>
      </c>
      <c r="AY450" s="13" t="s">
        <v>115</v>
      </c>
      <c r="BE450" s="131">
        <f>IF(N450="základní",J450,0)</f>
        <v>0</v>
      </c>
      <c r="BF450" s="131">
        <f>IF(N450="snížená",J450,0)</f>
        <v>0</v>
      </c>
      <c r="BG450" s="131">
        <f>IF(N450="zákl. přenesená",J450,0)</f>
        <v>0</v>
      </c>
      <c r="BH450" s="131">
        <f>IF(N450="sníž. přenesená",J450,0)</f>
        <v>0</v>
      </c>
      <c r="BI450" s="131">
        <f>IF(N450="nulová",J450,0)</f>
        <v>0</v>
      </c>
      <c r="BJ450" s="13" t="s">
        <v>76</v>
      </c>
      <c r="BK450" s="131">
        <f>ROUND(I450*H450,2)</f>
        <v>0</v>
      </c>
      <c r="BL450" s="13" t="s">
        <v>732</v>
      </c>
      <c r="BM450" s="130" t="s">
        <v>751</v>
      </c>
    </row>
    <row r="451" spans="2:65" s="1" customFormat="1" ht="11.25">
      <c r="B451" s="25"/>
      <c r="D451" s="132" t="s">
        <v>124</v>
      </c>
      <c r="F451" s="133" t="s">
        <v>750</v>
      </c>
      <c r="L451" s="25"/>
      <c r="M451" s="134"/>
      <c r="T451" s="49"/>
      <c r="AT451" s="13" t="s">
        <v>124</v>
      </c>
      <c r="AU451" s="13" t="s">
        <v>78</v>
      </c>
    </row>
    <row r="452" spans="2:65" s="1" customFormat="1" ht="11.25">
      <c r="B452" s="25"/>
      <c r="D452" s="135" t="s">
        <v>126</v>
      </c>
      <c r="F452" s="136" t="s">
        <v>752</v>
      </c>
      <c r="L452" s="25"/>
      <c r="M452" s="134"/>
      <c r="T452" s="49"/>
      <c r="AT452" s="13" t="s">
        <v>126</v>
      </c>
      <c r="AU452" s="13" t="s">
        <v>78</v>
      </c>
    </row>
    <row r="453" spans="2:65" s="11" customFormat="1" ht="22.9" customHeight="1">
      <c r="B453" s="108"/>
      <c r="D453" s="109" t="s">
        <v>70</v>
      </c>
      <c r="E453" s="117" t="s">
        <v>753</v>
      </c>
      <c r="F453" s="117" t="s">
        <v>754</v>
      </c>
      <c r="J453" s="118">
        <f>BK453</f>
        <v>0</v>
      </c>
      <c r="L453" s="108"/>
      <c r="M453" s="112"/>
      <c r="P453" s="113">
        <f>SUM(P454:P456)</f>
        <v>0</v>
      </c>
      <c r="R453" s="113">
        <f>SUM(R454:R456)</f>
        <v>0</v>
      </c>
      <c r="T453" s="114">
        <f>SUM(T454:T456)</f>
        <v>0</v>
      </c>
      <c r="AR453" s="109" t="s">
        <v>144</v>
      </c>
      <c r="AT453" s="115" t="s">
        <v>70</v>
      </c>
      <c r="AU453" s="115" t="s">
        <v>76</v>
      </c>
      <c r="AY453" s="109" t="s">
        <v>115</v>
      </c>
      <c r="BK453" s="116">
        <f>SUM(BK454:BK456)</f>
        <v>0</v>
      </c>
    </row>
    <row r="454" spans="2:65" s="1" customFormat="1" ht="16.5" customHeight="1">
      <c r="B454" s="119"/>
      <c r="C454" s="120" t="s">
        <v>755</v>
      </c>
      <c r="D454" s="120" t="s">
        <v>117</v>
      </c>
      <c r="E454" s="121" t="s">
        <v>756</v>
      </c>
      <c r="F454" s="122" t="s">
        <v>754</v>
      </c>
      <c r="G454" s="123" t="s">
        <v>731</v>
      </c>
      <c r="H454" s="124">
        <v>1</v>
      </c>
      <c r="I454" s="125"/>
      <c r="J454" s="125">
        <f>ROUND(I454*H454,2)</f>
        <v>0</v>
      </c>
      <c r="K454" s="122" t="s">
        <v>121</v>
      </c>
      <c r="L454" s="25"/>
      <c r="M454" s="126" t="s">
        <v>1</v>
      </c>
      <c r="N454" s="127" t="s">
        <v>36</v>
      </c>
      <c r="O454" s="128">
        <v>0</v>
      </c>
      <c r="P454" s="128">
        <f>O454*H454</f>
        <v>0</v>
      </c>
      <c r="Q454" s="128">
        <v>0</v>
      </c>
      <c r="R454" s="128">
        <f>Q454*H454</f>
        <v>0</v>
      </c>
      <c r="S454" s="128">
        <v>0</v>
      </c>
      <c r="T454" s="129">
        <f>S454*H454</f>
        <v>0</v>
      </c>
      <c r="AR454" s="130" t="s">
        <v>732</v>
      </c>
      <c r="AT454" s="130" t="s">
        <v>117</v>
      </c>
      <c r="AU454" s="130" t="s">
        <v>78</v>
      </c>
      <c r="AY454" s="13" t="s">
        <v>115</v>
      </c>
      <c r="BE454" s="131">
        <f>IF(N454="základní",J454,0)</f>
        <v>0</v>
      </c>
      <c r="BF454" s="131">
        <f>IF(N454="snížená",J454,0)</f>
        <v>0</v>
      </c>
      <c r="BG454" s="131">
        <f>IF(N454="zákl. přenesená",J454,0)</f>
        <v>0</v>
      </c>
      <c r="BH454" s="131">
        <f>IF(N454="sníž. přenesená",J454,0)</f>
        <v>0</v>
      </c>
      <c r="BI454" s="131">
        <f>IF(N454="nulová",J454,0)</f>
        <v>0</v>
      </c>
      <c r="BJ454" s="13" t="s">
        <v>76</v>
      </c>
      <c r="BK454" s="131">
        <f>ROUND(I454*H454,2)</f>
        <v>0</v>
      </c>
      <c r="BL454" s="13" t="s">
        <v>732</v>
      </c>
      <c r="BM454" s="130" t="s">
        <v>757</v>
      </c>
    </row>
    <row r="455" spans="2:65" s="1" customFormat="1" ht="11.25">
      <c r="B455" s="25"/>
      <c r="D455" s="132" t="s">
        <v>124</v>
      </c>
      <c r="F455" s="133" t="s">
        <v>754</v>
      </c>
      <c r="L455" s="25"/>
      <c r="M455" s="134"/>
      <c r="T455" s="49"/>
      <c r="AT455" s="13" t="s">
        <v>124</v>
      </c>
      <c r="AU455" s="13" t="s">
        <v>78</v>
      </c>
    </row>
    <row r="456" spans="2:65" s="1" customFormat="1" ht="11.25">
      <c r="B456" s="25"/>
      <c r="D456" s="135" t="s">
        <v>126</v>
      </c>
      <c r="F456" s="136" t="s">
        <v>758</v>
      </c>
      <c r="L456" s="25"/>
      <c r="M456" s="134"/>
      <c r="T456" s="49"/>
      <c r="AT456" s="13" t="s">
        <v>126</v>
      </c>
      <c r="AU456" s="13" t="s">
        <v>78</v>
      </c>
    </row>
    <row r="457" spans="2:65" s="11" customFormat="1" ht="22.9" customHeight="1">
      <c r="B457" s="108"/>
      <c r="D457" s="109" t="s">
        <v>70</v>
      </c>
      <c r="E457" s="117" t="s">
        <v>759</v>
      </c>
      <c r="F457" s="117" t="s">
        <v>760</v>
      </c>
      <c r="J457" s="118">
        <f>BK457</f>
        <v>0</v>
      </c>
      <c r="L457" s="108"/>
      <c r="M457" s="112"/>
      <c r="P457" s="113">
        <f>SUM(P458:P460)</f>
        <v>0</v>
      </c>
      <c r="R457" s="113">
        <f>SUM(R458:R460)</f>
        <v>0</v>
      </c>
      <c r="T457" s="114">
        <f>SUM(T458:T460)</f>
        <v>0</v>
      </c>
      <c r="AR457" s="109" t="s">
        <v>144</v>
      </c>
      <c r="AT457" s="115" t="s">
        <v>70</v>
      </c>
      <c r="AU457" s="115" t="s">
        <v>76</v>
      </c>
      <c r="AY457" s="109" t="s">
        <v>115</v>
      </c>
      <c r="BK457" s="116">
        <f>SUM(BK458:BK460)</f>
        <v>0</v>
      </c>
    </row>
    <row r="458" spans="2:65" s="1" customFormat="1" ht="16.5" customHeight="1">
      <c r="B458" s="119"/>
      <c r="C458" s="120" t="s">
        <v>761</v>
      </c>
      <c r="D458" s="120" t="s">
        <v>117</v>
      </c>
      <c r="E458" s="121" t="s">
        <v>762</v>
      </c>
      <c r="F458" s="122" t="s">
        <v>760</v>
      </c>
      <c r="G458" s="123" t="s">
        <v>731</v>
      </c>
      <c r="H458" s="124">
        <v>1</v>
      </c>
      <c r="I458" s="125"/>
      <c r="J458" s="125">
        <f>ROUND(I458*H458,2)</f>
        <v>0</v>
      </c>
      <c r="K458" s="122" t="s">
        <v>121</v>
      </c>
      <c r="L458" s="25"/>
      <c r="M458" s="126" t="s">
        <v>1</v>
      </c>
      <c r="N458" s="127" t="s">
        <v>36</v>
      </c>
      <c r="O458" s="128">
        <v>0</v>
      </c>
      <c r="P458" s="128">
        <f>O458*H458</f>
        <v>0</v>
      </c>
      <c r="Q458" s="128">
        <v>0</v>
      </c>
      <c r="R458" s="128">
        <f>Q458*H458</f>
        <v>0</v>
      </c>
      <c r="S458" s="128">
        <v>0</v>
      </c>
      <c r="T458" s="129">
        <f>S458*H458</f>
        <v>0</v>
      </c>
      <c r="AR458" s="130" t="s">
        <v>732</v>
      </c>
      <c r="AT458" s="130" t="s">
        <v>117</v>
      </c>
      <c r="AU458" s="130" t="s">
        <v>78</v>
      </c>
      <c r="AY458" s="13" t="s">
        <v>115</v>
      </c>
      <c r="BE458" s="131">
        <f>IF(N458="základní",J458,0)</f>
        <v>0</v>
      </c>
      <c r="BF458" s="131">
        <f>IF(N458="snížená",J458,0)</f>
        <v>0</v>
      </c>
      <c r="BG458" s="131">
        <f>IF(N458="zákl. přenesená",J458,0)</f>
        <v>0</v>
      </c>
      <c r="BH458" s="131">
        <f>IF(N458="sníž. přenesená",J458,0)</f>
        <v>0</v>
      </c>
      <c r="BI458" s="131">
        <f>IF(N458="nulová",J458,0)</f>
        <v>0</v>
      </c>
      <c r="BJ458" s="13" t="s">
        <v>76</v>
      </c>
      <c r="BK458" s="131">
        <f>ROUND(I458*H458,2)</f>
        <v>0</v>
      </c>
      <c r="BL458" s="13" t="s">
        <v>732</v>
      </c>
      <c r="BM458" s="130" t="s">
        <v>763</v>
      </c>
    </row>
    <row r="459" spans="2:65" s="1" customFormat="1" ht="11.25">
      <c r="B459" s="25"/>
      <c r="D459" s="132" t="s">
        <v>124</v>
      </c>
      <c r="F459" s="133" t="s">
        <v>760</v>
      </c>
      <c r="L459" s="25"/>
      <c r="M459" s="134"/>
      <c r="T459" s="49"/>
      <c r="AT459" s="13" t="s">
        <v>124</v>
      </c>
      <c r="AU459" s="13" t="s">
        <v>78</v>
      </c>
    </row>
    <row r="460" spans="2:65" s="1" customFormat="1" ht="11.25">
      <c r="B460" s="25"/>
      <c r="D460" s="135" t="s">
        <v>126</v>
      </c>
      <c r="F460" s="136" t="s">
        <v>764</v>
      </c>
      <c r="L460" s="25"/>
      <c r="M460" s="134"/>
      <c r="T460" s="49"/>
      <c r="AT460" s="13" t="s">
        <v>126</v>
      </c>
      <c r="AU460" s="13" t="s">
        <v>78</v>
      </c>
    </row>
    <row r="461" spans="2:65" s="11" customFormat="1" ht="22.9" customHeight="1">
      <c r="B461" s="108"/>
      <c r="D461" s="109" t="s">
        <v>70</v>
      </c>
      <c r="E461" s="117" t="s">
        <v>765</v>
      </c>
      <c r="F461" s="117" t="s">
        <v>766</v>
      </c>
      <c r="J461" s="118">
        <f>BK461</f>
        <v>0</v>
      </c>
      <c r="L461" s="108"/>
      <c r="M461" s="112"/>
      <c r="P461" s="113">
        <f>SUM(P462:P469)</f>
        <v>0</v>
      </c>
      <c r="R461" s="113">
        <f>SUM(R462:R469)</f>
        <v>0</v>
      </c>
      <c r="T461" s="114">
        <f>SUM(T462:T469)</f>
        <v>0</v>
      </c>
      <c r="AR461" s="109" t="s">
        <v>144</v>
      </c>
      <c r="AT461" s="115" t="s">
        <v>70</v>
      </c>
      <c r="AU461" s="115" t="s">
        <v>76</v>
      </c>
      <c r="AY461" s="109" t="s">
        <v>115</v>
      </c>
      <c r="BK461" s="116">
        <f>SUM(BK462:BK469)</f>
        <v>0</v>
      </c>
    </row>
    <row r="462" spans="2:65" s="1" customFormat="1" ht="16.5" customHeight="1">
      <c r="B462" s="119"/>
      <c r="C462" s="120" t="s">
        <v>767</v>
      </c>
      <c r="D462" s="120" t="s">
        <v>117</v>
      </c>
      <c r="E462" s="121" t="s">
        <v>768</v>
      </c>
      <c r="F462" s="122" t="s">
        <v>769</v>
      </c>
      <c r="G462" s="123" t="s">
        <v>731</v>
      </c>
      <c r="H462" s="124">
        <v>1</v>
      </c>
      <c r="I462" s="125"/>
      <c r="J462" s="125">
        <f>ROUND(I462*H462,2)</f>
        <v>0</v>
      </c>
      <c r="K462" s="122" t="s">
        <v>121</v>
      </c>
      <c r="L462" s="25"/>
      <c r="M462" s="126" t="s">
        <v>1</v>
      </c>
      <c r="N462" s="127" t="s">
        <v>36</v>
      </c>
      <c r="O462" s="128">
        <v>0</v>
      </c>
      <c r="P462" s="128">
        <f>O462*H462</f>
        <v>0</v>
      </c>
      <c r="Q462" s="128">
        <v>0</v>
      </c>
      <c r="R462" s="128">
        <f>Q462*H462</f>
        <v>0</v>
      </c>
      <c r="S462" s="128">
        <v>0</v>
      </c>
      <c r="T462" s="129">
        <f>S462*H462</f>
        <v>0</v>
      </c>
      <c r="AR462" s="130" t="s">
        <v>732</v>
      </c>
      <c r="AT462" s="130" t="s">
        <v>117</v>
      </c>
      <c r="AU462" s="130" t="s">
        <v>78</v>
      </c>
      <c r="AY462" s="13" t="s">
        <v>115</v>
      </c>
      <c r="BE462" s="131">
        <f>IF(N462="základní",J462,0)</f>
        <v>0</v>
      </c>
      <c r="BF462" s="131">
        <f>IF(N462="snížená",J462,0)</f>
        <v>0</v>
      </c>
      <c r="BG462" s="131">
        <f>IF(N462="zákl. přenesená",J462,0)</f>
        <v>0</v>
      </c>
      <c r="BH462" s="131">
        <f>IF(N462="sníž. přenesená",J462,0)</f>
        <v>0</v>
      </c>
      <c r="BI462" s="131">
        <f>IF(N462="nulová",J462,0)</f>
        <v>0</v>
      </c>
      <c r="BJ462" s="13" t="s">
        <v>76</v>
      </c>
      <c r="BK462" s="131">
        <f>ROUND(I462*H462,2)</f>
        <v>0</v>
      </c>
      <c r="BL462" s="13" t="s">
        <v>732</v>
      </c>
      <c r="BM462" s="130" t="s">
        <v>770</v>
      </c>
    </row>
    <row r="463" spans="2:65" s="1" customFormat="1" ht="11.25">
      <c r="B463" s="25"/>
      <c r="D463" s="132" t="s">
        <v>124</v>
      </c>
      <c r="F463" s="133" t="s">
        <v>769</v>
      </c>
      <c r="L463" s="25"/>
      <c r="M463" s="134"/>
      <c r="T463" s="49"/>
      <c r="AT463" s="13" t="s">
        <v>124</v>
      </c>
      <c r="AU463" s="13" t="s">
        <v>78</v>
      </c>
    </row>
    <row r="464" spans="2:65" s="1" customFormat="1" ht="11.25">
      <c r="B464" s="25"/>
      <c r="D464" s="135" t="s">
        <v>126</v>
      </c>
      <c r="F464" s="136" t="s">
        <v>771</v>
      </c>
      <c r="L464" s="25"/>
      <c r="M464" s="134"/>
      <c r="T464" s="49"/>
      <c r="AT464" s="13" t="s">
        <v>126</v>
      </c>
      <c r="AU464" s="13" t="s">
        <v>78</v>
      </c>
    </row>
    <row r="465" spans="2:65" s="1" customFormat="1" ht="48.75">
      <c r="B465" s="25"/>
      <c r="D465" s="132" t="s">
        <v>193</v>
      </c>
      <c r="F465" s="146" t="s">
        <v>772</v>
      </c>
      <c r="L465" s="25"/>
      <c r="M465" s="134"/>
      <c r="T465" s="49"/>
      <c r="AT465" s="13" t="s">
        <v>193</v>
      </c>
      <c r="AU465" s="13" t="s">
        <v>78</v>
      </c>
    </row>
    <row r="466" spans="2:65" s="1" customFormat="1" ht="16.5" customHeight="1">
      <c r="B466" s="119"/>
      <c r="C466" s="120" t="s">
        <v>773</v>
      </c>
      <c r="D466" s="120" t="s">
        <v>117</v>
      </c>
      <c r="E466" s="121" t="s">
        <v>774</v>
      </c>
      <c r="F466" s="122" t="s">
        <v>775</v>
      </c>
      <c r="G466" s="123" t="s">
        <v>731</v>
      </c>
      <c r="H466" s="124">
        <v>1</v>
      </c>
      <c r="I466" s="125"/>
      <c r="J466" s="125">
        <f>ROUND(I466*H466,2)</f>
        <v>0</v>
      </c>
      <c r="K466" s="122" t="s">
        <v>121</v>
      </c>
      <c r="L466" s="25"/>
      <c r="M466" s="126" t="s">
        <v>1</v>
      </c>
      <c r="N466" s="127" t="s">
        <v>36</v>
      </c>
      <c r="O466" s="128">
        <v>0</v>
      </c>
      <c r="P466" s="128">
        <f>O466*H466</f>
        <v>0</v>
      </c>
      <c r="Q466" s="128">
        <v>0</v>
      </c>
      <c r="R466" s="128">
        <f>Q466*H466</f>
        <v>0</v>
      </c>
      <c r="S466" s="128">
        <v>0</v>
      </c>
      <c r="T466" s="129">
        <f>S466*H466</f>
        <v>0</v>
      </c>
      <c r="AR466" s="130" t="s">
        <v>732</v>
      </c>
      <c r="AT466" s="130" t="s">
        <v>117</v>
      </c>
      <c r="AU466" s="130" t="s">
        <v>78</v>
      </c>
      <c r="AY466" s="13" t="s">
        <v>115</v>
      </c>
      <c r="BE466" s="131">
        <f>IF(N466="základní",J466,0)</f>
        <v>0</v>
      </c>
      <c r="BF466" s="131">
        <f>IF(N466="snížená",J466,0)</f>
        <v>0</v>
      </c>
      <c r="BG466" s="131">
        <f>IF(N466="zákl. přenesená",J466,0)</f>
        <v>0</v>
      </c>
      <c r="BH466" s="131">
        <f>IF(N466="sníž. přenesená",J466,0)</f>
        <v>0</v>
      </c>
      <c r="BI466" s="131">
        <f>IF(N466="nulová",J466,0)</f>
        <v>0</v>
      </c>
      <c r="BJ466" s="13" t="s">
        <v>76</v>
      </c>
      <c r="BK466" s="131">
        <f>ROUND(I466*H466,2)</f>
        <v>0</v>
      </c>
      <c r="BL466" s="13" t="s">
        <v>732</v>
      </c>
      <c r="BM466" s="130" t="s">
        <v>776</v>
      </c>
    </row>
    <row r="467" spans="2:65" s="1" customFormat="1" ht="11.25">
      <c r="B467" s="25"/>
      <c r="D467" s="132" t="s">
        <v>124</v>
      </c>
      <c r="F467" s="133" t="s">
        <v>775</v>
      </c>
      <c r="L467" s="25"/>
      <c r="M467" s="134"/>
      <c r="T467" s="49"/>
      <c r="AT467" s="13" t="s">
        <v>124</v>
      </c>
      <c r="AU467" s="13" t="s">
        <v>78</v>
      </c>
    </row>
    <row r="468" spans="2:65" s="1" customFormat="1" ht="11.25">
      <c r="B468" s="25"/>
      <c r="D468" s="135" t="s">
        <v>126</v>
      </c>
      <c r="F468" s="136" t="s">
        <v>777</v>
      </c>
      <c r="L468" s="25"/>
      <c r="M468" s="134"/>
      <c r="T468" s="49"/>
      <c r="AT468" s="13" t="s">
        <v>126</v>
      </c>
      <c r="AU468" s="13" t="s">
        <v>78</v>
      </c>
    </row>
    <row r="469" spans="2:65" s="1" customFormat="1" ht="19.5">
      <c r="B469" s="25"/>
      <c r="D469" s="132" t="s">
        <v>193</v>
      </c>
      <c r="F469" s="146" t="s">
        <v>778</v>
      </c>
      <c r="L469" s="25"/>
      <c r="M469" s="147"/>
      <c r="N469" s="148"/>
      <c r="O469" s="148"/>
      <c r="P469" s="148"/>
      <c r="Q469" s="148"/>
      <c r="R469" s="148"/>
      <c r="S469" s="148"/>
      <c r="T469" s="149"/>
      <c r="AT469" s="13" t="s">
        <v>193</v>
      </c>
      <c r="AU469" s="13" t="s">
        <v>78</v>
      </c>
    </row>
    <row r="470" spans="2:65" s="1" customFormat="1" ht="6.95" customHeight="1">
      <c r="B470" s="37"/>
      <c r="C470" s="38"/>
      <c r="D470" s="38"/>
      <c r="E470" s="38"/>
      <c r="F470" s="38"/>
      <c r="G470" s="38"/>
      <c r="H470" s="38"/>
      <c r="I470" s="38"/>
      <c r="J470" s="38"/>
      <c r="K470" s="38"/>
      <c r="L470" s="25"/>
    </row>
  </sheetData>
  <autoFilter ref="C126:K469" xr:uid="{00000000-0009-0000-0000-000001000000}"/>
  <mergeCells count="6">
    <mergeCell ref="L2:V2"/>
    <mergeCell ref="E7:H7"/>
    <mergeCell ref="E16:H16"/>
    <mergeCell ref="E25:H25"/>
    <mergeCell ref="E85:H85"/>
    <mergeCell ref="E119:H119"/>
  </mergeCells>
  <hyperlinks>
    <hyperlink ref="F132" r:id="rId1" xr:uid="{00000000-0004-0000-0100-000000000000}"/>
    <hyperlink ref="F135" r:id="rId2" xr:uid="{00000000-0004-0000-0100-000001000000}"/>
    <hyperlink ref="F138" r:id="rId3" xr:uid="{00000000-0004-0000-0100-000002000000}"/>
    <hyperlink ref="F141" r:id="rId4" xr:uid="{00000000-0004-0000-0100-000003000000}"/>
    <hyperlink ref="F144" r:id="rId5" xr:uid="{00000000-0004-0000-0100-000004000000}"/>
    <hyperlink ref="F147" r:id="rId6" xr:uid="{00000000-0004-0000-0100-000005000000}"/>
    <hyperlink ref="F150" r:id="rId7" xr:uid="{00000000-0004-0000-0100-000006000000}"/>
    <hyperlink ref="F153" r:id="rId8" xr:uid="{00000000-0004-0000-0100-000007000000}"/>
    <hyperlink ref="F156" r:id="rId9" xr:uid="{00000000-0004-0000-0100-000008000000}"/>
    <hyperlink ref="F159" r:id="rId10" xr:uid="{00000000-0004-0000-0100-000009000000}"/>
    <hyperlink ref="F162" r:id="rId11" xr:uid="{00000000-0004-0000-0100-00000A000000}"/>
    <hyperlink ref="F168" r:id="rId12" xr:uid="{00000000-0004-0000-0100-00000B000000}"/>
    <hyperlink ref="F171" r:id="rId13" xr:uid="{00000000-0004-0000-0100-00000C000000}"/>
    <hyperlink ref="F174" r:id="rId14" xr:uid="{00000000-0004-0000-0100-00000D000000}"/>
    <hyperlink ref="F177" r:id="rId15" xr:uid="{00000000-0004-0000-0100-00000E000000}"/>
    <hyperlink ref="F183" r:id="rId16" xr:uid="{00000000-0004-0000-0100-00000F000000}"/>
    <hyperlink ref="F186" r:id="rId17" xr:uid="{00000000-0004-0000-0100-000010000000}"/>
    <hyperlink ref="F189" r:id="rId18" xr:uid="{00000000-0004-0000-0100-000011000000}"/>
    <hyperlink ref="F192" r:id="rId19" xr:uid="{00000000-0004-0000-0100-000012000000}"/>
    <hyperlink ref="F195" r:id="rId20" xr:uid="{00000000-0004-0000-0100-000013000000}"/>
    <hyperlink ref="F200" r:id="rId21" xr:uid="{00000000-0004-0000-0100-000014000000}"/>
    <hyperlink ref="F203" r:id="rId22" xr:uid="{00000000-0004-0000-0100-000015000000}"/>
    <hyperlink ref="F206" r:id="rId23" xr:uid="{00000000-0004-0000-0100-000016000000}"/>
    <hyperlink ref="F209" r:id="rId24" xr:uid="{00000000-0004-0000-0100-000017000000}"/>
    <hyperlink ref="F214" r:id="rId25" xr:uid="{00000000-0004-0000-0100-000018000000}"/>
    <hyperlink ref="F220" r:id="rId26" xr:uid="{00000000-0004-0000-0100-000019000000}"/>
    <hyperlink ref="F228" r:id="rId27" xr:uid="{00000000-0004-0000-0100-00001A000000}"/>
    <hyperlink ref="F231" r:id="rId28" xr:uid="{00000000-0004-0000-0100-00001B000000}"/>
    <hyperlink ref="F234" r:id="rId29" xr:uid="{00000000-0004-0000-0100-00001C000000}"/>
    <hyperlink ref="F237" r:id="rId30" xr:uid="{00000000-0004-0000-0100-00001D000000}"/>
    <hyperlink ref="F240" r:id="rId31" xr:uid="{00000000-0004-0000-0100-00001E000000}"/>
    <hyperlink ref="F245" r:id="rId32" xr:uid="{00000000-0004-0000-0100-00001F000000}"/>
    <hyperlink ref="F248" r:id="rId33" xr:uid="{00000000-0004-0000-0100-000020000000}"/>
    <hyperlink ref="F253" r:id="rId34" xr:uid="{00000000-0004-0000-0100-000021000000}"/>
    <hyperlink ref="F256" r:id="rId35" xr:uid="{00000000-0004-0000-0100-000022000000}"/>
    <hyperlink ref="F259" r:id="rId36" xr:uid="{00000000-0004-0000-0100-000023000000}"/>
    <hyperlink ref="F263" r:id="rId37" xr:uid="{00000000-0004-0000-0100-000024000000}"/>
    <hyperlink ref="F279" r:id="rId38" xr:uid="{00000000-0004-0000-0100-000025000000}"/>
    <hyperlink ref="F282" r:id="rId39" xr:uid="{00000000-0004-0000-0100-000026000000}"/>
    <hyperlink ref="F297" r:id="rId40" xr:uid="{00000000-0004-0000-0100-000027000000}"/>
    <hyperlink ref="F302" r:id="rId41" xr:uid="{00000000-0004-0000-0100-000028000000}"/>
    <hyperlink ref="F313" r:id="rId42" xr:uid="{00000000-0004-0000-0100-000029000000}"/>
    <hyperlink ref="F316" r:id="rId43" xr:uid="{00000000-0004-0000-0100-00002A000000}"/>
    <hyperlink ref="F324" r:id="rId44" xr:uid="{00000000-0004-0000-0100-00002B000000}"/>
    <hyperlink ref="F328" r:id="rId45" xr:uid="{00000000-0004-0000-0100-00002C000000}"/>
    <hyperlink ref="F331" r:id="rId46" xr:uid="{00000000-0004-0000-0100-00002D000000}"/>
    <hyperlink ref="F334" r:id="rId47" xr:uid="{00000000-0004-0000-0100-00002E000000}"/>
    <hyperlink ref="F337" r:id="rId48" xr:uid="{00000000-0004-0000-0100-00002F000000}"/>
    <hyperlink ref="F340" r:id="rId49" xr:uid="{00000000-0004-0000-0100-000030000000}"/>
    <hyperlink ref="F343" r:id="rId50" xr:uid="{00000000-0004-0000-0100-000031000000}"/>
    <hyperlink ref="F346" r:id="rId51" xr:uid="{00000000-0004-0000-0100-000032000000}"/>
    <hyperlink ref="F349" r:id="rId52" xr:uid="{00000000-0004-0000-0100-000033000000}"/>
    <hyperlink ref="F352" r:id="rId53" xr:uid="{00000000-0004-0000-0100-000034000000}"/>
    <hyperlink ref="F357" r:id="rId54" xr:uid="{00000000-0004-0000-0100-000035000000}"/>
    <hyperlink ref="F369" r:id="rId55" xr:uid="{00000000-0004-0000-0100-000036000000}"/>
    <hyperlink ref="F374" r:id="rId56" xr:uid="{00000000-0004-0000-0100-000037000000}"/>
    <hyperlink ref="F377" r:id="rId57" xr:uid="{00000000-0004-0000-0100-000038000000}"/>
    <hyperlink ref="F380" r:id="rId58" xr:uid="{00000000-0004-0000-0100-000039000000}"/>
    <hyperlink ref="F383" r:id="rId59" xr:uid="{00000000-0004-0000-0100-00003A000000}"/>
    <hyperlink ref="F386" r:id="rId60" xr:uid="{00000000-0004-0000-0100-00003B000000}"/>
    <hyperlink ref="F389" r:id="rId61" xr:uid="{00000000-0004-0000-0100-00003C000000}"/>
    <hyperlink ref="F392" r:id="rId62" xr:uid="{00000000-0004-0000-0100-00003D000000}"/>
    <hyperlink ref="F395" r:id="rId63" xr:uid="{00000000-0004-0000-0100-00003E000000}"/>
    <hyperlink ref="F398" r:id="rId64" xr:uid="{00000000-0004-0000-0100-00003F000000}"/>
    <hyperlink ref="F401" r:id="rId65" xr:uid="{00000000-0004-0000-0100-000040000000}"/>
    <hyperlink ref="F404" r:id="rId66" xr:uid="{00000000-0004-0000-0100-000041000000}"/>
    <hyperlink ref="F408" r:id="rId67" xr:uid="{00000000-0004-0000-0100-000042000000}"/>
    <hyperlink ref="F411" r:id="rId68" xr:uid="{00000000-0004-0000-0100-000043000000}"/>
    <hyperlink ref="F414" r:id="rId69" xr:uid="{00000000-0004-0000-0100-000044000000}"/>
    <hyperlink ref="F417" r:id="rId70" xr:uid="{00000000-0004-0000-0100-000045000000}"/>
    <hyperlink ref="F420" r:id="rId71" xr:uid="{00000000-0004-0000-0100-000046000000}"/>
    <hyperlink ref="F423" r:id="rId72" xr:uid="{00000000-0004-0000-0100-000047000000}"/>
    <hyperlink ref="F427" r:id="rId73" xr:uid="{00000000-0004-0000-0100-000048000000}"/>
    <hyperlink ref="F432" r:id="rId74" xr:uid="{00000000-0004-0000-0100-000049000000}"/>
    <hyperlink ref="F435" r:id="rId75" xr:uid="{00000000-0004-0000-0100-00004A000000}"/>
    <hyperlink ref="F440" r:id="rId76" xr:uid="{00000000-0004-0000-0100-00004B000000}"/>
    <hyperlink ref="F444" r:id="rId77" xr:uid="{00000000-0004-0000-0100-00004C000000}"/>
    <hyperlink ref="F448" r:id="rId78" xr:uid="{00000000-0004-0000-0100-00004D000000}"/>
    <hyperlink ref="F452" r:id="rId79" xr:uid="{00000000-0004-0000-0100-00004E000000}"/>
    <hyperlink ref="F456" r:id="rId80" xr:uid="{00000000-0004-0000-0100-00004F000000}"/>
    <hyperlink ref="F460" r:id="rId81" xr:uid="{00000000-0004-0000-0100-000050000000}"/>
    <hyperlink ref="F464" r:id="rId82" xr:uid="{00000000-0004-0000-0100-000051000000}"/>
    <hyperlink ref="F468" r:id="rId83" xr:uid="{00000000-0004-0000-0100-00005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hk_stefanu_3 - Oprava voz...</vt:lpstr>
      <vt:lpstr>'hk_stefanu_3 - Oprava voz...'!Názvy_tisku</vt:lpstr>
      <vt:lpstr>'Rekapitulace stavby'!Názvy_tisku</vt:lpstr>
      <vt:lpstr>'hk_stefanu_3 - Oprava voz...'!Oblast_tisku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HAVHAV\Radek 2009</dc:creator>
  <cp:lastModifiedBy>tomas</cp:lastModifiedBy>
  <dcterms:created xsi:type="dcterms:W3CDTF">2025-12-17T10:13:29Z</dcterms:created>
  <dcterms:modified xsi:type="dcterms:W3CDTF">2025-12-18T11:21:03Z</dcterms:modified>
</cp:coreProperties>
</file>