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P:\397_21_ČMZRB - EPC poradenství\B_Reseni_projektu\04_MINITENDR č. 17_Statutární město Pelhřimov\06_Veřejná zakázka EPC\01_ZD\01_ZD pro první předběžnou nabídku\"/>
    </mc:Choice>
  </mc:AlternateContent>
  <xr:revisionPtr revIDLastSave="0" documentId="13_ncr:1_{A77136BD-2FDB-4AF2-810B-A6856BFE9F7E}" xr6:coauthVersionLast="47" xr6:coauthVersionMax="47" xr10:uidLastSave="{00000000-0000-0000-0000-000000000000}"/>
  <bookViews>
    <workbookView xWindow="13665" yWindow="-16440" windowWidth="29040" windowHeight="15840" tabRatio="853" xr2:uid="{00000000-000D-0000-FFFF-FFFF00000000}"/>
  </bookViews>
  <sheets>
    <sheet name="01" sheetId="26" r:id="rId1"/>
    <sheet name="02" sheetId="29" r:id="rId2"/>
    <sheet name="03" sheetId="30" r:id="rId3"/>
    <sheet name="04" sheetId="31" r:id="rId4"/>
    <sheet name="05" sheetId="32" r:id="rId5"/>
    <sheet name="Ref. spotřeby" sheetId="28" r:id="rId6"/>
    <sheet name="Úspory" sheetId="2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6" l="1"/>
  <c r="M16" i="26" s="1"/>
  <c r="D16" i="26"/>
  <c r="K15" i="26"/>
  <c r="M15" i="26" s="1"/>
  <c r="D15" i="26"/>
  <c r="M14" i="26"/>
  <c r="K14" i="26"/>
  <c r="D14" i="26"/>
  <c r="K13" i="26"/>
  <c r="M13" i="26" s="1"/>
  <c r="D13" i="26"/>
  <c r="E108" i="28"/>
  <c r="E107" i="28"/>
  <c r="D107" i="28"/>
  <c r="C107" i="28"/>
  <c r="E142" i="28"/>
  <c r="E141" i="28"/>
  <c r="C141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H5" i="28"/>
  <c r="K16" i="28"/>
  <c r="K15" i="28"/>
  <c r="K14" i="28"/>
  <c r="K13" i="28"/>
  <c r="K12" i="28"/>
  <c r="K11" i="28"/>
  <c r="K10" i="28"/>
  <c r="K9" i="28"/>
  <c r="K8" i="28"/>
  <c r="K7" i="28"/>
  <c r="K6" i="28"/>
  <c r="K5" i="28"/>
  <c r="C44" i="26"/>
  <c r="E49" i="27"/>
  <c r="A206" i="28"/>
  <c r="A155" i="28"/>
  <c r="A104" i="28"/>
  <c r="A53" i="28"/>
  <c r="A2" i="28"/>
  <c r="Q268" i="28" l="1"/>
  <c r="P268" i="28"/>
  <c r="N268" i="28"/>
  <c r="M268" i="28"/>
  <c r="K268" i="28"/>
  <c r="J268" i="28"/>
  <c r="H268" i="28"/>
  <c r="G268" i="28"/>
  <c r="E268" i="28"/>
  <c r="D268" i="28"/>
  <c r="O268" i="28"/>
  <c r="L268" i="28"/>
  <c r="F268" i="28"/>
  <c r="B277" i="28"/>
  <c r="B275" i="28"/>
  <c r="B273" i="28"/>
  <c r="B271" i="28"/>
  <c r="B269" i="28"/>
  <c r="Q242" i="28" l="1"/>
  <c r="Q225" i="28"/>
  <c r="Q89" i="28"/>
  <c r="Q72" i="28"/>
  <c r="I68" i="28"/>
  <c r="Q140" i="28"/>
  <c r="Q123" i="28"/>
  <c r="R255" i="28"/>
  <c r="P255" i="28"/>
  <c r="M255" i="28"/>
  <c r="L255" i="28"/>
  <c r="J255" i="28"/>
  <c r="I255" i="28"/>
  <c r="G255" i="28"/>
  <c r="F255" i="28"/>
  <c r="D255" i="28"/>
  <c r="C255" i="28"/>
  <c r="S254" i="28"/>
  <c r="S253" i="28"/>
  <c r="S252" i="28"/>
  <c r="S251" i="28"/>
  <c r="S250" i="28"/>
  <c r="S249" i="28"/>
  <c r="S248" i="28"/>
  <c r="S247" i="28"/>
  <c r="S246" i="28"/>
  <c r="S245" i="28"/>
  <c r="S244" i="28"/>
  <c r="S243" i="28"/>
  <c r="I241" i="28"/>
  <c r="R238" i="28"/>
  <c r="P238" i="28"/>
  <c r="P277" i="28" s="1"/>
  <c r="M238" i="28"/>
  <c r="M277" i="28" s="1"/>
  <c r="L238" i="28"/>
  <c r="L277" i="28" s="1"/>
  <c r="J238" i="28"/>
  <c r="J277" i="28" s="1"/>
  <c r="I238" i="28"/>
  <c r="I277" i="28" s="1"/>
  <c r="G238" i="28"/>
  <c r="G277" i="28" s="1"/>
  <c r="F238" i="28"/>
  <c r="F277" i="28" s="1"/>
  <c r="D238" i="28"/>
  <c r="D277" i="28" s="1"/>
  <c r="C238" i="28"/>
  <c r="C277" i="28" s="1"/>
  <c r="S237" i="28"/>
  <c r="S236" i="28"/>
  <c r="S235" i="28"/>
  <c r="S234" i="28"/>
  <c r="S233" i="28"/>
  <c r="S232" i="28"/>
  <c r="S231" i="28"/>
  <c r="S230" i="28"/>
  <c r="S229" i="28"/>
  <c r="S228" i="28"/>
  <c r="S227" i="28"/>
  <c r="S226" i="28"/>
  <c r="S225" i="28"/>
  <c r="S242" i="28" s="1"/>
  <c r="I224" i="28"/>
  <c r="C224" i="28"/>
  <c r="C241" i="28" s="1"/>
  <c r="O223" i="28"/>
  <c r="O240" i="28" s="1"/>
  <c r="L223" i="28"/>
  <c r="L240" i="28" s="1"/>
  <c r="B223" i="28"/>
  <c r="B240" i="28" s="1"/>
  <c r="R221" i="28"/>
  <c r="P221" i="28"/>
  <c r="M221" i="28"/>
  <c r="L221" i="28"/>
  <c r="J221" i="28"/>
  <c r="I221" i="28"/>
  <c r="G221" i="28"/>
  <c r="F221" i="28"/>
  <c r="D221" i="28"/>
  <c r="C221" i="28"/>
  <c r="S220" i="28"/>
  <c r="S219" i="28"/>
  <c r="S218" i="28"/>
  <c r="S217" i="28"/>
  <c r="S216" i="28"/>
  <c r="S215" i="28"/>
  <c r="S214" i="28"/>
  <c r="S213" i="28"/>
  <c r="S212" i="28"/>
  <c r="S211" i="28"/>
  <c r="S210" i="28"/>
  <c r="S209" i="28"/>
  <c r="R204" i="28"/>
  <c r="J204" i="28"/>
  <c r="I204" i="28"/>
  <c r="G204" i="28"/>
  <c r="F204" i="28"/>
  <c r="D204" i="28"/>
  <c r="C204" i="28"/>
  <c r="S203" i="28"/>
  <c r="S202" i="28"/>
  <c r="S201" i="28"/>
  <c r="S200" i="28"/>
  <c r="S199" i="28"/>
  <c r="S198" i="28"/>
  <c r="S197" i="28"/>
  <c r="S196" i="28"/>
  <c r="S195" i="28"/>
  <c r="S194" i="28"/>
  <c r="S193" i="28"/>
  <c r="S192" i="28"/>
  <c r="I190" i="28"/>
  <c r="R187" i="28"/>
  <c r="J187" i="28"/>
  <c r="J275" i="28" s="1"/>
  <c r="I187" i="28"/>
  <c r="I275" i="28" s="1"/>
  <c r="G187" i="28"/>
  <c r="G275" i="28" s="1"/>
  <c r="F187" i="28"/>
  <c r="F275" i="28" s="1"/>
  <c r="D187" i="28"/>
  <c r="D275" i="28" s="1"/>
  <c r="C187" i="28"/>
  <c r="C275" i="28" s="1"/>
  <c r="S186" i="28"/>
  <c r="S185" i="28"/>
  <c r="S184" i="28"/>
  <c r="S183" i="28"/>
  <c r="S182" i="28"/>
  <c r="S181" i="28"/>
  <c r="S180" i="28"/>
  <c r="S179" i="28"/>
  <c r="S178" i="28"/>
  <c r="S177" i="28"/>
  <c r="S176" i="28"/>
  <c r="S175" i="28"/>
  <c r="S174" i="28"/>
  <c r="S191" i="28" s="1"/>
  <c r="I173" i="28"/>
  <c r="C173" i="28"/>
  <c r="C190" i="28" s="1"/>
  <c r="O172" i="28"/>
  <c r="O189" i="28" s="1"/>
  <c r="L172" i="28"/>
  <c r="L189" i="28" s="1"/>
  <c r="B172" i="28"/>
  <c r="B189" i="28" s="1"/>
  <c r="R170" i="28"/>
  <c r="J170" i="28"/>
  <c r="I170" i="28"/>
  <c r="G170" i="28"/>
  <c r="F170" i="28"/>
  <c r="D170" i="28"/>
  <c r="C170" i="28"/>
  <c r="S169" i="28"/>
  <c r="S168" i="28"/>
  <c r="S167" i="28"/>
  <c r="S166" i="28"/>
  <c r="S165" i="28"/>
  <c r="S164" i="28"/>
  <c r="S163" i="28"/>
  <c r="S162" i="28"/>
  <c r="S161" i="28"/>
  <c r="S160" i="28"/>
  <c r="S159" i="28"/>
  <c r="S158" i="28"/>
  <c r="R153" i="28"/>
  <c r="P153" i="28"/>
  <c r="M153" i="28"/>
  <c r="L153" i="28"/>
  <c r="J153" i="28"/>
  <c r="I153" i="28"/>
  <c r="G153" i="28"/>
  <c r="F153" i="28"/>
  <c r="D153" i="28"/>
  <c r="C153" i="28"/>
  <c r="S152" i="28"/>
  <c r="S151" i="28"/>
  <c r="S150" i="28"/>
  <c r="S149" i="28"/>
  <c r="S148" i="28"/>
  <c r="S147" i="28"/>
  <c r="S146" i="28"/>
  <c r="S145" i="28"/>
  <c r="S144" i="28"/>
  <c r="S143" i="28"/>
  <c r="S142" i="28"/>
  <c r="S141" i="28"/>
  <c r="I139" i="28"/>
  <c r="R136" i="28"/>
  <c r="P136" i="28"/>
  <c r="P273" i="28" s="1"/>
  <c r="M136" i="28"/>
  <c r="M273" i="28" s="1"/>
  <c r="L136" i="28"/>
  <c r="L273" i="28" s="1"/>
  <c r="J136" i="28"/>
  <c r="J273" i="28" s="1"/>
  <c r="I136" i="28"/>
  <c r="I273" i="28" s="1"/>
  <c r="G136" i="28"/>
  <c r="G273" i="28" s="1"/>
  <c r="F136" i="28"/>
  <c r="F273" i="28" s="1"/>
  <c r="D136" i="28"/>
  <c r="D273" i="28" s="1"/>
  <c r="C136" i="28"/>
  <c r="C273" i="28" s="1"/>
  <c r="S135" i="28"/>
  <c r="S134" i="28"/>
  <c r="S133" i="28"/>
  <c r="S132" i="28"/>
  <c r="S131" i="28"/>
  <c r="S130" i="28"/>
  <c r="S129" i="28"/>
  <c r="S128" i="28"/>
  <c r="S127" i="28"/>
  <c r="S126" i="28"/>
  <c r="S125" i="28"/>
  <c r="S124" i="28"/>
  <c r="S123" i="28"/>
  <c r="S140" i="28" s="1"/>
  <c r="I122" i="28"/>
  <c r="C122" i="28"/>
  <c r="C139" i="28" s="1"/>
  <c r="O121" i="28"/>
  <c r="O138" i="28" s="1"/>
  <c r="L121" i="28"/>
  <c r="L138" i="28" s="1"/>
  <c r="B121" i="28"/>
  <c r="B138" i="28" s="1"/>
  <c r="R119" i="28"/>
  <c r="P119" i="28"/>
  <c r="M119" i="28"/>
  <c r="L119" i="28"/>
  <c r="J119" i="28"/>
  <c r="I119" i="28"/>
  <c r="G119" i="28"/>
  <c r="F119" i="28"/>
  <c r="D119" i="28"/>
  <c r="C119" i="28"/>
  <c r="S118" i="28"/>
  <c r="S117" i="28"/>
  <c r="S116" i="28"/>
  <c r="S115" i="28"/>
  <c r="S114" i="28"/>
  <c r="S113" i="28"/>
  <c r="S112" i="28"/>
  <c r="S111" i="28"/>
  <c r="S110" i="28"/>
  <c r="S109" i="28"/>
  <c r="S108" i="28"/>
  <c r="S107" i="28"/>
  <c r="R102" i="28"/>
  <c r="P102" i="28"/>
  <c r="M102" i="28"/>
  <c r="L102" i="28"/>
  <c r="G102" i="28"/>
  <c r="F102" i="28"/>
  <c r="D102" i="28"/>
  <c r="C102" i="28"/>
  <c r="S101" i="28"/>
  <c r="S100" i="28"/>
  <c r="S99" i="28"/>
  <c r="S98" i="28"/>
  <c r="S97" i="28"/>
  <c r="S96" i="28"/>
  <c r="S95" i="28"/>
  <c r="S94" i="28"/>
  <c r="S93" i="28"/>
  <c r="S92" i="28"/>
  <c r="S91" i="28"/>
  <c r="S90" i="28"/>
  <c r="I88" i="28"/>
  <c r="R85" i="28"/>
  <c r="P85" i="28"/>
  <c r="P271" i="28" s="1"/>
  <c r="M85" i="28"/>
  <c r="M271" i="28" s="1"/>
  <c r="L85" i="28"/>
  <c r="L271" i="28" s="1"/>
  <c r="G85" i="28"/>
  <c r="G271" i="28" s="1"/>
  <c r="F85" i="28"/>
  <c r="F271" i="28" s="1"/>
  <c r="D85" i="28"/>
  <c r="D271" i="28" s="1"/>
  <c r="C85" i="28"/>
  <c r="C271" i="28" s="1"/>
  <c r="S84" i="28"/>
  <c r="S83" i="28"/>
  <c r="S82" i="28"/>
  <c r="S81" i="28"/>
  <c r="S80" i="28"/>
  <c r="S79" i="28"/>
  <c r="S78" i="28"/>
  <c r="S77" i="28"/>
  <c r="S76" i="28"/>
  <c r="S75" i="28"/>
  <c r="S74" i="28"/>
  <c r="S73" i="28"/>
  <c r="S72" i="28"/>
  <c r="S89" i="28" s="1"/>
  <c r="I71" i="28"/>
  <c r="C71" i="28"/>
  <c r="C88" i="28" s="1"/>
  <c r="O70" i="28"/>
  <c r="O87" i="28" s="1"/>
  <c r="L70" i="28"/>
  <c r="L87" i="28" s="1"/>
  <c r="B70" i="28"/>
  <c r="B87" i="28" s="1"/>
  <c r="R68" i="28"/>
  <c r="P68" i="28"/>
  <c r="M68" i="28"/>
  <c r="L68" i="28"/>
  <c r="J68" i="28"/>
  <c r="G68" i="28"/>
  <c r="F68" i="28"/>
  <c r="D68" i="28"/>
  <c r="C68" i="28"/>
  <c r="S67" i="28"/>
  <c r="S66" i="28"/>
  <c r="S65" i="28"/>
  <c r="S64" i="28"/>
  <c r="S63" i="28"/>
  <c r="S62" i="28"/>
  <c r="S61" i="28"/>
  <c r="S60" i="28"/>
  <c r="S59" i="28"/>
  <c r="S58" i="28"/>
  <c r="S57" i="28"/>
  <c r="S56" i="28"/>
  <c r="I85" i="28" l="1"/>
  <c r="O102" i="28"/>
  <c r="P204" i="28"/>
  <c r="I102" i="28"/>
  <c r="J85" i="28"/>
  <c r="L187" i="28"/>
  <c r="L275" i="28" s="1"/>
  <c r="M187" i="28"/>
  <c r="K85" i="28"/>
  <c r="P187" i="28"/>
  <c r="P275" i="28" s="1"/>
  <c r="O136" i="28"/>
  <c r="M204" i="28"/>
  <c r="O153" i="28"/>
  <c r="O85" i="28"/>
  <c r="O271" i="28" s="1"/>
  <c r="L204" i="28"/>
  <c r="O68" i="28"/>
  <c r="P170" i="28"/>
  <c r="N187" i="28"/>
  <c r="J102" i="28"/>
  <c r="L170" i="28"/>
  <c r="M170" i="28"/>
  <c r="O204" i="28"/>
  <c r="O119" i="28"/>
  <c r="O238" i="28"/>
  <c r="O255" i="28"/>
  <c r="O221" i="28"/>
  <c r="O187" i="28"/>
  <c r="O275" i="28" s="1"/>
  <c r="O170" i="28"/>
  <c r="Q102" i="28"/>
  <c r="H85" i="28"/>
  <c r="S102" i="28"/>
  <c r="E119" i="28"/>
  <c r="K119" i="28"/>
  <c r="H204" i="28"/>
  <c r="H187" i="28"/>
  <c r="H275" i="28" s="1"/>
  <c r="H221" i="28"/>
  <c r="E238" i="28"/>
  <c r="N255" i="28"/>
  <c r="S136" i="28"/>
  <c r="S170" i="28"/>
  <c r="Q255" i="28"/>
  <c r="N136" i="28"/>
  <c r="Q136" i="28"/>
  <c r="S119" i="28"/>
  <c r="Q170" i="28"/>
  <c r="Q221" i="28"/>
  <c r="E255" i="28"/>
  <c r="S221" i="28"/>
  <c r="E221" i="28"/>
  <c r="K221" i="28"/>
  <c r="N221" i="28"/>
  <c r="K255" i="28"/>
  <c r="S255" i="28"/>
  <c r="H255" i="28"/>
  <c r="H238" i="28"/>
  <c r="H277" i="28" s="1"/>
  <c r="K238" i="28"/>
  <c r="K277" i="28" s="1"/>
  <c r="S238" i="28"/>
  <c r="Q238" i="28"/>
  <c r="N238" i="28"/>
  <c r="N277" i="28" s="1"/>
  <c r="Q204" i="28"/>
  <c r="S204" i="28"/>
  <c r="K204" i="28"/>
  <c r="E204" i="28"/>
  <c r="N204" i="28"/>
  <c r="K187" i="28"/>
  <c r="K275" i="28" s="1"/>
  <c r="S187" i="28"/>
  <c r="Q187" i="28"/>
  <c r="Q275" i="28" s="1"/>
  <c r="E187" i="28"/>
  <c r="N170" i="28"/>
  <c r="E170" i="28"/>
  <c r="K170" i="28"/>
  <c r="H170" i="28"/>
  <c r="H119" i="28"/>
  <c r="N119" i="28"/>
  <c r="Q119" i="28"/>
  <c r="E136" i="28"/>
  <c r="H136" i="28"/>
  <c r="K136" i="28"/>
  <c r="H153" i="28"/>
  <c r="K153" i="28"/>
  <c r="E153" i="28"/>
  <c r="N153" i="28"/>
  <c r="Q153" i="28"/>
  <c r="S153" i="28"/>
  <c r="N102" i="28"/>
  <c r="H102" i="28"/>
  <c r="K102" i="28"/>
  <c r="E102" i="28"/>
  <c r="E85" i="28"/>
  <c r="E271" i="28" s="1"/>
  <c r="S85" i="28"/>
  <c r="Q85" i="28"/>
  <c r="Q271" i="28" s="1"/>
  <c r="N85" i="28"/>
  <c r="N271" i="28" s="1"/>
  <c r="N68" i="28"/>
  <c r="Q68" i="28"/>
  <c r="S68" i="28"/>
  <c r="K68" i="28"/>
  <c r="E68" i="28"/>
  <c r="H68" i="28"/>
  <c r="N54" i="27"/>
  <c r="F54" i="27"/>
  <c r="G54" i="27"/>
  <c r="H54" i="27"/>
  <c r="I54" i="27"/>
  <c r="J54" i="27"/>
  <c r="K54" i="27"/>
  <c r="L54" i="27"/>
  <c r="M54" i="27"/>
  <c r="E54" i="27"/>
  <c r="E277" i="28" l="1"/>
  <c r="Q277" i="28"/>
  <c r="O277" i="28"/>
  <c r="E275" i="28"/>
  <c r="N275" i="28"/>
  <c r="M275" i="28"/>
  <c r="H273" i="28"/>
  <c r="Q273" i="28"/>
  <c r="O273" i="28"/>
  <c r="K273" i="28"/>
  <c r="E273" i="28"/>
  <c r="N273" i="28"/>
  <c r="K271" i="28"/>
  <c r="H271" i="28"/>
  <c r="J271" i="28"/>
  <c r="I271" i="28"/>
  <c r="G272" i="28"/>
  <c r="J272" i="28"/>
  <c r="D274" i="28"/>
  <c r="J274" i="28"/>
  <c r="G274" i="28"/>
  <c r="D278" i="28"/>
  <c r="M278" i="28"/>
  <c r="J278" i="28"/>
  <c r="D276" i="28"/>
  <c r="J276" i="28"/>
  <c r="G278" i="28"/>
  <c r="G276" i="28"/>
  <c r="M274" i="28"/>
  <c r="D272" i="28"/>
  <c r="P272" i="28"/>
  <c r="M272" i="28"/>
  <c r="H274" i="28"/>
  <c r="E274" i="28"/>
  <c r="H276" i="28"/>
  <c r="K276" i="28"/>
  <c r="K278" i="28"/>
  <c r="K274" i="28"/>
  <c r="N274" i="28"/>
  <c r="N278" i="28"/>
  <c r="E278" i="28"/>
  <c r="H278" i="28"/>
  <c r="E276" i="28"/>
  <c r="P274" i="28"/>
  <c r="C41" i="32"/>
  <c r="O33" i="32"/>
  <c r="N33" i="32"/>
  <c r="N34" i="32" s="1"/>
  <c r="L33" i="32"/>
  <c r="J33" i="32"/>
  <c r="I33" i="32"/>
  <c r="H33" i="32"/>
  <c r="G33" i="32"/>
  <c r="F33" i="32"/>
  <c r="E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3" i="32"/>
  <c r="D12" i="32"/>
  <c r="D11" i="32"/>
  <c r="D10" i="32"/>
  <c r="D9" i="32"/>
  <c r="D8" i="32"/>
  <c r="C41" i="31"/>
  <c r="O33" i="31"/>
  <c r="N33" i="31"/>
  <c r="L33" i="31"/>
  <c r="J33" i="31"/>
  <c r="I33" i="31"/>
  <c r="H33" i="31"/>
  <c r="G33" i="31"/>
  <c r="F33" i="31"/>
  <c r="E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3" i="31"/>
  <c r="D12" i="31"/>
  <c r="D11" i="31"/>
  <c r="D10" i="31"/>
  <c r="D9" i="31"/>
  <c r="D8" i="31"/>
  <c r="C41" i="30"/>
  <c r="O33" i="30"/>
  <c r="N33" i="30"/>
  <c r="N34" i="30" s="1"/>
  <c r="L33" i="30"/>
  <c r="J33" i="30"/>
  <c r="I33" i="30"/>
  <c r="H33" i="30"/>
  <c r="G33" i="30"/>
  <c r="F33" i="30"/>
  <c r="E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3" i="30"/>
  <c r="D12" i="30"/>
  <c r="D11" i="30"/>
  <c r="D10" i="30"/>
  <c r="D9" i="30"/>
  <c r="D8" i="30"/>
  <c r="C41" i="29"/>
  <c r="O33" i="29"/>
  <c r="N33" i="29"/>
  <c r="L33" i="29"/>
  <c r="J33" i="29"/>
  <c r="I33" i="29"/>
  <c r="H33" i="29"/>
  <c r="G33" i="29"/>
  <c r="F33" i="29"/>
  <c r="E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3" i="29"/>
  <c r="D12" i="29"/>
  <c r="D11" i="29"/>
  <c r="D10" i="29"/>
  <c r="D9" i="29"/>
  <c r="D8" i="29"/>
  <c r="E272" i="28" l="1"/>
  <c r="H272" i="28"/>
  <c r="P278" i="28"/>
  <c r="K29" i="32" s="1"/>
  <c r="M29" i="32" s="1"/>
  <c r="Q278" i="28"/>
  <c r="P276" i="28"/>
  <c r="Q276" i="28"/>
  <c r="M276" i="28"/>
  <c r="K31" i="31" s="1"/>
  <c r="M31" i="31" s="1"/>
  <c r="N276" i="28"/>
  <c r="Q274" i="28"/>
  <c r="K32" i="30"/>
  <c r="M32" i="30" s="1"/>
  <c r="N272" i="28"/>
  <c r="K10" i="30"/>
  <c r="M10" i="30" s="1"/>
  <c r="K21" i="30"/>
  <c r="M21" i="30" s="1"/>
  <c r="K29" i="30"/>
  <c r="M29" i="30" s="1"/>
  <c r="K12" i="30"/>
  <c r="M12" i="30" s="1"/>
  <c r="K19" i="30"/>
  <c r="M19" i="30" s="1"/>
  <c r="K27" i="30"/>
  <c r="M27" i="30" s="1"/>
  <c r="K9" i="30"/>
  <c r="M9" i="30" s="1"/>
  <c r="K13" i="30"/>
  <c r="M13" i="30" s="1"/>
  <c r="K18" i="30"/>
  <c r="M18" i="30" s="1"/>
  <c r="K22" i="30"/>
  <c r="M22" i="30" s="1"/>
  <c r="K26" i="30"/>
  <c r="M26" i="30" s="1"/>
  <c r="K30" i="30"/>
  <c r="M30" i="30" s="1"/>
  <c r="N34" i="29"/>
  <c r="N34" i="31"/>
  <c r="Q272" i="28"/>
  <c r="K272" i="28"/>
  <c r="K31" i="32"/>
  <c r="M31" i="32" s="1"/>
  <c r="K16" i="32"/>
  <c r="M16" i="32" s="1"/>
  <c r="K17" i="30"/>
  <c r="M17" i="30" s="1"/>
  <c r="K25" i="30"/>
  <c r="M25" i="30" s="1"/>
  <c r="K8" i="30"/>
  <c r="M8" i="30" s="1"/>
  <c r="K15" i="30"/>
  <c r="M15" i="30" s="1"/>
  <c r="K23" i="30"/>
  <c r="M23" i="30" s="1"/>
  <c r="K31" i="30"/>
  <c r="M31" i="30" s="1"/>
  <c r="K11" i="30"/>
  <c r="M11" i="30" s="1"/>
  <c r="K16" i="30"/>
  <c r="M16" i="30" s="1"/>
  <c r="K20" i="30"/>
  <c r="M20" i="30" s="1"/>
  <c r="K24" i="30"/>
  <c r="M24" i="30" s="1"/>
  <c r="K28" i="30"/>
  <c r="M28" i="30" s="1"/>
  <c r="K32" i="29"/>
  <c r="M32" i="29" s="1"/>
  <c r="K30" i="29"/>
  <c r="M30" i="29" s="1"/>
  <c r="K28" i="29"/>
  <c r="M28" i="29" s="1"/>
  <c r="K26" i="29"/>
  <c r="M26" i="29" s="1"/>
  <c r="K24" i="29"/>
  <c r="M24" i="29" s="1"/>
  <c r="K22" i="29"/>
  <c r="M22" i="29" s="1"/>
  <c r="K20" i="29"/>
  <c r="M20" i="29" s="1"/>
  <c r="K18" i="29"/>
  <c r="M18" i="29" s="1"/>
  <c r="K16" i="29"/>
  <c r="M16" i="29" s="1"/>
  <c r="K13" i="29"/>
  <c r="M13" i="29" s="1"/>
  <c r="K11" i="29"/>
  <c r="M11" i="29" s="1"/>
  <c r="K9" i="29"/>
  <c r="M9" i="29" s="1"/>
  <c r="K31" i="29"/>
  <c r="M31" i="29" s="1"/>
  <c r="K29" i="29"/>
  <c r="M29" i="29" s="1"/>
  <c r="K25" i="29"/>
  <c r="M25" i="29" s="1"/>
  <c r="K23" i="29"/>
  <c r="M23" i="29" s="1"/>
  <c r="K19" i="29"/>
  <c r="M19" i="29" s="1"/>
  <c r="K15" i="29"/>
  <c r="M15" i="29" s="1"/>
  <c r="K10" i="29"/>
  <c r="M10" i="29" s="1"/>
  <c r="K8" i="29"/>
  <c r="K27" i="29"/>
  <c r="M27" i="29" s="1"/>
  <c r="K21" i="29"/>
  <c r="M21" i="29" s="1"/>
  <c r="K17" i="29"/>
  <c r="M17" i="29" s="1"/>
  <c r="K12" i="29"/>
  <c r="M12" i="29" s="1"/>
  <c r="D33" i="32"/>
  <c r="D33" i="31"/>
  <c r="D33" i="29"/>
  <c r="D33" i="30"/>
  <c r="M14" i="31"/>
  <c r="M14" i="32"/>
  <c r="M14" i="30"/>
  <c r="M14" i="29"/>
  <c r="O19" i="28"/>
  <c r="O36" i="28" s="1"/>
  <c r="O258" i="28" s="1"/>
  <c r="O263" i="28" s="1"/>
  <c r="O267" i="28" s="1"/>
  <c r="L19" i="28"/>
  <c r="L36" i="28" s="1"/>
  <c r="L258" i="28" s="1"/>
  <c r="L263" i="28" s="1"/>
  <c r="L267" i="28" s="1"/>
  <c r="P51" i="28"/>
  <c r="O51" i="28"/>
  <c r="P34" i="28"/>
  <c r="O34" i="28"/>
  <c r="P17" i="28"/>
  <c r="O17" i="28"/>
  <c r="N64" i="27"/>
  <c r="M64" i="27"/>
  <c r="L64" i="27"/>
  <c r="K64" i="27"/>
  <c r="J64" i="27"/>
  <c r="I64" i="27"/>
  <c r="H64" i="27"/>
  <c r="G64" i="27"/>
  <c r="F64" i="27"/>
  <c r="N63" i="27"/>
  <c r="M63" i="27"/>
  <c r="L63" i="27"/>
  <c r="K63" i="27"/>
  <c r="J63" i="27"/>
  <c r="I63" i="27"/>
  <c r="H63" i="27"/>
  <c r="G63" i="27"/>
  <c r="F63" i="27"/>
  <c r="E64" i="27"/>
  <c r="E63" i="27"/>
  <c r="O261" i="28" l="1"/>
  <c r="D9" i="27" s="1"/>
  <c r="O269" i="28"/>
  <c r="O281" i="28" s="1"/>
  <c r="P269" i="28"/>
  <c r="P281" i="28" s="1"/>
  <c r="P261" i="28"/>
  <c r="D14" i="27" s="1"/>
  <c r="K15" i="32"/>
  <c r="M15" i="32" s="1"/>
  <c r="K22" i="32"/>
  <c r="M22" i="32" s="1"/>
  <c r="K32" i="32"/>
  <c r="M32" i="32" s="1"/>
  <c r="K23" i="32"/>
  <c r="M23" i="32" s="1"/>
  <c r="K13" i="32"/>
  <c r="M13" i="32" s="1"/>
  <c r="K30" i="32"/>
  <c r="M30" i="32" s="1"/>
  <c r="K24" i="32"/>
  <c r="M24" i="32" s="1"/>
  <c r="K10" i="32"/>
  <c r="M10" i="32" s="1"/>
  <c r="K19" i="32"/>
  <c r="M19" i="32" s="1"/>
  <c r="K27" i="32"/>
  <c r="M27" i="32" s="1"/>
  <c r="K9" i="32"/>
  <c r="M9" i="32" s="1"/>
  <c r="K18" i="32"/>
  <c r="M18" i="32" s="1"/>
  <c r="K26" i="32"/>
  <c r="M26" i="32" s="1"/>
  <c r="K11" i="32"/>
  <c r="M11" i="32" s="1"/>
  <c r="K20" i="32"/>
  <c r="M20" i="32" s="1"/>
  <c r="K28" i="32"/>
  <c r="M28" i="32" s="1"/>
  <c r="K8" i="32"/>
  <c r="M8" i="32" s="1"/>
  <c r="K12" i="32"/>
  <c r="M12" i="32" s="1"/>
  <c r="K17" i="32"/>
  <c r="M17" i="32" s="1"/>
  <c r="K21" i="32"/>
  <c r="M21" i="32" s="1"/>
  <c r="K25" i="32"/>
  <c r="M25" i="32" s="1"/>
  <c r="K33" i="29"/>
  <c r="K8" i="31"/>
  <c r="K15" i="31"/>
  <c r="M15" i="31" s="1"/>
  <c r="K19" i="31"/>
  <c r="M19" i="31" s="1"/>
  <c r="K23" i="31"/>
  <c r="M23" i="31" s="1"/>
  <c r="K30" i="31"/>
  <c r="M30" i="31" s="1"/>
  <c r="K9" i="31"/>
  <c r="M9" i="31" s="1"/>
  <c r="K13" i="31"/>
  <c r="M13" i="31" s="1"/>
  <c r="K18" i="31"/>
  <c r="M18" i="31" s="1"/>
  <c r="K22" i="31"/>
  <c r="M22" i="31" s="1"/>
  <c r="K28" i="31"/>
  <c r="M28" i="31" s="1"/>
  <c r="K25" i="31"/>
  <c r="M25" i="31" s="1"/>
  <c r="K29" i="31"/>
  <c r="M29" i="31" s="1"/>
  <c r="M8" i="29"/>
  <c r="M33" i="29" s="1"/>
  <c r="K33" i="30"/>
  <c r="K10" i="31"/>
  <c r="M10" i="31" s="1"/>
  <c r="K17" i="31"/>
  <c r="M17" i="31" s="1"/>
  <c r="K21" i="31"/>
  <c r="M21" i="31" s="1"/>
  <c r="K26" i="31"/>
  <c r="M26" i="31" s="1"/>
  <c r="K12" i="31"/>
  <c r="M12" i="31" s="1"/>
  <c r="K11" i="31"/>
  <c r="M11" i="31" s="1"/>
  <c r="K16" i="31"/>
  <c r="M16" i="31" s="1"/>
  <c r="K20" i="31"/>
  <c r="M20" i="31" s="1"/>
  <c r="K24" i="31"/>
  <c r="M24" i="31" s="1"/>
  <c r="K32" i="31"/>
  <c r="M32" i="31" s="1"/>
  <c r="K27" i="31"/>
  <c r="M27" i="31" s="1"/>
  <c r="M33" i="30"/>
  <c r="Q34" i="28"/>
  <c r="Q51" i="28"/>
  <c r="Q17" i="28"/>
  <c r="N34" i="28"/>
  <c r="N51" i="28"/>
  <c r="E58" i="27"/>
  <c r="F58" i="27" s="1"/>
  <c r="G58" i="27" s="1"/>
  <c r="H58" i="27" s="1"/>
  <c r="I58" i="27" s="1"/>
  <c r="J58" i="27" s="1"/>
  <c r="K58" i="27" s="1"/>
  <c r="L58" i="27" s="1"/>
  <c r="M58" i="27" s="1"/>
  <c r="N58" i="27" s="1"/>
  <c r="O48" i="27"/>
  <c r="O47" i="27"/>
  <c r="F3" i="27"/>
  <c r="G3" i="27" s="1"/>
  <c r="H3" i="27" s="1"/>
  <c r="I3" i="27" s="1"/>
  <c r="J3" i="27" s="1"/>
  <c r="K3" i="27" s="1"/>
  <c r="L3" i="27" s="1"/>
  <c r="M3" i="27" s="1"/>
  <c r="N3" i="27" s="1"/>
  <c r="B24" i="27"/>
  <c r="B38" i="27" s="1"/>
  <c r="I259" i="28"/>
  <c r="I268" i="28" s="1"/>
  <c r="I37" i="28"/>
  <c r="I20" i="28"/>
  <c r="C20" i="28"/>
  <c r="C37" i="28" s="1"/>
  <c r="C259" i="28" s="1"/>
  <c r="C268" i="28" s="1"/>
  <c r="B29" i="27"/>
  <c r="B43" i="27" s="1"/>
  <c r="B28" i="27"/>
  <c r="B42" i="27" s="1"/>
  <c r="B27" i="27"/>
  <c r="B41" i="27" s="1"/>
  <c r="B26" i="27"/>
  <c r="B40" i="27" s="1"/>
  <c r="B25" i="27"/>
  <c r="B39" i="27" s="1"/>
  <c r="S21" i="28"/>
  <c r="S38" i="28" s="1"/>
  <c r="S260" i="28" s="1"/>
  <c r="R51" i="28"/>
  <c r="R34" i="28"/>
  <c r="R17" i="28"/>
  <c r="B19" i="28"/>
  <c r="B36" i="28" s="1"/>
  <c r="M51" i="28"/>
  <c r="L51" i="28"/>
  <c r="J51" i="28"/>
  <c r="I51" i="28"/>
  <c r="G51" i="28"/>
  <c r="F51" i="28"/>
  <c r="D51" i="28"/>
  <c r="C51" i="28"/>
  <c r="M34" i="28"/>
  <c r="L34" i="28"/>
  <c r="J34" i="28"/>
  <c r="I34" i="28"/>
  <c r="G34" i="28"/>
  <c r="F34" i="28"/>
  <c r="D34" i="28"/>
  <c r="C34" i="28"/>
  <c r="C17" i="28"/>
  <c r="D17" i="28"/>
  <c r="M17" i="28"/>
  <c r="G17" i="28"/>
  <c r="F17" i="28"/>
  <c r="I17" i="28"/>
  <c r="J17" i="28"/>
  <c r="L17" i="28"/>
  <c r="R261" i="28" l="1"/>
  <c r="C261" i="28"/>
  <c r="C269" i="28"/>
  <c r="C281" i="28" s="1"/>
  <c r="F269" i="28"/>
  <c r="F281" i="28" s="1"/>
  <c r="F261" i="28"/>
  <c r="D5" i="27" s="1"/>
  <c r="I261" i="28"/>
  <c r="I269" i="28"/>
  <c r="I281" i="28" s="1"/>
  <c r="L269" i="28"/>
  <c r="L281" i="28" s="1"/>
  <c r="L261" i="28"/>
  <c r="N269" i="28"/>
  <c r="N281" i="28" s="1"/>
  <c r="N261" i="28"/>
  <c r="D269" i="28"/>
  <c r="D281" i="28" s="1"/>
  <c r="D261" i="28"/>
  <c r="G261" i="28"/>
  <c r="G269" i="28"/>
  <c r="G281" i="28" s="1"/>
  <c r="J269" i="28"/>
  <c r="J281" i="28" s="1"/>
  <c r="J261" i="28"/>
  <c r="M261" i="28"/>
  <c r="M269" i="28"/>
  <c r="M281" i="28" s="1"/>
  <c r="Q261" i="28"/>
  <c r="Q265" i="28" s="1"/>
  <c r="Q269" i="28"/>
  <c r="Q281" i="28" s="1"/>
  <c r="D15" i="27"/>
  <c r="D6" i="27"/>
  <c r="P270" i="28"/>
  <c r="M33" i="32"/>
  <c r="K33" i="32"/>
  <c r="K33" i="31"/>
  <c r="M8" i="31"/>
  <c r="M33" i="31" s="1"/>
  <c r="P265" i="28"/>
  <c r="I28" i="27" s="1"/>
  <c r="S51" i="28"/>
  <c r="S34" i="28"/>
  <c r="S17" i="28"/>
  <c r="N17" i="28"/>
  <c r="K17" i="28"/>
  <c r="H17" i="28"/>
  <c r="E34" i="28"/>
  <c r="H51" i="28"/>
  <c r="K51" i="28"/>
  <c r="E51" i="28"/>
  <c r="H34" i="28"/>
  <c r="K34" i="28"/>
  <c r="E17" i="28"/>
  <c r="S261" i="28" l="1"/>
  <c r="K261" i="28"/>
  <c r="K269" i="28"/>
  <c r="K281" i="28" s="1"/>
  <c r="H269" i="28"/>
  <c r="H281" i="28" s="1"/>
  <c r="H261" i="28"/>
  <c r="H265" i="28" s="1"/>
  <c r="E261" i="28"/>
  <c r="E269" i="28"/>
  <c r="E281" i="28" s="1"/>
  <c r="E265" i="28"/>
  <c r="J270" i="28"/>
  <c r="K265" i="28"/>
  <c r="D270" i="28"/>
  <c r="M270" i="28"/>
  <c r="G270" i="28"/>
  <c r="Q270" i="28"/>
  <c r="D265" i="28"/>
  <c r="N265" i="28"/>
  <c r="M265" i="28"/>
  <c r="D7" i="27"/>
  <c r="J28" i="27"/>
  <c r="G28" i="27"/>
  <c r="M28" i="27"/>
  <c r="E28" i="27"/>
  <c r="F28" i="27"/>
  <c r="N28" i="27"/>
  <c r="L28" i="27"/>
  <c r="H28" i="27"/>
  <c r="K28" i="27"/>
  <c r="J265" i="28"/>
  <c r="D11" i="27"/>
  <c r="G265" i="28"/>
  <c r="E24" i="27" s="1"/>
  <c r="D10" i="27"/>
  <c r="D12" i="27"/>
  <c r="D8" i="27"/>
  <c r="D13" i="27"/>
  <c r="E270" i="28" l="1"/>
  <c r="K270" i="28"/>
  <c r="H270" i="28"/>
  <c r="N270" i="28"/>
  <c r="K35" i="26"/>
  <c r="M35" i="26" s="1"/>
  <c r="K33" i="26"/>
  <c r="M33" i="26" s="1"/>
  <c r="K31" i="26"/>
  <c r="M31" i="26" s="1"/>
  <c r="K29" i="26"/>
  <c r="M29" i="26" s="1"/>
  <c r="K27" i="26"/>
  <c r="M27" i="26" s="1"/>
  <c r="K25" i="26"/>
  <c r="M25" i="26" s="1"/>
  <c r="K23" i="26"/>
  <c r="M23" i="26" s="1"/>
  <c r="K21" i="26"/>
  <c r="M21" i="26" s="1"/>
  <c r="K19" i="26"/>
  <c r="M19" i="26" s="1"/>
  <c r="K11" i="26"/>
  <c r="M11" i="26" s="1"/>
  <c r="K9" i="26"/>
  <c r="M9" i="26" s="1"/>
  <c r="K32" i="26"/>
  <c r="M32" i="26" s="1"/>
  <c r="K30" i="26"/>
  <c r="M30" i="26" s="1"/>
  <c r="K28" i="26"/>
  <c r="M28" i="26" s="1"/>
  <c r="K24" i="26"/>
  <c r="M24" i="26" s="1"/>
  <c r="K22" i="26"/>
  <c r="M22" i="26" s="1"/>
  <c r="K20" i="26"/>
  <c r="M20" i="26" s="1"/>
  <c r="K12" i="26"/>
  <c r="M12" i="26" s="1"/>
  <c r="K10" i="26"/>
  <c r="M10" i="26" s="1"/>
  <c r="K8" i="26"/>
  <c r="M8" i="26" s="1"/>
  <c r="K34" i="26"/>
  <c r="M34" i="26" s="1"/>
  <c r="K26" i="26"/>
  <c r="M26" i="26" s="1"/>
  <c r="K18" i="26"/>
  <c r="M18" i="26" s="1"/>
  <c r="G26" i="27"/>
  <c r="N26" i="27"/>
  <c r="F26" i="27"/>
  <c r="M26" i="27"/>
  <c r="E26" i="27"/>
  <c r="L26" i="27"/>
  <c r="K26" i="27"/>
  <c r="J26" i="27"/>
  <c r="I26" i="27"/>
  <c r="H26" i="27"/>
  <c r="M27" i="27"/>
  <c r="E27" i="27"/>
  <c r="L27" i="27"/>
  <c r="K27" i="27"/>
  <c r="J27" i="27"/>
  <c r="I27" i="27"/>
  <c r="H27" i="27"/>
  <c r="G27" i="27"/>
  <c r="N27" i="27"/>
  <c r="F27" i="27"/>
  <c r="K24" i="27"/>
  <c r="J24" i="27"/>
  <c r="I24" i="27"/>
  <c r="H24" i="27"/>
  <c r="G24" i="27"/>
  <c r="N24" i="27"/>
  <c r="F24" i="27"/>
  <c r="M24" i="27"/>
  <c r="L24" i="27"/>
  <c r="I25" i="27"/>
  <c r="H25" i="27"/>
  <c r="G25" i="27"/>
  <c r="N25" i="27"/>
  <c r="F25" i="27"/>
  <c r="M25" i="27"/>
  <c r="E25" i="27"/>
  <c r="L25" i="27"/>
  <c r="K25" i="27"/>
  <c r="J25" i="27"/>
  <c r="E30" i="27" l="1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2" i="26"/>
  <c r="D11" i="26"/>
  <c r="D10" i="26"/>
  <c r="D9" i="26"/>
  <c r="D8" i="26"/>
  <c r="D36" i="26" l="1"/>
  <c r="O36" i="26"/>
  <c r="M17" i="26"/>
  <c r="D16" i="27" l="1"/>
  <c r="F36" i="26" l="1"/>
  <c r="N36" i="26" l="1"/>
  <c r="N37" i="26" s="1"/>
  <c r="M36" i="26"/>
  <c r="L36" i="26"/>
  <c r="K36" i="26"/>
  <c r="J36" i="26"/>
  <c r="I36" i="26"/>
  <c r="H36" i="26"/>
  <c r="G36" i="26"/>
  <c r="E36" i="26"/>
  <c r="E14" i="27" l="1"/>
  <c r="F14" i="27" s="1"/>
  <c r="E9" i="27"/>
  <c r="E37" i="27" s="1"/>
  <c r="F9" i="27" l="1"/>
  <c r="F42" i="27"/>
  <c r="G14" i="27"/>
  <c r="F37" i="27" l="1"/>
  <c r="G9" i="27"/>
  <c r="H14" i="27"/>
  <c r="G42" i="27"/>
  <c r="G37" i="27" l="1"/>
  <c r="H9" i="27"/>
  <c r="I14" i="27"/>
  <c r="H42" i="27"/>
  <c r="I9" i="27" l="1"/>
  <c r="H37" i="27"/>
  <c r="J14" i="27"/>
  <c r="I42" i="27"/>
  <c r="J9" i="27" l="1"/>
  <c r="I37" i="27"/>
  <c r="K14" i="27"/>
  <c r="J42" i="27"/>
  <c r="K9" i="27" l="1"/>
  <c r="J37" i="27"/>
  <c r="L14" i="27"/>
  <c r="K42" i="27"/>
  <c r="L9" i="27" l="1"/>
  <c r="K37" i="27"/>
  <c r="M14" i="27"/>
  <c r="L42" i="27"/>
  <c r="M9" i="27" l="1"/>
  <c r="L37" i="27"/>
  <c r="N14" i="27"/>
  <c r="M42" i="27"/>
  <c r="E15" i="27"/>
  <c r="E43" i="27" s="1"/>
  <c r="E13" i="27"/>
  <c r="E12" i="27"/>
  <c r="F12" i="27" s="1"/>
  <c r="E11" i="27"/>
  <c r="C11" i="27"/>
  <c r="C12" i="27" s="1"/>
  <c r="C13" i="27" s="1"/>
  <c r="E10" i="27"/>
  <c r="E8" i="27"/>
  <c r="E36" i="27" s="1"/>
  <c r="E7" i="27"/>
  <c r="E6" i="27"/>
  <c r="F6" i="27" s="1"/>
  <c r="F34" i="27" s="1"/>
  <c r="E5" i="27"/>
  <c r="E33" i="27" l="1"/>
  <c r="E65" i="27"/>
  <c r="F7" i="27"/>
  <c r="G7" i="27" s="1"/>
  <c r="N9" i="27"/>
  <c r="N37" i="27" s="1"/>
  <c r="M37" i="27"/>
  <c r="N42" i="27"/>
  <c r="F13" i="27"/>
  <c r="C14" i="27"/>
  <c r="C15" i="27" s="1"/>
  <c r="C19" i="27" s="1"/>
  <c r="C20" i="27" s="1"/>
  <c r="C21" i="27" s="1"/>
  <c r="E34" i="27"/>
  <c r="E35" i="27"/>
  <c r="E42" i="27"/>
  <c r="F8" i="27"/>
  <c r="E16" i="27"/>
  <c r="F10" i="27"/>
  <c r="G6" i="27"/>
  <c r="G34" i="27" s="1"/>
  <c r="F5" i="27"/>
  <c r="F33" i="27" s="1"/>
  <c r="F11" i="27"/>
  <c r="G12" i="27"/>
  <c r="F15" i="27"/>
  <c r="F43" i="27" s="1"/>
  <c r="G35" i="27" l="1"/>
  <c r="F35" i="27"/>
  <c r="F41" i="27"/>
  <c r="F38" i="27"/>
  <c r="F39" i="27"/>
  <c r="G13" i="27"/>
  <c r="G41" i="27" s="1"/>
  <c r="F36" i="27"/>
  <c r="G40" i="27"/>
  <c r="F40" i="27"/>
  <c r="E41" i="27"/>
  <c r="C22" i="27"/>
  <c r="C23" i="27" s="1"/>
  <c r="C24" i="27" s="1"/>
  <c r="C25" i="27" s="1"/>
  <c r="C26" i="27" s="1"/>
  <c r="C27" i="27" s="1"/>
  <c r="C28" i="27" s="1"/>
  <c r="C29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7" i="27" s="1"/>
  <c r="C48" i="27" s="1"/>
  <c r="E40" i="27"/>
  <c r="E39" i="27"/>
  <c r="E38" i="27"/>
  <c r="N30" i="27"/>
  <c r="H30" i="27"/>
  <c r="G30" i="27"/>
  <c r="F30" i="27"/>
  <c r="G8" i="27"/>
  <c r="J30" i="27"/>
  <c r="I30" i="27"/>
  <c r="H12" i="27"/>
  <c r="H40" i="27" s="1"/>
  <c r="K30" i="27"/>
  <c r="L30" i="27"/>
  <c r="F16" i="27"/>
  <c r="G10" i="27"/>
  <c r="G38" i="27" s="1"/>
  <c r="G11" i="27"/>
  <c r="G39" i="27" s="1"/>
  <c r="M30" i="27"/>
  <c r="G5" i="27"/>
  <c r="G33" i="27" s="1"/>
  <c r="G15" i="27"/>
  <c r="G43" i="27" s="1"/>
  <c r="H7" i="27"/>
  <c r="H6" i="27"/>
  <c r="H34" i="27" s="1"/>
  <c r="O30" i="27" l="1"/>
  <c r="E44" i="27"/>
  <c r="E57" i="27" s="1"/>
  <c r="G65" i="27"/>
  <c r="F65" i="27"/>
  <c r="C52" i="27"/>
  <c r="C53" i="27" s="1"/>
  <c r="H35" i="27"/>
  <c r="H13" i="27"/>
  <c r="H41" i="27" s="1"/>
  <c r="G36" i="27"/>
  <c r="H8" i="27"/>
  <c r="I6" i="27"/>
  <c r="I34" i="27" s="1"/>
  <c r="I7" i="27"/>
  <c r="H11" i="27"/>
  <c r="H39" i="27" s="1"/>
  <c r="H15" i="27"/>
  <c r="H43" i="27" s="1"/>
  <c r="H5" i="27"/>
  <c r="H33" i="27" s="1"/>
  <c r="F44" i="27"/>
  <c r="I12" i="27"/>
  <c r="I40" i="27" s="1"/>
  <c r="H10" i="27"/>
  <c r="H38" i="27" s="1"/>
  <c r="G16" i="27"/>
  <c r="F57" i="27" l="1"/>
  <c r="F61" i="27" s="1"/>
  <c r="E61" i="27"/>
  <c r="H65" i="27"/>
  <c r="I35" i="27"/>
  <c r="I13" i="27"/>
  <c r="I41" i="27" s="1"/>
  <c r="H36" i="27"/>
  <c r="I8" i="27"/>
  <c r="G44" i="27"/>
  <c r="G57" i="27" s="1"/>
  <c r="G61" i="27" s="1"/>
  <c r="J7" i="27"/>
  <c r="I5" i="27"/>
  <c r="I33" i="27" s="1"/>
  <c r="I15" i="27"/>
  <c r="I43" i="27" s="1"/>
  <c r="I10" i="27"/>
  <c r="I38" i="27" s="1"/>
  <c r="H16" i="27"/>
  <c r="I11" i="27"/>
  <c r="I39" i="27" s="1"/>
  <c r="J12" i="27"/>
  <c r="J40" i="27" s="1"/>
  <c r="J6" i="27"/>
  <c r="J34" i="27" s="1"/>
  <c r="J13" i="27" l="1"/>
  <c r="J41" i="27" s="1"/>
  <c r="I65" i="27"/>
  <c r="J35" i="27"/>
  <c r="I36" i="27"/>
  <c r="J8" i="27"/>
  <c r="K12" i="27"/>
  <c r="K40" i="27" s="1"/>
  <c r="J15" i="27"/>
  <c r="J43" i="27" s="1"/>
  <c r="J11" i="27"/>
  <c r="J39" i="27" s="1"/>
  <c r="J5" i="27"/>
  <c r="J33" i="27" s="1"/>
  <c r="J10" i="27"/>
  <c r="J38" i="27" s="1"/>
  <c r="I16" i="27"/>
  <c r="K6" i="27"/>
  <c r="K34" i="27" s="1"/>
  <c r="H44" i="27"/>
  <c r="H57" i="27" s="1"/>
  <c r="H61" i="27" s="1"/>
  <c r="K7" i="27"/>
  <c r="K13" i="27" l="1"/>
  <c r="K41" i="27" s="1"/>
  <c r="J65" i="27"/>
  <c r="K35" i="27"/>
  <c r="J36" i="27"/>
  <c r="K8" i="27"/>
  <c r="L7" i="27"/>
  <c r="K5" i="27"/>
  <c r="K33" i="27" s="1"/>
  <c r="L6" i="27"/>
  <c r="K11" i="27"/>
  <c r="K39" i="27" s="1"/>
  <c r="K15" i="27"/>
  <c r="K43" i="27" s="1"/>
  <c r="K10" i="27"/>
  <c r="K38" i="27" s="1"/>
  <c r="J16" i="27"/>
  <c r="L12" i="27"/>
  <c r="L40" i="27" s="1"/>
  <c r="I44" i="27"/>
  <c r="I57" i="27" s="1"/>
  <c r="I61" i="27" s="1"/>
  <c r="L13" i="27" l="1"/>
  <c r="L41" i="27" s="1"/>
  <c r="K65" i="27"/>
  <c r="L35" i="27"/>
  <c r="M6" i="27"/>
  <c r="M34" i="27" s="1"/>
  <c r="L34" i="27"/>
  <c r="K36" i="27"/>
  <c r="L8" i="27"/>
  <c r="L11" i="27"/>
  <c r="L39" i="27" s="1"/>
  <c r="K16" i="27"/>
  <c r="L10" i="27"/>
  <c r="L38" i="27" s="1"/>
  <c r="J44" i="27"/>
  <c r="J57" i="27" s="1"/>
  <c r="J61" i="27" s="1"/>
  <c r="L5" i="27"/>
  <c r="L33" i="27" s="1"/>
  <c r="L15" i="27"/>
  <c r="L43" i="27" s="1"/>
  <c r="M7" i="27"/>
  <c r="M12" i="27"/>
  <c r="M40" i="27" s="1"/>
  <c r="M13" i="27" l="1"/>
  <c r="M41" i="27" s="1"/>
  <c r="L65" i="27"/>
  <c r="M35" i="27"/>
  <c r="L36" i="27"/>
  <c r="M8" i="27"/>
  <c r="N7" i="27"/>
  <c r="N6" i="27"/>
  <c r="N34" i="27" s="1"/>
  <c r="M15" i="27"/>
  <c r="M43" i="27" s="1"/>
  <c r="L16" i="27"/>
  <c r="M10" i="27"/>
  <c r="M38" i="27" s="1"/>
  <c r="K44" i="27"/>
  <c r="K57" i="27" s="1"/>
  <c r="K61" i="27" s="1"/>
  <c r="M5" i="27"/>
  <c r="M33" i="27" s="1"/>
  <c r="N12" i="27"/>
  <c r="N40" i="27" s="1"/>
  <c r="M11" i="27"/>
  <c r="M39" i="27" s="1"/>
  <c r="N13" i="27" l="1"/>
  <c r="N41" i="27" s="1"/>
  <c r="M65" i="27"/>
  <c r="N35" i="27"/>
  <c r="M36" i="27"/>
  <c r="N8" i="27"/>
  <c r="N36" i="27" s="1"/>
  <c r="L44" i="27"/>
  <c r="L57" i="27" s="1"/>
  <c r="L61" i="27" s="1"/>
  <c r="N15" i="27"/>
  <c r="N5" i="27"/>
  <c r="N11" i="27"/>
  <c r="N39" i="27" s="1"/>
  <c r="M16" i="27"/>
  <c r="N10" i="27"/>
  <c r="N43" i="27" l="1"/>
  <c r="N38" i="27"/>
  <c r="N33" i="27"/>
  <c r="M44" i="27"/>
  <c r="M57" i="27" s="1"/>
  <c r="M61" i="27" s="1"/>
  <c r="N16" i="27"/>
  <c r="O16" i="27" s="1"/>
  <c r="N65" i="27" l="1"/>
  <c r="N44" i="27"/>
  <c r="N57" i="27" l="1"/>
  <c r="N61" i="27" s="1"/>
  <c r="O44" i="27"/>
</calcChain>
</file>

<file path=xl/sharedStrings.xml><?xml version="1.0" encoding="utf-8"?>
<sst xmlns="http://schemas.openxmlformats.org/spreadsheetml/2006/main" count="917" uniqueCount="138">
  <si>
    <t>B</t>
  </si>
  <si>
    <t>C</t>
  </si>
  <si>
    <t>D</t>
  </si>
  <si>
    <t>E</t>
  </si>
  <si>
    <t>F</t>
  </si>
  <si>
    <t>roční diskont</t>
  </si>
  <si>
    <t>G</t>
  </si>
  <si>
    <t>řádek</t>
  </si>
  <si>
    <t>A</t>
  </si>
  <si>
    <t>CELKEM</t>
  </si>
  <si>
    <t>GJ</t>
  </si>
  <si>
    <t>Zemní plyn [MWh]</t>
  </si>
  <si>
    <t>Elektrická energie [MWh]</t>
  </si>
  <si>
    <t>C - Zaručená spotřeba energie v technických jednotkách a náklady na spotřebu energie a ostatní náklady v tis. Kč po dobu trvání kontraktu</t>
  </si>
  <si>
    <t>Poznámky:</t>
  </si>
  <si>
    <t>Teplo [GJ]</t>
  </si>
  <si>
    <t>Stručný popis opatření</t>
  </si>
  <si>
    <t>Roční úspora</t>
  </si>
  <si>
    <t>Úspora nákladů celkem za celé období</t>
  </si>
  <si>
    <t>Náklady opatření (za celé období)</t>
  </si>
  <si>
    <t>Energie celkem</t>
  </si>
  <si>
    <t xml:space="preserve">   v tom:</t>
  </si>
  <si>
    <t>Vody</t>
  </si>
  <si>
    <t>Ostatních provozních nákladů</t>
  </si>
  <si>
    <t>Investiční</t>
  </si>
  <si>
    <t>Elektřiny</t>
  </si>
  <si>
    <t>ZP</t>
  </si>
  <si>
    <t>MWh</t>
  </si>
  <si>
    <t>MWh**</t>
  </si>
  <si>
    <t>SOUČET</t>
  </si>
  <si>
    <t>**) ve spalném teple</t>
  </si>
  <si>
    <t>Tepla</t>
  </si>
  <si>
    <t>Kvalita technického návrhu</t>
  </si>
  <si>
    <t>Přiměřenost nákladů</t>
  </si>
  <si>
    <t>GJ**</t>
  </si>
  <si>
    <t>OPN</t>
  </si>
  <si>
    <t xml:space="preserve"> = ostatní provozní náklady</t>
  </si>
  <si>
    <t>V případě více opatření vložte další řádky</t>
  </si>
  <si>
    <t>Dosažené úspory energie [GJ]</t>
  </si>
  <si>
    <t>Dosažená úspora energie [%]</t>
  </si>
  <si>
    <t>Úspora se vyplňuje jako kladné hodnoty, zvýšení spotřeby pak jsou záporné údaje se znaménkem "-" !</t>
  </si>
  <si>
    <t>Vodné [m3]</t>
  </si>
  <si>
    <t>Stočné [m3]</t>
  </si>
  <si>
    <t>A = 6+7+8+9+10+11</t>
  </si>
  <si>
    <t>B = 17+18+19+20+21+22</t>
  </si>
  <si>
    <t>C = A - B = 27+28+29+30+31+32+33</t>
  </si>
  <si>
    <t>Správnost odhadu výše úspory</t>
  </si>
  <si>
    <t>Náklady na opatření</t>
  </si>
  <si>
    <t>Náklady na projektovou dokumentaci</t>
  </si>
  <si>
    <t>Počet let</t>
  </si>
  <si>
    <t>POVINNÁ OPATŘENÍ</t>
  </si>
  <si>
    <t>DALŠÍ ÚČASTNÍKEM NAVRŽENÁ OPATŘENÍ</t>
  </si>
  <si>
    <t>ÚČASTNÍK vyplní pouze žlutě podsvícená pole!</t>
  </si>
  <si>
    <t>Úplnost a jednoznač. popisu opatření</t>
  </si>
  <si>
    <t>Číslo opatření</t>
  </si>
  <si>
    <t>Nákladů celkem 
(na energii a vodu)</t>
  </si>
  <si>
    <r>
      <t>m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</si>
  <si>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b/>
        <vertAlign val="superscript"/>
        <sz val="11"/>
        <color indexed="8"/>
        <rFont val="Calibri"/>
        <family val="2"/>
        <charset val="238"/>
        <scheme val="minor"/>
      </rPr>
      <t>3</t>
    </r>
  </si>
  <si>
    <t>leden</t>
  </si>
  <si>
    <t>únor</t>
  </si>
  <si>
    <t>březen</t>
  </si>
  <si>
    <t>duben</t>
  </si>
  <si>
    <t>květen</t>
  </si>
  <si>
    <t>červen</t>
  </si>
  <si>
    <t>čevenec</t>
  </si>
  <si>
    <t>srpen</t>
  </si>
  <si>
    <t>září</t>
  </si>
  <si>
    <t>říjen</t>
  </si>
  <si>
    <t>listopad</t>
  </si>
  <si>
    <t>prosinec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</si>
  <si>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</si>
  <si>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DPH</t>
  </si>
  <si>
    <t>Kč bez DPH</t>
  </si>
  <si>
    <t>Kč s DPH</t>
  </si>
  <si>
    <t>ZEMNÍ PLYN</t>
  </si>
  <si>
    <t>TEPLO</t>
  </si>
  <si>
    <t>ELEKTŘINA</t>
  </si>
  <si>
    <t>Teplo [Kč bez DPH]</t>
  </si>
  <si>
    <t>Elektrická energie [Kč bez DPH]</t>
  </si>
  <si>
    <t>Zemní plyn [Kč bez DPH]</t>
  </si>
  <si>
    <t>Vodné [Kč bez DPH]</t>
  </si>
  <si>
    <t>Stočné [Kč bez DPH]</t>
  </si>
  <si>
    <t>Ostatní provozní náklady [Kč bez DPH]</t>
  </si>
  <si>
    <t>A - Výchozí referenční spotřeba energie v technických jednotkách a náklady na spotřebu energie v Kč bez DPH po dobu trvání kontraktu</t>
  </si>
  <si>
    <t>Ref. rok</t>
  </si>
  <si>
    <t>Doba trvání kontraktu EPC</t>
  </si>
  <si>
    <t>OSTATNÍ PROVOZNÍ NÁKLADY</t>
  </si>
  <si>
    <t>ÚČASTNÍK VYPLNÍ ŽLUTÉ BUŇKY</t>
  </si>
  <si>
    <t>B - Garantovaná úspora energie v technických jednotkách a garantovaná úspora nákladů v Kč bez DPH po dobu trvání kontraktu</t>
  </si>
  <si>
    <t>Jednotková cena</t>
  </si>
  <si>
    <t>Kč bez DPH/MWh</t>
  </si>
  <si>
    <t>Kč s DPH/MWh</t>
  </si>
  <si>
    <t>Kč bez DPH/GJ</t>
  </si>
  <si>
    <t>Kč s DPH/GJ</t>
  </si>
  <si>
    <t>ÚČASTNÍK VYPLNÍ POUZE ŽLUTÉ BUŇKY!!!</t>
  </si>
  <si>
    <t>D - Neprovozní náklady na opatření hrazené klientem v jednotlivých letech kontraktu (splátky)</t>
  </si>
  <si>
    <t>E – Ostatní náklady na dosažení úspor: finanční, služby atd.</t>
  </si>
  <si>
    <t>D = 34 + 35</t>
  </si>
  <si>
    <t>financování zakázky (úvěr)</t>
  </si>
  <si>
    <t>Dotace [Kč bez DPH]</t>
  </si>
  <si>
    <t>Vlastní finance klienta [Kč bez DPH]</t>
  </si>
  <si>
    <t>Rozdělit v případě, že by se nultá splátka, tedy dotace a vlastní finance klienta, rozdělila a neplatila ihned v prvním roce</t>
  </si>
  <si>
    <t>Dosažené úspory energie [MWh]</t>
  </si>
  <si>
    <t>G - Diskontovaný součet</t>
  </si>
  <si>
    <t>F - Roční náklady celkem</t>
  </si>
  <si>
    <t>F = C + D + E</t>
  </si>
  <si>
    <t>G = F / roční diskont</t>
  </si>
  <si>
    <t>VODA - vodné</t>
  </si>
  <si>
    <t>VODA - stočné</t>
  </si>
  <si>
    <r>
      <t>Kč bez DPH/m</t>
    </r>
    <r>
      <rPr>
        <vertAlign val="superscript"/>
        <sz val="11"/>
        <color indexed="8"/>
        <rFont val="Calibri"/>
        <family val="2"/>
        <charset val="238"/>
        <scheme val="minor"/>
      </rPr>
      <t>3</t>
    </r>
  </si>
  <si>
    <r>
      <t>Kč s DPH/m</t>
    </r>
    <r>
      <rPr>
        <vertAlign val="superscript"/>
        <sz val="11"/>
        <color indexed="8"/>
        <rFont val="Calibri"/>
        <family val="2"/>
        <charset val="238"/>
        <scheme val="minor"/>
      </rPr>
      <t>3</t>
    </r>
  </si>
  <si>
    <t>ostatní služby (tj. energ. management)</t>
  </si>
  <si>
    <t>Instalace FVE</t>
  </si>
  <si>
    <t>E = 36 + 37</t>
  </si>
  <si>
    <t>15%+10%</t>
  </si>
  <si>
    <t>21%+0%</t>
  </si>
  <si>
    <t>Průměr</t>
  </si>
  <si>
    <t>Celková jednotková cena z faktur</t>
  </si>
  <si>
    <t>m3</t>
  </si>
  <si>
    <t>Modernizace vnitřního osvětlení</t>
  </si>
  <si>
    <t>Instalace systému IRC, MaR, hydraulické vyvážení otopné soustavy</t>
  </si>
  <si>
    <t>01_MÚ Pelhřimov</t>
  </si>
  <si>
    <t>02_Domov pro seniory</t>
  </si>
  <si>
    <t>03_ZŠ Komenského</t>
  </si>
  <si>
    <t>04_ZŠ Krásovy domky</t>
  </si>
  <si>
    <t>05_KD Máj</t>
  </si>
  <si>
    <t>Výměna otvorových výplní na celém objektu</t>
  </si>
  <si>
    <t>Dodatečné zateplení obvodových stěn na celém objektu</t>
  </si>
  <si>
    <t>Dodatečné zateplení střešních konstrukcí</t>
  </si>
  <si>
    <t>Instalace systému MaR, hydraulické vyvážení otopné soustavy</t>
  </si>
  <si>
    <t>Instalace systému chlazení pobytových prostor</t>
  </si>
  <si>
    <t>Instalace vnější stínící techniky na vybrané otvorové výplně</t>
  </si>
  <si>
    <t>Výměna vrat ve spojovací chodbě</t>
  </si>
  <si>
    <t xml:space="preserve">Instalace vnější stínící techniky </t>
  </si>
  <si>
    <t>Výměna vstupu s výlohami</t>
  </si>
  <si>
    <t>Instalace a sjednocení MaR</t>
  </si>
  <si>
    <t>Instalace dobíjecích stanic pro vozidla na elektropohon</t>
  </si>
  <si>
    <t>Instalace vnější stínící techniky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</si>
</sst>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_ ;[Red]\-#,##0.0\ "/>
    <numFmt numFmtId="166" formatCode="#,##0.0"/>
    <numFmt numFmtId="167" formatCode="0.0"/>
  </numFmts>
  <fonts count="2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8"/>
      <color theme="3"/>
      <name val="Cambria"/>
      <family val="2"/>
      <charset val="238"/>
      <scheme val="maj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5"/>
      </patternFill>
    </fill>
    <fill>
      <patternFill patternType="solid">
        <fgColor theme="2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</cellStyleXfs>
  <cellXfs count="314">
    <xf numFmtId="0" fontId="0" fillId="0" borderId="0" xfId="0"/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166" fontId="10" fillId="4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vertical="center"/>
    </xf>
    <xf numFmtId="0" fontId="10" fillId="5" borderId="0" xfId="0" applyFont="1" applyFill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165" fontId="10" fillId="5" borderId="1" xfId="0" applyNumberFormat="1" applyFont="1" applyFill="1" applyBorder="1" applyAlignment="1" applyProtection="1">
      <alignment vertical="center"/>
    </xf>
    <xf numFmtId="165" fontId="10" fillId="4" borderId="1" xfId="0" applyNumberFormat="1" applyFont="1" applyFill="1" applyBorder="1" applyAlignment="1" applyProtection="1">
      <alignment vertical="center"/>
      <protection locked="0"/>
    </xf>
    <xf numFmtId="165" fontId="10" fillId="0" borderId="1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65" fontId="10" fillId="0" borderId="1" xfId="0" applyNumberFormat="1" applyFont="1" applyFill="1" applyBorder="1" applyAlignment="1" applyProtection="1">
      <alignment vertical="center"/>
      <protection locked="0"/>
    </xf>
    <xf numFmtId="165" fontId="1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65" fontId="8" fillId="2" borderId="1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/>
    <xf numFmtId="0" fontId="17" fillId="0" borderId="1" xfId="6" applyFont="1" applyBorder="1" applyAlignment="1">
      <alignment horizontal="center"/>
    </xf>
    <xf numFmtId="3" fontId="17" fillId="0" borderId="1" xfId="6" applyNumberFormat="1" applyFont="1" applyBorder="1"/>
    <xf numFmtId="0" fontId="17" fillId="0" borderId="17" xfId="6" applyFont="1" applyBorder="1" applyAlignment="1">
      <alignment horizontal="center"/>
    </xf>
    <xf numFmtId="0" fontId="17" fillId="0" borderId="18" xfId="6" applyFont="1" applyBorder="1" applyAlignment="1">
      <alignment horizontal="center"/>
    </xf>
    <xf numFmtId="3" fontId="17" fillId="0" borderId="17" xfId="6" applyNumberFormat="1" applyFont="1" applyBorder="1"/>
    <xf numFmtId="3" fontId="17" fillId="0" borderId="18" xfId="6" applyNumberFormat="1" applyFont="1" applyBorder="1"/>
    <xf numFmtId="3" fontId="12" fillId="0" borderId="19" xfId="6" applyNumberFormat="1" applyFont="1" applyFill="1" applyBorder="1" applyAlignment="1">
      <alignment horizontal="right"/>
    </xf>
    <xf numFmtId="3" fontId="12" fillId="0" borderId="20" xfId="6" applyNumberFormat="1" applyFont="1" applyFill="1" applyBorder="1" applyAlignment="1">
      <alignment horizontal="right"/>
    </xf>
    <xf numFmtId="3" fontId="12" fillId="0" borderId="21" xfId="6" applyNumberFormat="1" applyFont="1" applyFill="1" applyBorder="1" applyAlignment="1">
      <alignment horizontal="right"/>
    </xf>
    <xf numFmtId="0" fontId="20" fillId="0" borderId="17" xfId="6" applyFont="1" applyBorder="1" applyAlignment="1">
      <alignment horizontal="center"/>
    </xf>
    <xf numFmtId="0" fontId="20" fillId="0" borderId="0" xfId="0" applyFont="1" applyBorder="1"/>
    <xf numFmtId="9" fontId="20" fillId="0" borderId="18" xfId="6" applyNumberFormat="1" applyFont="1" applyBorder="1" applyAlignment="1">
      <alignment horizontal="center"/>
    </xf>
    <xf numFmtId="9" fontId="20" fillId="0" borderId="17" xfId="6" applyNumberFormat="1" applyFont="1" applyBorder="1" applyAlignment="1">
      <alignment horizontal="center"/>
    </xf>
    <xf numFmtId="9" fontId="20" fillId="0" borderId="1" xfId="6" applyNumberFormat="1" applyFont="1" applyBorder="1" applyAlignment="1">
      <alignment horizontal="center"/>
    </xf>
    <xf numFmtId="0" fontId="20" fillId="0" borderId="1" xfId="6" applyFont="1" applyBorder="1" applyAlignment="1">
      <alignment horizontal="center"/>
    </xf>
    <xf numFmtId="0" fontId="10" fillId="0" borderId="14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10" fillId="5" borderId="0" xfId="0" applyFont="1" applyFill="1" applyAlignment="1" applyProtection="1">
      <alignment vertical="center"/>
    </xf>
    <xf numFmtId="0" fontId="12" fillId="5" borderId="0" xfId="0" quotePrefix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vertical="center"/>
    </xf>
    <xf numFmtId="0" fontId="10" fillId="0" borderId="15" xfId="0" applyFont="1" applyBorder="1" applyAlignment="1" applyProtection="1">
      <alignment horizontal="center" vertical="center"/>
    </xf>
    <xf numFmtId="3" fontId="10" fillId="0" borderId="15" xfId="0" applyNumberFormat="1" applyFont="1" applyFill="1" applyBorder="1" applyAlignment="1" applyProtection="1">
      <alignment vertical="center"/>
    </xf>
    <xf numFmtId="3" fontId="10" fillId="0" borderId="16" xfId="0" applyNumberFormat="1" applyFont="1" applyFill="1" applyBorder="1" applyAlignment="1" applyProtection="1">
      <alignment vertical="center"/>
    </xf>
    <xf numFmtId="3" fontId="10" fillId="0" borderId="18" xfId="0" applyNumberFormat="1" applyFont="1" applyFill="1" applyBorder="1" applyAlignment="1" applyProtection="1">
      <alignment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0" fillId="4" borderId="1" xfId="0" applyNumberFormat="1" applyFont="1" applyFill="1" applyBorder="1" applyAlignment="1" applyProtection="1">
      <alignment vertical="center"/>
      <protection locked="0"/>
    </xf>
    <xf numFmtId="0" fontId="21" fillId="5" borderId="0" xfId="0" applyFont="1" applyFill="1" applyAlignment="1" applyProtection="1">
      <alignment vertical="center"/>
    </xf>
    <xf numFmtId="0" fontId="22" fillId="5" borderId="0" xfId="0" applyFont="1" applyFill="1" applyAlignment="1" applyProtection="1">
      <alignment vertical="center"/>
    </xf>
    <xf numFmtId="0" fontId="10" fillId="5" borderId="0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center" vertical="center"/>
    </xf>
    <xf numFmtId="3" fontId="10" fillId="0" borderId="20" xfId="0" applyNumberFormat="1" applyFont="1" applyFill="1" applyBorder="1" applyAlignment="1" applyProtection="1">
      <alignment vertical="center"/>
    </xf>
    <xf numFmtId="3" fontId="10" fillId="0" borderId="21" xfId="0" applyNumberFormat="1" applyFont="1" applyFill="1" applyBorder="1" applyAlignment="1" applyProtection="1">
      <alignment vertical="center"/>
    </xf>
    <xf numFmtId="0" fontId="10" fillId="5" borderId="0" xfId="0" applyFont="1" applyFill="1"/>
    <xf numFmtId="0" fontId="12" fillId="5" borderId="0" xfId="0" applyFont="1" applyFill="1"/>
    <xf numFmtId="0" fontId="19" fillId="0" borderId="29" xfId="6" applyFont="1" applyBorder="1" applyAlignment="1">
      <alignment horizontal="center" vertical="center"/>
    </xf>
    <xf numFmtId="0" fontId="10" fillId="0" borderId="30" xfId="6" applyFont="1" applyBorder="1" applyAlignment="1">
      <alignment horizontal="left"/>
    </xf>
    <xf numFmtId="0" fontId="12" fillId="0" borderId="31" xfId="6" applyFont="1" applyFill="1" applyBorder="1" applyAlignment="1">
      <alignment horizontal="left"/>
    </xf>
    <xf numFmtId="0" fontId="17" fillId="0" borderId="11" xfId="6" applyFont="1" applyBorder="1" applyAlignment="1">
      <alignment horizontal="center"/>
    </xf>
    <xf numFmtId="0" fontId="12" fillId="0" borderId="8" xfId="0" applyFont="1" applyFill="1" applyBorder="1" applyAlignment="1" applyProtection="1">
      <alignment vertical="center"/>
    </xf>
    <xf numFmtId="0" fontId="12" fillId="11" borderId="3" xfId="0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3" fontId="10" fillId="0" borderId="13" xfId="0" applyNumberFormat="1" applyFont="1" applyFill="1" applyBorder="1" applyAlignment="1" applyProtection="1">
      <alignment vertical="center"/>
    </xf>
    <xf numFmtId="3" fontId="10" fillId="4" borderId="18" xfId="0" applyNumberFormat="1" applyFont="1" applyFill="1" applyBorder="1" applyAlignment="1" applyProtection="1">
      <alignment vertical="center"/>
      <protection locked="0"/>
    </xf>
    <xf numFmtId="3" fontId="10" fillId="4" borderId="20" xfId="0" applyNumberFormat="1" applyFont="1" applyFill="1" applyBorder="1" applyAlignment="1" applyProtection="1">
      <alignment vertical="center"/>
      <protection locked="0"/>
    </xf>
    <xf numFmtId="3" fontId="10" fillId="4" borderId="21" xfId="0" applyNumberFormat="1" applyFont="1" applyFill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</xf>
    <xf numFmtId="0" fontId="10" fillId="0" borderId="37" xfId="0" applyFont="1" applyBorder="1" applyAlignment="1" applyProtection="1">
      <alignment vertical="center"/>
    </xf>
    <xf numFmtId="3" fontId="10" fillId="0" borderId="38" xfId="0" applyNumberFormat="1" applyFont="1" applyFill="1" applyBorder="1" applyAlignment="1" applyProtection="1">
      <alignment vertical="center"/>
    </xf>
    <xf numFmtId="3" fontId="10" fillId="4" borderId="13" xfId="0" applyNumberFormat="1" applyFont="1" applyFill="1" applyBorder="1" applyAlignment="1" applyProtection="1">
      <alignment vertical="center"/>
      <protection locked="0"/>
    </xf>
    <xf numFmtId="3" fontId="10" fillId="4" borderId="3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horizontal="right" vertical="center"/>
    </xf>
    <xf numFmtId="3" fontId="10" fillId="0" borderId="1" xfId="0" applyNumberFormat="1" applyFont="1" applyFill="1" applyBorder="1" applyAlignment="1" applyProtection="1">
      <alignment horizontal="right" vertical="center"/>
    </xf>
    <xf numFmtId="3" fontId="10" fillId="0" borderId="15" xfId="0" applyNumberFormat="1" applyFont="1" applyFill="1" applyBorder="1" applyAlignment="1" applyProtection="1">
      <alignment horizontal="right" vertical="center"/>
    </xf>
    <xf numFmtId="0" fontId="10" fillId="0" borderId="26" xfId="0" applyFont="1" applyBorder="1" applyAlignment="1" applyProtection="1">
      <alignment vertical="center"/>
    </xf>
    <xf numFmtId="3" fontId="10" fillId="0" borderId="2" xfId="0" applyNumberFormat="1" applyFont="1" applyFill="1" applyBorder="1" applyAlignment="1" applyProtection="1">
      <alignment horizontal="right" vertical="center"/>
    </xf>
    <xf numFmtId="3" fontId="10" fillId="0" borderId="27" xfId="0" applyNumberFormat="1" applyFont="1" applyFill="1" applyBorder="1" applyAlignment="1" applyProtection="1">
      <alignment vertical="center"/>
    </xf>
    <xf numFmtId="3" fontId="13" fillId="0" borderId="20" xfId="0" applyNumberFormat="1" applyFont="1" applyFill="1" applyBorder="1" applyAlignment="1" applyProtection="1">
      <alignment horizontal="center" vertical="center"/>
    </xf>
    <xf numFmtId="3" fontId="13" fillId="0" borderId="15" xfId="0" applyNumberFormat="1" applyFont="1" applyFill="1" applyBorder="1" applyAlignment="1" applyProtection="1">
      <alignment horizontal="center" vertical="center"/>
    </xf>
    <xf numFmtId="3" fontId="10" fillId="4" borderId="2" xfId="0" applyNumberFormat="1" applyFont="1" applyFill="1" applyBorder="1" applyAlignment="1" applyProtection="1">
      <alignment vertical="center"/>
      <protection locked="0"/>
    </xf>
    <xf numFmtId="3" fontId="10" fillId="4" borderId="27" xfId="0" applyNumberFormat="1" applyFont="1" applyFill="1" applyBorder="1" applyAlignment="1" applyProtection="1">
      <alignment vertical="center"/>
      <protection locked="0"/>
    </xf>
    <xf numFmtId="0" fontId="6" fillId="12" borderId="34" xfId="0" applyFont="1" applyFill="1" applyBorder="1" applyAlignment="1" applyProtection="1">
      <alignment vertical="center"/>
    </xf>
    <xf numFmtId="0" fontId="6" fillId="12" borderId="40" xfId="0" applyFont="1" applyFill="1" applyBorder="1" applyAlignment="1" applyProtection="1">
      <alignment horizontal="center" vertical="center"/>
    </xf>
    <xf numFmtId="3" fontId="6" fillId="12" borderId="40" xfId="0" applyNumberFormat="1" applyFont="1" applyFill="1" applyBorder="1" applyAlignment="1" applyProtection="1">
      <alignment vertical="center"/>
    </xf>
    <xf numFmtId="3" fontId="6" fillId="12" borderId="35" xfId="0" applyNumberFormat="1" applyFont="1" applyFill="1" applyBorder="1" applyAlignment="1" applyProtection="1">
      <alignment vertical="center"/>
    </xf>
    <xf numFmtId="0" fontId="10" fillId="5" borderId="0" xfId="0" applyFont="1" applyFill="1" applyAlignment="1">
      <alignment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18" xfId="6" applyFont="1" applyBorder="1" applyAlignment="1">
      <alignment horizontal="center" vertical="center" wrapText="1"/>
    </xf>
    <xf numFmtId="4" fontId="10" fillId="5" borderId="20" xfId="0" applyNumberFormat="1" applyFont="1" applyFill="1" applyBorder="1"/>
    <xf numFmtId="4" fontId="10" fillId="5" borderId="21" xfId="0" applyNumberFormat="1" applyFont="1" applyFill="1" applyBorder="1"/>
    <xf numFmtId="0" fontId="10" fillId="5" borderId="0" xfId="0" applyFont="1" applyFill="1" applyBorder="1" applyAlignment="1" applyProtection="1">
      <alignment horizontal="left" vertical="center" wrapText="1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0" xfId="0" quotePrefix="1" applyFont="1" applyFill="1" applyBorder="1" applyAlignment="1" applyProtection="1">
      <alignment horizontal="right" vertical="center"/>
    </xf>
    <xf numFmtId="0" fontId="12" fillId="5" borderId="0" xfId="0" quotePrefix="1" applyFont="1" applyFill="1" applyBorder="1" applyAlignment="1" applyProtection="1">
      <alignment vertical="center"/>
    </xf>
    <xf numFmtId="3" fontId="10" fillId="5" borderId="0" xfId="0" applyNumberFormat="1" applyFont="1" applyFill="1" applyAlignment="1" applyProtection="1">
      <alignment vertical="center"/>
    </xf>
    <xf numFmtId="3" fontId="12" fillId="13" borderId="3" xfId="0" applyNumberFormat="1" applyFont="1" applyFill="1" applyBorder="1" applyAlignment="1" applyProtection="1">
      <alignment vertical="center"/>
    </xf>
    <xf numFmtId="3" fontId="10" fillId="5" borderId="0" xfId="0" applyNumberFormat="1" applyFont="1" applyFill="1" applyBorder="1" applyAlignment="1" applyProtection="1">
      <alignment vertical="center"/>
    </xf>
    <xf numFmtId="1" fontId="10" fillId="0" borderId="13" xfId="0" applyNumberFormat="1" applyFont="1" applyFill="1" applyBorder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3" fontId="6" fillId="12" borderId="36" xfId="0" applyNumberFormat="1" applyFont="1" applyFill="1" applyBorder="1" applyAlignment="1" applyProtection="1">
      <alignment vertical="center"/>
    </xf>
    <xf numFmtId="0" fontId="6" fillId="12" borderId="41" xfId="0" applyFont="1" applyFill="1" applyBorder="1" applyAlignment="1" applyProtection="1">
      <alignment vertical="center"/>
    </xf>
    <xf numFmtId="0" fontId="6" fillId="12" borderId="36" xfId="0" applyFont="1" applyFill="1" applyBorder="1" applyAlignment="1" applyProtection="1">
      <alignment horizontal="center" vertical="center"/>
    </xf>
    <xf numFmtId="3" fontId="6" fillId="12" borderId="46" xfId="0" applyNumberFormat="1" applyFont="1" applyFill="1" applyBorder="1" applyAlignment="1" applyProtection="1">
      <alignment vertical="center"/>
    </xf>
    <xf numFmtId="3" fontId="10" fillId="0" borderId="15" xfId="0" applyNumberFormat="1" applyFont="1" applyFill="1" applyBorder="1" applyAlignment="1" applyProtection="1">
      <alignment vertical="center"/>
      <protection locked="0"/>
    </xf>
    <xf numFmtId="3" fontId="10" fillId="0" borderId="20" xfId="0" applyNumberFormat="1" applyFont="1" applyFill="1" applyBorder="1" applyAlignment="1" applyProtection="1">
      <alignment vertical="center"/>
      <protection locked="0"/>
    </xf>
    <xf numFmtId="0" fontId="10" fillId="5" borderId="14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10" fillId="5" borderId="19" xfId="0" applyFont="1" applyFill="1" applyBorder="1" applyAlignment="1" applyProtection="1">
      <alignment horizontal="left" vertical="center"/>
    </xf>
    <xf numFmtId="0" fontId="10" fillId="5" borderId="20" xfId="0" applyFont="1" applyFill="1" applyBorder="1" applyAlignment="1" applyProtection="1">
      <alignment horizontal="left" vertical="center"/>
    </xf>
    <xf numFmtId="3" fontId="10" fillId="5" borderId="15" xfId="0" applyNumberFormat="1" applyFont="1" applyFill="1" applyBorder="1" applyAlignment="1" applyProtection="1">
      <alignment horizontal="right" vertical="center"/>
    </xf>
    <xf numFmtId="3" fontId="10" fillId="5" borderId="16" xfId="0" applyNumberFormat="1" applyFont="1" applyFill="1" applyBorder="1" applyAlignment="1" applyProtection="1">
      <alignment horizontal="right" vertical="center"/>
    </xf>
    <xf numFmtId="0" fontId="10" fillId="5" borderId="1" xfId="0" applyFont="1" applyFill="1" applyBorder="1" applyAlignment="1" applyProtection="1">
      <alignment horizontal="left" vertical="center"/>
    </xf>
    <xf numFmtId="3" fontId="10" fillId="5" borderId="1" xfId="0" applyNumberFormat="1" applyFont="1" applyFill="1" applyBorder="1" applyAlignment="1" applyProtection="1">
      <alignment horizontal="right" vertical="center"/>
    </xf>
    <xf numFmtId="0" fontId="10" fillId="5" borderId="17" xfId="0" applyFont="1" applyFill="1" applyBorder="1" applyAlignment="1" applyProtection="1">
      <alignment horizontal="left" vertical="center"/>
    </xf>
    <xf numFmtId="3" fontId="10" fillId="5" borderId="18" xfId="0" applyNumberFormat="1" applyFont="1" applyFill="1" applyBorder="1" applyAlignment="1" applyProtection="1">
      <alignment horizontal="right" vertical="center"/>
    </xf>
    <xf numFmtId="9" fontId="10" fillId="5" borderId="20" xfId="1" applyFont="1" applyFill="1" applyBorder="1" applyAlignment="1" applyProtection="1">
      <alignment horizontal="right" vertical="center"/>
    </xf>
    <xf numFmtId="9" fontId="10" fillId="5" borderId="21" xfId="1" applyFont="1" applyFill="1" applyBorder="1" applyAlignment="1" applyProtection="1">
      <alignment horizontal="right" vertical="center"/>
    </xf>
    <xf numFmtId="3" fontId="13" fillId="0" borderId="15" xfId="0" applyNumberFormat="1" applyFont="1" applyFill="1" applyBorder="1" applyAlignment="1" applyProtection="1">
      <alignment vertical="center" wrapText="1"/>
    </xf>
    <xf numFmtId="3" fontId="13" fillId="0" borderId="20" xfId="0" applyNumberFormat="1" applyFont="1" applyFill="1" applyBorder="1" applyAlignment="1" applyProtection="1">
      <alignment vertical="center" wrapText="1"/>
    </xf>
    <xf numFmtId="0" fontId="6" fillId="12" borderId="49" xfId="0" applyFont="1" applyFill="1" applyBorder="1" applyAlignment="1" applyProtection="1">
      <alignment vertical="center"/>
    </xf>
    <xf numFmtId="3" fontId="25" fillId="0" borderId="2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Alignment="1" applyProtection="1">
      <alignment vertical="center" wrapText="1"/>
    </xf>
    <xf numFmtId="165" fontId="10" fillId="5" borderId="0" xfId="0" applyNumberFormat="1" applyFont="1" applyFill="1" applyAlignment="1" applyProtection="1">
      <alignment vertical="center"/>
    </xf>
    <xf numFmtId="0" fontId="9" fillId="5" borderId="0" xfId="0" applyFont="1" applyFill="1" applyAlignment="1" applyProtection="1">
      <alignment horizontal="left" vertical="center"/>
    </xf>
    <xf numFmtId="0" fontId="3" fillId="2" borderId="1" xfId="2" applyFont="1" applyFill="1" applyBorder="1" applyAlignment="1" applyProtection="1">
      <alignment horizontal="center" vertical="center" wrapText="1"/>
    </xf>
    <xf numFmtId="0" fontId="10" fillId="5" borderId="0" xfId="0" applyFont="1" applyFill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3" fontId="6" fillId="5" borderId="0" xfId="0" applyNumberFormat="1" applyFont="1" applyFill="1" applyBorder="1" applyAlignment="1" applyProtection="1">
      <alignment vertical="center"/>
    </xf>
    <xf numFmtId="3" fontId="12" fillId="5" borderId="0" xfId="0" applyNumberFormat="1" applyFont="1" applyFill="1" applyBorder="1" applyAlignment="1" applyProtection="1">
      <alignment vertical="center"/>
    </xf>
    <xf numFmtId="0" fontId="10" fillId="5" borderId="0" xfId="0" applyFont="1" applyFill="1" applyBorder="1" applyProtection="1"/>
    <xf numFmtId="9" fontId="6" fillId="5" borderId="0" xfId="0" applyNumberFormat="1" applyFont="1" applyFill="1" applyBorder="1" applyAlignment="1" applyProtection="1">
      <alignment horizontal="center"/>
    </xf>
    <xf numFmtId="164" fontId="10" fillId="5" borderId="0" xfId="0" applyNumberFormat="1" applyFont="1" applyFill="1" applyBorder="1" applyProtection="1"/>
    <xf numFmtId="0" fontId="10" fillId="0" borderId="51" xfId="0" applyFont="1" applyBorder="1" applyProtection="1"/>
    <xf numFmtId="164" fontId="10" fillId="0" borderId="20" xfId="0" applyNumberFormat="1" applyFont="1" applyBorder="1" applyProtection="1"/>
    <xf numFmtId="164" fontId="10" fillId="0" borderId="21" xfId="0" applyNumberFormat="1" applyFont="1" applyBorder="1" applyProtection="1"/>
    <xf numFmtId="3" fontId="17" fillId="0" borderId="11" xfId="6" applyNumberFormat="1" applyFont="1" applyBorder="1"/>
    <xf numFmtId="0" fontId="17" fillId="0" borderId="12" xfId="6" applyFont="1" applyBorder="1" applyAlignment="1">
      <alignment horizontal="center"/>
    </xf>
    <xf numFmtId="0" fontId="20" fillId="0" borderId="12" xfId="6" applyFont="1" applyBorder="1" applyAlignment="1">
      <alignment horizontal="center"/>
    </xf>
    <xf numFmtId="3" fontId="17" fillId="0" borderId="12" xfId="6" applyNumberFormat="1" applyFont="1" applyBorder="1"/>
    <xf numFmtId="3" fontId="12" fillId="0" borderId="51" xfId="6" applyNumberFormat="1" applyFont="1" applyFill="1" applyBorder="1" applyAlignment="1">
      <alignment horizontal="right"/>
    </xf>
    <xf numFmtId="3" fontId="17" fillId="0" borderId="53" xfId="6" applyNumberFormat="1" applyFont="1" applyBorder="1"/>
    <xf numFmtId="0" fontId="17" fillId="0" borderId="11" xfId="6" applyFont="1" applyBorder="1" applyAlignment="1">
      <alignment horizontal="center" vertical="center" wrapText="1"/>
    </xf>
    <xf numFmtId="4" fontId="10" fillId="5" borderId="52" xfId="0" applyNumberFormat="1" applyFont="1" applyFill="1" applyBorder="1"/>
    <xf numFmtId="0" fontId="19" fillId="0" borderId="32" xfId="6" applyFont="1" applyBorder="1" applyAlignment="1">
      <alignment horizontal="center" vertical="center"/>
    </xf>
    <xf numFmtId="0" fontId="20" fillId="0" borderId="26" xfId="6" applyFont="1" applyBorder="1" applyAlignment="1">
      <alignment horizontal="center"/>
    </xf>
    <xf numFmtId="9" fontId="20" fillId="0" borderId="27" xfId="6" applyNumberFormat="1" applyFont="1" applyBorder="1" applyAlignment="1">
      <alignment horizontal="center"/>
    </xf>
    <xf numFmtId="9" fontId="20" fillId="0" borderId="26" xfId="6" applyNumberFormat="1" applyFont="1" applyBorder="1" applyAlignment="1">
      <alignment horizontal="center"/>
    </xf>
    <xf numFmtId="9" fontId="20" fillId="0" borderId="2" xfId="6" applyNumberFormat="1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9" fontId="20" fillId="0" borderId="55" xfId="6" applyNumberFormat="1" applyFont="1" applyBorder="1" applyAlignment="1">
      <alignment horizontal="center"/>
    </xf>
    <xf numFmtId="0" fontId="12" fillId="0" borderId="3" xfId="6" applyFont="1" applyBorder="1" applyAlignment="1">
      <alignment horizontal="left"/>
    </xf>
    <xf numFmtId="3" fontId="8" fillId="0" borderId="34" xfId="6" applyNumberFormat="1" applyFont="1" applyBorder="1"/>
    <xf numFmtId="0" fontId="12" fillId="0" borderId="50" xfId="0" applyFont="1" applyBorder="1" applyProtection="1"/>
    <xf numFmtId="0" fontId="12" fillId="0" borderId="13" xfId="0" applyFont="1" applyBorder="1" applyAlignment="1" applyProtection="1">
      <alignment horizontal="center"/>
    </xf>
    <xf numFmtId="3" fontId="12" fillId="0" borderId="13" xfId="0" applyNumberFormat="1" applyFont="1" applyFill="1" applyBorder="1" applyProtection="1"/>
    <xf numFmtId="3" fontId="12" fillId="0" borderId="13" xfId="0" applyNumberFormat="1" applyFont="1" applyBorder="1" applyProtection="1"/>
    <xf numFmtId="3" fontId="12" fillId="0" borderId="38" xfId="0" applyNumberFormat="1" applyFont="1" applyBorder="1" applyProtection="1"/>
    <xf numFmtId="10" fontId="13" fillId="11" borderId="20" xfId="1" applyNumberFormat="1" applyFont="1" applyFill="1" applyBorder="1" applyAlignment="1" applyProtection="1">
      <alignment horizontal="center"/>
    </xf>
    <xf numFmtId="0" fontId="27" fillId="5" borderId="0" xfId="0" applyFont="1" applyFill="1" applyAlignment="1" applyProtection="1">
      <alignment horizontal="left" vertical="center"/>
    </xf>
    <xf numFmtId="0" fontId="23" fillId="5" borderId="0" xfId="0" applyFont="1" applyFill="1" applyBorder="1" applyAlignment="1">
      <alignment horizontal="center" vertical="center" textRotation="90" shrinkToFit="1"/>
    </xf>
    <xf numFmtId="0" fontId="12" fillId="5" borderId="0" xfId="6" applyFont="1" applyFill="1" applyBorder="1" applyAlignment="1">
      <alignment horizontal="left"/>
    </xf>
    <xf numFmtId="3" fontId="12" fillId="5" borderId="0" xfId="6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center" vertical="center" textRotation="90" wrapText="1" shrinkToFit="1"/>
    </xf>
    <xf numFmtId="3" fontId="17" fillId="0" borderId="17" xfId="6" applyNumberFormat="1" applyFont="1" applyFill="1" applyBorder="1"/>
    <xf numFmtId="3" fontId="17" fillId="0" borderId="1" xfId="6" applyNumberFormat="1" applyFont="1" applyFill="1" applyBorder="1"/>
    <xf numFmtId="3" fontId="17" fillId="0" borderId="18" xfId="6" applyNumberFormat="1" applyFont="1" applyFill="1" applyBorder="1"/>
    <xf numFmtId="0" fontId="10" fillId="0" borderId="30" xfId="6" applyFont="1" applyFill="1" applyBorder="1" applyAlignment="1">
      <alignment horizontal="left"/>
    </xf>
    <xf numFmtId="3" fontId="17" fillId="0" borderId="53" xfId="6" applyNumberFormat="1" applyFont="1" applyFill="1" applyBorder="1"/>
    <xf numFmtId="3" fontId="17" fillId="0" borderId="11" xfId="6" applyNumberFormat="1" applyFont="1" applyFill="1" applyBorder="1"/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0" fillId="1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15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 applyProtection="1">
      <alignment vertical="center"/>
      <protection locked="0"/>
    </xf>
    <xf numFmtId="3" fontId="6" fillId="12" borderId="1" xfId="0" applyNumberFormat="1" applyFont="1" applyFill="1" applyBorder="1" applyAlignment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4" fontId="10" fillId="5" borderId="20" xfId="0" applyNumberFormat="1" applyFont="1" applyFill="1" applyBorder="1" applyAlignment="1">
      <alignment horizontal="right"/>
    </xf>
    <xf numFmtId="4" fontId="10" fillId="5" borderId="2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right" vertical="center"/>
    </xf>
    <xf numFmtId="166" fontId="17" fillId="0" borderId="17" xfId="6" applyNumberFormat="1" applyFont="1" applyBorder="1"/>
    <xf numFmtId="0" fontId="3" fillId="2" borderId="1" xfId="2" applyFont="1" applyFill="1" applyBorder="1" applyAlignment="1" applyProtection="1">
      <alignment horizontal="center" vertical="center" wrapText="1"/>
    </xf>
    <xf numFmtId="0" fontId="11" fillId="2" borderId="1" xfId="5" applyFont="1" applyFill="1" applyBorder="1" applyAlignment="1" applyProtection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</xf>
    <xf numFmtId="0" fontId="3" fillId="2" borderId="13" xfId="2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</xf>
    <xf numFmtId="0" fontId="13" fillId="5" borderId="0" xfId="0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left" vertical="center"/>
    </xf>
    <xf numFmtId="165" fontId="8" fillId="5" borderId="1" xfId="0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1" fillId="2" borderId="1" xfId="5" applyFont="1" applyFill="1" applyBorder="1" applyAlignment="1" applyProtection="1">
      <alignment horizontal="center" vertical="center"/>
    </xf>
    <xf numFmtId="3" fontId="17" fillId="0" borderId="27" xfId="6" applyNumberFormat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3" fontId="17" fillId="0" borderId="2" xfId="6" applyNumberFormat="1" applyFont="1" applyBorder="1" applyAlignment="1">
      <alignment horizontal="right" vertical="center"/>
    </xf>
    <xf numFmtId="3" fontId="17" fillId="0" borderId="10" xfId="6" applyNumberFormat="1" applyFont="1" applyBorder="1" applyAlignment="1">
      <alignment horizontal="right" vertical="center"/>
    </xf>
    <xf numFmtId="3" fontId="17" fillId="0" borderId="13" xfId="6" applyNumberFormat="1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1" fontId="0" fillId="0" borderId="2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3" fontId="17" fillId="0" borderId="26" xfId="6" applyNumberFormat="1" applyFont="1" applyBorder="1" applyAlignment="1">
      <alignment horizontal="right" vertical="center"/>
    </xf>
    <xf numFmtId="3" fontId="17" fillId="0" borderId="56" xfId="6" applyNumberFormat="1" applyFont="1" applyBorder="1" applyAlignment="1">
      <alignment horizontal="right" vertical="center"/>
    </xf>
    <xf numFmtId="3" fontId="17" fillId="0" borderId="37" xfId="6" applyNumberFormat="1" applyFont="1" applyBorder="1" applyAlignment="1">
      <alignment horizontal="right" vertical="center"/>
    </xf>
    <xf numFmtId="0" fontId="12" fillId="6" borderId="12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/>
    </xf>
    <xf numFmtId="0" fontId="7" fillId="9" borderId="1" xfId="6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8" borderId="1" xfId="6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left" vertical="center" wrapText="1"/>
    </xf>
    <xf numFmtId="0" fontId="10" fillId="15" borderId="1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15" borderId="13" xfId="0" applyFill="1" applyBorder="1" applyAlignment="1">
      <alignment horizontal="left" vertical="center" wrapText="1"/>
    </xf>
    <xf numFmtId="0" fontId="12" fillId="0" borderId="5" xfId="6" applyFont="1" applyBorder="1" applyAlignment="1">
      <alignment horizontal="center" vertical="center"/>
    </xf>
    <xf numFmtId="0" fontId="12" fillId="0" borderId="22" xfId="6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12" fillId="8" borderId="23" xfId="6" applyFont="1" applyFill="1" applyBorder="1" applyAlignment="1">
      <alignment horizontal="center"/>
    </xf>
    <xf numFmtId="0" fontId="12" fillId="8" borderId="24" xfId="6" applyFont="1" applyFill="1" applyBorder="1" applyAlignment="1">
      <alignment horizontal="center"/>
    </xf>
    <xf numFmtId="0" fontId="12" fillId="8" borderId="25" xfId="6" applyFont="1" applyFill="1" applyBorder="1" applyAlignment="1">
      <alignment horizontal="center"/>
    </xf>
    <xf numFmtId="0" fontId="23" fillId="14" borderId="5" xfId="0" applyFont="1" applyFill="1" applyBorder="1" applyAlignment="1">
      <alignment horizontal="center" vertical="center" textRotation="90" wrapText="1"/>
    </xf>
    <xf numFmtId="0" fontId="23" fillId="14" borderId="32" xfId="0" applyFont="1" applyFill="1" applyBorder="1" applyAlignment="1">
      <alignment horizontal="center" vertical="center" textRotation="90" wrapText="1"/>
    </xf>
    <xf numFmtId="0" fontId="23" fillId="14" borderId="4" xfId="0" applyFont="1" applyFill="1" applyBorder="1" applyAlignment="1">
      <alignment horizontal="center" vertical="center" textRotation="90" wrapText="1"/>
    </xf>
    <xf numFmtId="0" fontId="12" fillId="0" borderId="28" xfId="6" applyFont="1" applyBorder="1" applyAlignment="1">
      <alignment horizontal="center" vertical="center"/>
    </xf>
    <xf numFmtId="0" fontId="12" fillId="0" borderId="29" xfId="6" applyFont="1" applyBorder="1" applyAlignment="1">
      <alignment horizontal="center" vertical="center"/>
    </xf>
    <xf numFmtId="0" fontId="12" fillId="6" borderId="14" xfId="6" applyFont="1" applyFill="1" applyBorder="1" applyAlignment="1">
      <alignment horizontal="center"/>
    </xf>
    <xf numFmtId="0" fontId="12" fillId="6" borderId="15" xfId="6" applyFont="1" applyFill="1" applyBorder="1" applyAlignment="1">
      <alignment horizontal="center"/>
    </xf>
    <xf numFmtId="0" fontId="12" fillId="6" borderId="16" xfId="6" applyFont="1" applyFill="1" applyBorder="1" applyAlignment="1">
      <alignment horizontal="center"/>
    </xf>
    <xf numFmtId="0" fontId="7" fillId="9" borderId="23" xfId="6" applyFont="1" applyFill="1" applyBorder="1" applyAlignment="1">
      <alignment horizontal="center"/>
    </xf>
    <xf numFmtId="0" fontId="7" fillId="9" borderId="24" xfId="6" applyFont="1" applyFill="1" applyBorder="1" applyAlignment="1">
      <alignment horizontal="center"/>
    </xf>
    <xf numFmtId="0" fontId="7" fillId="9" borderId="25" xfId="6" applyFont="1" applyFill="1" applyBorder="1" applyAlignment="1">
      <alignment horizontal="center"/>
    </xf>
    <xf numFmtId="0" fontId="12" fillId="7" borderId="23" xfId="6" applyFont="1" applyFill="1" applyBorder="1" applyAlignment="1">
      <alignment horizontal="center"/>
    </xf>
    <xf numFmtId="0" fontId="12" fillId="7" borderId="24" xfId="6" applyFont="1" applyFill="1" applyBorder="1" applyAlignment="1">
      <alignment horizontal="center"/>
    </xf>
    <xf numFmtId="0" fontId="12" fillId="7" borderId="25" xfId="6" applyFont="1" applyFill="1" applyBorder="1" applyAlignment="1">
      <alignment horizontal="center"/>
    </xf>
    <xf numFmtId="0" fontId="24" fillId="5" borderId="33" xfId="0" applyFont="1" applyFill="1" applyBorder="1" applyAlignment="1">
      <alignment horizontal="left" vertical="center" textRotation="90"/>
    </xf>
    <xf numFmtId="0" fontId="10" fillId="5" borderId="26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2" fillId="6" borderId="14" xfId="6" applyFont="1" applyFill="1" applyBorder="1" applyAlignment="1">
      <alignment horizontal="center" vertical="center"/>
    </xf>
    <xf numFmtId="0" fontId="12" fillId="6" borderId="15" xfId="6" applyFont="1" applyFill="1" applyBorder="1" applyAlignment="1">
      <alignment horizontal="center" vertical="center"/>
    </xf>
    <xf numFmtId="0" fontId="12" fillId="6" borderId="16" xfId="6" applyFont="1" applyFill="1" applyBorder="1" applyAlignment="1">
      <alignment horizontal="center" vertical="center"/>
    </xf>
    <xf numFmtId="0" fontId="7" fillId="9" borderId="14" xfId="6" applyFont="1" applyFill="1" applyBorder="1" applyAlignment="1">
      <alignment horizontal="center" vertical="center"/>
    </xf>
    <xf numFmtId="0" fontId="7" fillId="9" borderId="15" xfId="6" applyFont="1" applyFill="1" applyBorder="1" applyAlignment="1">
      <alignment horizontal="center" vertical="center"/>
    </xf>
    <xf numFmtId="0" fontId="7" fillId="9" borderId="16" xfId="6" applyFont="1" applyFill="1" applyBorder="1" applyAlignment="1">
      <alignment horizontal="center" vertical="center"/>
    </xf>
    <xf numFmtId="0" fontId="12" fillId="7" borderId="14" xfId="6" applyFont="1" applyFill="1" applyBorder="1" applyAlignment="1">
      <alignment horizontal="center" vertical="center"/>
    </xf>
    <xf numFmtId="0" fontId="12" fillId="7" borderId="15" xfId="6" applyFont="1" applyFill="1" applyBorder="1" applyAlignment="1">
      <alignment horizontal="center" vertical="center"/>
    </xf>
    <xf numFmtId="0" fontId="12" fillId="7" borderId="16" xfId="6" applyFont="1" applyFill="1" applyBorder="1" applyAlignment="1">
      <alignment horizontal="center" vertical="center"/>
    </xf>
    <xf numFmtId="0" fontId="12" fillId="8" borderId="14" xfId="6" applyFont="1" applyFill="1" applyBorder="1" applyAlignment="1">
      <alignment horizontal="center" vertical="center"/>
    </xf>
    <xf numFmtId="0" fontId="12" fillId="8" borderId="15" xfId="6" applyFont="1" applyFill="1" applyBorder="1" applyAlignment="1">
      <alignment horizontal="center" vertical="center"/>
    </xf>
    <xf numFmtId="0" fontId="12" fillId="8" borderId="54" xfId="6" applyFont="1" applyFill="1" applyBorder="1" applyAlignment="1">
      <alignment horizontal="center" vertical="center"/>
    </xf>
    <xf numFmtId="0" fontId="12" fillId="10" borderId="24" xfId="6" applyFont="1" applyFill="1" applyBorder="1" applyAlignment="1">
      <alignment horizontal="center"/>
    </xf>
    <xf numFmtId="0" fontId="12" fillId="10" borderId="25" xfId="6" applyFont="1" applyFill="1" applyBorder="1" applyAlignment="1">
      <alignment horizontal="center"/>
    </xf>
    <xf numFmtId="0" fontId="12" fillId="10" borderId="23" xfId="6" applyFont="1" applyFill="1" applyBorder="1" applyAlignment="1">
      <alignment horizontal="center"/>
    </xf>
    <xf numFmtId="0" fontId="12" fillId="8" borderId="16" xfId="6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 textRotation="90" wrapText="1" shrinkToFit="1"/>
    </xf>
    <xf numFmtId="0" fontId="23" fillId="14" borderId="32" xfId="0" applyFont="1" applyFill="1" applyBorder="1" applyAlignment="1">
      <alignment horizontal="center" vertical="center" textRotation="90" wrapText="1" shrinkToFit="1"/>
    </xf>
    <xf numFmtId="0" fontId="23" fillId="14" borderId="4" xfId="0" applyFont="1" applyFill="1" applyBorder="1" applyAlignment="1">
      <alignment horizontal="center" vertical="center" textRotation="90" wrapText="1" shrinkToFit="1"/>
    </xf>
    <xf numFmtId="3" fontId="0" fillId="0" borderId="2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17" fillId="0" borderId="57" xfId="6" applyNumberFormat="1" applyFont="1" applyBorder="1" applyAlignment="1">
      <alignment horizontal="right" vertical="center"/>
    </xf>
    <xf numFmtId="3" fontId="17" fillId="0" borderId="38" xfId="6" applyNumberFormat="1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10" fillId="5" borderId="42" xfId="0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3" fontId="25" fillId="0" borderId="13" xfId="0" applyNumberFormat="1" applyFont="1" applyFill="1" applyBorder="1" applyAlignment="1" applyProtection="1">
      <alignment horizontal="center" vertical="center" wrapText="1"/>
    </xf>
    <xf numFmtId="3" fontId="25" fillId="0" borderId="1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/>
    </xf>
    <xf numFmtId="0" fontId="12" fillId="3" borderId="7" xfId="0" applyFont="1" applyFill="1" applyBorder="1" applyAlignment="1" applyProtection="1">
      <alignment horizontal="left" vertical="center"/>
    </xf>
    <xf numFmtId="0" fontId="12" fillId="3" borderId="28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left" vertical="center"/>
    </xf>
    <xf numFmtId="0" fontId="12" fillId="3" borderId="3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3" fontId="10" fillId="0" borderId="47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0" borderId="28" xfId="0" applyNumberFormat="1" applyFont="1" applyFill="1" applyBorder="1" applyAlignment="1" applyProtection="1">
      <alignment horizontal="center" vertical="center"/>
      <protection locked="0"/>
    </xf>
    <xf numFmtId="3" fontId="10" fillId="0" borderId="48" xfId="0" applyNumberFormat="1" applyFont="1" applyFill="1" applyBorder="1" applyAlignment="1" applyProtection="1">
      <alignment horizontal="center" vertical="center"/>
      <protection locked="0"/>
    </xf>
    <xf numFmtId="3" fontId="10" fillId="0" borderId="44" xfId="0" applyNumberFormat="1" applyFont="1" applyFill="1" applyBorder="1" applyAlignment="1" applyProtection="1">
      <alignment horizontal="center" vertical="center"/>
      <protection locked="0"/>
    </xf>
    <xf numFmtId="3" fontId="10" fillId="0" borderId="45" xfId="0" applyNumberFormat="1" applyFont="1" applyFill="1" applyBorder="1" applyAlignment="1" applyProtection="1">
      <alignment horizontal="center" vertical="center"/>
      <protection locked="0"/>
    </xf>
    <xf numFmtId="3" fontId="25" fillId="0" borderId="10" xfId="0" applyNumberFormat="1" applyFont="1" applyFill="1" applyBorder="1" applyAlignment="1" applyProtection="1">
      <alignment horizontal="center" vertical="center" wrapText="1"/>
    </xf>
    <xf numFmtId="3" fontId="25" fillId="0" borderId="36" xfId="0" applyNumberFormat="1" applyFont="1" applyFill="1" applyBorder="1" applyAlignment="1" applyProtection="1">
      <alignment horizontal="center" vertical="center" wrapText="1"/>
    </xf>
    <xf numFmtId="0" fontId="6" fillId="12" borderId="5" xfId="0" applyFont="1" applyFill="1" applyBorder="1" applyAlignment="1" applyProtection="1">
      <alignment horizontal="center" vertical="center"/>
    </xf>
    <xf numFmtId="0" fontId="6" fillId="12" borderId="32" xfId="0" applyFont="1" applyFill="1" applyBorder="1" applyAlignment="1" applyProtection="1">
      <alignment horizontal="center" vertical="center"/>
    </xf>
    <xf numFmtId="0" fontId="6" fillId="12" borderId="4" xfId="0" applyFont="1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12" fillId="3" borderId="34" xfId="0" applyFont="1" applyFill="1" applyBorder="1" applyAlignment="1" applyProtection="1">
      <alignment horizontal="left"/>
    </xf>
    <xf numFmtId="0" fontId="12" fillId="3" borderId="40" xfId="0" applyFont="1" applyFill="1" applyBorder="1" applyAlignment="1" applyProtection="1">
      <alignment horizontal="left"/>
    </xf>
    <xf numFmtId="0" fontId="12" fillId="3" borderId="35" xfId="0" applyFont="1" applyFill="1" applyBorder="1" applyAlignment="1" applyProtection="1">
      <alignment horizontal="left"/>
    </xf>
  </cellXfs>
  <cellStyles count="7">
    <cellStyle name="Excel Built-in Normal" xfId="6" xr:uid="{00000000-0005-0000-0000-000000000000}"/>
    <cellStyle name="Nadpis 4" xfId="2" builtinId="19"/>
    <cellStyle name="Název" xfId="5" builtinId="15"/>
    <cellStyle name="Název 2" xfId="4" xr:uid="{00000000-0005-0000-0000-000003000000}"/>
    <cellStyle name="Normální" xfId="0" builtinId="0"/>
    <cellStyle name="Normální 2" xfId="3" xr:uid="{00000000-0005-0000-0000-000005000000}"/>
    <cellStyle name="Procenta" xfId="1" builtinId="5"/>
  </cellStyles>
  <dxfs count="0"/>
  <tableStyles count="0" defaultTableStyle="TableStyleMedium9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251"/>
  <sheetViews>
    <sheetView tabSelected="1" zoomScale="85" zoomScaleNormal="85" workbookViewId="0">
      <selection activeCell="C16" sqref="C16"/>
    </sheetView>
  </sheetViews>
  <sheetFormatPr defaultRowHeight="14.5" x14ac:dyDescent="0.25"/>
  <cols>
    <col min="1" max="1" width="3.36328125" style="10" customWidth="1"/>
    <col min="2" max="2" width="9.453125" style="8" customWidth="1"/>
    <col min="3" max="3" width="65.36328125" style="8" bestFit="1" customWidth="1"/>
    <col min="4" max="10" width="9" style="8" customWidth="1"/>
    <col min="11" max="18" width="14.6328125" style="8" customWidth="1"/>
    <col min="19" max="29" width="9.36328125" style="10"/>
    <col min="30" max="220" width="9.36328125" style="8"/>
    <col min="221" max="221" width="9.36328125" style="8" customWidth="1"/>
    <col min="222" max="222" width="9.453125" style="8" customWidth="1"/>
    <col min="223" max="223" width="44.54296875" style="8" customWidth="1"/>
    <col min="224" max="224" width="10.453125" style="8" customWidth="1"/>
    <col min="225" max="230" width="9.36328125" style="8"/>
    <col min="231" max="231" width="9.36328125" style="8" bestFit="1" customWidth="1"/>
    <col min="232" max="232" width="10.6328125" style="8" customWidth="1"/>
    <col min="233" max="233" width="10.36328125" style="8" customWidth="1"/>
    <col min="234" max="234" width="9.6328125" style="8" customWidth="1"/>
    <col min="235" max="241" width="9.36328125" style="8"/>
    <col min="242" max="242" width="9" style="8" customWidth="1"/>
    <col min="243" max="243" width="11" style="8" customWidth="1"/>
    <col min="244" max="248" width="9.36328125" style="8"/>
    <col min="249" max="250" width="11.36328125" style="8" customWidth="1"/>
    <col min="251" max="251" width="9.36328125" style="8"/>
    <col min="252" max="252" width="12.6328125" style="8" customWidth="1"/>
    <col min="253" max="254" width="11.6328125" style="8" customWidth="1"/>
    <col min="255" max="255" width="13.453125" style="8" customWidth="1"/>
    <col min="256" max="256" width="11.36328125" style="8" customWidth="1"/>
    <col min="257" max="257" width="9.36328125" style="8"/>
    <col min="258" max="258" width="10" style="8" bestFit="1" customWidth="1"/>
    <col min="259" max="259" width="11.54296875" style="8" customWidth="1"/>
    <col min="260" max="261" width="9.6328125" style="8" customWidth="1"/>
    <col min="262" max="262" width="9.36328125" style="8"/>
    <col min="263" max="263" width="10.54296875" style="8" customWidth="1"/>
    <col min="264" max="266" width="9.36328125" style="8"/>
    <col min="267" max="267" width="10.54296875" style="8" customWidth="1"/>
    <col min="268" max="269" width="9.36328125" style="8"/>
    <col min="270" max="270" width="10.453125" style="8" customWidth="1"/>
    <col min="271" max="476" width="9.36328125" style="8"/>
    <col min="477" max="477" width="9.36328125" style="8" customWidth="1"/>
    <col min="478" max="478" width="9.453125" style="8" customWidth="1"/>
    <col min="479" max="479" width="44.54296875" style="8" customWidth="1"/>
    <col min="480" max="480" width="10.453125" style="8" customWidth="1"/>
    <col min="481" max="486" width="9.36328125" style="8"/>
    <col min="487" max="487" width="9.36328125" style="8" bestFit="1" customWidth="1"/>
    <col min="488" max="488" width="10.6328125" style="8" customWidth="1"/>
    <col min="489" max="489" width="10.36328125" style="8" customWidth="1"/>
    <col min="490" max="490" width="9.6328125" style="8" customWidth="1"/>
    <col min="491" max="497" width="9.36328125" style="8"/>
    <col min="498" max="498" width="9" style="8" customWidth="1"/>
    <col min="499" max="499" width="11" style="8" customWidth="1"/>
    <col min="500" max="504" width="9.36328125" style="8"/>
    <col min="505" max="506" width="11.36328125" style="8" customWidth="1"/>
    <col min="507" max="507" width="9.36328125" style="8"/>
    <col min="508" max="508" width="12.6328125" style="8" customWidth="1"/>
    <col min="509" max="510" width="11.6328125" style="8" customWidth="1"/>
    <col min="511" max="511" width="13.453125" style="8" customWidth="1"/>
    <col min="512" max="512" width="11.36328125" style="8" customWidth="1"/>
    <col min="513" max="513" width="9.36328125" style="8"/>
    <col min="514" max="514" width="10" style="8" bestFit="1" customWidth="1"/>
    <col min="515" max="515" width="11.54296875" style="8" customWidth="1"/>
    <col min="516" max="517" width="9.6328125" style="8" customWidth="1"/>
    <col min="518" max="518" width="9.36328125" style="8"/>
    <col min="519" max="519" width="10.54296875" style="8" customWidth="1"/>
    <col min="520" max="522" width="9.36328125" style="8"/>
    <col min="523" max="523" width="10.54296875" style="8" customWidth="1"/>
    <col min="524" max="525" width="9.36328125" style="8"/>
    <col min="526" max="526" width="10.453125" style="8" customWidth="1"/>
    <col min="527" max="732" width="9.36328125" style="8"/>
    <col min="733" max="733" width="9.36328125" style="8" customWidth="1"/>
    <col min="734" max="734" width="9.453125" style="8" customWidth="1"/>
    <col min="735" max="735" width="44.54296875" style="8" customWidth="1"/>
    <col min="736" max="736" width="10.453125" style="8" customWidth="1"/>
    <col min="737" max="742" width="9.36328125" style="8"/>
    <col min="743" max="743" width="9.36328125" style="8" bestFit="1" customWidth="1"/>
    <col min="744" max="744" width="10.6328125" style="8" customWidth="1"/>
    <col min="745" max="745" width="10.36328125" style="8" customWidth="1"/>
    <col min="746" max="746" width="9.6328125" style="8" customWidth="1"/>
    <col min="747" max="753" width="9.36328125" style="8"/>
    <col min="754" max="754" width="9" style="8" customWidth="1"/>
    <col min="755" max="755" width="11" style="8" customWidth="1"/>
    <col min="756" max="760" width="9.36328125" style="8"/>
    <col min="761" max="762" width="11.36328125" style="8" customWidth="1"/>
    <col min="763" max="763" width="9.36328125" style="8"/>
    <col min="764" max="764" width="12.6328125" style="8" customWidth="1"/>
    <col min="765" max="766" width="11.6328125" style="8" customWidth="1"/>
    <col min="767" max="767" width="13.453125" style="8" customWidth="1"/>
    <col min="768" max="768" width="11.36328125" style="8" customWidth="1"/>
    <col min="769" max="769" width="9.36328125" style="8"/>
    <col min="770" max="770" width="10" style="8" bestFit="1" customWidth="1"/>
    <col min="771" max="771" width="11.54296875" style="8" customWidth="1"/>
    <col min="772" max="773" width="9.6328125" style="8" customWidth="1"/>
    <col min="774" max="774" width="9.36328125" style="8"/>
    <col min="775" max="775" width="10.54296875" style="8" customWidth="1"/>
    <col min="776" max="778" width="9.36328125" style="8"/>
    <col min="779" max="779" width="10.54296875" style="8" customWidth="1"/>
    <col min="780" max="781" width="9.36328125" style="8"/>
    <col min="782" max="782" width="10.453125" style="8" customWidth="1"/>
    <col min="783" max="988" width="9.36328125" style="8"/>
    <col min="989" max="989" width="9.36328125" style="8" customWidth="1"/>
    <col min="990" max="990" width="9.453125" style="8" customWidth="1"/>
    <col min="991" max="991" width="44.54296875" style="8" customWidth="1"/>
    <col min="992" max="992" width="10.453125" style="8" customWidth="1"/>
    <col min="993" max="998" width="9.36328125" style="8"/>
    <col min="999" max="999" width="9.36328125" style="8" bestFit="1" customWidth="1"/>
    <col min="1000" max="1000" width="10.6328125" style="8" customWidth="1"/>
    <col min="1001" max="1001" width="10.36328125" style="8" customWidth="1"/>
    <col min="1002" max="1002" width="9.6328125" style="8" customWidth="1"/>
    <col min="1003" max="1009" width="9.36328125" style="8"/>
    <col min="1010" max="1010" width="9" style="8" customWidth="1"/>
    <col min="1011" max="1011" width="11" style="8" customWidth="1"/>
    <col min="1012" max="1016" width="9.36328125" style="8"/>
    <col min="1017" max="1018" width="11.36328125" style="8" customWidth="1"/>
    <col min="1019" max="1019" width="9.36328125" style="8"/>
    <col min="1020" max="1020" width="12.6328125" style="8" customWidth="1"/>
    <col min="1021" max="1022" width="11.6328125" style="8" customWidth="1"/>
    <col min="1023" max="1023" width="13.453125" style="8" customWidth="1"/>
    <col min="1024" max="1024" width="11.36328125" style="8" customWidth="1"/>
    <col min="1025" max="1025" width="9.36328125" style="8"/>
    <col min="1026" max="1026" width="10" style="8" bestFit="1" customWidth="1"/>
    <col min="1027" max="1027" width="11.54296875" style="8" customWidth="1"/>
    <col min="1028" max="1029" width="9.6328125" style="8" customWidth="1"/>
    <col min="1030" max="1030" width="9.36328125" style="8"/>
    <col min="1031" max="1031" width="10.54296875" style="8" customWidth="1"/>
    <col min="1032" max="1034" width="9.36328125" style="8"/>
    <col min="1035" max="1035" width="10.54296875" style="8" customWidth="1"/>
    <col min="1036" max="1037" width="9.36328125" style="8"/>
    <col min="1038" max="1038" width="10.453125" style="8" customWidth="1"/>
    <col min="1039" max="1244" width="9.36328125" style="8"/>
    <col min="1245" max="1245" width="9.36328125" style="8" customWidth="1"/>
    <col min="1246" max="1246" width="9.453125" style="8" customWidth="1"/>
    <col min="1247" max="1247" width="44.54296875" style="8" customWidth="1"/>
    <col min="1248" max="1248" width="10.453125" style="8" customWidth="1"/>
    <col min="1249" max="1254" width="9.36328125" style="8"/>
    <col min="1255" max="1255" width="9.36328125" style="8" bestFit="1" customWidth="1"/>
    <col min="1256" max="1256" width="10.6328125" style="8" customWidth="1"/>
    <col min="1257" max="1257" width="10.36328125" style="8" customWidth="1"/>
    <col min="1258" max="1258" width="9.6328125" style="8" customWidth="1"/>
    <col min="1259" max="1265" width="9.36328125" style="8"/>
    <col min="1266" max="1266" width="9" style="8" customWidth="1"/>
    <col min="1267" max="1267" width="11" style="8" customWidth="1"/>
    <col min="1268" max="1272" width="9.36328125" style="8"/>
    <col min="1273" max="1274" width="11.36328125" style="8" customWidth="1"/>
    <col min="1275" max="1275" width="9.36328125" style="8"/>
    <col min="1276" max="1276" width="12.6328125" style="8" customWidth="1"/>
    <col min="1277" max="1278" width="11.6328125" style="8" customWidth="1"/>
    <col min="1279" max="1279" width="13.453125" style="8" customWidth="1"/>
    <col min="1280" max="1280" width="11.36328125" style="8" customWidth="1"/>
    <col min="1281" max="1281" width="9.36328125" style="8"/>
    <col min="1282" max="1282" width="10" style="8" bestFit="1" customWidth="1"/>
    <col min="1283" max="1283" width="11.54296875" style="8" customWidth="1"/>
    <col min="1284" max="1285" width="9.6328125" style="8" customWidth="1"/>
    <col min="1286" max="1286" width="9.36328125" style="8"/>
    <col min="1287" max="1287" width="10.54296875" style="8" customWidth="1"/>
    <col min="1288" max="1290" width="9.36328125" style="8"/>
    <col min="1291" max="1291" width="10.54296875" style="8" customWidth="1"/>
    <col min="1292" max="1293" width="9.36328125" style="8"/>
    <col min="1294" max="1294" width="10.453125" style="8" customWidth="1"/>
    <col min="1295" max="1500" width="9.36328125" style="8"/>
    <col min="1501" max="1501" width="9.36328125" style="8" customWidth="1"/>
    <col min="1502" max="1502" width="9.453125" style="8" customWidth="1"/>
    <col min="1503" max="1503" width="44.54296875" style="8" customWidth="1"/>
    <col min="1504" max="1504" width="10.453125" style="8" customWidth="1"/>
    <col min="1505" max="1510" width="9.36328125" style="8"/>
    <col min="1511" max="1511" width="9.36328125" style="8" bestFit="1" customWidth="1"/>
    <col min="1512" max="1512" width="10.6328125" style="8" customWidth="1"/>
    <col min="1513" max="1513" width="10.36328125" style="8" customWidth="1"/>
    <col min="1514" max="1514" width="9.6328125" style="8" customWidth="1"/>
    <col min="1515" max="1521" width="9.36328125" style="8"/>
    <col min="1522" max="1522" width="9" style="8" customWidth="1"/>
    <col min="1523" max="1523" width="11" style="8" customWidth="1"/>
    <col min="1524" max="1528" width="9.36328125" style="8"/>
    <col min="1529" max="1530" width="11.36328125" style="8" customWidth="1"/>
    <col min="1531" max="1531" width="9.36328125" style="8"/>
    <col min="1532" max="1532" width="12.6328125" style="8" customWidth="1"/>
    <col min="1533" max="1534" width="11.6328125" style="8" customWidth="1"/>
    <col min="1535" max="1535" width="13.453125" style="8" customWidth="1"/>
    <col min="1536" max="1536" width="11.36328125" style="8" customWidth="1"/>
    <col min="1537" max="1537" width="9.36328125" style="8"/>
    <col min="1538" max="1538" width="10" style="8" bestFit="1" customWidth="1"/>
    <col min="1539" max="1539" width="11.54296875" style="8" customWidth="1"/>
    <col min="1540" max="1541" width="9.6328125" style="8" customWidth="1"/>
    <col min="1542" max="1542" width="9.36328125" style="8"/>
    <col min="1543" max="1543" width="10.54296875" style="8" customWidth="1"/>
    <col min="1544" max="1546" width="9.36328125" style="8"/>
    <col min="1547" max="1547" width="10.54296875" style="8" customWidth="1"/>
    <col min="1548" max="1549" width="9.36328125" style="8"/>
    <col min="1550" max="1550" width="10.453125" style="8" customWidth="1"/>
    <col min="1551" max="1756" width="9.36328125" style="8"/>
    <col min="1757" max="1757" width="9.36328125" style="8" customWidth="1"/>
    <col min="1758" max="1758" width="9.453125" style="8" customWidth="1"/>
    <col min="1759" max="1759" width="44.54296875" style="8" customWidth="1"/>
    <col min="1760" max="1760" width="10.453125" style="8" customWidth="1"/>
    <col min="1761" max="1766" width="9.36328125" style="8"/>
    <col min="1767" max="1767" width="9.36328125" style="8" bestFit="1" customWidth="1"/>
    <col min="1768" max="1768" width="10.6328125" style="8" customWidth="1"/>
    <col min="1769" max="1769" width="10.36328125" style="8" customWidth="1"/>
    <col min="1770" max="1770" width="9.6328125" style="8" customWidth="1"/>
    <col min="1771" max="1777" width="9.36328125" style="8"/>
    <col min="1778" max="1778" width="9" style="8" customWidth="1"/>
    <col min="1779" max="1779" width="11" style="8" customWidth="1"/>
    <col min="1780" max="1784" width="9.36328125" style="8"/>
    <col min="1785" max="1786" width="11.36328125" style="8" customWidth="1"/>
    <col min="1787" max="1787" width="9.36328125" style="8"/>
    <col min="1788" max="1788" width="12.6328125" style="8" customWidth="1"/>
    <col min="1789" max="1790" width="11.6328125" style="8" customWidth="1"/>
    <col min="1791" max="1791" width="13.453125" style="8" customWidth="1"/>
    <col min="1792" max="1792" width="11.36328125" style="8" customWidth="1"/>
    <col min="1793" max="1793" width="9.36328125" style="8"/>
    <col min="1794" max="1794" width="10" style="8" bestFit="1" customWidth="1"/>
    <col min="1795" max="1795" width="11.54296875" style="8" customWidth="1"/>
    <col min="1796" max="1797" width="9.6328125" style="8" customWidth="1"/>
    <col min="1798" max="1798" width="9.36328125" style="8"/>
    <col min="1799" max="1799" width="10.54296875" style="8" customWidth="1"/>
    <col min="1800" max="1802" width="9.36328125" style="8"/>
    <col min="1803" max="1803" width="10.54296875" style="8" customWidth="1"/>
    <col min="1804" max="1805" width="9.36328125" style="8"/>
    <col min="1806" max="1806" width="10.453125" style="8" customWidth="1"/>
    <col min="1807" max="2012" width="9.36328125" style="8"/>
    <col min="2013" max="2013" width="9.36328125" style="8" customWidth="1"/>
    <col min="2014" max="2014" width="9.453125" style="8" customWidth="1"/>
    <col min="2015" max="2015" width="44.54296875" style="8" customWidth="1"/>
    <col min="2016" max="2016" width="10.453125" style="8" customWidth="1"/>
    <col min="2017" max="2022" width="9.36328125" style="8"/>
    <col min="2023" max="2023" width="9.36328125" style="8" bestFit="1" customWidth="1"/>
    <col min="2024" max="2024" width="10.6328125" style="8" customWidth="1"/>
    <col min="2025" max="2025" width="10.36328125" style="8" customWidth="1"/>
    <col min="2026" max="2026" width="9.6328125" style="8" customWidth="1"/>
    <col min="2027" max="2033" width="9.36328125" style="8"/>
    <col min="2034" max="2034" width="9" style="8" customWidth="1"/>
    <col min="2035" max="2035" width="11" style="8" customWidth="1"/>
    <col min="2036" max="2040" width="9.36328125" style="8"/>
    <col min="2041" max="2042" width="11.36328125" style="8" customWidth="1"/>
    <col min="2043" max="2043" width="9.36328125" style="8"/>
    <col min="2044" max="2044" width="12.6328125" style="8" customWidth="1"/>
    <col min="2045" max="2046" width="11.6328125" style="8" customWidth="1"/>
    <col min="2047" max="2047" width="13.453125" style="8" customWidth="1"/>
    <col min="2048" max="2048" width="11.36328125" style="8" customWidth="1"/>
    <col min="2049" max="2049" width="9.36328125" style="8"/>
    <col min="2050" max="2050" width="10" style="8" bestFit="1" customWidth="1"/>
    <col min="2051" max="2051" width="11.54296875" style="8" customWidth="1"/>
    <col min="2052" max="2053" width="9.6328125" style="8" customWidth="1"/>
    <col min="2054" max="2054" width="9.36328125" style="8"/>
    <col min="2055" max="2055" width="10.54296875" style="8" customWidth="1"/>
    <col min="2056" max="2058" width="9.36328125" style="8"/>
    <col min="2059" max="2059" width="10.54296875" style="8" customWidth="1"/>
    <col min="2060" max="2061" width="9.36328125" style="8"/>
    <col min="2062" max="2062" width="10.453125" style="8" customWidth="1"/>
    <col min="2063" max="2268" width="9.36328125" style="8"/>
    <col min="2269" max="2269" width="9.36328125" style="8" customWidth="1"/>
    <col min="2270" max="2270" width="9.453125" style="8" customWidth="1"/>
    <col min="2271" max="2271" width="44.54296875" style="8" customWidth="1"/>
    <col min="2272" max="2272" width="10.453125" style="8" customWidth="1"/>
    <col min="2273" max="2278" width="9.36328125" style="8"/>
    <col min="2279" max="2279" width="9.36328125" style="8" bestFit="1" customWidth="1"/>
    <col min="2280" max="2280" width="10.6328125" style="8" customWidth="1"/>
    <col min="2281" max="2281" width="10.36328125" style="8" customWidth="1"/>
    <col min="2282" max="2282" width="9.6328125" style="8" customWidth="1"/>
    <col min="2283" max="2289" width="9.36328125" style="8"/>
    <col min="2290" max="2290" width="9" style="8" customWidth="1"/>
    <col min="2291" max="2291" width="11" style="8" customWidth="1"/>
    <col min="2292" max="2296" width="9.36328125" style="8"/>
    <col min="2297" max="2298" width="11.36328125" style="8" customWidth="1"/>
    <col min="2299" max="2299" width="9.36328125" style="8"/>
    <col min="2300" max="2300" width="12.6328125" style="8" customWidth="1"/>
    <col min="2301" max="2302" width="11.6328125" style="8" customWidth="1"/>
    <col min="2303" max="2303" width="13.453125" style="8" customWidth="1"/>
    <col min="2304" max="2304" width="11.36328125" style="8" customWidth="1"/>
    <col min="2305" max="2305" width="9.36328125" style="8"/>
    <col min="2306" max="2306" width="10" style="8" bestFit="1" customWidth="1"/>
    <col min="2307" max="2307" width="11.54296875" style="8" customWidth="1"/>
    <col min="2308" max="2309" width="9.6328125" style="8" customWidth="1"/>
    <col min="2310" max="2310" width="9.36328125" style="8"/>
    <col min="2311" max="2311" width="10.54296875" style="8" customWidth="1"/>
    <col min="2312" max="2314" width="9.36328125" style="8"/>
    <col min="2315" max="2315" width="10.54296875" style="8" customWidth="1"/>
    <col min="2316" max="2317" width="9.36328125" style="8"/>
    <col min="2318" max="2318" width="10.453125" style="8" customWidth="1"/>
    <col min="2319" max="2524" width="9.36328125" style="8"/>
    <col min="2525" max="2525" width="9.36328125" style="8" customWidth="1"/>
    <col min="2526" max="2526" width="9.453125" style="8" customWidth="1"/>
    <col min="2527" max="2527" width="44.54296875" style="8" customWidth="1"/>
    <col min="2528" max="2528" width="10.453125" style="8" customWidth="1"/>
    <col min="2529" max="2534" width="9.36328125" style="8"/>
    <col min="2535" max="2535" width="9.36328125" style="8" bestFit="1" customWidth="1"/>
    <col min="2536" max="2536" width="10.6328125" style="8" customWidth="1"/>
    <col min="2537" max="2537" width="10.36328125" style="8" customWidth="1"/>
    <col min="2538" max="2538" width="9.6328125" style="8" customWidth="1"/>
    <col min="2539" max="2545" width="9.36328125" style="8"/>
    <col min="2546" max="2546" width="9" style="8" customWidth="1"/>
    <col min="2547" max="2547" width="11" style="8" customWidth="1"/>
    <col min="2548" max="2552" width="9.36328125" style="8"/>
    <col min="2553" max="2554" width="11.36328125" style="8" customWidth="1"/>
    <col min="2555" max="2555" width="9.36328125" style="8"/>
    <col min="2556" max="2556" width="12.6328125" style="8" customWidth="1"/>
    <col min="2557" max="2558" width="11.6328125" style="8" customWidth="1"/>
    <col min="2559" max="2559" width="13.453125" style="8" customWidth="1"/>
    <col min="2560" max="2560" width="11.36328125" style="8" customWidth="1"/>
    <col min="2561" max="2561" width="9.36328125" style="8"/>
    <col min="2562" max="2562" width="10" style="8" bestFit="1" customWidth="1"/>
    <col min="2563" max="2563" width="11.54296875" style="8" customWidth="1"/>
    <col min="2564" max="2565" width="9.6328125" style="8" customWidth="1"/>
    <col min="2566" max="2566" width="9.36328125" style="8"/>
    <col min="2567" max="2567" width="10.54296875" style="8" customWidth="1"/>
    <col min="2568" max="2570" width="9.36328125" style="8"/>
    <col min="2571" max="2571" width="10.54296875" style="8" customWidth="1"/>
    <col min="2572" max="2573" width="9.36328125" style="8"/>
    <col min="2574" max="2574" width="10.453125" style="8" customWidth="1"/>
    <col min="2575" max="2780" width="9.36328125" style="8"/>
    <col min="2781" max="2781" width="9.36328125" style="8" customWidth="1"/>
    <col min="2782" max="2782" width="9.453125" style="8" customWidth="1"/>
    <col min="2783" max="2783" width="44.54296875" style="8" customWidth="1"/>
    <col min="2784" max="2784" width="10.453125" style="8" customWidth="1"/>
    <col min="2785" max="2790" width="9.36328125" style="8"/>
    <col min="2791" max="2791" width="9.36328125" style="8" bestFit="1" customWidth="1"/>
    <col min="2792" max="2792" width="10.6328125" style="8" customWidth="1"/>
    <col min="2793" max="2793" width="10.36328125" style="8" customWidth="1"/>
    <col min="2794" max="2794" width="9.6328125" style="8" customWidth="1"/>
    <col min="2795" max="2801" width="9.36328125" style="8"/>
    <col min="2802" max="2802" width="9" style="8" customWidth="1"/>
    <col min="2803" max="2803" width="11" style="8" customWidth="1"/>
    <col min="2804" max="2808" width="9.36328125" style="8"/>
    <col min="2809" max="2810" width="11.36328125" style="8" customWidth="1"/>
    <col min="2811" max="2811" width="9.36328125" style="8"/>
    <col min="2812" max="2812" width="12.6328125" style="8" customWidth="1"/>
    <col min="2813" max="2814" width="11.6328125" style="8" customWidth="1"/>
    <col min="2815" max="2815" width="13.453125" style="8" customWidth="1"/>
    <col min="2816" max="2816" width="11.36328125" style="8" customWidth="1"/>
    <col min="2817" max="2817" width="9.36328125" style="8"/>
    <col min="2818" max="2818" width="10" style="8" bestFit="1" customWidth="1"/>
    <col min="2819" max="2819" width="11.54296875" style="8" customWidth="1"/>
    <col min="2820" max="2821" width="9.6328125" style="8" customWidth="1"/>
    <col min="2822" max="2822" width="9.36328125" style="8"/>
    <col min="2823" max="2823" width="10.54296875" style="8" customWidth="1"/>
    <col min="2824" max="2826" width="9.36328125" style="8"/>
    <col min="2827" max="2827" width="10.54296875" style="8" customWidth="1"/>
    <col min="2828" max="2829" width="9.36328125" style="8"/>
    <col min="2830" max="2830" width="10.453125" style="8" customWidth="1"/>
    <col min="2831" max="3036" width="9.36328125" style="8"/>
    <col min="3037" max="3037" width="9.36328125" style="8" customWidth="1"/>
    <col min="3038" max="3038" width="9.453125" style="8" customWidth="1"/>
    <col min="3039" max="3039" width="44.54296875" style="8" customWidth="1"/>
    <col min="3040" max="3040" width="10.453125" style="8" customWidth="1"/>
    <col min="3041" max="3046" width="9.36328125" style="8"/>
    <col min="3047" max="3047" width="9.36328125" style="8" bestFit="1" customWidth="1"/>
    <col min="3048" max="3048" width="10.6328125" style="8" customWidth="1"/>
    <col min="3049" max="3049" width="10.36328125" style="8" customWidth="1"/>
    <col min="3050" max="3050" width="9.6328125" style="8" customWidth="1"/>
    <col min="3051" max="3057" width="9.36328125" style="8"/>
    <col min="3058" max="3058" width="9" style="8" customWidth="1"/>
    <col min="3059" max="3059" width="11" style="8" customWidth="1"/>
    <col min="3060" max="3064" width="9.36328125" style="8"/>
    <col min="3065" max="3066" width="11.36328125" style="8" customWidth="1"/>
    <col min="3067" max="3067" width="9.36328125" style="8"/>
    <col min="3068" max="3068" width="12.6328125" style="8" customWidth="1"/>
    <col min="3069" max="3070" width="11.6328125" style="8" customWidth="1"/>
    <col min="3071" max="3071" width="13.453125" style="8" customWidth="1"/>
    <col min="3072" max="3072" width="11.36328125" style="8" customWidth="1"/>
    <col min="3073" max="3073" width="9.36328125" style="8"/>
    <col min="3074" max="3074" width="10" style="8" bestFit="1" customWidth="1"/>
    <col min="3075" max="3075" width="11.54296875" style="8" customWidth="1"/>
    <col min="3076" max="3077" width="9.6328125" style="8" customWidth="1"/>
    <col min="3078" max="3078" width="9.36328125" style="8"/>
    <col min="3079" max="3079" width="10.54296875" style="8" customWidth="1"/>
    <col min="3080" max="3082" width="9.36328125" style="8"/>
    <col min="3083" max="3083" width="10.54296875" style="8" customWidth="1"/>
    <col min="3084" max="3085" width="9.36328125" style="8"/>
    <col min="3086" max="3086" width="10.453125" style="8" customWidth="1"/>
    <col min="3087" max="3292" width="9.36328125" style="8"/>
    <col min="3293" max="3293" width="9.36328125" style="8" customWidth="1"/>
    <col min="3294" max="3294" width="9.453125" style="8" customWidth="1"/>
    <col min="3295" max="3295" width="44.54296875" style="8" customWidth="1"/>
    <col min="3296" max="3296" width="10.453125" style="8" customWidth="1"/>
    <col min="3297" max="3302" width="9.36328125" style="8"/>
    <col min="3303" max="3303" width="9.36328125" style="8" bestFit="1" customWidth="1"/>
    <col min="3304" max="3304" width="10.6328125" style="8" customWidth="1"/>
    <col min="3305" max="3305" width="10.36328125" style="8" customWidth="1"/>
    <col min="3306" max="3306" width="9.6328125" style="8" customWidth="1"/>
    <col min="3307" max="3313" width="9.36328125" style="8"/>
    <col min="3314" max="3314" width="9" style="8" customWidth="1"/>
    <col min="3315" max="3315" width="11" style="8" customWidth="1"/>
    <col min="3316" max="3320" width="9.36328125" style="8"/>
    <col min="3321" max="3322" width="11.36328125" style="8" customWidth="1"/>
    <col min="3323" max="3323" width="9.36328125" style="8"/>
    <col min="3324" max="3324" width="12.6328125" style="8" customWidth="1"/>
    <col min="3325" max="3326" width="11.6328125" style="8" customWidth="1"/>
    <col min="3327" max="3327" width="13.453125" style="8" customWidth="1"/>
    <col min="3328" max="3328" width="11.36328125" style="8" customWidth="1"/>
    <col min="3329" max="3329" width="9.36328125" style="8"/>
    <col min="3330" max="3330" width="10" style="8" bestFit="1" customWidth="1"/>
    <col min="3331" max="3331" width="11.54296875" style="8" customWidth="1"/>
    <col min="3332" max="3333" width="9.6328125" style="8" customWidth="1"/>
    <col min="3334" max="3334" width="9.36328125" style="8"/>
    <col min="3335" max="3335" width="10.54296875" style="8" customWidth="1"/>
    <col min="3336" max="3338" width="9.36328125" style="8"/>
    <col min="3339" max="3339" width="10.54296875" style="8" customWidth="1"/>
    <col min="3340" max="3341" width="9.36328125" style="8"/>
    <col min="3342" max="3342" width="10.453125" style="8" customWidth="1"/>
    <col min="3343" max="3548" width="9.36328125" style="8"/>
    <col min="3549" max="3549" width="9.36328125" style="8" customWidth="1"/>
    <col min="3550" max="3550" width="9.453125" style="8" customWidth="1"/>
    <col min="3551" max="3551" width="44.54296875" style="8" customWidth="1"/>
    <col min="3552" max="3552" width="10.453125" style="8" customWidth="1"/>
    <col min="3553" max="3558" width="9.36328125" style="8"/>
    <col min="3559" max="3559" width="9.36328125" style="8" bestFit="1" customWidth="1"/>
    <col min="3560" max="3560" width="10.6328125" style="8" customWidth="1"/>
    <col min="3561" max="3561" width="10.36328125" style="8" customWidth="1"/>
    <col min="3562" max="3562" width="9.6328125" style="8" customWidth="1"/>
    <col min="3563" max="3569" width="9.36328125" style="8"/>
    <col min="3570" max="3570" width="9" style="8" customWidth="1"/>
    <col min="3571" max="3571" width="11" style="8" customWidth="1"/>
    <col min="3572" max="3576" width="9.36328125" style="8"/>
    <col min="3577" max="3578" width="11.36328125" style="8" customWidth="1"/>
    <col min="3579" max="3579" width="9.36328125" style="8"/>
    <col min="3580" max="3580" width="12.6328125" style="8" customWidth="1"/>
    <col min="3581" max="3582" width="11.6328125" style="8" customWidth="1"/>
    <col min="3583" max="3583" width="13.453125" style="8" customWidth="1"/>
    <col min="3584" max="3584" width="11.36328125" style="8" customWidth="1"/>
    <col min="3585" max="3585" width="9.36328125" style="8"/>
    <col min="3586" max="3586" width="10" style="8" bestFit="1" customWidth="1"/>
    <col min="3587" max="3587" width="11.54296875" style="8" customWidth="1"/>
    <col min="3588" max="3589" width="9.6328125" style="8" customWidth="1"/>
    <col min="3590" max="3590" width="9.36328125" style="8"/>
    <col min="3591" max="3591" width="10.54296875" style="8" customWidth="1"/>
    <col min="3592" max="3594" width="9.36328125" style="8"/>
    <col min="3595" max="3595" width="10.54296875" style="8" customWidth="1"/>
    <col min="3596" max="3597" width="9.36328125" style="8"/>
    <col min="3598" max="3598" width="10.453125" style="8" customWidth="1"/>
    <col min="3599" max="3804" width="9.36328125" style="8"/>
    <col min="3805" max="3805" width="9.36328125" style="8" customWidth="1"/>
    <col min="3806" max="3806" width="9.453125" style="8" customWidth="1"/>
    <col min="3807" max="3807" width="44.54296875" style="8" customWidth="1"/>
    <col min="3808" max="3808" width="10.453125" style="8" customWidth="1"/>
    <col min="3809" max="3814" width="9.36328125" style="8"/>
    <col min="3815" max="3815" width="9.36328125" style="8" bestFit="1" customWidth="1"/>
    <col min="3816" max="3816" width="10.6328125" style="8" customWidth="1"/>
    <col min="3817" max="3817" width="10.36328125" style="8" customWidth="1"/>
    <col min="3818" max="3818" width="9.6328125" style="8" customWidth="1"/>
    <col min="3819" max="3825" width="9.36328125" style="8"/>
    <col min="3826" max="3826" width="9" style="8" customWidth="1"/>
    <col min="3827" max="3827" width="11" style="8" customWidth="1"/>
    <col min="3828" max="3832" width="9.36328125" style="8"/>
    <col min="3833" max="3834" width="11.36328125" style="8" customWidth="1"/>
    <col min="3835" max="3835" width="9.36328125" style="8"/>
    <col min="3836" max="3836" width="12.6328125" style="8" customWidth="1"/>
    <col min="3837" max="3838" width="11.6328125" style="8" customWidth="1"/>
    <col min="3839" max="3839" width="13.453125" style="8" customWidth="1"/>
    <col min="3840" max="3840" width="11.36328125" style="8" customWidth="1"/>
    <col min="3841" max="3841" width="9.36328125" style="8"/>
    <col min="3842" max="3842" width="10" style="8" bestFit="1" customWidth="1"/>
    <col min="3843" max="3843" width="11.54296875" style="8" customWidth="1"/>
    <col min="3844" max="3845" width="9.6328125" style="8" customWidth="1"/>
    <col min="3846" max="3846" width="9.36328125" style="8"/>
    <col min="3847" max="3847" width="10.54296875" style="8" customWidth="1"/>
    <col min="3848" max="3850" width="9.36328125" style="8"/>
    <col min="3851" max="3851" width="10.54296875" style="8" customWidth="1"/>
    <col min="3852" max="3853" width="9.36328125" style="8"/>
    <col min="3854" max="3854" width="10.453125" style="8" customWidth="1"/>
    <col min="3855" max="4060" width="9.36328125" style="8"/>
    <col min="4061" max="4061" width="9.36328125" style="8" customWidth="1"/>
    <col min="4062" max="4062" width="9.453125" style="8" customWidth="1"/>
    <col min="4063" max="4063" width="44.54296875" style="8" customWidth="1"/>
    <col min="4064" max="4064" width="10.453125" style="8" customWidth="1"/>
    <col min="4065" max="4070" width="9.36328125" style="8"/>
    <col min="4071" max="4071" width="9.36328125" style="8" bestFit="1" customWidth="1"/>
    <col min="4072" max="4072" width="10.6328125" style="8" customWidth="1"/>
    <col min="4073" max="4073" width="10.36328125" style="8" customWidth="1"/>
    <col min="4074" max="4074" width="9.6328125" style="8" customWidth="1"/>
    <col min="4075" max="4081" width="9.36328125" style="8"/>
    <col min="4082" max="4082" width="9" style="8" customWidth="1"/>
    <col min="4083" max="4083" width="11" style="8" customWidth="1"/>
    <col min="4084" max="4088" width="9.36328125" style="8"/>
    <col min="4089" max="4090" width="11.36328125" style="8" customWidth="1"/>
    <col min="4091" max="4091" width="9.36328125" style="8"/>
    <col min="4092" max="4092" width="12.6328125" style="8" customWidth="1"/>
    <col min="4093" max="4094" width="11.6328125" style="8" customWidth="1"/>
    <col min="4095" max="4095" width="13.453125" style="8" customWidth="1"/>
    <col min="4096" max="4096" width="11.36328125" style="8" customWidth="1"/>
    <col min="4097" max="4097" width="9.36328125" style="8"/>
    <col min="4098" max="4098" width="10" style="8" bestFit="1" customWidth="1"/>
    <col min="4099" max="4099" width="11.54296875" style="8" customWidth="1"/>
    <col min="4100" max="4101" width="9.6328125" style="8" customWidth="1"/>
    <col min="4102" max="4102" width="9.36328125" style="8"/>
    <col min="4103" max="4103" width="10.54296875" style="8" customWidth="1"/>
    <col min="4104" max="4106" width="9.36328125" style="8"/>
    <col min="4107" max="4107" width="10.54296875" style="8" customWidth="1"/>
    <col min="4108" max="4109" width="9.36328125" style="8"/>
    <col min="4110" max="4110" width="10.453125" style="8" customWidth="1"/>
    <col min="4111" max="4316" width="9.36328125" style="8"/>
    <col min="4317" max="4317" width="9.36328125" style="8" customWidth="1"/>
    <col min="4318" max="4318" width="9.453125" style="8" customWidth="1"/>
    <col min="4319" max="4319" width="44.54296875" style="8" customWidth="1"/>
    <col min="4320" max="4320" width="10.453125" style="8" customWidth="1"/>
    <col min="4321" max="4326" width="9.36328125" style="8"/>
    <col min="4327" max="4327" width="9.36328125" style="8" bestFit="1" customWidth="1"/>
    <col min="4328" max="4328" width="10.6328125" style="8" customWidth="1"/>
    <col min="4329" max="4329" width="10.36328125" style="8" customWidth="1"/>
    <col min="4330" max="4330" width="9.6328125" style="8" customWidth="1"/>
    <col min="4331" max="4337" width="9.36328125" style="8"/>
    <col min="4338" max="4338" width="9" style="8" customWidth="1"/>
    <col min="4339" max="4339" width="11" style="8" customWidth="1"/>
    <col min="4340" max="4344" width="9.36328125" style="8"/>
    <col min="4345" max="4346" width="11.36328125" style="8" customWidth="1"/>
    <col min="4347" max="4347" width="9.36328125" style="8"/>
    <col min="4348" max="4348" width="12.6328125" style="8" customWidth="1"/>
    <col min="4349" max="4350" width="11.6328125" style="8" customWidth="1"/>
    <col min="4351" max="4351" width="13.453125" style="8" customWidth="1"/>
    <col min="4352" max="4352" width="11.36328125" style="8" customWidth="1"/>
    <col min="4353" max="4353" width="9.36328125" style="8"/>
    <col min="4354" max="4354" width="10" style="8" bestFit="1" customWidth="1"/>
    <col min="4355" max="4355" width="11.54296875" style="8" customWidth="1"/>
    <col min="4356" max="4357" width="9.6328125" style="8" customWidth="1"/>
    <col min="4358" max="4358" width="9.36328125" style="8"/>
    <col min="4359" max="4359" width="10.54296875" style="8" customWidth="1"/>
    <col min="4360" max="4362" width="9.36328125" style="8"/>
    <col min="4363" max="4363" width="10.54296875" style="8" customWidth="1"/>
    <col min="4364" max="4365" width="9.36328125" style="8"/>
    <col min="4366" max="4366" width="10.453125" style="8" customWidth="1"/>
    <col min="4367" max="4572" width="9.36328125" style="8"/>
    <col min="4573" max="4573" width="9.36328125" style="8" customWidth="1"/>
    <col min="4574" max="4574" width="9.453125" style="8" customWidth="1"/>
    <col min="4575" max="4575" width="44.54296875" style="8" customWidth="1"/>
    <col min="4576" max="4576" width="10.453125" style="8" customWidth="1"/>
    <col min="4577" max="4582" width="9.36328125" style="8"/>
    <col min="4583" max="4583" width="9.36328125" style="8" bestFit="1" customWidth="1"/>
    <col min="4584" max="4584" width="10.6328125" style="8" customWidth="1"/>
    <col min="4585" max="4585" width="10.36328125" style="8" customWidth="1"/>
    <col min="4586" max="4586" width="9.6328125" style="8" customWidth="1"/>
    <col min="4587" max="4593" width="9.36328125" style="8"/>
    <col min="4594" max="4594" width="9" style="8" customWidth="1"/>
    <col min="4595" max="4595" width="11" style="8" customWidth="1"/>
    <col min="4596" max="4600" width="9.36328125" style="8"/>
    <col min="4601" max="4602" width="11.36328125" style="8" customWidth="1"/>
    <col min="4603" max="4603" width="9.36328125" style="8"/>
    <col min="4604" max="4604" width="12.6328125" style="8" customWidth="1"/>
    <col min="4605" max="4606" width="11.6328125" style="8" customWidth="1"/>
    <col min="4607" max="4607" width="13.453125" style="8" customWidth="1"/>
    <col min="4608" max="4608" width="11.36328125" style="8" customWidth="1"/>
    <col min="4609" max="4609" width="9.36328125" style="8"/>
    <col min="4610" max="4610" width="10" style="8" bestFit="1" customWidth="1"/>
    <col min="4611" max="4611" width="11.54296875" style="8" customWidth="1"/>
    <col min="4612" max="4613" width="9.6328125" style="8" customWidth="1"/>
    <col min="4614" max="4614" width="9.36328125" style="8"/>
    <col min="4615" max="4615" width="10.54296875" style="8" customWidth="1"/>
    <col min="4616" max="4618" width="9.36328125" style="8"/>
    <col min="4619" max="4619" width="10.54296875" style="8" customWidth="1"/>
    <col min="4620" max="4621" width="9.36328125" style="8"/>
    <col min="4622" max="4622" width="10.453125" style="8" customWidth="1"/>
    <col min="4623" max="4828" width="9.36328125" style="8"/>
    <col min="4829" max="4829" width="9.36328125" style="8" customWidth="1"/>
    <col min="4830" max="4830" width="9.453125" style="8" customWidth="1"/>
    <col min="4831" max="4831" width="44.54296875" style="8" customWidth="1"/>
    <col min="4832" max="4832" width="10.453125" style="8" customWidth="1"/>
    <col min="4833" max="4838" width="9.36328125" style="8"/>
    <col min="4839" max="4839" width="9.36328125" style="8" bestFit="1" customWidth="1"/>
    <col min="4840" max="4840" width="10.6328125" style="8" customWidth="1"/>
    <col min="4841" max="4841" width="10.36328125" style="8" customWidth="1"/>
    <col min="4842" max="4842" width="9.6328125" style="8" customWidth="1"/>
    <col min="4843" max="4849" width="9.36328125" style="8"/>
    <col min="4850" max="4850" width="9" style="8" customWidth="1"/>
    <col min="4851" max="4851" width="11" style="8" customWidth="1"/>
    <col min="4852" max="4856" width="9.36328125" style="8"/>
    <col min="4857" max="4858" width="11.36328125" style="8" customWidth="1"/>
    <col min="4859" max="4859" width="9.36328125" style="8"/>
    <col min="4860" max="4860" width="12.6328125" style="8" customWidth="1"/>
    <col min="4861" max="4862" width="11.6328125" style="8" customWidth="1"/>
    <col min="4863" max="4863" width="13.453125" style="8" customWidth="1"/>
    <col min="4864" max="4864" width="11.36328125" style="8" customWidth="1"/>
    <col min="4865" max="4865" width="9.36328125" style="8"/>
    <col min="4866" max="4866" width="10" style="8" bestFit="1" customWidth="1"/>
    <col min="4867" max="4867" width="11.54296875" style="8" customWidth="1"/>
    <col min="4868" max="4869" width="9.6328125" style="8" customWidth="1"/>
    <col min="4870" max="4870" width="9.36328125" style="8"/>
    <col min="4871" max="4871" width="10.54296875" style="8" customWidth="1"/>
    <col min="4872" max="4874" width="9.36328125" style="8"/>
    <col min="4875" max="4875" width="10.54296875" style="8" customWidth="1"/>
    <col min="4876" max="4877" width="9.36328125" style="8"/>
    <col min="4878" max="4878" width="10.453125" style="8" customWidth="1"/>
    <col min="4879" max="5084" width="9.36328125" style="8"/>
    <col min="5085" max="5085" width="9.36328125" style="8" customWidth="1"/>
    <col min="5086" max="5086" width="9.453125" style="8" customWidth="1"/>
    <col min="5087" max="5087" width="44.54296875" style="8" customWidth="1"/>
    <col min="5088" max="5088" width="10.453125" style="8" customWidth="1"/>
    <col min="5089" max="5094" width="9.36328125" style="8"/>
    <col min="5095" max="5095" width="9.36328125" style="8" bestFit="1" customWidth="1"/>
    <col min="5096" max="5096" width="10.6328125" style="8" customWidth="1"/>
    <col min="5097" max="5097" width="10.36328125" style="8" customWidth="1"/>
    <col min="5098" max="5098" width="9.6328125" style="8" customWidth="1"/>
    <col min="5099" max="5105" width="9.36328125" style="8"/>
    <col min="5106" max="5106" width="9" style="8" customWidth="1"/>
    <col min="5107" max="5107" width="11" style="8" customWidth="1"/>
    <col min="5108" max="5112" width="9.36328125" style="8"/>
    <col min="5113" max="5114" width="11.36328125" style="8" customWidth="1"/>
    <col min="5115" max="5115" width="9.36328125" style="8"/>
    <col min="5116" max="5116" width="12.6328125" style="8" customWidth="1"/>
    <col min="5117" max="5118" width="11.6328125" style="8" customWidth="1"/>
    <col min="5119" max="5119" width="13.453125" style="8" customWidth="1"/>
    <col min="5120" max="5120" width="11.36328125" style="8" customWidth="1"/>
    <col min="5121" max="5121" width="9.36328125" style="8"/>
    <col min="5122" max="5122" width="10" style="8" bestFit="1" customWidth="1"/>
    <col min="5123" max="5123" width="11.54296875" style="8" customWidth="1"/>
    <col min="5124" max="5125" width="9.6328125" style="8" customWidth="1"/>
    <col min="5126" max="5126" width="9.36328125" style="8"/>
    <col min="5127" max="5127" width="10.54296875" style="8" customWidth="1"/>
    <col min="5128" max="5130" width="9.36328125" style="8"/>
    <col min="5131" max="5131" width="10.54296875" style="8" customWidth="1"/>
    <col min="5132" max="5133" width="9.36328125" style="8"/>
    <col min="5134" max="5134" width="10.453125" style="8" customWidth="1"/>
    <col min="5135" max="5340" width="9.36328125" style="8"/>
    <col min="5341" max="5341" width="9.36328125" style="8" customWidth="1"/>
    <col min="5342" max="5342" width="9.453125" style="8" customWidth="1"/>
    <col min="5343" max="5343" width="44.54296875" style="8" customWidth="1"/>
    <col min="5344" max="5344" width="10.453125" style="8" customWidth="1"/>
    <col min="5345" max="5350" width="9.36328125" style="8"/>
    <col min="5351" max="5351" width="9.36328125" style="8" bestFit="1" customWidth="1"/>
    <col min="5352" max="5352" width="10.6328125" style="8" customWidth="1"/>
    <col min="5353" max="5353" width="10.36328125" style="8" customWidth="1"/>
    <col min="5354" max="5354" width="9.6328125" style="8" customWidth="1"/>
    <col min="5355" max="5361" width="9.36328125" style="8"/>
    <col min="5362" max="5362" width="9" style="8" customWidth="1"/>
    <col min="5363" max="5363" width="11" style="8" customWidth="1"/>
    <col min="5364" max="5368" width="9.36328125" style="8"/>
    <col min="5369" max="5370" width="11.36328125" style="8" customWidth="1"/>
    <col min="5371" max="5371" width="9.36328125" style="8"/>
    <col min="5372" max="5372" width="12.6328125" style="8" customWidth="1"/>
    <col min="5373" max="5374" width="11.6328125" style="8" customWidth="1"/>
    <col min="5375" max="5375" width="13.453125" style="8" customWidth="1"/>
    <col min="5376" max="5376" width="11.36328125" style="8" customWidth="1"/>
    <col min="5377" max="5377" width="9.36328125" style="8"/>
    <col min="5378" max="5378" width="10" style="8" bestFit="1" customWidth="1"/>
    <col min="5379" max="5379" width="11.54296875" style="8" customWidth="1"/>
    <col min="5380" max="5381" width="9.6328125" style="8" customWidth="1"/>
    <col min="5382" max="5382" width="9.36328125" style="8"/>
    <col min="5383" max="5383" width="10.54296875" style="8" customWidth="1"/>
    <col min="5384" max="5386" width="9.36328125" style="8"/>
    <col min="5387" max="5387" width="10.54296875" style="8" customWidth="1"/>
    <col min="5388" max="5389" width="9.36328125" style="8"/>
    <col min="5390" max="5390" width="10.453125" style="8" customWidth="1"/>
    <col min="5391" max="5596" width="9.36328125" style="8"/>
    <col min="5597" max="5597" width="9.36328125" style="8" customWidth="1"/>
    <col min="5598" max="5598" width="9.453125" style="8" customWidth="1"/>
    <col min="5599" max="5599" width="44.54296875" style="8" customWidth="1"/>
    <col min="5600" max="5600" width="10.453125" style="8" customWidth="1"/>
    <col min="5601" max="5606" width="9.36328125" style="8"/>
    <col min="5607" max="5607" width="9.36328125" style="8" bestFit="1" customWidth="1"/>
    <col min="5608" max="5608" width="10.6328125" style="8" customWidth="1"/>
    <col min="5609" max="5609" width="10.36328125" style="8" customWidth="1"/>
    <col min="5610" max="5610" width="9.6328125" style="8" customWidth="1"/>
    <col min="5611" max="5617" width="9.36328125" style="8"/>
    <col min="5618" max="5618" width="9" style="8" customWidth="1"/>
    <col min="5619" max="5619" width="11" style="8" customWidth="1"/>
    <col min="5620" max="5624" width="9.36328125" style="8"/>
    <col min="5625" max="5626" width="11.36328125" style="8" customWidth="1"/>
    <col min="5627" max="5627" width="9.36328125" style="8"/>
    <col min="5628" max="5628" width="12.6328125" style="8" customWidth="1"/>
    <col min="5629" max="5630" width="11.6328125" style="8" customWidth="1"/>
    <col min="5631" max="5631" width="13.453125" style="8" customWidth="1"/>
    <col min="5632" max="5632" width="11.36328125" style="8" customWidth="1"/>
    <col min="5633" max="5633" width="9.36328125" style="8"/>
    <col min="5634" max="5634" width="10" style="8" bestFit="1" customWidth="1"/>
    <col min="5635" max="5635" width="11.54296875" style="8" customWidth="1"/>
    <col min="5636" max="5637" width="9.6328125" style="8" customWidth="1"/>
    <col min="5638" max="5638" width="9.36328125" style="8"/>
    <col min="5639" max="5639" width="10.54296875" style="8" customWidth="1"/>
    <col min="5640" max="5642" width="9.36328125" style="8"/>
    <col min="5643" max="5643" width="10.54296875" style="8" customWidth="1"/>
    <col min="5644" max="5645" width="9.36328125" style="8"/>
    <col min="5646" max="5646" width="10.453125" style="8" customWidth="1"/>
    <col min="5647" max="5852" width="9.36328125" style="8"/>
    <col min="5853" max="5853" width="9.36328125" style="8" customWidth="1"/>
    <col min="5854" max="5854" width="9.453125" style="8" customWidth="1"/>
    <col min="5855" max="5855" width="44.54296875" style="8" customWidth="1"/>
    <col min="5856" max="5856" width="10.453125" style="8" customWidth="1"/>
    <col min="5857" max="5862" width="9.36328125" style="8"/>
    <col min="5863" max="5863" width="9.36328125" style="8" bestFit="1" customWidth="1"/>
    <col min="5864" max="5864" width="10.6328125" style="8" customWidth="1"/>
    <col min="5865" max="5865" width="10.36328125" style="8" customWidth="1"/>
    <col min="5866" max="5866" width="9.6328125" style="8" customWidth="1"/>
    <col min="5867" max="5873" width="9.36328125" style="8"/>
    <col min="5874" max="5874" width="9" style="8" customWidth="1"/>
    <col min="5875" max="5875" width="11" style="8" customWidth="1"/>
    <col min="5876" max="5880" width="9.36328125" style="8"/>
    <col min="5881" max="5882" width="11.36328125" style="8" customWidth="1"/>
    <col min="5883" max="5883" width="9.36328125" style="8"/>
    <col min="5884" max="5884" width="12.6328125" style="8" customWidth="1"/>
    <col min="5885" max="5886" width="11.6328125" style="8" customWidth="1"/>
    <col min="5887" max="5887" width="13.453125" style="8" customWidth="1"/>
    <col min="5888" max="5888" width="11.36328125" style="8" customWidth="1"/>
    <col min="5889" max="5889" width="9.36328125" style="8"/>
    <col min="5890" max="5890" width="10" style="8" bestFit="1" customWidth="1"/>
    <col min="5891" max="5891" width="11.54296875" style="8" customWidth="1"/>
    <col min="5892" max="5893" width="9.6328125" style="8" customWidth="1"/>
    <col min="5894" max="5894" width="9.36328125" style="8"/>
    <col min="5895" max="5895" width="10.54296875" style="8" customWidth="1"/>
    <col min="5896" max="5898" width="9.36328125" style="8"/>
    <col min="5899" max="5899" width="10.54296875" style="8" customWidth="1"/>
    <col min="5900" max="5901" width="9.36328125" style="8"/>
    <col min="5902" max="5902" width="10.453125" style="8" customWidth="1"/>
    <col min="5903" max="6108" width="9.36328125" style="8"/>
    <col min="6109" max="6109" width="9.36328125" style="8" customWidth="1"/>
    <col min="6110" max="6110" width="9.453125" style="8" customWidth="1"/>
    <col min="6111" max="6111" width="44.54296875" style="8" customWidth="1"/>
    <col min="6112" max="6112" width="10.453125" style="8" customWidth="1"/>
    <col min="6113" max="6118" width="9.36328125" style="8"/>
    <col min="6119" max="6119" width="9.36328125" style="8" bestFit="1" customWidth="1"/>
    <col min="6120" max="6120" width="10.6328125" style="8" customWidth="1"/>
    <col min="6121" max="6121" width="10.36328125" style="8" customWidth="1"/>
    <col min="6122" max="6122" width="9.6328125" style="8" customWidth="1"/>
    <col min="6123" max="6129" width="9.36328125" style="8"/>
    <col min="6130" max="6130" width="9" style="8" customWidth="1"/>
    <col min="6131" max="6131" width="11" style="8" customWidth="1"/>
    <col min="6132" max="6136" width="9.36328125" style="8"/>
    <col min="6137" max="6138" width="11.36328125" style="8" customWidth="1"/>
    <col min="6139" max="6139" width="9.36328125" style="8"/>
    <col min="6140" max="6140" width="12.6328125" style="8" customWidth="1"/>
    <col min="6141" max="6142" width="11.6328125" style="8" customWidth="1"/>
    <col min="6143" max="6143" width="13.453125" style="8" customWidth="1"/>
    <col min="6144" max="6144" width="11.36328125" style="8" customWidth="1"/>
    <col min="6145" max="6145" width="9.36328125" style="8"/>
    <col min="6146" max="6146" width="10" style="8" bestFit="1" customWidth="1"/>
    <col min="6147" max="6147" width="11.54296875" style="8" customWidth="1"/>
    <col min="6148" max="6149" width="9.6328125" style="8" customWidth="1"/>
    <col min="6150" max="6150" width="9.36328125" style="8"/>
    <col min="6151" max="6151" width="10.54296875" style="8" customWidth="1"/>
    <col min="6152" max="6154" width="9.36328125" style="8"/>
    <col min="6155" max="6155" width="10.54296875" style="8" customWidth="1"/>
    <col min="6156" max="6157" width="9.36328125" style="8"/>
    <col min="6158" max="6158" width="10.453125" style="8" customWidth="1"/>
    <col min="6159" max="6364" width="9.36328125" style="8"/>
    <col min="6365" max="6365" width="9.36328125" style="8" customWidth="1"/>
    <col min="6366" max="6366" width="9.453125" style="8" customWidth="1"/>
    <col min="6367" max="6367" width="44.54296875" style="8" customWidth="1"/>
    <col min="6368" max="6368" width="10.453125" style="8" customWidth="1"/>
    <col min="6369" max="6374" width="9.36328125" style="8"/>
    <col min="6375" max="6375" width="9.36328125" style="8" bestFit="1" customWidth="1"/>
    <col min="6376" max="6376" width="10.6328125" style="8" customWidth="1"/>
    <col min="6377" max="6377" width="10.36328125" style="8" customWidth="1"/>
    <col min="6378" max="6378" width="9.6328125" style="8" customWidth="1"/>
    <col min="6379" max="6385" width="9.36328125" style="8"/>
    <col min="6386" max="6386" width="9" style="8" customWidth="1"/>
    <col min="6387" max="6387" width="11" style="8" customWidth="1"/>
    <col min="6388" max="6392" width="9.36328125" style="8"/>
    <col min="6393" max="6394" width="11.36328125" style="8" customWidth="1"/>
    <col min="6395" max="6395" width="9.36328125" style="8"/>
    <col min="6396" max="6396" width="12.6328125" style="8" customWidth="1"/>
    <col min="6397" max="6398" width="11.6328125" style="8" customWidth="1"/>
    <col min="6399" max="6399" width="13.453125" style="8" customWidth="1"/>
    <col min="6400" max="6400" width="11.36328125" style="8" customWidth="1"/>
    <col min="6401" max="6401" width="9.36328125" style="8"/>
    <col min="6402" max="6402" width="10" style="8" bestFit="1" customWidth="1"/>
    <col min="6403" max="6403" width="11.54296875" style="8" customWidth="1"/>
    <col min="6404" max="6405" width="9.6328125" style="8" customWidth="1"/>
    <col min="6406" max="6406" width="9.36328125" style="8"/>
    <col min="6407" max="6407" width="10.54296875" style="8" customWidth="1"/>
    <col min="6408" max="6410" width="9.36328125" style="8"/>
    <col min="6411" max="6411" width="10.54296875" style="8" customWidth="1"/>
    <col min="6412" max="6413" width="9.36328125" style="8"/>
    <col min="6414" max="6414" width="10.453125" style="8" customWidth="1"/>
    <col min="6415" max="6620" width="9.36328125" style="8"/>
    <col min="6621" max="6621" width="9.36328125" style="8" customWidth="1"/>
    <col min="6622" max="6622" width="9.453125" style="8" customWidth="1"/>
    <col min="6623" max="6623" width="44.54296875" style="8" customWidth="1"/>
    <col min="6624" max="6624" width="10.453125" style="8" customWidth="1"/>
    <col min="6625" max="6630" width="9.36328125" style="8"/>
    <col min="6631" max="6631" width="9.36328125" style="8" bestFit="1" customWidth="1"/>
    <col min="6632" max="6632" width="10.6328125" style="8" customWidth="1"/>
    <col min="6633" max="6633" width="10.36328125" style="8" customWidth="1"/>
    <col min="6634" max="6634" width="9.6328125" style="8" customWidth="1"/>
    <col min="6635" max="6641" width="9.36328125" style="8"/>
    <col min="6642" max="6642" width="9" style="8" customWidth="1"/>
    <col min="6643" max="6643" width="11" style="8" customWidth="1"/>
    <col min="6644" max="6648" width="9.36328125" style="8"/>
    <col min="6649" max="6650" width="11.36328125" style="8" customWidth="1"/>
    <col min="6651" max="6651" width="9.36328125" style="8"/>
    <col min="6652" max="6652" width="12.6328125" style="8" customWidth="1"/>
    <col min="6653" max="6654" width="11.6328125" style="8" customWidth="1"/>
    <col min="6655" max="6655" width="13.453125" style="8" customWidth="1"/>
    <col min="6656" max="6656" width="11.36328125" style="8" customWidth="1"/>
    <col min="6657" max="6657" width="9.36328125" style="8"/>
    <col min="6658" max="6658" width="10" style="8" bestFit="1" customWidth="1"/>
    <col min="6659" max="6659" width="11.54296875" style="8" customWidth="1"/>
    <col min="6660" max="6661" width="9.6328125" style="8" customWidth="1"/>
    <col min="6662" max="6662" width="9.36328125" style="8"/>
    <col min="6663" max="6663" width="10.54296875" style="8" customWidth="1"/>
    <col min="6664" max="6666" width="9.36328125" style="8"/>
    <col min="6667" max="6667" width="10.54296875" style="8" customWidth="1"/>
    <col min="6668" max="6669" width="9.36328125" style="8"/>
    <col min="6670" max="6670" width="10.453125" style="8" customWidth="1"/>
    <col min="6671" max="6876" width="9.36328125" style="8"/>
    <col min="6877" max="6877" width="9.36328125" style="8" customWidth="1"/>
    <col min="6878" max="6878" width="9.453125" style="8" customWidth="1"/>
    <col min="6879" max="6879" width="44.54296875" style="8" customWidth="1"/>
    <col min="6880" max="6880" width="10.453125" style="8" customWidth="1"/>
    <col min="6881" max="6886" width="9.36328125" style="8"/>
    <col min="6887" max="6887" width="9.36328125" style="8" bestFit="1" customWidth="1"/>
    <col min="6888" max="6888" width="10.6328125" style="8" customWidth="1"/>
    <col min="6889" max="6889" width="10.36328125" style="8" customWidth="1"/>
    <col min="6890" max="6890" width="9.6328125" style="8" customWidth="1"/>
    <col min="6891" max="6897" width="9.36328125" style="8"/>
    <col min="6898" max="6898" width="9" style="8" customWidth="1"/>
    <col min="6899" max="6899" width="11" style="8" customWidth="1"/>
    <col min="6900" max="6904" width="9.36328125" style="8"/>
    <col min="6905" max="6906" width="11.36328125" style="8" customWidth="1"/>
    <col min="6907" max="6907" width="9.36328125" style="8"/>
    <col min="6908" max="6908" width="12.6328125" style="8" customWidth="1"/>
    <col min="6909" max="6910" width="11.6328125" style="8" customWidth="1"/>
    <col min="6911" max="6911" width="13.453125" style="8" customWidth="1"/>
    <col min="6912" max="6912" width="11.36328125" style="8" customWidth="1"/>
    <col min="6913" max="6913" width="9.36328125" style="8"/>
    <col min="6914" max="6914" width="10" style="8" bestFit="1" customWidth="1"/>
    <col min="6915" max="6915" width="11.54296875" style="8" customWidth="1"/>
    <col min="6916" max="6917" width="9.6328125" style="8" customWidth="1"/>
    <col min="6918" max="6918" width="9.36328125" style="8"/>
    <col min="6919" max="6919" width="10.54296875" style="8" customWidth="1"/>
    <col min="6920" max="6922" width="9.36328125" style="8"/>
    <col min="6923" max="6923" width="10.54296875" style="8" customWidth="1"/>
    <col min="6924" max="6925" width="9.36328125" style="8"/>
    <col min="6926" max="6926" width="10.453125" style="8" customWidth="1"/>
    <col min="6927" max="7132" width="9.36328125" style="8"/>
    <col min="7133" max="7133" width="9.36328125" style="8" customWidth="1"/>
    <col min="7134" max="7134" width="9.453125" style="8" customWidth="1"/>
    <col min="7135" max="7135" width="44.54296875" style="8" customWidth="1"/>
    <col min="7136" max="7136" width="10.453125" style="8" customWidth="1"/>
    <col min="7137" max="7142" width="9.36328125" style="8"/>
    <col min="7143" max="7143" width="9.36328125" style="8" bestFit="1" customWidth="1"/>
    <col min="7144" max="7144" width="10.6328125" style="8" customWidth="1"/>
    <col min="7145" max="7145" width="10.36328125" style="8" customWidth="1"/>
    <col min="7146" max="7146" width="9.6328125" style="8" customWidth="1"/>
    <col min="7147" max="7153" width="9.36328125" style="8"/>
    <col min="7154" max="7154" width="9" style="8" customWidth="1"/>
    <col min="7155" max="7155" width="11" style="8" customWidth="1"/>
    <col min="7156" max="7160" width="9.36328125" style="8"/>
    <col min="7161" max="7162" width="11.36328125" style="8" customWidth="1"/>
    <col min="7163" max="7163" width="9.36328125" style="8"/>
    <col min="7164" max="7164" width="12.6328125" style="8" customWidth="1"/>
    <col min="7165" max="7166" width="11.6328125" style="8" customWidth="1"/>
    <col min="7167" max="7167" width="13.453125" style="8" customWidth="1"/>
    <col min="7168" max="7168" width="11.36328125" style="8" customWidth="1"/>
    <col min="7169" max="7169" width="9.36328125" style="8"/>
    <col min="7170" max="7170" width="10" style="8" bestFit="1" customWidth="1"/>
    <col min="7171" max="7171" width="11.54296875" style="8" customWidth="1"/>
    <col min="7172" max="7173" width="9.6328125" style="8" customWidth="1"/>
    <col min="7174" max="7174" width="9.36328125" style="8"/>
    <col min="7175" max="7175" width="10.54296875" style="8" customWidth="1"/>
    <col min="7176" max="7178" width="9.36328125" style="8"/>
    <col min="7179" max="7179" width="10.54296875" style="8" customWidth="1"/>
    <col min="7180" max="7181" width="9.36328125" style="8"/>
    <col min="7182" max="7182" width="10.453125" style="8" customWidth="1"/>
    <col min="7183" max="7388" width="9.36328125" style="8"/>
    <col min="7389" max="7389" width="9.36328125" style="8" customWidth="1"/>
    <col min="7390" max="7390" width="9.453125" style="8" customWidth="1"/>
    <col min="7391" max="7391" width="44.54296875" style="8" customWidth="1"/>
    <col min="7392" max="7392" width="10.453125" style="8" customWidth="1"/>
    <col min="7393" max="7398" width="9.36328125" style="8"/>
    <col min="7399" max="7399" width="9.36328125" style="8" bestFit="1" customWidth="1"/>
    <col min="7400" max="7400" width="10.6328125" style="8" customWidth="1"/>
    <col min="7401" max="7401" width="10.36328125" style="8" customWidth="1"/>
    <col min="7402" max="7402" width="9.6328125" style="8" customWidth="1"/>
    <col min="7403" max="7409" width="9.36328125" style="8"/>
    <col min="7410" max="7410" width="9" style="8" customWidth="1"/>
    <col min="7411" max="7411" width="11" style="8" customWidth="1"/>
    <col min="7412" max="7416" width="9.36328125" style="8"/>
    <col min="7417" max="7418" width="11.36328125" style="8" customWidth="1"/>
    <col min="7419" max="7419" width="9.36328125" style="8"/>
    <col min="7420" max="7420" width="12.6328125" style="8" customWidth="1"/>
    <col min="7421" max="7422" width="11.6328125" style="8" customWidth="1"/>
    <col min="7423" max="7423" width="13.453125" style="8" customWidth="1"/>
    <col min="7424" max="7424" width="11.36328125" style="8" customWidth="1"/>
    <col min="7425" max="7425" width="9.36328125" style="8"/>
    <col min="7426" max="7426" width="10" style="8" bestFit="1" customWidth="1"/>
    <col min="7427" max="7427" width="11.54296875" style="8" customWidth="1"/>
    <col min="7428" max="7429" width="9.6328125" style="8" customWidth="1"/>
    <col min="7430" max="7430" width="9.36328125" style="8"/>
    <col min="7431" max="7431" width="10.54296875" style="8" customWidth="1"/>
    <col min="7432" max="7434" width="9.36328125" style="8"/>
    <col min="7435" max="7435" width="10.54296875" style="8" customWidth="1"/>
    <col min="7436" max="7437" width="9.36328125" style="8"/>
    <col min="7438" max="7438" width="10.453125" style="8" customWidth="1"/>
    <col min="7439" max="7644" width="9.36328125" style="8"/>
    <col min="7645" max="7645" width="9.36328125" style="8" customWidth="1"/>
    <col min="7646" max="7646" width="9.453125" style="8" customWidth="1"/>
    <col min="7647" max="7647" width="44.54296875" style="8" customWidth="1"/>
    <col min="7648" max="7648" width="10.453125" style="8" customWidth="1"/>
    <col min="7649" max="7654" width="9.36328125" style="8"/>
    <col min="7655" max="7655" width="9.36328125" style="8" bestFit="1" customWidth="1"/>
    <col min="7656" max="7656" width="10.6328125" style="8" customWidth="1"/>
    <col min="7657" max="7657" width="10.36328125" style="8" customWidth="1"/>
    <col min="7658" max="7658" width="9.6328125" style="8" customWidth="1"/>
    <col min="7659" max="7665" width="9.36328125" style="8"/>
    <col min="7666" max="7666" width="9" style="8" customWidth="1"/>
    <col min="7667" max="7667" width="11" style="8" customWidth="1"/>
    <col min="7668" max="7672" width="9.36328125" style="8"/>
    <col min="7673" max="7674" width="11.36328125" style="8" customWidth="1"/>
    <col min="7675" max="7675" width="9.36328125" style="8"/>
    <col min="7676" max="7676" width="12.6328125" style="8" customWidth="1"/>
    <col min="7677" max="7678" width="11.6328125" style="8" customWidth="1"/>
    <col min="7679" max="7679" width="13.453125" style="8" customWidth="1"/>
    <col min="7680" max="7680" width="11.36328125" style="8" customWidth="1"/>
    <col min="7681" max="7681" width="9.36328125" style="8"/>
    <col min="7682" max="7682" width="10" style="8" bestFit="1" customWidth="1"/>
    <col min="7683" max="7683" width="11.54296875" style="8" customWidth="1"/>
    <col min="7684" max="7685" width="9.6328125" style="8" customWidth="1"/>
    <col min="7686" max="7686" width="9.36328125" style="8"/>
    <col min="7687" max="7687" width="10.54296875" style="8" customWidth="1"/>
    <col min="7688" max="7690" width="9.36328125" style="8"/>
    <col min="7691" max="7691" width="10.54296875" style="8" customWidth="1"/>
    <col min="7692" max="7693" width="9.36328125" style="8"/>
    <col min="7694" max="7694" width="10.453125" style="8" customWidth="1"/>
    <col min="7695" max="7900" width="9.36328125" style="8"/>
    <col min="7901" max="7901" width="9.36328125" style="8" customWidth="1"/>
    <col min="7902" max="7902" width="9.453125" style="8" customWidth="1"/>
    <col min="7903" max="7903" width="44.54296875" style="8" customWidth="1"/>
    <col min="7904" max="7904" width="10.453125" style="8" customWidth="1"/>
    <col min="7905" max="7910" width="9.36328125" style="8"/>
    <col min="7911" max="7911" width="9.36328125" style="8" bestFit="1" customWidth="1"/>
    <col min="7912" max="7912" width="10.6328125" style="8" customWidth="1"/>
    <col min="7913" max="7913" width="10.36328125" style="8" customWidth="1"/>
    <col min="7914" max="7914" width="9.6328125" style="8" customWidth="1"/>
    <col min="7915" max="7921" width="9.36328125" style="8"/>
    <col min="7922" max="7922" width="9" style="8" customWidth="1"/>
    <col min="7923" max="7923" width="11" style="8" customWidth="1"/>
    <col min="7924" max="7928" width="9.36328125" style="8"/>
    <col min="7929" max="7930" width="11.36328125" style="8" customWidth="1"/>
    <col min="7931" max="7931" width="9.36328125" style="8"/>
    <col min="7932" max="7932" width="12.6328125" style="8" customWidth="1"/>
    <col min="7933" max="7934" width="11.6328125" style="8" customWidth="1"/>
    <col min="7935" max="7935" width="13.453125" style="8" customWidth="1"/>
    <col min="7936" max="7936" width="11.36328125" style="8" customWidth="1"/>
    <col min="7937" max="7937" width="9.36328125" style="8"/>
    <col min="7938" max="7938" width="10" style="8" bestFit="1" customWidth="1"/>
    <col min="7939" max="7939" width="11.54296875" style="8" customWidth="1"/>
    <col min="7940" max="7941" width="9.6328125" style="8" customWidth="1"/>
    <col min="7942" max="7942" width="9.36328125" style="8"/>
    <col min="7943" max="7943" width="10.54296875" style="8" customWidth="1"/>
    <col min="7944" max="7946" width="9.36328125" style="8"/>
    <col min="7947" max="7947" width="10.54296875" style="8" customWidth="1"/>
    <col min="7948" max="7949" width="9.36328125" style="8"/>
    <col min="7950" max="7950" width="10.453125" style="8" customWidth="1"/>
    <col min="7951" max="8156" width="9.36328125" style="8"/>
    <col min="8157" max="8157" width="9.36328125" style="8" customWidth="1"/>
    <col min="8158" max="8158" width="9.453125" style="8" customWidth="1"/>
    <col min="8159" max="8159" width="44.54296875" style="8" customWidth="1"/>
    <col min="8160" max="8160" width="10.453125" style="8" customWidth="1"/>
    <col min="8161" max="8166" width="9.36328125" style="8"/>
    <col min="8167" max="8167" width="9.36328125" style="8" bestFit="1" customWidth="1"/>
    <col min="8168" max="8168" width="10.6328125" style="8" customWidth="1"/>
    <col min="8169" max="8169" width="10.36328125" style="8" customWidth="1"/>
    <col min="8170" max="8170" width="9.6328125" style="8" customWidth="1"/>
    <col min="8171" max="8177" width="9.36328125" style="8"/>
    <col min="8178" max="8178" width="9" style="8" customWidth="1"/>
    <col min="8179" max="8179" width="11" style="8" customWidth="1"/>
    <col min="8180" max="8184" width="9.36328125" style="8"/>
    <col min="8185" max="8186" width="11.36328125" style="8" customWidth="1"/>
    <col min="8187" max="8187" width="9.36328125" style="8"/>
    <col min="8188" max="8188" width="12.6328125" style="8" customWidth="1"/>
    <col min="8189" max="8190" width="11.6328125" style="8" customWidth="1"/>
    <col min="8191" max="8191" width="13.453125" style="8" customWidth="1"/>
    <col min="8192" max="8192" width="11.36328125" style="8" customWidth="1"/>
    <col min="8193" max="8193" width="9.36328125" style="8"/>
    <col min="8194" max="8194" width="10" style="8" bestFit="1" customWidth="1"/>
    <col min="8195" max="8195" width="11.54296875" style="8" customWidth="1"/>
    <col min="8196" max="8197" width="9.6328125" style="8" customWidth="1"/>
    <col min="8198" max="8198" width="9.36328125" style="8"/>
    <col min="8199" max="8199" width="10.54296875" style="8" customWidth="1"/>
    <col min="8200" max="8202" width="9.36328125" style="8"/>
    <col min="8203" max="8203" width="10.54296875" style="8" customWidth="1"/>
    <col min="8204" max="8205" width="9.36328125" style="8"/>
    <col min="8206" max="8206" width="10.453125" style="8" customWidth="1"/>
    <col min="8207" max="8412" width="9.36328125" style="8"/>
    <col min="8413" max="8413" width="9.36328125" style="8" customWidth="1"/>
    <col min="8414" max="8414" width="9.453125" style="8" customWidth="1"/>
    <col min="8415" max="8415" width="44.54296875" style="8" customWidth="1"/>
    <col min="8416" max="8416" width="10.453125" style="8" customWidth="1"/>
    <col min="8417" max="8422" width="9.36328125" style="8"/>
    <col min="8423" max="8423" width="9.36328125" style="8" bestFit="1" customWidth="1"/>
    <col min="8424" max="8424" width="10.6328125" style="8" customWidth="1"/>
    <col min="8425" max="8425" width="10.36328125" style="8" customWidth="1"/>
    <col min="8426" max="8426" width="9.6328125" style="8" customWidth="1"/>
    <col min="8427" max="8433" width="9.36328125" style="8"/>
    <col min="8434" max="8434" width="9" style="8" customWidth="1"/>
    <col min="8435" max="8435" width="11" style="8" customWidth="1"/>
    <col min="8436" max="8440" width="9.36328125" style="8"/>
    <col min="8441" max="8442" width="11.36328125" style="8" customWidth="1"/>
    <col min="8443" max="8443" width="9.36328125" style="8"/>
    <col min="8444" max="8444" width="12.6328125" style="8" customWidth="1"/>
    <col min="8445" max="8446" width="11.6328125" style="8" customWidth="1"/>
    <col min="8447" max="8447" width="13.453125" style="8" customWidth="1"/>
    <col min="8448" max="8448" width="11.36328125" style="8" customWidth="1"/>
    <col min="8449" max="8449" width="9.36328125" style="8"/>
    <col min="8450" max="8450" width="10" style="8" bestFit="1" customWidth="1"/>
    <col min="8451" max="8451" width="11.54296875" style="8" customWidth="1"/>
    <col min="8452" max="8453" width="9.6328125" style="8" customWidth="1"/>
    <col min="8454" max="8454" width="9.36328125" style="8"/>
    <col min="8455" max="8455" width="10.54296875" style="8" customWidth="1"/>
    <col min="8456" max="8458" width="9.36328125" style="8"/>
    <col min="8459" max="8459" width="10.54296875" style="8" customWidth="1"/>
    <col min="8460" max="8461" width="9.36328125" style="8"/>
    <col min="8462" max="8462" width="10.453125" style="8" customWidth="1"/>
    <col min="8463" max="8668" width="9.36328125" style="8"/>
    <col min="8669" max="8669" width="9.36328125" style="8" customWidth="1"/>
    <col min="8670" max="8670" width="9.453125" style="8" customWidth="1"/>
    <col min="8671" max="8671" width="44.54296875" style="8" customWidth="1"/>
    <col min="8672" max="8672" width="10.453125" style="8" customWidth="1"/>
    <col min="8673" max="8678" width="9.36328125" style="8"/>
    <col min="8679" max="8679" width="9.36328125" style="8" bestFit="1" customWidth="1"/>
    <col min="8680" max="8680" width="10.6328125" style="8" customWidth="1"/>
    <col min="8681" max="8681" width="10.36328125" style="8" customWidth="1"/>
    <col min="8682" max="8682" width="9.6328125" style="8" customWidth="1"/>
    <col min="8683" max="8689" width="9.36328125" style="8"/>
    <col min="8690" max="8690" width="9" style="8" customWidth="1"/>
    <col min="8691" max="8691" width="11" style="8" customWidth="1"/>
    <col min="8692" max="8696" width="9.36328125" style="8"/>
    <col min="8697" max="8698" width="11.36328125" style="8" customWidth="1"/>
    <col min="8699" max="8699" width="9.36328125" style="8"/>
    <col min="8700" max="8700" width="12.6328125" style="8" customWidth="1"/>
    <col min="8701" max="8702" width="11.6328125" style="8" customWidth="1"/>
    <col min="8703" max="8703" width="13.453125" style="8" customWidth="1"/>
    <col min="8704" max="8704" width="11.36328125" style="8" customWidth="1"/>
    <col min="8705" max="8705" width="9.36328125" style="8"/>
    <col min="8706" max="8706" width="10" style="8" bestFit="1" customWidth="1"/>
    <col min="8707" max="8707" width="11.54296875" style="8" customWidth="1"/>
    <col min="8708" max="8709" width="9.6328125" style="8" customWidth="1"/>
    <col min="8710" max="8710" width="9.36328125" style="8"/>
    <col min="8711" max="8711" width="10.54296875" style="8" customWidth="1"/>
    <col min="8712" max="8714" width="9.36328125" style="8"/>
    <col min="8715" max="8715" width="10.54296875" style="8" customWidth="1"/>
    <col min="8716" max="8717" width="9.36328125" style="8"/>
    <col min="8718" max="8718" width="10.453125" style="8" customWidth="1"/>
    <col min="8719" max="8924" width="9.36328125" style="8"/>
    <col min="8925" max="8925" width="9.36328125" style="8" customWidth="1"/>
    <col min="8926" max="8926" width="9.453125" style="8" customWidth="1"/>
    <col min="8927" max="8927" width="44.54296875" style="8" customWidth="1"/>
    <col min="8928" max="8928" width="10.453125" style="8" customWidth="1"/>
    <col min="8929" max="8934" width="9.36328125" style="8"/>
    <col min="8935" max="8935" width="9.36328125" style="8" bestFit="1" customWidth="1"/>
    <col min="8936" max="8936" width="10.6328125" style="8" customWidth="1"/>
    <col min="8937" max="8937" width="10.36328125" style="8" customWidth="1"/>
    <col min="8938" max="8938" width="9.6328125" style="8" customWidth="1"/>
    <col min="8939" max="8945" width="9.36328125" style="8"/>
    <col min="8946" max="8946" width="9" style="8" customWidth="1"/>
    <col min="8947" max="8947" width="11" style="8" customWidth="1"/>
    <col min="8948" max="8952" width="9.36328125" style="8"/>
    <col min="8953" max="8954" width="11.36328125" style="8" customWidth="1"/>
    <col min="8955" max="8955" width="9.36328125" style="8"/>
    <col min="8956" max="8956" width="12.6328125" style="8" customWidth="1"/>
    <col min="8957" max="8958" width="11.6328125" style="8" customWidth="1"/>
    <col min="8959" max="8959" width="13.453125" style="8" customWidth="1"/>
    <col min="8960" max="8960" width="11.36328125" style="8" customWidth="1"/>
    <col min="8961" max="8961" width="9.36328125" style="8"/>
    <col min="8962" max="8962" width="10" style="8" bestFit="1" customWidth="1"/>
    <col min="8963" max="8963" width="11.54296875" style="8" customWidth="1"/>
    <col min="8964" max="8965" width="9.6328125" style="8" customWidth="1"/>
    <col min="8966" max="8966" width="9.36328125" style="8"/>
    <col min="8967" max="8967" width="10.54296875" style="8" customWidth="1"/>
    <col min="8968" max="8970" width="9.36328125" style="8"/>
    <col min="8971" max="8971" width="10.54296875" style="8" customWidth="1"/>
    <col min="8972" max="8973" width="9.36328125" style="8"/>
    <col min="8974" max="8974" width="10.453125" style="8" customWidth="1"/>
    <col min="8975" max="9180" width="9.36328125" style="8"/>
    <col min="9181" max="9181" width="9.36328125" style="8" customWidth="1"/>
    <col min="9182" max="9182" width="9.453125" style="8" customWidth="1"/>
    <col min="9183" max="9183" width="44.54296875" style="8" customWidth="1"/>
    <col min="9184" max="9184" width="10.453125" style="8" customWidth="1"/>
    <col min="9185" max="9190" width="9.36328125" style="8"/>
    <col min="9191" max="9191" width="9.36328125" style="8" bestFit="1" customWidth="1"/>
    <col min="9192" max="9192" width="10.6328125" style="8" customWidth="1"/>
    <col min="9193" max="9193" width="10.36328125" style="8" customWidth="1"/>
    <col min="9194" max="9194" width="9.6328125" style="8" customWidth="1"/>
    <col min="9195" max="9201" width="9.36328125" style="8"/>
    <col min="9202" max="9202" width="9" style="8" customWidth="1"/>
    <col min="9203" max="9203" width="11" style="8" customWidth="1"/>
    <col min="9204" max="9208" width="9.36328125" style="8"/>
    <col min="9209" max="9210" width="11.36328125" style="8" customWidth="1"/>
    <col min="9211" max="9211" width="9.36328125" style="8"/>
    <col min="9212" max="9212" width="12.6328125" style="8" customWidth="1"/>
    <col min="9213" max="9214" width="11.6328125" style="8" customWidth="1"/>
    <col min="9215" max="9215" width="13.453125" style="8" customWidth="1"/>
    <col min="9216" max="9216" width="11.36328125" style="8" customWidth="1"/>
    <col min="9217" max="9217" width="9.36328125" style="8"/>
    <col min="9218" max="9218" width="10" style="8" bestFit="1" customWidth="1"/>
    <col min="9219" max="9219" width="11.54296875" style="8" customWidth="1"/>
    <col min="9220" max="9221" width="9.6328125" style="8" customWidth="1"/>
    <col min="9222" max="9222" width="9.36328125" style="8"/>
    <col min="9223" max="9223" width="10.54296875" style="8" customWidth="1"/>
    <col min="9224" max="9226" width="9.36328125" style="8"/>
    <col min="9227" max="9227" width="10.54296875" style="8" customWidth="1"/>
    <col min="9228" max="9229" width="9.36328125" style="8"/>
    <col min="9230" max="9230" width="10.453125" style="8" customWidth="1"/>
    <col min="9231" max="9436" width="9.36328125" style="8"/>
    <col min="9437" max="9437" width="9.36328125" style="8" customWidth="1"/>
    <col min="9438" max="9438" width="9.453125" style="8" customWidth="1"/>
    <col min="9439" max="9439" width="44.54296875" style="8" customWidth="1"/>
    <col min="9440" max="9440" width="10.453125" style="8" customWidth="1"/>
    <col min="9441" max="9446" width="9.36328125" style="8"/>
    <col min="9447" max="9447" width="9.36328125" style="8" bestFit="1" customWidth="1"/>
    <col min="9448" max="9448" width="10.6328125" style="8" customWidth="1"/>
    <col min="9449" max="9449" width="10.36328125" style="8" customWidth="1"/>
    <col min="9450" max="9450" width="9.6328125" style="8" customWidth="1"/>
    <col min="9451" max="9457" width="9.36328125" style="8"/>
    <col min="9458" max="9458" width="9" style="8" customWidth="1"/>
    <col min="9459" max="9459" width="11" style="8" customWidth="1"/>
    <col min="9460" max="9464" width="9.36328125" style="8"/>
    <col min="9465" max="9466" width="11.36328125" style="8" customWidth="1"/>
    <col min="9467" max="9467" width="9.36328125" style="8"/>
    <col min="9468" max="9468" width="12.6328125" style="8" customWidth="1"/>
    <col min="9469" max="9470" width="11.6328125" style="8" customWidth="1"/>
    <col min="9471" max="9471" width="13.453125" style="8" customWidth="1"/>
    <col min="9472" max="9472" width="11.36328125" style="8" customWidth="1"/>
    <col min="9473" max="9473" width="9.36328125" style="8"/>
    <col min="9474" max="9474" width="10" style="8" bestFit="1" customWidth="1"/>
    <col min="9475" max="9475" width="11.54296875" style="8" customWidth="1"/>
    <col min="9476" max="9477" width="9.6328125" style="8" customWidth="1"/>
    <col min="9478" max="9478" width="9.36328125" style="8"/>
    <col min="9479" max="9479" width="10.54296875" style="8" customWidth="1"/>
    <col min="9480" max="9482" width="9.36328125" style="8"/>
    <col min="9483" max="9483" width="10.54296875" style="8" customWidth="1"/>
    <col min="9484" max="9485" width="9.36328125" style="8"/>
    <col min="9486" max="9486" width="10.453125" style="8" customWidth="1"/>
    <col min="9487" max="9692" width="9.36328125" style="8"/>
    <col min="9693" max="9693" width="9.36328125" style="8" customWidth="1"/>
    <col min="9694" max="9694" width="9.453125" style="8" customWidth="1"/>
    <col min="9695" max="9695" width="44.54296875" style="8" customWidth="1"/>
    <col min="9696" max="9696" width="10.453125" style="8" customWidth="1"/>
    <col min="9697" max="9702" width="9.36328125" style="8"/>
    <col min="9703" max="9703" width="9.36328125" style="8" bestFit="1" customWidth="1"/>
    <col min="9704" max="9704" width="10.6328125" style="8" customWidth="1"/>
    <col min="9705" max="9705" width="10.36328125" style="8" customWidth="1"/>
    <col min="9706" max="9706" width="9.6328125" style="8" customWidth="1"/>
    <col min="9707" max="9713" width="9.36328125" style="8"/>
    <col min="9714" max="9714" width="9" style="8" customWidth="1"/>
    <col min="9715" max="9715" width="11" style="8" customWidth="1"/>
    <col min="9716" max="9720" width="9.36328125" style="8"/>
    <col min="9721" max="9722" width="11.36328125" style="8" customWidth="1"/>
    <col min="9723" max="9723" width="9.36328125" style="8"/>
    <col min="9724" max="9724" width="12.6328125" style="8" customWidth="1"/>
    <col min="9725" max="9726" width="11.6328125" style="8" customWidth="1"/>
    <col min="9727" max="9727" width="13.453125" style="8" customWidth="1"/>
    <col min="9728" max="9728" width="11.36328125" style="8" customWidth="1"/>
    <col min="9729" max="9729" width="9.36328125" style="8"/>
    <col min="9730" max="9730" width="10" style="8" bestFit="1" customWidth="1"/>
    <col min="9731" max="9731" width="11.54296875" style="8" customWidth="1"/>
    <col min="9732" max="9733" width="9.6328125" style="8" customWidth="1"/>
    <col min="9734" max="9734" width="9.36328125" style="8"/>
    <col min="9735" max="9735" width="10.54296875" style="8" customWidth="1"/>
    <col min="9736" max="9738" width="9.36328125" style="8"/>
    <col min="9739" max="9739" width="10.54296875" style="8" customWidth="1"/>
    <col min="9740" max="9741" width="9.36328125" style="8"/>
    <col min="9742" max="9742" width="10.453125" style="8" customWidth="1"/>
    <col min="9743" max="9948" width="9.36328125" style="8"/>
    <col min="9949" max="9949" width="9.36328125" style="8" customWidth="1"/>
    <col min="9950" max="9950" width="9.453125" style="8" customWidth="1"/>
    <col min="9951" max="9951" width="44.54296875" style="8" customWidth="1"/>
    <col min="9952" max="9952" width="10.453125" style="8" customWidth="1"/>
    <col min="9953" max="9958" width="9.36328125" style="8"/>
    <col min="9959" max="9959" width="9.36328125" style="8" bestFit="1" customWidth="1"/>
    <col min="9960" max="9960" width="10.6328125" style="8" customWidth="1"/>
    <col min="9961" max="9961" width="10.36328125" style="8" customWidth="1"/>
    <col min="9962" max="9962" width="9.6328125" style="8" customWidth="1"/>
    <col min="9963" max="9969" width="9.36328125" style="8"/>
    <col min="9970" max="9970" width="9" style="8" customWidth="1"/>
    <col min="9971" max="9971" width="11" style="8" customWidth="1"/>
    <col min="9972" max="9976" width="9.36328125" style="8"/>
    <col min="9977" max="9978" width="11.36328125" style="8" customWidth="1"/>
    <col min="9979" max="9979" width="9.36328125" style="8"/>
    <col min="9980" max="9980" width="12.6328125" style="8" customWidth="1"/>
    <col min="9981" max="9982" width="11.6328125" style="8" customWidth="1"/>
    <col min="9983" max="9983" width="13.453125" style="8" customWidth="1"/>
    <col min="9984" max="9984" width="11.36328125" style="8" customWidth="1"/>
    <col min="9985" max="9985" width="9.36328125" style="8"/>
    <col min="9986" max="9986" width="10" style="8" bestFit="1" customWidth="1"/>
    <col min="9987" max="9987" width="11.54296875" style="8" customWidth="1"/>
    <col min="9988" max="9989" width="9.6328125" style="8" customWidth="1"/>
    <col min="9990" max="9990" width="9.36328125" style="8"/>
    <col min="9991" max="9991" width="10.54296875" style="8" customWidth="1"/>
    <col min="9992" max="9994" width="9.36328125" style="8"/>
    <col min="9995" max="9995" width="10.54296875" style="8" customWidth="1"/>
    <col min="9996" max="9997" width="9.36328125" style="8"/>
    <col min="9998" max="9998" width="10.453125" style="8" customWidth="1"/>
    <col min="9999" max="10204" width="9.36328125" style="8"/>
    <col min="10205" max="10205" width="9.36328125" style="8" customWidth="1"/>
    <col min="10206" max="10206" width="9.453125" style="8" customWidth="1"/>
    <col min="10207" max="10207" width="44.54296875" style="8" customWidth="1"/>
    <col min="10208" max="10208" width="10.453125" style="8" customWidth="1"/>
    <col min="10209" max="10214" width="9.36328125" style="8"/>
    <col min="10215" max="10215" width="9.36328125" style="8" bestFit="1" customWidth="1"/>
    <col min="10216" max="10216" width="10.6328125" style="8" customWidth="1"/>
    <col min="10217" max="10217" width="10.36328125" style="8" customWidth="1"/>
    <col min="10218" max="10218" width="9.6328125" style="8" customWidth="1"/>
    <col min="10219" max="10225" width="9.36328125" style="8"/>
    <col min="10226" max="10226" width="9" style="8" customWidth="1"/>
    <col min="10227" max="10227" width="11" style="8" customWidth="1"/>
    <col min="10228" max="10232" width="9.36328125" style="8"/>
    <col min="10233" max="10234" width="11.36328125" style="8" customWidth="1"/>
    <col min="10235" max="10235" width="9.36328125" style="8"/>
    <col min="10236" max="10236" width="12.6328125" style="8" customWidth="1"/>
    <col min="10237" max="10238" width="11.6328125" style="8" customWidth="1"/>
    <col min="10239" max="10239" width="13.453125" style="8" customWidth="1"/>
    <col min="10240" max="10240" width="11.36328125" style="8" customWidth="1"/>
    <col min="10241" max="10241" width="9.36328125" style="8"/>
    <col min="10242" max="10242" width="10" style="8" bestFit="1" customWidth="1"/>
    <col min="10243" max="10243" width="11.54296875" style="8" customWidth="1"/>
    <col min="10244" max="10245" width="9.6328125" style="8" customWidth="1"/>
    <col min="10246" max="10246" width="9.36328125" style="8"/>
    <col min="10247" max="10247" width="10.54296875" style="8" customWidth="1"/>
    <col min="10248" max="10250" width="9.36328125" style="8"/>
    <col min="10251" max="10251" width="10.54296875" style="8" customWidth="1"/>
    <col min="10252" max="10253" width="9.36328125" style="8"/>
    <col min="10254" max="10254" width="10.453125" style="8" customWidth="1"/>
    <col min="10255" max="10460" width="9.36328125" style="8"/>
    <col min="10461" max="10461" width="9.36328125" style="8" customWidth="1"/>
    <col min="10462" max="10462" width="9.453125" style="8" customWidth="1"/>
    <col min="10463" max="10463" width="44.54296875" style="8" customWidth="1"/>
    <col min="10464" max="10464" width="10.453125" style="8" customWidth="1"/>
    <col min="10465" max="10470" width="9.36328125" style="8"/>
    <col min="10471" max="10471" width="9.36328125" style="8" bestFit="1" customWidth="1"/>
    <col min="10472" max="10472" width="10.6328125" style="8" customWidth="1"/>
    <col min="10473" max="10473" width="10.36328125" style="8" customWidth="1"/>
    <col min="10474" max="10474" width="9.6328125" style="8" customWidth="1"/>
    <col min="10475" max="10481" width="9.36328125" style="8"/>
    <col min="10482" max="10482" width="9" style="8" customWidth="1"/>
    <col min="10483" max="10483" width="11" style="8" customWidth="1"/>
    <col min="10484" max="10488" width="9.36328125" style="8"/>
    <col min="10489" max="10490" width="11.36328125" style="8" customWidth="1"/>
    <col min="10491" max="10491" width="9.36328125" style="8"/>
    <col min="10492" max="10492" width="12.6328125" style="8" customWidth="1"/>
    <col min="10493" max="10494" width="11.6328125" style="8" customWidth="1"/>
    <col min="10495" max="10495" width="13.453125" style="8" customWidth="1"/>
    <col min="10496" max="10496" width="11.36328125" style="8" customWidth="1"/>
    <col min="10497" max="10497" width="9.36328125" style="8"/>
    <col min="10498" max="10498" width="10" style="8" bestFit="1" customWidth="1"/>
    <col min="10499" max="10499" width="11.54296875" style="8" customWidth="1"/>
    <col min="10500" max="10501" width="9.6328125" style="8" customWidth="1"/>
    <col min="10502" max="10502" width="9.36328125" style="8"/>
    <col min="10503" max="10503" width="10.54296875" style="8" customWidth="1"/>
    <col min="10504" max="10506" width="9.36328125" style="8"/>
    <col min="10507" max="10507" width="10.54296875" style="8" customWidth="1"/>
    <col min="10508" max="10509" width="9.36328125" style="8"/>
    <col min="10510" max="10510" width="10.453125" style="8" customWidth="1"/>
    <col min="10511" max="10716" width="9.36328125" style="8"/>
    <col min="10717" max="10717" width="9.36328125" style="8" customWidth="1"/>
    <col min="10718" max="10718" width="9.453125" style="8" customWidth="1"/>
    <col min="10719" max="10719" width="44.54296875" style="8" customWidth="1"/>
    <col min="10720" max="10720" width="10.453125" style="8" customWidth="1"/>
    <col min="10721" max="10726" width="9.36328125" style="8"/>
    <col min="10727" max="10727" width="9.36328125" style="8" bestFit="1" customWidth="1"/>
    <col min="10728" max="10728" width="10.6328125" style="8" customWidth="1"/>
    <col min="10729" max="10729" width="10.36328125" style="8" customWidth="1"/>
    <col min="10730" max="10730" width="9.6328125" style="8" customWidth="1"/>
    <col min="10731" max="10737" width="9.36328125" style="8"/>
    <col min="10738" max="10738" width="9" style="8" customWidth="1"/>
    <col min="10739" max="10739" width="11" style="8" customWidth="1"/>
    <col min="10740" max="10744" width="9.36328125" style="8"/>
    <col min="10745" max="10746" width="11.36328125" style="8" customWidth="1"/>
    <col min="10747" max="10747" width="9.36328125" style="8"/>
    <col min="10748" max="10748" width="12.6328125" style="8" customWidth="1"/>
    <col min="10749" max="10750" width="11.6328125" style="8" customWidth="1"/>
    <col min="10751" max="10751" width="13.453125" style="8" customWidth="1"/>
    <col min="10752" max="10752" width="11.36328125" style="8" customWidth="1"/>
    <col min="10753" max="10753" width="9.36328125" style="8"/>
    <col min="10754" max="10754" width="10" style="8" bestFit="1" customWidth="1"/>
    <col min="10755" max="10755" width="11.54296875" style="8" customWidth="1"/>
    <col min="10756" max="10757" width="9.6328125" style="8" customWidth="1"/>
    <col min="10758" max="10758" width="9.36328125" style="8"/>
    <col min="10759" max="10759" width="10.54296875" style="8" customWidth="1"/>
    <col min="10760" max="10762" width="9.36328125" style="8"/>
    <col min="10763" max="10763" width="10.54296875" style="8" customWidth="1"/>
    <col min="10764" max="10765" width="9.36328125" style="8"/>
    <col min="10766" max="10766" width="10.453125" style="8" customWidth="1"/>
    <col min="10767" max="10972" width="9.36328125" style="8"/>
    <col min="10973" max="10973" width="9.36328125" style="8" customWidth="1"/>
    <col min="10974" max="10974" width="9.453125" style="8" customWidth="1"/>
    <col min="10975" max="10975" width="44.54296875" style="8" customWidth="1"/>
    <col min="10976" max="10976" width="10.453125" style="8" customWidth="1"/>
    <col min="10977" max="10982" width="9.36328125" style="8"/>
    <col min="10983" max="10983" width="9.36328125" style="8" bestFit="1" customWidth="1"/>
    <col min="10984" max="10984" width="10.6328125" style="8" customWidth="1"/>
    <col min="10985" max="10985" width="10.36328125" style="8" customWidth="1"/>
    <col min="10986" max="10986" width="9.6328125" style="8" customWidth="1"/>
    <col min="10987" max="10993" width="9.36328125" style="8"/>
    <col min="10994" max="10994" width="9" style="8" customWidth="1"/>
    <col min="10995" max="10995" width="11" style="8" customWidth="1"/>
    <col min="10996" max="11000" width="9.36328125" style="8"/>
    <col min="11001" max="11002" width="11.36328125" style="8" customWidth="1"/>
    <col min="11003" max="11003" width="9.36328125" style="8"/>
    <col min="11004" max="11004" width="12.6328125" style="8" customWidth="1"/>
    <col min="11005" max="11006" width="11.6328125" style="8" customWidth="1"/>
    <col min="11007" max="11007" width="13.453125" style="8" customWidth="1"/>
    <col min="11008" max="11008" width="11.36328125" style="8" customWidth="1"/>
    <col min="11009" max="11009" width="9.36328125" style="8"/>
    <col min="11010" max="11010" width="10" style="8" bestFit="1" customWidth="1"/>
    <col min="11011" max="11011" width="11.54296875" style="8" customWidth="1"/>
    <col min="11012" max="11013" width="9.6328125" style="8" customWidth="1"/>
    <col min="11014" max="11014" width="9.36328125" style="8"/>
    <col min="11015" max="11015" width="10.54296875" style="8" customWidth="1"/>
    <col min="11016" max="11018" width="9.36328125" style="8"/>
    <col min="11019" max="11019" width="10.54296875" style="8" customWidth="1"/>
    <col min="11020" max="11021" width="9.36328125" style="8"/>
    <col min="11022" max="11022" width="10.453125" style="8" customWidth="1"/>
    <col min="11023" max="11228" width="9.36328125" style="8"/>
    <col min="11229" max="11229" width="9.36328125" style="8" customWidth="1"/>
    <col min="11230" max="11230" width="9.453125" style="8" customWidth="1"/>
    <col min="11231" max="11231" width="44.54296875" style="8" customWidth="1"/>
    <col min="11232" max="11232" width="10.453125" style="8" customWidth="1"/>
    <col min="11233" max="11238" width="9.36328125" style="8"/>
    <col min="11239" max="11239" width="9.36328125" style="8" bestFit="1" customWidth="1"/>
    <col min="11240" max="11240" width="10.6328125" style="8" customWidth="1"/>
    <col min="11241" max="11241" width="10.36328125" style="8" customWidth="1"/>
    <col min="11242" max="11242" width="9.6328125" style="8" customWidth="1"/>
    <col min="11243" max="11249" width="9.36328125" style="8"/>
    <col min="11250" max="11250" width="9" style="8" customWidth="1"/>
    <col min="11251" max="11251" width="11" style="8" customWidth="1"/>
    <col min="11252" max="11256" width="9.36328125" style="8"/>
    <col min="11257" max="11258" width="11.36328125" style="8" customWidth="1"/>
    <col min="11259" max="11259" width="9.36328125" style="8"/>
    <col min="11260" max="11260" width="12.6328125" style="8" customWidth="1"/>
    <col min="11261" max="11262" width="11.6328125" style="8" customWidth="1"/>
    <col min="11263" max="11263" width="13.453125" style="8" customWidth="1"/>
    <col min="11264" max="11264" width="11.36328125" style="8" customWidth="1"/>
    <col min="11265" max="11265" width="9.36328125" style="8"/>
    <col min="11266" max="11266" width="10" style="8" bestFit="1" customWidth="1"/>
    <col min="11267" max="11267" width="11.54296875" style="8" customWidth="1"/>
    <col min="11268" max="11269" width="9.6328125" style="8" customWidth="1"/>
    <col min="11270" max="11270" width="9.36328125" style="8"/>
    <col min="11271" max="11271" width="10.54296875" style="8" customWidth="1"/>
    <col min="11272" max="11274" width="9.36328125" style="8"/>
    <col min="11275" max="11275" width="10.54296875" style="8" customWidth="1"/>
    <col min="11276" max="11277" width="9.36328125" style="8"/>
    <col min="11278" max="11278" width="10.453125" style="8" customWidth="1"/>
    <col min="11279" max="11484" width="9.36328125" style="8"/>
    <col min="11485" max="11485" width="9.36328125" style="8" customWidth="1"/>
    <col min="11486" max="11486" width="9.453125" style="8" customWidth="1"/>
    <col min="11487" max="11487" width="44.54296875" style="8" customWidth="1"/>
    <col min="11488" max="11488" width="10.453125" style="8" customWidth="1"/>
    <col min="11489" max="11494" width="9.36328125" style="8"/>
    <col min="11495" max="11495" width="9.36328125" style="8" bestFit="1" customWidth="1"/>
    <col min="11496" max="11496" width="10.6328125" style="8" customWidth="1"/>
    <col min="11497" max="11497" width="10.36328125" style="8" customWidth="1"/>
    <col min="11498" max="11498" width="9.6328125" style="8" customWidth="1"/>
    <col min="11499" max="11505" width="9.36328125" style="8"/>
    <col min="11506" max="11506" width="9" style="8" customWidth="1"/>
    <col min="11507" max="11507" width="11" style="8" customWidth="1"/>
    <col min="11508" max="11512" width="9.36328125" style="8"/>
    <col min="11513" max="11514" width="11.36328125" style="8" customWidth="1"/>
    <col min="11515" max="11515" width="9.36328125" style="8"/>
    <col min="11516" max="11516" width="12.6328125" style="8" customWidth="1"/>
    <col min="11517" max="11518" width="11.6328125" style="8" customWidth="1"/>
    <col min="11519" max="11519" width="13.453125" style="8" customWidth="1"/>
    <col min="11520" max="11520" width="11.36328125" style="8" customWidth="1"/>
    <col min="11521" max="11521" width="9.36328125" style="8"/>
    <col min="11522" max="11522" width="10" style="8" bestFit="1" customWidth="1"/>
    <col min="11523" max="11523" width="11.54296875" style="8" customWidth="1"/>
    <col min="11524" max="11525" width="9.6328125" style="8" customWidth="1"/>
    <col min="11526" max="11526" width="9.36328125" style="8"/>
    <col min="11527" max="11527" width="10.54296875" style="8" customWidth="1"/>
    <col min="11528" max="11530" width="9.36328125" style="8"/>
    <col min="11531" max="11531" width="10.54296875" style="8" customWidth="1"/>
    <col min="11532" max="11533" width="9.36328125" style="8"/>
    <col min="11534" max="11534" width="10.453125" style="8" customWidth="1"/>
    <col min="11535" max="11740" width="9.36328125" style="8"/>
    <col min="11741" max="11741" width="9.36328125" style="8" customWidth="1"/>
    <col min="11742" max="11742" width="9.453125" style="8" customWidth="1"/>
    <col min="11743" max="11743" width="44.54296875" style="8" customWidth="1"/>
    <col min="11744" max="11744" width="10.453125" style="8" customWidth="1"/>
    <col min="11745" max="11750" width="9.36328125" style="8"/>
    <col min="11751" max="11751" width="9.36328125" style="8" bestFit="1" customWidth="1"/>
    <col min="11752" max="11752" width="10.6328125" style="8" customWidth="1"/>
    <col min="11753" max="11753" width="10.36328125" style="8" customWidth="1"/>
    <col min="11754" max="11754" width="9.6328125" style="8" customWidth="1"/>
    <col min="11755" max="11761" width="9.36328125" style="8"/>
    <col min="11762" max="11762" width="9" style="8" customWidth="1"/>
    <col min="11763" max="11763" width="11" style="8" customWidth="1"/>
    <col min="11764" max="11768" width="9.36328125" style="8"/>
    <col min="11769" max="11770" width="11.36328125" style="8" customWidth="1"/>
    <col min="11771" max="11771" width="9.36328125" style="8"/>
    <col min="11772" max="11772" width="12.6328125" style="8" customWidth="1"/>
    <col min="11773" max="11774" width="11.6328125" style="8" customWidth="1"/>
    <col min="11775" max="11775" width="13.453125" style="8" customWidth="1"/>
    <col min="11776" max="11776" width="11.36328125" style="8" customWidth="1"/>
    <col min="11777" max="11777" width="9.36328125" style="8"/>
    <col min="11778" max="11778" width="10" style="8" bestFit="1" customWidth="1"/>
    <col min="11779" max="11779" width="11.54296875" style="8" customWidth="1"/>
    <col min="11780" max="11781" width="9.6328125" style="8" customWidth="1"/>
    <col min="11782" max="11782" width="9.36328125" style="8"/>
    <col min="11783" max="11783" width="10.54296875" style="8" customWidth="1"/>
    <col min="11784" max="11786" width="9.36328125" style="8"/>
    <col min="11787" max="11787" width="10.54296875" style="8" customWidth="1"/>
    <col min="11788" max="11789" width="9.36328125" style="8"/>
    <col min="11790" max="11790" width="10.453125" style="8" customWidth="1"/>
    <col min="11791" max="11996" width="9.36328125" style="8"/>
    <col min="11997" max="11997" width="9.36328125" style="8" customWidth="1"/>
    <col min="11998" max="11998" width="9.453125" style="8" customWidth="1"/>
    <col min="11999" max="11999" width="44.54296875" style="8" customWidth="1"/>
    <col min="12000" max="12000" width="10.453125" style="8" customWidth="1"/>
    <col min="12001" max="12006" width="9.36328125" style="8"/>
    <col min="12007" max="12007" width="9.36328125" style="8" bestFit="1" customWidth="1"/>
    <col min="12008" max="12008" width="10.6328125" style="8" customWidth="1"/>
    <col min="12009" max="12009" width="10.36328125" style="8" customWidth="1"/>
    <col min="12010" max="12010" width="9.6328125" style="8" customWidth="1"/>
    <col min="12011" max="12017" width="9.36328125" style="8"/>
    <col min="12018" max="12018" width="9" style="8" customWidth="1"/>
    <col min="12019" max="12019" width="11" style="8" customWidth="1"/>
    <col min="12020" max="12024" width="9.36328125" style="8"/>
    <col min="12025" max="12026" width="11.36328125" style="8" customWidth="1"/>
    <col min="12027" max="12027" width="9.36328125" style="8"/>
    <col min="12028" max="12028" width="12.6328125" style="8" customWidth="1"/>
    <col min="12029" max="12030" width="11.6328125" style="8" customWidth="1"/>
    <col min="12031" max="12031" width="13.453125" style="8" customWidth="1"/>
    <col min="12032" max="12032" width="11.36328125" style="8" customWidth="1"/>
    <col min="12033" max="12033" width="9.36328125" style="8"/>
    <col min="12034" max="12034" width="10" style="8" bestFit="1" customWidth="1"/>
    <col min="12035" max="12035" width="11.54296875" style="8" customWidth="1"/>
    <col min="12036" max="12037" width="9.6328125" style="8" customWidth="1"/>
    <col min="12038" max="12038" width="9.36328125" style="8"/>
    <col min="12039" max="12039" width="10.54296875" style="8" customWidth="1"/>
    <col min="12040" max="12042" width="9.36328125" style="8"/>
    <col min="12043" max="12043" width="10.54296875" style="8" customWidth="1"/>
    <col min="12044" max="12045" width="9.36328125" style="8"/>
    <col min="12046" max="12046" width="10.453125" style="8" customWidth="1"/>
    <col min="12047" max="12252" width="9.36328125" style="8"/>
    <col min="12253" max="12253" width="9.36328125" style="8" customWidth="1"/>
    <col min="12254" max="12254" width="9.453125" style="8" customWidth="1"/>
    <col min="12255" max="12255" width="44.54296875" style="8" customWidth="1"/>
    <col min="12256" max="12256" width="10.453125" style="8" customWidth="1"/>
    <col min="12257" max="12262" width="9.36328125" style="8"/>
    <col min="12263" max="12263" width="9.36328125" style="8" bestFit="1" customWidth="1"/>
    <col min="12264" max="12264" width="10.6328125" style="8" customWidth="1"/>
    <col min="12265" max="12265" width="10.36328125" style="8" customWidth="1"/>
    <col min="12266" max="12266" width="9.6328125" style="8" customWidth="1"/>
    <col min="12267" max="12273" width="9.36328125" style="8"/>
    <col min="12274" max="12274" width="9" style="8" customWidth="1"/>
    <col min="12275" max="12275" width="11" style="8" customWidth="1"/>
    <col min="12276" max="12280" width="9.36328125" style="8"/>
    <col min="12281" max="12282" width="11.36328125" style="8" customWidth="1"/>
    <col min="12283" max="12283" width="9.36328125" style="8"/>
    <col min="12284" max="12284" width="12.6328125" style="8" customWidth="1"/>
    <col min="12285" max="12286" width="11.6328125" style="8" customWidth="1"/>
    <col min="12287" max="12287" width="13.453125" style="8" customWidth="1"/>
    <col min="12288" max="12288" width="11.36328125" style="8" customWidth="1"/>
    <col min="12289" max="12289" width="9.36328125" style="8"/>
    <col min="12290" max="12290" width="10" style="8" bestFit="1" customWidth="1"/>
    <col min="12291" max="12291" width="11.54296875" style="8" customWidth="1"/>
    <col min="12292" max="12293" width="9.6328125" style="8" customWidth="1"/>
    <col min="12294" max="12294" width="9.36328125" style="8"/>
    <col min="12295" max="12295" width="10.54296875" style="8" customWidth="1"/>
    <col min="12296" max="12298" width="9.36328125" style="8"/>
    <col min="12299" max="12299" width="10.54296875" style="8" customWidth="1"/>
    <col min="12300" max="12301" width="9.36328125" style="8"/>
    <col min="12302" max="12302" width="10.453125" style="8" customWidth="1"/>
    <col min="12303" max="12508" width="9.36328125" style="8"/>
    <col min="12509" max="12509" width="9.36328125" style="8" customWidth="1"/>
    <col min="12510" max="12510" width="9.453125" style="8" customWidth="1"/>
    <col min="12511" max="12511" width="44.54296875" style="8" customWidth="1"/>
    <col min="12512" max="12512" width="10.453125" style="8" customWidth="1"/>
    <col min="12513" max="12518" width="9.36328125" style="8"/>
    <col min="12519" max="12519" width="9.36328125" style="8" bestFit="1" customWidth="1"/>
    <col min="12520" max="12520" width="10.6328125" style="8" customWidth="1"/>
    <col min="12521" max="12521" width="10.36328125" style="8" customWidth="1"/>
    <col min="12522" max="12522" width="9.6328125" style="8" customWidth="1"/>
    <col min="12523" max="12529" width="9.36328125" style="8"/>
    <col min="12530" max="12530" width="9" style="8" customWidth="1"/>
    <col min="12531" max="12531" width="11" style="8" customWidth="1"/>
    <col min="12532" max="12536" width="9.36328125" style="8"/>
    <col min="12537" max="12538" width="11.36328125" style="8" customWidth="1"/>
    <col min="12539" max="12539" width="9.36328125" style="8"/>
    <col min="12540" max="12540" width="12.6328125" style="8" customWidth="1"/>
    <col min="12541" max="12542" width="11.6328125" style="8" customWidth="1"/>
    <col min="12543" max="12543" width="13.453125" style="8" customWidth="1"/>
    <col min="12544" max="12544" width="11.36328125" style="8" customWidth="1"/>
    <col min="12545" max="12545" width="9.36328125" style="8"/>
    <col min="12546" max="12546" width="10" style="8" bestFit="1" customWidth="1"/>
    <col min="12547" max="12547" width="11.54296875" style="8" customWidth="1"/>
    <col min="12548" max="12549" width="9.6328125" style="8" customWidth="1"/>
    <col min="12550" max="12550" width="9.36328125" style="8"/>
    <col min="12551" max="12551" width="10.54296875" style="8" customWidth="1"/>
    <col min="12552" max="12554" width="9.36328125" style="8"/>
    <col min="12555" max="12555" width="10.54296875" style="8" customWidth="1"/>
    <col min="12556" max="12557" width="9.36328125" style="8"/>
    <col min="12558" max="12558" width="10.453125" style="8" customWidth="1"/>
    <col min="12559" max="12764" width="9.36328125" style="8"/>
    <col min="12765" max="12765" width="9.36328125" style="8" customWidth="1"/>
    <col min="12766" max="12766" width="9.453125" style="8" customWidth="1"/>
    <col min="12767" max="12767" width="44.54296875" style="8" customWidth="1"/>
    <col min="12768" max="12768" width="10.453125" style="8" customWidth="1"/>
    <col min="12769" max="12774" width="9.36328125" style="8"/>
    <col min="12775" max="12775" width="9.36328125" style="8" bestFit="1" customWidth="1"/>
    <col min="12776" max="12776" width="10.6328125" style="8" customWidth="1"/>
    <col min="12777" max="12777" width="10.36328125" style="8" customWidth="1"/>
    <col min="12778" max="12778" width="9.6328125" style="8" customWidth="1"/>
    <col min="12779" max="12785" width="9.36328125" style="8"/>
    <col min="12786" max="12786" width="9" style="8" customWidth="1"/>
    <col min="12787" max="12787" width="11" style="8" customWidth="1"/>
    <col min="12788" max="12792" width="9.36328125" style="8"/>
    <col min="12793" max="12794" width="11.36328125" style="8" customWidth="1"/>
    <col min="12795" max="12795" width="9.36328125" style="8"/>
    <col min="12796" max="12796" width="12.6328125" style="8" customWidth="1"/>
    <col min="12797" max="12798" width="11.6328125" style="8" customWidth="1"/>
    <col min="12799" max="12799" width="13.453125" style="8" customWidth="1"/>
    <col min="12800" max="12800" width="11.36328125" style="8" customWidth="1"/>
    <col min="12801" max="12801" width="9.36328125" style="8"/>
    <col min="12802" max="12802" width="10" style="8" bestFit="1" customWidth="1"/>
    <col min="12803" max="12803" width="11.54296875" style="8" customWidth="1"/>
    <col min="12804" max="12805" width="9.6328125" style="8" customWidth="1"/>
    <col min="12806" max="12806" width="9.36328125" style="8"/>
    <col min="12807" max="12807" width="10.54296875" style="8" customWidth="1"/>
    <col min="12808" max="12810" width="9.36328125" style="8"/>
    <col min="12811" max="12811" width="10.54296875" style="8" customWidth="1"/>
    <col min="12812" max="12813" width="9.36328125" style="8"/>
    <col min="12814" max="12814" width="10.453125" style="8" customWidth="1"/>
    <col min="12815" max="13020" width="9.36328125" style="8"/>
    <col min="13021" max="13021" width="9.36328125" style="8" customWidth="1"/>
    <col min="13022" max="13022" width="9.453125" style="8" customWidth="1"/>
    <col min="13023" max="13023" width="44.54296875" style="8" customWidth="1"/>
    <col min="13024" max="13024" width="10.453125" style="8" customWidth="1"/>
    <col min="13025" max="13030" width="9.36328125" style="8"/>
    <col min="13031" max="13031" width="9.36328125" style="8" bestFit="1" customWidth="1"/>
    <col min="13032" max="13032" width="10.6328125" style="8" customWidth="1"/>
    <col min="13033" max="13033" width="10.36328125" style="8" customWidth="1"/>
    <col min="13034" max="13034" width="9.6328125" style="8" customWidth="1"/>
    <col min="13035" max="13041" width="9.36328125" style="8"/>
    <col min="13042" max="13042" width="9" style="8" customWidth="1"/>
    <col min="13043" max="13043" width="11" style="8" customWidth="1"/>
    <col min="13044" max="13048" width="9.36328125" style="8"/>
    <col min="13049" max="13050" width="11.36328125" style="8" customWidth="1"/>
    <col min="13051" max="13051" width="9.36328125" style="8"/>
    <col min="13052" max="13052" width="12.6328125" style="8" customWidth="1"/>
    <col min="13053" max="13054" width="11.6328125" style="8" customWidth="1"/>
    <col min="13055" max="13055" width="13.453125" style="8" customWidth="1"/>
    <col min="13056" max="13056" width="11.36328125" style="8" customWidth="1"/>
    <col min="13057" max="13057" width="9.36328125" style="8"/>
    <col min="13058" max="13058" width="10" style="8" bestFit="1" customWidth="1"/>
    <col min="13059" max="13059" width="11.54296875" style="8" customWidth="1"/>
    <col min="13060" max="13061" width="9.6328125" style="8" customWidth="1"/>
    <col min="13062" max="13062" width="9.36328125" style="8"/>
    <col min="13063" max="13063" width="10.54296875" style="8" customWidth="1"/>
    <col min="13064" max="13066" width="9.36328125" style="8"/>
    <col min="13067" max="13067" width="10.54296875" style="8" customWidth="1"/>
    <col min="13068" max="13069" width="9.36328125" style="8"/>
    <col min="13070" max="13070" width="10.453125" style="8" customWidth="1"/>
    <col min="13071" max="13276" width="9.36328125" style="8"/>
    <col min="13277" max="13277" width="9.36328125" style="8" customWidth="1"/>
    <col min="13278" max="13278" width="9.453125" style="8" customWidth="1"/>
    <col min="13279" max="13279" width="44.54296875" style="8" customWidth="1"/>
    <col min="13280" max="13280" width="10.453125" style="8" customWidth="1"/>
    <col min="13281" max="13286" width="9.36328125" style="8"/>
    <col min="13287" max="13287" width="9.36328125" style="8" bestFit="1" customWidth="1"/>
    <col min="13288" max="13288" width="10.6328125" style="8" customWidth="1"/>
    <col min="13289" max="13289" width="10.36328125" style="8" customWidth="1"/>
    <col min="13290" max="13290" width="9.6328125" style="8" customWidth="1"/>
    <col min="13291" max="13297" width="9.36328125" style="8"/>
    <col min="13298" max="13298" width="9" style="8" customWidth="1"/>
    <col min="13299" max="13299" width="11" style="8" customWidth="1"/>
    <col min="13300" max="13304" width="9.36328125" style="8"/>
    <col min="13305" max="13306" width="11.36328125" style="8" customWidth="1"/>
    <col min="13307" max="13307" width="9.36328125" style="8"/>
    <col min="13308" max="13308" width="12.6328125" style="8" customWidth="1"/>
    <col min="13309" max="13310" width="11.6328125" style="8" customWidth="1"/>
    <col min="13311" max="13311" width="13.453125" style="8" customWidth="1"/>
    <col min="13312" max="13312" width="11.36328125" style="8" customWidth="1"/>
    <col min="13313" max="13313" width="9.36328125" style="8"/>
    <col min="13314" max="13314" width="10" style="8" bestFit="1" customWidth="1"/>
    <col min="13315" max="13315" width="11.54296875" style="8" customWidth="1"/>
    <col min="13316" max="13317" width="9.6328125" style="8" customWidth="1"/>
    <col min="13318" max="13318" width="9.36328125" style="8"/>
    <col min="13319" max="13319" width="10.54296875" style="8" customWidth="1"/>
    <col min="13320" max="13322" width="9.36328125" style="8"/>
    <col min="13323" max="13323" width="10.54296875" style="8" customWidth="1"/>
    <col min="13324" max="13325" width="9.36328125" style="8"/>
    <col min="13326" max="13326" width="10.453125" style="8" customWidth="1"/>
    <col min="13327" max="13532" width="9.36328125" style="8"/>
    <col min="13533" max="13533" width="9.36328125" style="8" customWidth="1"/>
    <col min="13534" max="13534" width="9.453125" style="8" customWidth="1"/>
    <col min="13535" max="13535" width="44.54296875" style="8" customWidth="1"/>
    <col min="13536" max="13536" width="10.453125" style="8" customWidth="1"/>
    <col min="13537" max="13542" width="9.36328125" style="8"/>
    <col min="13543" max="13543" width="9.36328125" style="8" bestFit="1" customWidth="1"/>
    <col min="13544" max="13544" width="10.6328125" style="8" customWidth="1"/>
    <col min="13545" max="13545" width="10.36328125" style="8" customWidth="1"/>
    <col min="13546" max="13546" width="9.6328125" style="8" customWidth="1"/>
    <col min="13547" max="13553" width="9.36328125" style="8"/>
    <col min="13554" max="13554" width="9" style="8" customWidth="1"/>
    <col min="13555" max="13555" width="11" style="8" customWidth="1"/>
    <col min="13556" max="13560" width="9.36328125" style="8"/>
    <col min="13561" max="13562" width="11.36328125" style="8" customWidth="1"/>
    <col min="13563" max="13563" width="9.36328125" style="8"/>
    <col min="13564" max="13564" width="12.6328125" style="8" customWidth="1"/>
    <col min="13565" max="13566" width="11.6328125" style="8" customWidth="1"/>
    <col min="13567" max="13567" width="13.453125" style="8" customWidth="1"/>
    <col min="13568" max="13568" width="11.36328125" style="8" customWidth="1"/>
    <col min="13569" max="13569" width="9.36328125" style="8"/>
    <col min="13570" max="13570" width="10" style="8" bestFit="1" customWidth="1"/>
    <col min="13571" max="13571" width="11.54296875" style="8" customWidth="1"/>
    <col min="13572" max="13573" width="9.6328125" style="8" customWidth="1"/>
    <col min="13574" max="13574" width="9.36328125" style="8"/>
    <col min="13575" max="13575" width="10.54296875" style="8" customWidth="1"/>
    <col min="13576" max="13578" width="9.36328125" style="8"/>
    <col min="13579" max="13579" width="10.54296875" style="8" customWidth="1"/>
    <col min="13580" max="13581" width="9.36328125" style="8"/>
    <col min="13582" max="13582" width="10.453125" style="8" customWidth="1"/>
    <col min="13583" max="13788" width="9.36328125" style="8"/>
    <col min="13789" max="13789" width="9.36328125" style="8" customWidth="1"/>
    <col min="13790" max="13790" width="9.453125" style="8" customWidth="1"/>
    <col min="13791" max="13791" width="44.54296875" style="8" customWidth="1"/>
    <col min="13792" max="13792" width="10.453125" style="8" customWidth="1"/>
    <col min="13793" max="13798" width="9.36328125" style="8"/>
    <col min="13799" max="13799" width="9.36328125" style="8" bestFit="1" customWidth="1"/>
    <col min="13800" max="13800" width="10.6328125" style="8" customWidth="1"/>
    <col min="13801" max="13801" width="10.36328125" style="8" customWidth="1"/>
    <col min="13802" max="13802" width="9.6328125" style="8" customWidth="1"/>
    <col min="13803" max="13809" width="9.36328125" style="8"/>
    <col min="13810" max="13810" width="9" style="8" customWidth="1"/>
    <col min="13811" max="13811" width="11" style="8" customWidth="1"/>
    <col min="13812" max="13816" width="9.36328125" style="8"/>
    <col min="13817" max="13818" width="11.36328125" style="8" customWidth="1"/>
    <col min="13819" max="13819" width="9.36328125" style="8"/>
    <col min="13820" max="13820" width="12.6328125" style="8" customWidth="1"/>
    <col min="13821" max="13822" width="11.6328125" style="8" customWidth="1"/>
    <col min="13823" max="13823" width="13.453125" style="8" customWidth="1"/>
    <col min="13824" max="13824" width="11.36328125" style="8" customWidth="1"/>
    <col min="13825" max="13825" width="9.36328125" style="8"/>
    <col min="13826" max="13826" width="10" style="8" bestFit="1" customWidth="1"/>
    <col min="13827" max="13827" width="11.54296875" style="8" customWidth="1"/>
    <col min="13828" max="13829" width="9.6328125" style="8" customWidth="1"/>
    <col min="13830" max="13830" width="9.36328125" style="8"/>
    <col min="13831" max="13831" width="10.54296875" style="8" customWidth="1"/>
    <col min="13832" max="13834" width="9.36328125" style="8"/>
    <col min="13835" max="13835" width="10.54296875" style="8" customWidth="1"/>
    <col min="13836" max="13837" width="9.36328125" style="8"/>
    <col min="13838" max="13838" width="10.453125" style="8" customWidth="1"/>
    <col min="13839" max="14044" width="9.36328125" style="8"/>
    <col min="14045" max="14045" width="9.36328125" style="8" customWidth="1"/>
    <col min="14046" max="14046" width="9.453125" style="8" customWidth="1"/>
    <col min="14047" max="14047" width="44.54296875" style="8" customWidth="1"/>
    <col min="14048" max="14048" width="10.453125" style="8" customWidth="1"/>
    <col min="14049" max="14054" width="9.36328125" style="8"/>
    <col min="14055" max="14055" width="9.36328125" style="8" bestFit="1" customWidth="1"/>
    <col min="14056" max="14056" width="10.6328125" style="8" customWidth="1"/>
    <col min="14057" max="14057" width="10.36328125" style="8" customWidth="1"/>
    <col min="14058" max="14058" width="9.6328125" style="8" customWidth="1"/>
    <col min="14059" max="14065" width="9.36328125" style="8"/>
    <col min="14066" max="14066" width="9" style="8" customWidth="1"/>
    <col min="14067" max="14067" width="11" style="8" customWidth="1"/>
    <col min="14068" max="14072" width="9.36328125" style="8"/>
    <col min="14073" max="14074" width="11.36328125" style="8" customWidth="1"/>
    <col min="14075" max="14075" width="9.36328125" style="8"/>
    <col min="14076" max="14076" width="12.6328125" style="8" customWidth="1"/>
    <col min="14077" max="14078" width="11.6328125" style="8" customWidth="1"/>
    <col min="14079" max="14079" width="13.453125" style="8" customWidth="1"/>
    <col min="14080" max="14080" width="11.36328125" style="8" customWidth="1"/>
    <col min="14081" max="14081" width="9.36328125" style="8"/>
    <col min="14082" max="14082" width="10" style="8" bestFit="1" customWidth="1"/>
    <col min="14083" max="14083" width="11.54296875" style="8" customWidth="1"/>
    <col min="14084" max="14085" width="9.6328125" style="8" customWidth="1"/>
    <col min="14086" max="14086" width="9.36328125" style="8"/>
    <col min="14087" max="14087" width="10.54296875" style="8" customWidth="1"/>
    <col min="14088" max="14090" width="9.36328125" style="8"/>
    <col min="14091" max="14091" width="10.54296875" style="8" customWidth="1"/>
    <col min="14092" max="14093" width="9.36328125" style="8"/>
    <col min="14094" max="14094" width="10.453125" style="8" customWidth="1"/>
    <col min="14095" max="14300" width="9.36328125" style="8"/>
    <col min="14301" max="14301" width="9.36328125" style="8" customWidth="1"/>
    <col min="14302" max="14302" width="9.453125" style="8" customWidth="1"/>
    <col min="14303" max="14303" width="44.54296875" style="8" customWidth="1"/>
    <col min="14304" max="14304" width="10.453125" style="8" customWidth="1"/>
    <col min="14305" max="14310" width="9.36328125" style="8"/>
    <col min="14311" max="14311" width="9.36328125" style="8" bestFit="1" customWidth="1"/>
    <col min="14312" max="14312" width="10.6328125" style="8" customWidth="1"/>
    <col min="14313" max="14313" width="10.36328125" style="8" customWidth="1"/>
    <col min="14314" max="14314" width="9.6328125" style="8" customWidth="1"/>
    <col min="14315" max="14321" width="9.36328125" style="8"/>
    <col min="14322" max="14322" width="9" style="8" customWidth="1"/>
    <col min="14323" max="14323" width="11" style="8" customWidth="1"/>
    <col min="14324" max="14328" width="9.36328125" style="8"/>
    <col min="14329" max="14330" width="11.36328125" style="8" customWidth="1"/>
    <col min="14331" max="14331" width="9.36328125" style="8"/>
    <col min="14332" max="14332" width="12.6328125" style="8" customWidth="1"/>
    <col min="14333" max="14334" width="11.6328125" style="8" customWidth="1"/>
    <col min="14335" max="14335" width="13.453125" style="8" customWidth="1"/>
    <col min="14336" max="14336" width="11.36328125" style="8" customWidth="1"/>
    <col min="14337" max="14337" width="9.36328125" style="8"/>
    <col min="14338" max="14338" width="10" style="8" bestFit="1" customWidth="1"/>
    <col min="14339" max="14339" width="11.54296875" style="8" customWidth="1"/>
    <col min="14340" max="14341" width="9.6328125" style="8" customWidth="1"/>
    <col min="14342" max="14342" width="9.36328125" style="8"/>
    <col min="14343" max="14343" width="10.54296875" style="8" customWidth="1"/>
    <col min="14344" max="14346" width="9.36328125" style="8"/>
    <col min="14347" max="14347" width="10.54296875" style="8" customWidth="1"/>
    <col min="14348" max="14349" width="9.36328125" style="8"/>
    <col min="14350" max="14350" width="10.453125" style="8" customWidth="1"/>
    <col min="14351" max="14556" width="9.36328125" style="8"/>
    <col min="14557" max="14557" width="9.36328125" style="8" customWidth="1"/>
    <col min="14558" max="14558" width="9.453125" style="8" customWidth="1"/>
    <col min="14559" max="14559" width="44.54296875" style="8" customWidth="1"/>
    <col min="14560" max="14560" width="10.453125" style="8" customWidth="1"/>
    <col min="14561" max="14566" width="9.36328125" style="8"/>
    <col min="14567" max="14567" width="9.36328125" style="8" bestFit="1" customWidth="1"/>
    <col min="14568" max="14568" width="10.6328125" style="8" customWidth="1"/>
    <col min="14569" max="14569" width="10.36328125" style="8" customWidth="1"/>
    <col min="14570" max="14570" width="9.6328125" style="8" customWidth="1"/>
    <col min="14571" max="14577" width="9.36328125" style="8"/>
    <col min="14578" max="14578" width="9" style="8" customWidth="1"/>
    <col min="14579" max="14579" width="11" style="8" customWidth="1"/>
    <col min="14580" max="14584" width="9.36328125" style="8"/>
    <col min="14585" max="14586" width="11.36328125" style="8" customWidth="1"/>
    <col min="14587" max="14587" width="9.36328125" style="8"/>
    <col min="14588" max="14588" width="12.6328125" style="8" customWidth="1"/>
    <col min="14589" max="14590" width="11.6328125" style="8" customWidth="1"/>
    <col min="14591" max="14591" width="13.453125" style="8" customWidth="1"/>
    <col min="14592" max="14592" width="11.36328125" style="8" customWidth="1"/>
    <col min="14593" max="14593" width="9.36328125" style="8"/>
    <col min="14594" max="14594" width="10" style="8" bestFit="1" customWidth="1"/>
    <col min="14595" max="14595" width="11.54296875" style="8" customWidth="1"/>
    <col min="14596" max="14597" width="9.6328125" style="8" customWidth="1"/>
    <col min="14598" max="14598" width="9.36328125" style="8"/>
    <col min="14599" max="14599" width="10.54296875" style="8" customWidth="1"/>
    <col min="14600" max="14602" width="9.36328125" style="8"/>
    <col min="14603" max="14603" width="10.54296875" style="8" customWidth="1"/>
    <col min="14604" max="14605" width="9.36328125" style="8"/>
    <col min="14606" max="14606" width="10.453125" style="8" customWidth="1"/>
    <col min="14607" max="14812" width="9.36328125" style="8"/>
    <col min="14813" max="14813" width="9.36328125" style="8" customWidth="1"/>
    <col min="14814" max="14814" width="9.453125" style="8" customWidth="1"/>
    <col min="14815" max="14815" width="44.54296875" style="8" customWidth="1"/>
    <col min="14816" max="14816" width="10.453125" style="8" customWidth="1"/>
    <col min="14817" max="14822" width="9.36328125" style="8"/>
    <col min="14823" max="14823" width="9.36328125" style="8" bestFit="1" customWidth="1"/>
    <col min="14824" max="14824" width="10.6328125" style="8" customWidth="1"/>
    <col min="14825" max="14825" width="10.36328125" style="8" customWidth="1"/>
    <col min="14826" max="14826" width="9.6328125" style="8" customWidth="1"/>
    <col min="14827" max="14833" width="9.36328125" style="8"/>
    <col min="14834" max="14834" width="9" style="8" customWidth="1"/>
    <col min="14835" max="14835" width="11" style="8" customWidth="1"/>
    <col min="14836" max="14840" width="9.36328125" style="8"/>
    <col min="14841" max="14842" width="11.36328125" style="8" customWidth="1"/>
    <col min="14843" max="14843" width="9.36328125" style="8"/>
    <col min="14844" max="14844" width="12.6328125" style="8" customWidth="1"/>
    <col min="14845" max="14846" width="11.6328125" style="8" customWidth="1"/>
    <col min="14847" max="14847" width="13.453125" style="8" customWidth="1"/>
    <col min="14848" max="14848" width="11.36328125" style="8" customWidth="1"/>
    <col min="14849" max="14849" width="9.36328125" style="8"/>
    <col min="14850" max="14850" width="10" style="8" bestFit="1" customWidth="1"/>
    <col min="14851" max="14851" width="11.54296875" style="8" customWidth="1"/>
    <col min="14852" max="14853" width="9.6328125" style="8" customWidth="1"/>
    <col min="14854" max="14854" width="9.36328125" style="8"/>
    <col min="14855" max="14855" width="10.54296875" style="8" customWidth="1"/>
    <col min="14856" max="14858" width="9.36328125" style="8"/>
    <col min="14859" max="14859" width="10.54296875" style="8" customWidth="1"/>
    <col min="14860" max="14861" width="9.36328125" style="8"/>
    <col min="14862" max="14862" width="10.453125" style="8" customWidth="1"/>
    <col min="14863" max="15068" width="9.36328125" style="8"/>
    <col min="15069" max="15069" width="9.36328125" style="8" customWidth="1"/>
    <col min="15070" max="15070" width="9.453125" style="8" customWidth="1"/>
    <col min="15071" max="15071" width="44.54296875" style="8" customWidth="1"/>
    <col min="15072" max="15072" width="10.453125" style="8" customWidth="1"/>
    <col min="15073" max="15078" width="9.36328125" style="8"/>
    <col min="15079" max="15079" width="9.36328125" style="8" bestFit="1" customWidth="1"/>
    <col min="15080" max="15080" width="10.6328125" style="8" customWidth="1"/>
    <col min="15081" max="15081" width="10.36328125" style="8" customWidth="1"/>
    <col min="15082" max="15082" width="9.6328125" style="8" customWidth="1"/>
    <col min="15083" max="15089" width="9.36328125" style="8"/>
    <col min="15090" max="15090" width="9" style="8" customWidth="1"/>
    <col min="15091" max="15091" width="11" style="8" customWidth="1"/>
    <col min="15092" max="15096" width="9.36328125" style="8"/>
    <col min="15097" max="15098" width="11.36328125" style="8" customWidth="1"/>
    <col min="15099" max="15099" width="9.36328125" style="8"/>
    <col min="15100" max="15100" width="12.6328125" style="8" customWidth="1"/>
    <col min="15101" max="15102" width="11.6328125" style="8" customWidth="1"/>
    <col min="15103" max="15103" width="13.453125" style="8" customWidth="1"/>
    <col min="15104" max="15104" width="11.36328125" style="8" customWidth="1"/>
    <col min="15105" max="15105" width="9.36328125" style="8"/>
    <col min="15106" max="15106" width="10" style="8" bestFit="1" customWidth="1"/>
    <col min="15107" max="15107" width="11.54296875" style="8" customWidth="1"/>
    <col min="15108" max="15109" width="9.6328125" style="8" customWidth="1"/>
    <col min="15110" max="15110" width="9.36328125" style="8"/>
    <col min="15111" max="15111" width="10.54296875" style="8" customWidth="1"/>
    <col min="15112" max="15114" width="9.36328125" style="8"/>
    <col min="15115" max="15115" width="10.54296875" style="8" customWidth="1"/>
    <col min="15116" max="15117" width="9.36328125" style="8"/>
    <col min="15118" max="15118" width="10.453125" style="8" customWidth="1"/>
    <col min="15119" max="15324" width="9.36328125" style="8"/>
    <col min="15325" max="15325" width="9.36328125" style="8" customWidth="1"/>
    <col min="15326" max="15326" width="9.453125" style="8" customWidth="1"/>
    <col min="15327" max="15327" width="44.54296875" style="8" customWidth="1"/>
    <col min="15328" max="15328" width="10.453125" style="8" customWidth="1"/>
    <col min="15329" max="15334" width="9.36328125" style="8"/>
    <col min="15335" max="15335" width="9.36328125" style="8" bestFit="1" customWidth="1"/>
    <col min="15336" max="15336" width="10.6328125" style="8" customWidth="1"/>
    <col min="15337" max="15337" width="10.36328125" style="8" customWidth="1"/>
    <col min="15338" max="15338" width="9.6328125" style="8" customWidth="1"/>
    <col min="15339" max="15345" width="9.36328125" style="8"/>
    <col min="15346" max="15346" width="9" style="8" customWidth="1"/>
    <col min="15347" max="15347" width="11" style="8" customWidth="1"/>
    <col min="15348" max="15352" width="9.36328125" style="8"/>
    <col min="15353" max="15354" width="11.36328125" style="8" customWidth="1"/>
    <col min="15355" max="15355" width="9.36328125" style="8"/>
    <col min="15356" max="15356" width="12.6328125" style="8" customWidth="1"/>
    <col min="15357" max="15358" width="11.6328125" style="8" customWidth="1"/>
    <col min="15359" max="15359" width="13.453125" style="8" customWidth="1"/>
    <col min="15360" max="15360" width="11.36328125" style="8" customWidth="1"/>
    <col min="15361" max="15361" width="9.36328125" style="8"/>
    <col min="15362" max="15362" width="10" style="8" bestFit="1" customWidth="1"/>
    <col min="15363" max="15363" width="11.54296875" style="8" customWidth="1"/>
    <col min="15364" max="15365" width="9.6328125" style="8" customWidth="1"/>
    <col min="15366" max="15366" width="9.36328125" style="8"/>
    <col min="15367" max="15367" width="10.54296875" style="8" customWidth="1"/>
    <col min="15368" max="15370" width="9.36328125" style="8"/>
    <col min="15371" max="15371" width="10.54296875" style="8" customWidth="1"/>
    <col min="15372" max="15373" width="9.36328125" style="8"/>
    <col min="15374" max="15374" width="10.453125" style="8" customWidth="1"/>
    <col min="15375" max="15580" width="9.36328125" style="8"/>
    <col min="15581" max="15581" width="9.36328125" style="8" customWidth="1"/>
    <col min="15582" max="15582" width="9.453125" style="8" customWidth="1"/>
    <col min="15583" max="15583" width="44.54296875" style="8" customWidth="1"/>
    <col min="15584" max="15584" width="10.453125" style="8" customWidth="1"/>
    <col min="15585" max="15590" width="9.36328125" style="8"/>
    <col min="15591" max="15591" width="9.36328125" style="8" bestFit="1" customWidth="1"/>
    <col min="15592" max="15592" width="10.6328125" style="8" customWidth="1"/>
    <col min="15593" max="15593" width="10.36328125" style="8" customWidth="1"/>
    <col min="15594" max="15594" width="9.6328125" style="8" customWidth="1"/>
    <col min="15595" max="15601" width="9.36328125" style="8"/>
    <col min="15602" max="15602" width="9" style="8" customWidth="1"/>
    <col min="15603" max="15603" width="11" style="8" customWidth="1"/>
    <col min="15604" max="15608" width="9.36328125" style="8"/>
    <col min="15609" max="15610" width="11.36328125" style="8" customWidth="1"/>
    <col min="15611" max="15611" width="9.36328125" style="8"/>
    <col min="15612" max="15612" width="12.6328125" style="8" customWidth="1"/>
    <col min="15613" max="15614" width="11.6328125" style="8" customWidth="1"/>
    <col min="15615" max="15615" width="13.453125" style="8" customWidth="1"/>
    <col min="15616" max="15616" width="11.36328125" style="8" customWidth="1"/>
    <col min="15617" max="15617" width="9.36328125" style="8"/>
    <col min="15618" max="15618" width="10" style="8" bestFit="1" customWidth="1"/>
    <col min="15619" max="15619" width="11.54296875" style="8" customWidth="1"/>
    <col min="15620" max="15621" width="9.6328125" style="8" customWidth="1"/>
    <col min="15622" max="15622" width="9.36328125" style="8"/>
    <col min="15623" max="15623" width="10.54296875" style="8" customWidth="1"/>
    <col min="15624" max="15626" width="9.36328125" style="8"/>
    <col min="15627" max="15627" width="10.54296875" style="8" customWidth="1"/>
    <col min="15628" max="15629" width="9.36328125" style="8"/>
    <col min="15630" max="15630" width="10.453125" style="8" customWidth="1"/>
    <col min="15631" max="15836" width="9.36328125" style="8"/>
    <col min="15837" max="15837" width="9.36328125" style="8" customWidth="1"/>
    <col min="15838" max="15838" width="9.453125" style="8" customWidth="1"/>
    <col min="15839" max="15839" width="44.54296875" style="8" customWidth="1"/>
    <col min="15840" max="15840" width="10.453125" style="8" customWidth="1"/>
    <col min="15841" max="15846" width="9.36328125" style="8"/>
    <col min="15847" max="15847" width="9.36328125" style="8" bestFit="1" customWidth="1"/>
    <col min="15848" max="15848" width="10.6328125" style="8" customWidth="1"/>
    <col min="15849" max="15849" width="10.36328125" style="8" customWidth="1"/>
    <col min="15850" max="15850" width="9.6328125" style="8" customWidth="1"/>
    <col min="15851" max="15857" width="9.36328125" style="8"/>
    <col min="15858" max="15858" width="9" style="8" customWidth="1"/>
    <col min="15859" max="15859" width="11" style="8" customWidth="1"/>
    <col min="15860" max="15864" width="9.36328125" style="8"/>
    <col min="15865" max="15866" width="11.36328125" style="8" customWidth="1"/>
    <col min="15867" max="15867" width="9.36328125" style="8"/>
    <col min="15868" max="15868" width="12.6328125" style="8" customWidth="1"/>
    <col min="15869" max="15870" width="11.6328125" style="8" customWidth="1"/>
    <col min="15871" max="15871" width="13.453125" style="8" customWidth="1"/>
    <col min="15872" max="15872" width="11.36328125" style="8" customWidth="1"/>
    <col min="15873" max="15873" width="9.36328125" style="8"/>
    <col min="15874" max="15874" width="10" style="8" bestFit="1" customWidth="1"/>
    <col min="15875" max="15875" width="11.54296875" style="8" customWidth="1"/>
    <col min="15876" max="15877" width="9.6328125" style="8" customWidth="1"/>
    <col min="15878" max="15878" width="9.36328125" style="8"/>
    <col min="15879" max="15879" width="10.54296875" style="8" customWidth="1"/>
    <col min="15880" max="15882" width="9.36328125" style="8"/>
    <col min="15883" max="15883" width="10.54296875" style="8" customWidth="1"/>
    <col min="15884" max="15885" width="9.36328125" style="8"/>
    <col min="15886" max="15886" width="10.453125" style="8" customWidth="1"/>
    <col min="15887" max="16092" width="9.36328125" style="8"/>
    <col min="16093" max="16093" width="9.36328125" style="8" customWidth="1"/>
    <col min="16094" max="16094" width="9.453125" style="8" customWidth="1"/>
    <col min="16095" max="16095" width="44.54296875" style="8" customWidth="1"/>
    <col min="16096" max="16096" width="10.453125" style="8" customWidth="1"/>
    <col min="16097" max="16102" width="9.36328125" style="8"/>
    <col min="16103" max="16103" width="9.36328125" style="8" bestFit="1" customWidth="1"/>
    <col min="16104" max="16104" width="10.6328125" style="8" customWidth="1"/>
    <col min="16105" max="16105" width="10.36328125" style="8" customWidth="1"/>
    <col min="16106" max="16106" width="9.6328125" style="8" customWidth="1"/>
    <col min="16107" max="16113" width="9.36328125" style="8"/>
    <col min="16114" max="16114" width="9" style="8" customWidth="1"/>
    <col min="16115" max="16115" width="11" style="8" customWidth="1"/>
    <col min="16116" max="16120" width="9.36328125" style="8"/>
    <col min="16121" max="16122" width="11.36328125" style="8" customWidth="1"/>
    <col min="16123" max="16123" width="9.36328125" style="8"/>
    <col min="16124" max="16124" width="12.6328125" style="8" customWidth="1"/>
    <col min="16125" max="16126" width="11.6328125" style="8" customWidth="1"/>
    <col min="16127" max="16127" width="13.453125" style="8" customWidth="1"/>
    <col min="16128" max="16128" width="11.36328125" style="8" customWidth="1"/>
    <col min="16129" max="16129" width="9.36328125" style="8"/>
    <col min="16130" max="16130" width="10" style="8" bestFit="1" customWidth="1"/>
    <col min="16131" max="16131" width="11.54296875" style="8" customWidth="1"/>
    <col min="16132" max="16133" width="9.6328125" style="8" customWidth="1"/>
    <col min="16134" max="16134" width="9.36328125" style="8"/>
    <col min="16135" max="16135" width="10.54296875" style="8" customWidth="1"/>
    <col min="16136" max="16138" width="9.36328125" style="8"/>
    <col min="16139" max="16139" width="10.54296875" style="8" customWidth="1"/>
    <col min="16140" max="16141" width="9.36328125" style="8"/>
    <col min="16142" max="16142" width="10.453125" style="8" customWidth="1"/>
    <col min="16143" max="16378" width="9.36328125" style="8"/>
    <col min="16379" max="16384" width="9.36328125" style="8" customWidth="1"/>
  </cols>
  <sheetData>
    <row r="1" spans="2:18" s="10" customFormat="1" ht="26" x14ac:dyDescent="0.25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2:18" s="10" customFormat="1" ht="26" x14ac:dyDescent="0.25">
      <c r="B2" s="137"/>
      <c r="C2" s="173" t="s">
        <v>121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18" ht="30" customHeight="1" x14ac:dyDescent="0.25">
      <c r="B3" s="201" t="s">
        <v>54</v>
      </c>
      <c r="C3" s="204" t="s">
        <v>16</v>
      </c>
      <c r="D3" s="199" t="s">
        <v>17</v>
      </c>
      <c r="E3" s="199"/>
      <c r="F3" s="199"/>
      <c r="G3" s="199"/>
      <c r="H3" s="199"/>
      <c r="I3" s="199"/>
      <c r="J3" s="199"/>
      <c r="K3" s="199"/>
      <c r="L3" s="199"/>
      <c r="M3" s="199" t="s">
        <v>18</v>
      </c>
      <c r="N3" s="199" t="s">
        <v>19</v>
      </c>
      <c r="O3" s="199"/>
      <c r="P3" s="212" t="s">
        <v>32</v>
      </c>
      <c r="Q3" s="212"/>
      <c r="R3" s="212"/>
    </row>
    <row r="4" spans="2:18" x14ac:dyDescent="0.25">
      <c r="B4" s="202"/>
      <c r="C4" s="205"/>
      <c r="D4" s="198" t="s">
        <v>20</v>
      </c>
      <c r="E4" s="210" t="s">
        <v>21</v>
      </c>
      <c r="F4" s="210"/>
      <c r="G4" s="210"/>
      <c r="H4" s="210"/>
      <c r="I4" s="210"/>
      <c r="J4" s="198" t="s">
        <v>22</v>
      </c>
      <c r="K4" s="198" t="s">
        <v>55</v>
      </c>
      <c r="L4" s="198" t="s">
        <v>23</v>
      </c>
      <c r="M4" s="199"/>
      <c r="N4" s="198" t="s">
        <v>24</v>
      </c>
      <c r="O4" s="198"/>
      <c r="P4" s="211" t="s">
        <v>53</v>
      </c>
      <c r="Q4" s="211" t="s">
        <v>46</v>
      </c>
      <c r="R4" s="211" t="s">
        <v>33</v>
      </c>
    </row>
    <row r="5" spans="2:18" ht="43.5" x14ac:dyDescent="0.25">
      <c r="B5" s="202"/>
      <c r="C5" s="205"/>
      <c r="D5" s="198"/>
      <c r="E5" s="2" t="s">
        <v>25</v>
      </c>
      <c r="F5" s="3" t="s">
        <v>31</v>
      </c>
      <c r="G5" s="198" t="s">
        <v>26</v>
      </c>
      <c r="H5" s="198"/>
      <c r="I5" s="198"/>
      <c r="J5" s="198"/>
      <c r="K5" s="198"/>
      <c r="L5" s="198"/>
      <c r="M5" s="199"/>
      <c r="N5" s="2" t="s">
        <v>47</v>
      </c>
      <c r="O5" s="2" t="s">
        <v>48</v>
      </c>
      <c r="P5" s="211"/>
      <c r="Q5" s="211"/>
      <c r="R5" s="211"/>
    </row>
    <row r="6" spans="2:18" ht="16.5" x14ac:dyDescent="0.25">
      <c r="B6" s="203"/>
      <c r="C6" s="206"/>
      <c r="D6" s="4" t="s">
        <v>10</v>
      </c>
      <c r="E6" s="1" t="s">
        <v>27</v>
      </c>
      <c r="F6" s="4" t="s">
        <v>10</v>
      </c>
      <c r="G6" s="4" t="s">
        <v>56</v>
      </c>
      <c r="H6" s="1" t="s">
        <v>28</v>
      </c>
      <c r="I6" s="4" t="s">
        <v>34</v>
      </c>
      <c r="J6" s="1" t="s">
        <v>57</v>
      </c>
      <c r="K6" s="1" t="s">
        <v>72</v>
      </c>
      <c r="L6" s="1" t="s">
        <v>72</v>
      </c>
      <c r="M6" s="1" t="s">
        <v>72</v>
      </c>
      <c r="N6" s="1" t="s">
        <v>72</v>
      </c>
      <c r="O6" s="1" t="s">
        <v>72</v>
      </c>
      <c r="P6" s="9">
        <v>0.2</v>
      </c>
      <c r="Q6" s="9">
        <v>0.7</v>
      </c>
      <c r="R6" s="9">
        <v>0.1</v>
      </c>
    </row>
    <row r="7" spans="2:18" s="10" customFormat="1" x14ac:dyDescent="0.25">
      <c r="B7" s="5"/>
      <c r="C7" s="11" t="s">
        <v>50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2:18" x14ac:dyDescent="0.25">
      <c r="B8" s="6"/>
      <c r="C8" s="12" t="s">
        <v>126</v>
      </c>
      <c r="D8" s="13">
        <f>(E8*3.6)+F8+I8</f>
        <v>0</v>
      </c>
      <c r="E8" s="14"/>
      <c r="F8" s="14"/>
      <c r="G8" s="14"/>
      <c r="H8" s="14"/>
      <c r="I8" s="14"/>
      <c r="J8" s="14"/>
      <c r="K8" s="189">
        <f>E8*'Ref. spotřeby'!$J$270+'01'!F8*'Ref. spotřeby'!$G$270+'01'!H8*'Ref. spotřeby'!$D$270+J8*('Ref. spotřeby'!$M$270+'Ref. spotřeby'!$P$270)</f>
        <v>0</v>
      </c>
      <c r="L8" s="15">
        <v>0</v>
      </c>
      <c r="M8" s="15">
        <f>K8*$C$44</f>
        <v>0</v>
      </c>
      <c r="N8" s="7"/>
      <c r="O8" s="7"/>
      <c r="P8" s="16"/>
      <c r="Q8" s="17"/>
      <c r="R8" s="17"/>
    </row>
    <row r="9" spans="2:18" x14ac:dyDescent="0.25">
      <c r="B9" s="6"/>
      <c r="C9" s="12" t="s">
        <v>127</v>
      </c>
      <c r="D9" s="13">
        <f t="shared" ref="D9:D14" si="0">(E9*3.6)+F9+I9</f>
        <v>0</v>
      </c>
      <c r="E9" s="12"/>
      <c r="F9" s="12"/>
      <c r="G9" s="12"/>
      <c r="H9" s="12"/>
      <c r="I9" s="12"/>
      <c r="J9" s="12"/>
      <c r="K9" s="189">
        <f>E9*'Ref. spotřeby'!$J$270+'01'!F9*'Ref. spotřeby'!$G$270+'01'!H9*'Ref. spotřeby'!$D$270+J9*('Ref. spotřeby'!$M$270+'Ref. spotřeby'!$P$270)</f>
        <v>0</v>
      </c>
      <c r="L9" s="15">
        <v>0</v>
      </c>
      <c r="M9" s="15">
        <f>K9*$C$44</f>
        <v>0</v>
      </c>
      <c r="N9" s="7"/>
      <c r="O9" s="7"/>
      <c r="P9" s="18"/>
      <c r="Q9" s="17"/>
      <c r="R9" s="17"/>
    </row>
    <row r="10" spans="2:18" x14ac:dyDescent="0.25">
      <c r="B10" s="6"/>
      <c r="C10" s="12" t="s">
        <v>128</v>
      </c>
      <c r="D10" s="13">
        <f t="shared" si="0"/>
        <v>0</v>
      </c>
      <c r="E10" s="14"/>
      <c r="F10" s="14"/>
      <c r="G10" s="14"/>
      <c r="H10" s="14"/>
      <c r="I10" s="14"/>
      <c r="J10" s="14"/>
      <c r="K10" s="189">
        <f>E10*'Ref. spotřeby'!$J$270+'01'!F10*'Ref. spotřeby'!$G$270+'01'!H10*'Ref. spotřeby'!$D$270+J10*('Ref. spotřeby'!$M$270+'Ref. spotřeby'!$P$270)</f>
        <v>0</v>
      </c>
      <c r="L10" s="15">
        <v>0</v>
      </c>
      <c r="M10" s="15">
        <f>K10*$C$44</f>
        <v>0</v>
      </c>
      <c r="N10" s="7"/>
      <c r="O10" s="7"/>
      <c r="P10" s="19"/>
      <c r="Q10" s="20"/>
      <c r="R10" s="20"/>
    </row>
    <row r="11" spans="2:18" x14ac:dyDescent="0.25">
      <c r="B11" s="6"/>
      <c r="C11" s="12" t="s">
        <v>119</v>
      </c>
      <c r="D11" s="13">
        <f t="shared" si="0"/>
        <v>0</v>
      </c>
      <c r="E11" s="14"/>
      <c r="F11" s="14"/>
      <c r="G11" s="14"/>
      <c r="H11" s="14"/>
      <c r="I11" s="14"/>
      <c r="J11" s="14"/>
      <c r="K11" s="189">
        <f>E11*'Ref. spotřeby'!$J$270+'01'!F11*'Ref. spotřeby'!$G$270+'01'!H11*'Ref. spotřeby'!$D$270+J11*('Ref. spotřeby'!$M$270+'Ref. spotřeby'!$P$270)</f>
        <v>0</v>
      </c>
      <c r="L11" s="15">
        <v>0</v>
      </c>
      <c r="M11" s="15">
        <f>K11*$C$44</f>
        <v>0</v>
      </c>
      <c r="N11" s="7"/>
      <c r="O11" s="7"/>
      <c r="P11" s="18"/>
      <c r="Q11" s="17"/>
      <c r="R11" s="17"/>
    </row>
    <row r="12" spans="2:18" x14ac:dyDescent="0.25">
      <c r="B12" s="6"/>
      <c r="C12" s="12" t="s">
        <v>112</v>
      </c>
      <c r="D12" s="13">
        <f t="shared" si="0"/>
        <v>0</v>
      </c>
      <c r="E12" s="14"/>
      <c r="F12" s="14"/>
      <c r="G12" s="14"/>
      <c r="H12" s="14"/>
      <c r="I12" s="14"/>
      <c r="J12" s="14"/>
      <c r="K12" s="189">
        <f>E12*'Ref. spotřeby'!$J$270+'01'!F12*'Ref. spotřeby'!$G$270+'01'!H12*'Ref. spotřeby'!$D$270+J12*('Ref. spotřeby'!$M$270+'Ref. spotřeby'!$P$270)</f>
        <v>0</v>
      </c>
      <c r="L12" s="15">
        <v>0</v>
      </c>
      <c r="M12" s="15">
        <f>K12*$C$44</f>
        <v>0</v>
      </c>
      <c r="N12" s="7"/>
      <c r="O12" s="7"/>
      <c r="P12" s="18"/>
      <c r="Q12" s="17"/>
      <c r="R12" s="17"/>
    </row>
    <row r="13" spans="2:18" x14ac:dyDescent="0.25">
      <c r="B13" s="6"/>
      <c r="C13" s="12" t="s">
        <v>130</v>
      </c>
      <c r="D13" s="13">
        <f t="shared" ref="D13:D16" si="1">(E13*3.6)+F13+I13</f>
        <v>0</v>
      </c>
      <c r="E13" s="14"/>
      <c r="F13" s="14"/>
      <c r="G13" s="14"/>
      <c r="H13" s="14"/>
      <c r="I13" s="14"/>
      <c r="J13" s="14"/>
      <c r="K13" s="189">
        <f>E13*'Ref. spotřeby'!$J$270+'01'!F13*'Ref. spotřeby'!$G$270+'01'!H13*'Ref. spotřeby'!$D$270+J13*('Ref. spotřeby'!$M$270+'Ref. spotřeby'!$P$270)</f>
        <v>0</v>
      </c>
      <c r="L13" s="15">
        <v>0</v>
      </c>
      <c r="M13" s="15">
        <f t="shared" ref="M13:M16" si="2">K13*$C$44</f>
        <v>0</v>
      </c>
      <c r="N13" s="7"/>
      <c r="O13" s="7"/>
      <c r="P13" s="18"/>
      <c r="Q13" s="17"/>
      <c r="R13" s="17"/>
    </row>
    <row r="14" spans="2:18" x14ac:dyDescent="0.25">
      <c r="B14" s="6"/>
      <c r="C14" s="12" t="s">
        <v>120</v>
      </c>
      <c r="D14" s="13">
        <f t="shared" si="1"/>
        <v>0</v>
      </c>
      <c r="E14" s="14"/>
      <c r="F14" s="14"/>
      <c r="G14" s="14"/>
      <c r="H14" s="14"/>
      <c r="I14" s="14"/>
      <c r="J14" s="14"/>
      <c r="K14" s="189">
        <f>E14*'Ref. spotřeby'!$J$270+'01'!F14*'Ref. spotřeby'!$G$270+'01'!H14*'Ref. spotřeby'!$D$270+J14*('Ref. spotřeby'!$M$270+'Ref. spotřeby'!$P$270)</f>
        <v>0</v>
      </c>
      <c r="L14" s="15">
        <v>0</v>
      </c>
      <c r="M14" s="15">
        <f t="shared" si="2"/>
        <v>0</v>
      </c>
      <c r="N14" s="7"/>
      <c r="O14" s="7"/>
      <c r="P14" s="18"/>
      <c r="Q14" s="17"/>
      <c r="R14" s="17"/>
    </row>
    <row r="15" spans="2:18" x14ac:dyDescent="0.25">
      <c r="B15" s="6"/>
      <c r="C15" s="12" t="s">
        <v>136</v>
      </c>
      <c r="D15" s="13">
        <f t="shared" si="1"/>
        <v>0</v>
      </c>
      <c r="E15" s="14"/>
      <c r="F15" s="14"/>
      <c r="G15" s="14"/>
      <c r="H15" s="14"/>
      <c r="I15" s="14"/>
      <c r="J15" s="14"/>
      <c r="K15" s="189">
        <f>E15*'Ref. spotřeby'!$J$270+'01'!F15*'Ref. spotřeby'!$G$270+'01'!H15*'Ref. spotřeby'!$D$270+J15*('Ref. spotřeby'!$M$270+'Ref. spotřeby'!$P$270)</f>
        <v>0</v>
      </c>
      <c r="L15" s="15">
        <v>0</v>
      </c>
      <c r="M15" s="15">
        <f t="shared" si="2"/>
        <v>0</v>
      </c>
      <c r="N15" s="7"/>
      <c r="O15" s="7"/>
      <c r="P15" s="18"/>
      <c r="Q15" s="17"/>
      <c r="R15" s="17"/>
    </row>
    <row r="16" spans="2:18" x14ac:dyDescent="0.25">
      <c r="B16" s="6"/>
      <c r="C16" s="12" t="s">
        <v>137</v>
      </c>
      <c r="D16" s="13">
        <f t="shared" si="1"/>
        <v>0</v>
      </c>
      <c r="E16" s="14"/>
      <c r="F16" s="14"/>
      <c r="G16" s="14"/>
      <c r="H16" s="14"/>
      <c r="I16" s="14"/>
      <c r="J16" s="14"/>
      <c r="K16" s="189">
        <f>E16*'Ref. spotřeby'!$J$270+'01'!F16*'Ref. spotřeby'!$G$270+'01'!H16*'Ref. spotřeby'!$D$270+J16*('Ref. spotřeby'!$M$270+'Ref. spotřeby'!$P$270)</f>
        <v>0</v>
      </c>
      <c r="L16" s="15">
        <v>0</v>
      </c>
      <c r="M16" s="15">
        <f t="shared" si="2"/>
        <v>0</v>
      </c>
      <c r="N16" s="7"/>
      <c r="O16" s="7"/>
      <c r="P16" s="18"/>
      <c r="Q16" s="17"/>
      <c r="R16" s="17"/>
    </row>
    <row r="17" spans="2:18" s="10" customFormat="1" x14ac:dyDescent="0.25">
      <c r="B17" s="5"/>
      <c r="C17" s="11" t="s">
        <v>51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>
        <f t="shared" ref="M17" si="3">K17*$C$43</f>
        <v>0</v>
      </c>
      <c r="N17" s="200"/>
      <c r="O17" s="200"/>
      <c r="P17" s="200"/>
      <c r="Q17" s="200"/>
      <c r="R17" s="200"/>
    </row>
    <row r="18" spans="2:18" x14ac:dyDescent="0.25">
      <c r="B18" s="6"/>
      <c r="C18" s="12"/>
      <c r="D18" s="13">
        <f t="shared" ref="D18:D35" si="4">(E18*3.6)+F18+I18</f>
        <v>0</v>
      </c>
      <c r="E18" s="14"/>
      <c r="F18" s="14"/>
      <c r="G18" s="14"/>
      <c r="H18" s="14"/>
      <c r="I18" s="14"/>
      <c r="J18" s="14"/>
      <c r="K18" s="189">
        <f>E18*'Ref. spotřeby'!$J$270+'01'!F18*'Ref. spotřeby'!$G$270+'01'!H18*'Ref. spotřeby'!$D$270+J18*('Ref. spotřeby'!$M$270+'Ref. spotřeby'!$P$270)</f>
        <v>0</v>
      </c>
      <c r="L18" s="15">
        <v>0</v>
      </c>
      <c r="M18" s="15">
        <f t="shared" ref="M18:M35" si="5">K18*$C$44</f>
        <v>0</v>
      </c>
      <c r="N18" s="7"/>
      <c r="O18" s="7"/>
      <c r="P18" s="18"/>
      <c r="Q18" s="17"/>
      <c r="R18" s="17"/>
    </row>
    <row r="19" spans="2:18" x14ac:dyDescent="0.25">
      <c r="B19" s="6"/>
      <c r="C19" s="12"/>
      <c r="D19" s="13">
        <f t="shared" si="4"/>
        <v>0</v>
      </c>
      <c r="E19" s="14"/>
      <c r="F19" s="14"/>
      <c r="G19" s="14"/>
      <c r="H19" s="14"/>
      <c r="I19" s="14"/>
      <c r="J19" s="14"/>
      <c r="K19" s="189">
        <f>E19*'Ref. spotřeby'!$J$270+'01'!F19*'Ref. spotřeby'!$G$270+'01'!H19*'Ref. spotřeby'!$D$270+J19*('Ref. spotřeby'!$M$270+'Ref. spotřeby'!$P$270)</f>
        <v>0</v>
      </c>
      <c r="L19" s="15">
        <v>0</v>
      </c>
      <c r="M19" s="15">
        <f t="shared" si="5"/>
        <v>0</v>
      </c>
      <c r="N19" s="7"/>
      <c r="O19" s="7"/>
      <c r="P19" s="18"/>
      <c r="Q19" s="17"/>
      <c r="R19" s="17"/>
    </row>
    <row r="20" spans="2:18" x14ac:dyDescent="0.25">
      <c r="B20" s="6"/>
      <c r="C20" s="12"/>
      <c r="D20" s="13">
        <f t="shared" si="4"/>
        <v>0</v>
      </c>
      <c r="E20" s="14"/>
      <c r="F20" s="14"/>
      <c r="G20" s="14"/>
      <c r="H20" s="14"/>
      <c r="I20" s="14"/>
      <c r="J20" s="14"/>
      <c r="K20" s="189">
        <f>E20*'Ref. spotřeby'!$J$270+'01'!F20*'Ref. spotřeby'!$G$270+'01'!H20*'Ref. spotřeby'!$D$270+J20*('Ref. spotřeby'!$M$270+'Ref. spotřeby'!$P$270)</f>
        <v>0</v>
      </c>
      <c r="L20" s="15">
        <v>0</v>
      </c>
      <c r="M20" s="15">
        <f t="shared" si="5"/>
        <v>0</v>
      </c>
      <c r="N20" s="7"/>
      <c r="O20" s="7"/>
      <c r="P20" s="18"/>
      <c r="Q20" s="17"/>
      <c r="R20" s="17"/>
    </row>
    <row r="21" spans="2:18" x14ac:dyDescent="0.25">
      <c r="B21" s="6"/>
      <c r="C21" s="12"/>
      <c r="D21" s="13">
        <f t="shared" si="4"/>
        <v>0</v>
      </c>
      <c r="E21" s="14"/>
      <c r="F21" s="14"/>
      <c r="G21" s="14"/>
      <c r="H21" s="14"/>
      <c r="I21" s="14"/>
      <c r="J21" s="14"/>
      <c r="K21" s="189">
        <f>E21*'Ref. spotřeby'!$J$270+'01'!F21*'Ref. spotřeby'!$G$270+'01'!H21*'Ref. spotřeby'!$D$270+J21*('Ref. spotřeby'!$M$270+'Ref. spotřeby'!$P$270)</f>
        <v>0</v>
      </c>
      <c r="L21" s="15">
        <v>0</v>
      </c>
      <c r="M21" s="15">
        <f t="shared" si="5"/>
        <v>0</v>
      </c>
      <c r="N21" s="7"/>
      <c r="O21" s="7"/>
      <c r="P21" s="18"/>
      <c r="Q21" s="17"/>
      <c r="R21" s="17"/>
    </row>
    <row r="22" spans="2:18" x14ac:dyDescent="0.25">
      <c r="B22" s="6"/>
      <c r="C22" s="12"/>
      <c r="D22" s="13">
        <f t="shared" si="4"/>
        <v>0</v>
      </c>
      <c r="E22" s="14"/>
      <c r="F22" s="14"/>
      <c r="G22" s="14"/>
      <c r="H22" s="14"/>
      <c r="I22" s="14"/>
      <c r="J22" s="14"/>
      <c r="K22" s="189">
        <f>E22*'Ref. spotřeby'!$J$270+'01'!F22*'Ref. spotřeby'!$G$270+'01'!H22*'Ref. spotřeby'!$D$270+J22*('Ref. spotřeby'!$M$270+'Ref. spotřeby'!$P$270)</f>
        <v>0</v>
      </c>
      <c r="L22" s="15">
        <v>0</v>
      </c>
      <c r="M22" s="15">
        <f t="shared" si="5"/>
        <v>0</v>
      </c>
      <c r="N22" s="7"/>
      <c r="O22" s="7"/>
      <c r="P22" s="18"/>
      <c r="Q22" s="17"/>
      <c r="R22" s="17"/>
    </row>
    <row r="23" spans="2:18" x14ac:dyDescent="0.25">
      <c r="B23" s="6"/>
      <c r="C23" s="12"/>
      <c r="D23" s="13">
        <f t="shared" si="4"/>
        <v>0</v>
      </c>
      <c r="E23" s="14"/>
      <c r="F23" s="14"/>
      <c r="G23" s="14"/>
      <c r="H23" s="14"/>
      <c r="I23" s="14"/>
      <c r="J23" s="14"/>
      <c r="K23" s="189">
        <f>E23*'Ref. spotřeby'!$J$270+'01'!F23*'Ref. spotřeby'!$G$270+'01'!H23*'Ref. spotřeby'!$D$270+J23*('Ref. spotřeby'!$M$270+'Ref. spotřeby'!$P$270)</f>
        <v>0</v>
      </c>
      <c r="L23" s="15">
        <v>0</v>
      </c>
      <c r="M23" s="15">
        <f t="shared" si="5"/>
        <v>0</v>
      </c>
      <c r="N23" s="7"/>
      <c r="O23" s="7"/>
      <c r="P23" s="18"/>
      <c r="Q23" s="17"/>
      <c r="R23" s="17"/>
    </row>
    <row r="24" spans="2:18" x14ac:dyDescent="0.25">
      <c r="B24" s="6"/>
      <c r="C24" s="12"/>
      <c r="D24" s="13">
        <f t="shared" si="4"/>
        <v>0</v>
      </c>
      <c r="E24" s="14"/>
      <c r="F24" s="14"/>
      <c r="G24" s="14"/>
      <c r="H24" s="14"/>
      <c r="I24" s="14"/>
      <c r="J24" s="14"/>
      <c r="K24" s="189">
        <f>E24*'Ref. spotřeby'!$J$270+'01'!F24*'Ref. spotřeby'!$G$270+'01'!H24*'Ref. spotřeby'!$D$270+J24*('Ref. spotřeby'!$M$270+'Ref. spotřeby'!$P$270)</f>
        <v>0</v>
      </c>
      <c r="L24" s="15">
        <v>0</v>
      </c>
      <c r="M24" s="15">
        <f t="shared" si="5"/>
        <v>0</v>
      </c>
      <c r="N24" s="7"/>
      <c r="O24" s="7"/>
      <c r="P24" s="18"/>
      <c r="Q24" s="17"/>
      <c r="R24" s="17"/>
    </row>
    <row r="25" spans="2:18" x14ac:dyDescent="0.25">
      <c r="B25" s="6"/>
      <c r="C25" s="12"/>
      <c r="D25" s="13">
        <f t="shared" si="4"/>
        <v>0</v>
      </c>
      <c r="E25" s="14"/>
      <c r="F25" s="14"/>
      <c r="G25" s="14"/>
      <c r="H25" s="14"/>
      <c r="I25" s="14"/>
      <c r="J25" s="14"/>
      <c r="K25" s="189">
        <f>E25*'Ref. spotřeby'!$J$270+'01'!F25*'Ref. spotřeby'!$G$270+'01'!H25*'Ref. spotřeby'!$D$270+J25*('Ref. spotřeby'!$M$270+'Ref. spotřeby'!$P$270)</f>
        <v>0</v>
      </c>
      <c r="L25" s="15">
        <v>0</v>
      </c>
      <c r="M25" s="15">
        <f t="shared" si="5"/>
        <v>0</v>
      </c>
      <c r="N25" s="7"/>
      <c r="O25" s="7"/>
      <c r="P25" s="18"/>
      <c r="Q25" s="17"/>
      <c r="R25" s="17"/>
    </row>
    <row r="26" spans="2:18" x14ac:dyDescent="0.25">
      <c r="B26" s="6"/>
      <c r="C26" s="12"/>
      <c r="D26" s="13">
        <f t="shared" si="4"/>
        <v>0</v>
      </c>
      <c r="E26" s="14"/>
      <c r="F26" s="14"/>
      <c r="G26" s="14"/>
      <c r="H26" s="14"/>
      <c r="I26" s="14"/>
      <c r="J26" s="14"/>
      <c r="K26" s="189">
        <f>E26*'Ref. spotřeby'!$J$270+'01'!F26*'Ref. spotřeby'!$G$270+'01'!H26*'Ref. spotřeby'!$D$270+J26*('Ref. spotřeby'!$M$270+'Ref. spotřeby'!$P$270)</f>
        <v>0</v>
      </c>
      <c r="L26" s="15">
        <v>0</v>
      </c>
      <c r="M26" s="15">
        <f t="shared" si="5"/>
        <v>0</v>
      </c>
      <c r="N26" s="7"/>
      <c r="O26" s="7"/>
      <c r="P26" s="18"/>
      <c r="Q26" s="17"/>
      <c r="R26" s="17"/>
    </row>
    <row r="27" spans="2:18" x14ac:dyDescent="0.25">
      <c r="B27" s="6"/>
      <c r="C27" s="12"/>
      <c r="D27" s="13">
        <f t="shared" si="4"/>
        <v>0</v>
      </c>
      <c r="E27" s="14"/>
      <c r="F27" s="14"/>
      <c r="G27" s="14"/>
      <c r="H27" s="14"/>
      <c r="I27" s="14"/>
      <c r="J27" s="14"/>
      <c r="K27" s="189">
        <f>E27*'Ref. spotřeby'!$J$270+'01'!F27*'Ref. spotřeby'!$G$270+'01'!H27*'Ref. spotřeby'!$D$270+J27*('Ref. spotřeby'!$M$270+'Ref. spotřeby'!$P$270)</f>
        <v>0</v>
      </c>
      <c r="L27" s="15">
        <v>0</v>
      </c>
      <c r="M27" s="15">
        <f t="shared" si="5"/>
        <v>0</v>
      </c>
      <c r="N27" s="7"/>
      <c r="O27" s="7"/>
      <c r="P27" s="18"/>
      <c r="Q27" s="17"/>
      <c r="R27" s="17"/>
    </row>
    <row r="28" spans="2:18" x14ac:dyDescent="0.25">
      <c r="B28" s="6"/>
      <c r="C28" s="12"/>
      <c r="D28" s="13">
        <f t="shared" si="4"/>
        <v>0</v>
      </c>
      <c r="E28" s="14"/>
      <c r="F28" s="14"/>
      <c r="G28" s="14"/>
      <c r="H28" s="14"/>
      <c r="I28" s="14"/>
      <c r="J28" s="14"/>
      <c r="K28" s="189">
        <f>E28*'Ref. spotřeby'!$J$270+'01'!F28*'Ref. spotřeby'!$G$270+'01'!H28*'Ref. spotřeby'!$D$270+J28*('Ref. spotřeby'!$M$270+'Ref. spotřeby'!$P$270)</f>
        <v>0</v>
      </c>
      <c r="L28" s="15">
        <v>0</v>
      </c>
      <c r="M28" s="15">
        <f t="shared" si="5"/>
        <v>0</v>
      </c>
      <c r="N28" s="7"/>
      <c r="O28" s="7"/>
      <c r="P28" s="18"/>
      <c r="Q28" s="17"/>
      <c r="R28" s="17"/>
    </row>
    <row r="29" spans="2:18" x14ac:dyDescent="0.25">
      <c r="B29" s="6"/>
      <c r="C29" s="12"/>
      <c r="D29" s="13">
        <f t="shared" si="4"/>
        <v>0</v>
      </c>
      <c r="E29" s="14"/>
      <c r="F29" s="14"/>
      <c r="G29" s="14"/>
      <c r="H29" s="14"/>
      <c r="I29" s="14"/>
      <c r="J29" s="14"/>
      <c r="K29" s="189">
        <f>E29*'Ref. spotřeby'!$J$270+'01'!F29*'Ref. spotřeby'!$G$270+'01'!H29*'Ref. spotřeby'!$D$270+J29*('Ref. spotřeby'!$M$270+'Ref. spotřeby'!$P$270)</f>
        <v>0</v>
      </c>
      <c r="L29" s="15">
        <v>0</v>
      </c>
      <c r="M29" s="15">
        <f t="shared" si="5"/>
        <v>0</v>
      </c>
      <c r="N29" s="7"/>
      <c r="O29" s="7"/>
      <c r="P29" s="18"/>
      <c r="Q29" s="17"/>
      <c r="R29" s="17"/>
    </row>
    <row r="30" spans="2:18" x14ac:dyDescent="0.25">
      <c r="B30" s="6"/>
      <c r="C30" s="12"/>
      <c r="D30" s="13">
        <f t="shared" si="4"/>
        <v>0</v>
      </c>
      <c r="E30" s="14"/>
      <c r="F30" s="14"/>
      <c r="G30" s="14"/>
      <c r="H30" s="14"/>
      <c r="I30" s="14"/>
      <c r="J30" s="14"/>
      <c r="K30" s="189">
        <f>E30*'Ref. spotřeby'!$J$270+'01'!F30*'Ref. spotřeby'!$G$270+'01'!H30*'Ref. spotřeby'!$D$270+J30*('Ref. spotřeby'!$M$270+'Ref. spotřeby'!$P$270)</f>
        <v>0</v>
      </c>
      <c r="L30" s="15">
        <v>0</v>
      </c>
      <c r="M30" s="15">
        <f t="shared" si="5"/>
        <v>0</v>
      </c>
      <c r="N30" s="7"/>
      <c r="O30" s="7"/>
      <c r="P30" s="18"/>
      <c r="Q30" s="17"/>
      <c r="R30" s="17"/>
    </row>
    <row r="31" spans="2:18" x14ac:dyDescent="0.25">
      <c r="B31" s="6"/>
      <c r="C31" s="21"/>
      <c r="D31" s="13">
        <f t="shared" si="4"/>
        <v>0</v>
      </c>
      <c r="E31" s="14"/>
      <c r="F31" s="14"/>
      <c r="G31" s="14"/>
      <c r="H31" s="14"/>
      <c r="I31" s="14"/>
      <c r="J31" s="14"/>
      <c r="K31" s="189">
        <f>E31*'Ref. spotřeby'!$J$270+'01'!F31*'Ref. spotřeby'!$G$270+'01'!H31*'Ref. spotřeby'!$D$270+J31*('Ref. spotřeby'!$M$270+'Ref. spotřeby'!$P$270)</f>
        <v>0</v>
      </c>
      <c r="L31" s="15">
        <v>0</v>
      </c>
      <c r="M31" s="15">
        <f t="shared" si="5"/>
        <v>0</v>
      </c>
      <c r="N31" s="7"/>
      <c r="O31" s="7"/>
      <c r="P31" s="19"/>
      <c r="Q31" s="20"/>
      <c r="R31" s="17"/>
    </row>
    <row r="32" spans="2:18" x14ac:dyDescent="0.25">
      <c r="B32" s="6"/>
      <c r="C32" s="12"/>
      <c r="D32" s="13">
        <f t="shared" si="4"/>
        <v>0</v>
      </c>
      <c r="E32" s="14"/>
      <c r="F32" s="14"/>
      <c r="G32" s="14"/>
      <c r="H32" s="14"/>
      <c r="I32" s="14"/>
      <c r="J32" s="14"/>
      <c r="K32" s="189">
        <f>E32*'Ref. spotřeby'!$J$270+'01'!F32*'Ref. spotřeby'!$G$270+'01'!H32*'Ref. spotřeby'!$D$270+J32*('Ref. spotřeby'!$M$270+'Ref. spotřeby'!$P$270)</f>
        <v>0</v>
      </c>
      <c r="L32" s="15">
        <v>0</v>
      </c>
      <c r="M32" s="15">
        <f t="shared" si="5"/>
        <v>0</v>
      </c>
      <c r="N32" s="7"/>
      <c r="O32" s="7"/>
      <c r="P32" s="18"/>
      <c r="Q32" s="17"/>
      <c r="R32" s="17"/>
    </row>
    <row r="33" spans="2:18" x14ac:dyDescent="0.25">
      <c r="B33" s="6"/>
      <c r="C33" s="21"/>
      <c r="D33" s="13">
        <f t="shared" si="4"/>
        <v>0</v>
      </c>
      <c r="E33" s="14"/>
      <c r="F33" s="14"/>
      <c r="G33" s="14"/>
      <c r="H33" s="14"/>
      <c r="I33" s="14"/>
      <c r="J33" s="14"/>
      <c r="K33" s="189">
        <f>E33*'Ref. spotřeby'!$J$270+'01'!F33*'Ref. spotřeby'!$G$270+'01'!H33*'Ref. spotřeby'!$D$270+J33*('Ref. spotřeby'!$M$270+'Ref. spotřeby'!$P$270)</f>
        <v>0</v>
      </c>
      <c r="L33" s="15">
        <v>0</v>
      </c>
      <c r="M33" s="15">
        <f t="shared" si="5"/>
        <v>0</v>
      </c>
      <c r="N33" s="7"/>
      <c r="O33" s="7"/>
      <c r="P33" s="19"/>
      <c r="Q33" s="19"/>
      <c r="R33" s="17"/>
    </row>
    <row r="34" spans="2:18" x14ac:dyDescent="0.25">
      <c r="B34" s="6"/>
      <c r="C34" s="12"/>
      <c r="D34" s="13">
        <f t="shared" si="4"/>
        <v>0</v>
      </c>
      <c r="E34" s="14"/>
      <c r="F34" s="14"/>
      <c r="G34" s="14"/>
      <c r="H34" s="14"/>
      <c r="I34" s="14"/>
      <c r="J34" s="14"/>
      <c r="K34" s="189">
        <f>E34*'Ref. spotřeby'!$J$270+'01'!F34*'Ref. spotřeby'!$G$270+'01'!H34*'Ref. spotřeby'!$D$270+J34*('Ref. spotřeby'!$M$270+'Ref. spotřeby'!$P$270)</f>
        <v>0</v>
      </c>
      <c r="L34" s="15">
        <v>0</v>
      </c>
      <c r="M34" s="15">
        <f t="shared" si="5"/>
        <v>0</v>
      </c>
      <c r="N34" s="7"/>
      <c r="O34" s="7"/>
      <c r="P34" s="18"/>
      <c r="Q34" s="17"/>
      <c r="R34" s="17"/>
    </row>
    <row r="35" spans="2:18" x14ac:dyDescent="0.25">
      <c r="B35" s="6"/>
      <c r="C35" s="21"/>
      <c r="D35" s="13">
        <f t="shared" si="4"/>
        <v>0</v>
      </c>
      <c r="E35" s="14"/>
      <c r="F35" s="14"/>
      <c r="G35" s="14"/>
      <c r="H35" s="14"/>
      <c r="I35" s="14"/>
      <c r="J35" s="14"/>
      <c r="K35" s="189">
        <f>E35*'Ref. spotřeby'!$J$270+'01'!F35*'Ref. spotřeby'!$G$270+'01'!H35*'Ref. spotřeby'!$D$270+J35*('Ref. spotřeby'!$M$270+'Ref. spotřeby'!$P$270)</f>
        <v>0</v>
      </c>
      <c r="L35" s="15">
        <v>0</v>
      </c>
      <c r="M35" s="15">
        <f t="shared" si="5"/>
        <v>0</v>
      </c>
      <c r="N35" s="7"/>
      <c r="O35" s="7"/>
      <c r="P35" s="19"/>
      <c r="Q35" s="20"/>
      <c r="R35" s="17"/>
    </row>
    <row r="36" spans="2:18" x14ac:dyDescent="0.25">
      <c r="B36" s="22"/>
      <c r="C36" s="23" t="s">
        <v>29</v>
      </c>
      <c r="D36" s="24">
        <f>SUM(D8:D35)</f>
        <v>0</v>
      </c>
      <c r="E36" s="24">
        <f t="shared" ref="E36:O36" si="6">SUM(E8:E35)</f>
        <v>0</v>
      </c>
      <c r="F36" s="24">
        <f t="shared" si="6"/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 t="shared" si="6"/>
        <v>0</v>
      </c>
      <c r="L36" s="24">
        <f t="shared" si="6"/>
        <v>0</v>
      </c>
      <c r="M36" s="24">
        <f t="shared" si="6"/>
        <v>0</v>
      </c>
      <c r="N36" s="24">
        <f t="shared" si="6"/>
        <v>0</v>
      </c>
      <c r="O36" s="24">
        <f t="shared" si="6"/>
        <v>0</v>
      </c>
      <c r="P36" s="25"/>
      <c r="Q36" s="25"/>
      <c r="R36" s="25"/>
    </row>
    <row r="37" spans="2:18" s="45" customFormat="1" x14ac:dyDescent="0.25">
      <c r="B37" s="45" t="s">
        <v>30</v>
      </c>
      <c r="C37" s="135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209">
        <f>N36+O36</f>
        <v>0</v>
      </c>
      <c r="O37" s="209"/>
    </row>
    <row r="38" spans="2:18" s="10" customFormat="1" x14ac:dyDescent="0.25">
      <c r="B38" s="191" t="s">
        <v>35</v>
      </c>
      <c r="C38" s="45" t="s">
        <v>36</v>
      </c>
      <c r="D38" s="45"/>
      <c r="E38" s="45"/>
      <c r="F38" s="45"/>
      <c r="G38" s="45"/>
      <c r="H38" s="45"/>
      <c r="I38" s="45"/>
      <c r="J38" s="45"/>
      <c r="K38" s="136"/>
      <c r="L38" s="45"/>
      <c r="M38" s="45"/>
      <c r="N38" s="45"/>
      <c r="O38" s="45"/>
      <c r="P38" s="45"/>
      <c r="Q38" s="45"/>
      <c r="R38" s="45"/>
    </row>
    <row r="39" spans="2:18" s="10" customFormat="1" ht="28.75" customHeight="1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0" customFormat="1" x14ac:dyDescent="0.25">
      <c r="B40" s="207" t="s">
        <v>52</v>
      </c>
      <c r="C40" s="207"/>
      <c r="D40" s="207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2:18" s="10" customFormat="1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2:18" s="10" customFormat="1" x14ac:dyDescent="0.25">
      <c r="B42" s="45" t="s">
        <v>37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2:18" s="10" customFormat="1" x14ac:dyDescent="0.25"/>
    <row r="44" spans="2:18" s="10" customFormat="1" x14ac:dyDescent="0.25">
      <c r="B44" s="61" t="s">
        <v>49</v>
      </c>
      <c r="C44" s="61">
        <f>Úspory!C2</f>
        <v>10</v>
      </c>
    </row>
    <row r="45" spans="2:18" s="10" customFormat="1" x14ac:dyDescent="0.25"/>
    <row r="46" spans="2:18" s="45" customFormat="1" x14ac:dyDescent="0.25"/>
    <row r="47" spans="2:18" s="10" customFormat="1" x14ac:dyDescent="0.25"/>
    <row r="48" spans="2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</sheetData>
  <mergeCells count="21">
    <mergeCell ref="B40:D40"/>
    <mergeCell ref="B1:R1"/>
    <mergeCell ref="N37:O37"/>
    <mergeCell ref="D4:D5"/>
    <mergeCell ref="E4:I4"/>
    <mergeCell ref="K4:K5"/>
    <mergeCell ref="L4:L5"/>
    <mergeCell ref="N4:O4"/>
    <mergeCell ref="R4:R5"/>
    <mergeCell ref="Q4:Q5"/>
    <mergeCell ref="P4:P5"/>
    <mergeCell ref="P3:R3"/>
    <mergeCell ref="D3:L3"/>
    <mergeCell ref="D17:R17"/>
    <mergeCell ref="M3:M5"/>
    <mergeCell ref="J4:J5"/>
    <mergeCell ref="G5:I5"/>
    <mergeCell ref="N3:O3"/>
    <mergeCell ref="D7:R7"/>
    <mergeCell ref="B3:B6"/>
    <mergeCell ref="C3:C6"/>
  </mergeCells>
  <pageMargins left="0.7" right="0.7" top="0.78740157499999996" bottom="0.78740157499999996" header="0.3" footer="0.3"/>
  <pageSetup paperSize="9" orientation="portrait" verticalDpi="0" r:id="rId1"/>
  <ignoredErrors>
    <ignoredError sqref="M17 D18:D35 K18:K35 K8:K12 D8:D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251"/>
  <sheetViews>
    <sheetView topLeftCell="A13" zoomScale="85" zoomScaleNormal="85" workbookViewId="0">
      <selection activeCell="C12" sqref="C12"/>
    </sheetView>
  </sheetViews>
  <sheetFormatPr defaultRowHeight="14.5" x14ac:dyDescent="0.25"/>
  <cols>
    <col min="1" max="1" width="3.36328125" style="10" customWidth="1"/>
    <col min="2" max="2" width="9.453125" style="8" customWidth="1"/>
    <col min="3" max="3" width="65.36328125" style="8" bestFit="1" customWidth="1"/>
    <col min="4" max="10" width="9" style="8" customWidth="1"/>
    <col min="11" max="18" width="14.6328125" style="8" customWidth="1"/>
    <col min="19" max="29" width="8.90625" style="10"/>
    <col min="30" max="220" width="8.90625" style="8"/>
    <col min="221" max="221" width="9.36328125" style="8" customWidth="1"/>
    <col min="222" max="222" width="9.453125" style="8" customWidth="1"/>
    <col min="223" max="223" width="44.54296875" style="8" customWidth="1"/>
    <col min="224" max="224" width="10.453125" style="8" customWidth="1"/>
    <col min="225" max="230" width="8.90625" style="8"/>
    <col min="231" max="231" width="9.36328125" style="8" bestFit="1" customWidth="1"/>
    <col min="232" max="232" width="10.6328125" style="8" customWidth="1"/>
    <col min="233" max="233" width="10.36328125" style="8" customWidth="1"/>
    <col min="234" max="234" width="9.6328125" style="8" customWidth="1"/>
    <col min="235" max="241" width="8.90625" style="8"/>
    <col min="242" max="242" width="9" style="8" customWidth="1"/>
    <col min="243" max="243" width="11" style="8" customWidth="1"/>
    <col min="244" max="248" width="8.90625" style="8"/>
    <col min="249" max="250" width="11.36328125" style="8" customWidth="1"/>
    <col min="251" max="251" width="8.90625" style="8"/>
    <col min="252" max="252" width="12.6328125" style="8" customWidth="1"/>
    <col min="253" max="254" width="11.6328125" style="8" customWidth="1"/>
    <col min="255" max="255" width="13.453125" style="8" customWidth="1"/>
    <col min="256" max="256" width="11.36328125" style="8" customWidth="1"/>
    <col min="257" max="257" width="8.90625" style="8"/>
    <col min="258" max="258" width="10" style="8" bestFit="1" customWidth="1"/>
    <col min="259" max="259" width="11.54296875" style="8" customWidth="1"/>
    <col min="260" max="261" width="9.6328125" style="8" customWidth="1"/>
    <col min="262" max="262" width="8.90625" style="8"/>
    <col min="263" max="263" width="10.54296875" style="8" customWidth="1"/>
    <col min="264" max="266" width="8.90625" style="8"/>
    <col min="267" max="267" width="10.54296875" style="8" customWidth="1"/>
    <col min="268" max="269" width="8.90625" style="8"/>
    <col min="270" max="270" width="10.453125" style="8" customWidth="1"/>
    <col min="271" max="476" width="8.90625" style="8"/>
    <col min="477" max="477" width="9.36328125" style="8" customWidth="1"/>
    <col min="478" max="478" width="9.453125" style="8" customWidth="1"/>
    <col min="479" max="479" width="44.54296875" style="8" customWidth="1"/>
    <col min="480" max="480" width="10.453125" style="8" customWidth="1"/>
    <col min="481" max="486" width="8.90625" style="8"/>
    <col min="487" max="487" width="9.36328125" style="8" bestFit="1" customWidth="1"/>
    <col min="488" max="488" width="10.6328125" style="8" customWidth="1"/>
    <col min="489" max="489" width="10.36328125" style="8" customWidth="1"/>
    <col min="490" max="490" width="9.6328125" style="8" customWidth="1"/>
    <col min="491" max="497" width="8.90625" style="8"/>
    <col min="498" max="498" width="9" style="8" customWidth="1"/>
    <col min="499" max="499" width="11" style="8" customWidth="1"/>
    <col min="500" max="504" width="8.90625" style="8"/>
    <col min="505" max="506" width="11.36328125" style="8" customWidth="1"/>
    <col min="507" max="507" width="8.90625" style="8"/>
    <col min="508" max="508" width="12.6328125" style="8" customWidth="1"/>
    <col min="509" max="510" width="11.6328125" style="8" customWidth="1"/>
    <col min="511" max="511" width="13.453125" style="8" customWidth="1"/>
    <col min="512" max="512" width="11.36328125" style="8" customWidth="1"/>
    <col min="513" max="513" width="8.90625" style="8"/>
    <col min="514" max="514" width="10" style="8" bestFit="1" customWidth="1"/>
    <col min="515" max="515" width="11.54296875" style="8" customWidth="1"/>
    <col min="516" max="517" width="9.6328125" style="8" customWidth="1"/>
    <col min="518" max="518" width="8.90625" style="8"/>
    <col min="519" max="519" width="10.54296875" style="8" customWidth="1"/>
    <col min="520" max="522" width="8.90625" style="8"/>
    <col min="523" max="523" width="10.54296875" style="8" customWidth="1"/>
    <col min="524" max="525" width="8.90625" style="8"/>
    <col min="526" max="526" width="10.453125" style="8" customWidth="1"/>
    <col min="527" max="732" width="8.90625" style="8"/>
    <col min="733" max="733" width="9.36328125" style="8" customWidth="1"/>
    <col min="734" max="734" width="9.453125" style="8" customWidth="1"/>
    <col min="735" max="735" width="44.54296875" style="8" customWidth="1"/>
    <col min="736" max="736" width="10.453125" style="8" customWidth="1"/>
    <col min="737" max="742" width="8.90625" style="8"/>
    <col min="743" max="743" width="9.36328125" style="8" bestFit="1" customWidth="1"/>
    <col min="744" max="744" width="10.6328125" style="8" customWidth="1"/>
    <col min="745" max="745" width="10.36328125" style="8" customWidth="1"/>
    <col min="746" max="746" width="9.6328125" style="8" customWidth="1"/>
    <col min="747" max="753" width="8.90625" style="8"/>
    <col min="754" max="754" width="9" style="8" customWidth="1"/>
    <col min="755" max="755" width="11" style="8" customWidth="1"/>
    <col min="756" max="760" width="8.90625" style="8"/>
    <col min="761" max="762" width="11.36328125" style="8" customWidth="1"/>
    <col min="763" max="763" width="8.90625" style="8"/>
    <col min="764" max="764" width="12.6328125" style="8" customWidth="1"/>
    <col min="765" max="766" width="11.6328125" style="8" customWidth="1"/>
    <col min="767" max="767" width="13.453125" style="8" customWidth="1"/>
    <col min="768" max="768" width="11.36328125" style="8" customWidth="1"/>
    <col min="769" max="769" width="8.90625" style="8"/>
    <col min="770" max="770" width="10" style="8" bestFit="1" customWidth="1"/>
    <col min="771" max="771" width="11.54296875" style="8" customWidth="1"/>
    <col min="772" max="773" width="9.6328125" style="8" customWidth="1"/>
    <col min="774" max="774" width="8.90625" style="8"/>
    <col min="775" max="775" width="10.54296875" style="8" customWidth="1"/>
    <col min="776" max="778" width="8.90625" style="8"/>
    <col min="779" max="779" width="10.54296875" style="8" customWidth="1"/>
    <col min="780" max="781" width="8.90625" style="8"/>
    <col min="782" max="782" width="10.453125" style="8" customWidth="1"/>
    <col min="783" max="988" width="8.90625" style="8"/>
    <col min="989" max="989" width="9.36328125" style="8" customWidth="1"/>
    <col min="990" max="990" width="9.453125" style="8" customWidth="1"/>
    <col min="991" max="991" width="44.54296875" style="8" customWidth="1"/>
    <col min="992" max="992" width="10.453125" style="8" customWidth="1"/>
    <col min="993" max="998" width="8.90625" style="8"/>
    <col min="999" max="999" width="9.36328125" style="8" bestFit="1" customWidth="1"/>
    <col min="1000" max="1000" width="10.6328125" style="8" customWidth="1"/>
    <col min="1001" max="1001" width="10.36328125" style="8" customWidth="1"/>
    <col min="1002" max="1002" width="9.6328125" style="8" customWidth="1"/>
    <col min="1003" max="1009" width="8.90625" style="8"/>
    <col min="1010" max="1010" width="9" style="8" customWidth="1"/>
    <col min="1011" max="1011" width="11" style="8" customWidth="1"/>
    <col min="1012" max="1016" width="8.90625" style="8"/>
    <col min="1017" max="1018" width="11.36328125" style="8" customWidth="1"/>
    <col min="1019" max="1019" width="8.90625" style="8"/>
    <col min="1020" max="1020" width="12.6328125" style="8" customWidth="1"/>
    <col min="1021" max="1022" width="11.6328125" style="8" customWidth="1"/>
    <col min="1023" max="1023" width="13.453125" style="8" customWidth="1"/>
    <col min="1024" max="1024" width="11.36328125" style="8" customWidth="1"/>
    <col min="1025" max="1025" width="8.90625" style="8"/>
    <col min="1026" max="1026" width="10" style="8" bestFit="1" customWidth="1"/>
    <col min="1027" max="1027" width="11.54296875" style="8" customWidth="1"/>
    <col min="1028" max="1029" width="9.6328125" style="8" customWidth="1"/>
    <col min="1030" max="1030" width="8.90625" style="8"/>
    <col min="1031" max="1031" width="10.54296875" style="8" customWidth="1"/>
    <col min="1032" max="1034" width="8.90625" style="8"/>
    <col min="1035" max="1035" width="10.54296875" style="8" customWidth="1"/>
    <col min="1036" max="1037" width="8.90625" style="8"/>
    <col min="1038" max="1038" width="10.453125" style="8" customWidth="1"/>
    <col min="1039" max="1244" width="8.90625" style="8"/>
    <col min="1245" max="1245" width="9.36328125" style="8" customWidth="1"/>
    <col min="1246" max="1246" width="9.453125" style="8" customWidth="1"/>
    <col min="1247" max="1247" width="44.54296875" style="8" customWidth="1"/>
    <col min="1248" max="1248" width="10.453125" style="8" customWidth="1"/>
    <col min="1249" max="1254" width="8.90625" style="8"/>
    <col min="1255" max="1255" width="9.36328125" style="8" bestFit="1" customWidth="1"/>
    <col min="1256" max="1256" width="10.6328125" style="8" customWidth="1"/>
    <col min="1257" max="1257" width="10.36328125" style="8" customWidth="1"/>
    <col min="1258" max="1258" width="9.6328125" style="8" customWidth="1"/>
    <col min="1259" max="1265" width="8.90625" style="8"/>
    <col min="1266" max="1266" width="9" style="8" customWidth="1"/>
    <col min="1267" max="1267" width="11" style="8" customWidth="1"/>
    <col min="1268" max="1272" width="8.90625" style="8"/>
    <col min="1273" max="1274" width="11.36328125" style="8" customWidth="1"/>
    <col min="1275" max="1275" width="8.90625" style="8"/>
    <col min="1276" max="1276" width="12.6328125" style="8" customWidth="1"/>
    <col min="1277" max="1278" width="11.6328125" style="8" customWidth="1"/>
    <col min="1279" max="1279" width="13.453125" style="8" customWidth="1"/>
    <col min="1280" max="1280" width="11.36328125" style="8" customWidth="1"/>
    <col min="1281" max="1281" width="8.90625" style="8"/>
    <col min="1282" max="1282" width="10" style="8" bestFit="1" customWidth="1"/>
    <col min="1283" max="1283" width="11.54296875" style="8" customWidth="1"/>
    <col min="1284" max="1285" width="9.6328125" style="8" customWidth="1"/>
    <col min="1286" max="1286" width="8.90625" style="8"/>
    <col min="1287" max="1287" width="10.54296875" style="8" customWidth="1"/>
    <col min="1288" max="1290" width="8.90625" style="8"/>
    <col min="1291" max="1291" width="10.54296875" style="8" customWidth="1"/>
    <col min="1292" max="1293" width="8.90625" style="8"/>
    <col min="1294" max="1294" width="10.453125" style="8" customWidth="1"/>
    <col min="1295" max="1500" width="8.90625" style="8"/>
    <col min="1501" max="1501" width="9.36328125" style="8" customWidth="1"/>
    <col min="1502" max="1502" width="9.453125" style="8" customWidth="1"/>
    <col min="1503" max="1503" width="44.54296875" style="8" customWidth="1"/>
    <col min="1504" max="1504" width="10.453125" style="8" customWidth="1"/>
    <col min="1505" max="1510" width="8.90625" style="8"/>
    <col min="1511" max="1511" width="9.36328125" style="8" bestFit="1" customWidth="1"/>
    <col min="1512" max="1512" width="10.6328125" style="8" customWidth="1"/>
    <col min="1513" max="1513" width="10.36328125" style="8" customWidth="1"/>
    <col min="1514" max="1514" width="9.6328125" style="8" customWidth="1"/>
    <col min="1515" max="1521" width="8.90625" style="8"/>
    <col min="1522" max="1522" width="9" style="8" customWidth="1"/>
    <col min="1523" max="1523" width="11" style="8" customWidth="1"/>
    <col min="1524" max="1528" width="8.90625" style="8"/>
    <col min="1529" max="1530" width="11.36328125" style="8" customWidth="1"/>
    <col min="1531" max="1531" width="8.90625" style="8"/>
    <col min="1532" max="1532" width="12.6328125" style="8" customWidth="1"/>
    <col min="1533" max="1534" width="11.6328125" style="8" customWidth="1"/>
    <col min="1535" max="1535" width="13.453125" style="8" customWidth="1"/>
    <col min="1536" max="1536" width="11.36328125" style="8" customWidth="1"/>
    <col min="1537" max="1537" width="8.90625" style="8"/>
    <col min="1538" max="1538" width="10" style="8" bestFit="1" customWidth="1"/>
    <col min="1539" max="1539" width="11.54296875" style="8" customWidth="1"/>
    <col min="1540" max="1541" width="9.6328125" style="8" customWidth="1"/>
    <col min="1542" max="1542" width="8.90625" style="8"/>
    <col min="1543" max="1543" width="10.54296875" style="8" customWidth="1"/>
    <col min="1544" max="1546" width="8.90625" style="8"/>
    <col min="1547" max="1547" width="10.54296875" style="8" customWidth="1"/>
    <col min="1548" max="1549" width="8.90625" style="8"/>
    <col min="1550" max="1550" width="10.453125" style="8" customWidth="1"/>
    <col min="1551" max="1756" width="8.90625" style="8"/>
    <col min="1757" max="1757" width="9.36328125" style="8" customWidth="1"/>
    <col min="1758" max="1758" width="9.453125" style="8" customWidth="1"/>
    <col min="1759" max="1759" width="44.54296875" style="8" customWidth="1"/>
    <col min="1760" max="1760" width="10.453125" style="8" customWidth="1"/>
    <col min="1761" max="1766" width="8.90625" style="8"/>
    <col min="1767" max="1767" width="9.36328125" style="8" bestFit="1" customWidth="1"/>
    <col min="1768" max="1768" width="10.6328125" style="8" customWidth="1"/>
    <col min="1769" max="1769" width="10.36328125" style="8" customWidth="1"/>
    <col min="1770" max="1770" width="9.6328125" style="8" customWidth="1"/>
    <col min="1771" max="1777" width="8.90625" style="8"/>
    <col min="1778" max="1778" width="9" style="8" customWidth="1"/>
    <col min="1779" max="1779" width="11" style="8" customWidth="1"/>
    <col min="1780" max="1784" width="8.90625" style="8"/>
    <col min="1785" max="1786" width="11.36328125" style="8" customWidth="1"/>
    <col min="1787" max="1787" width="8.90625" style="8"/>
    <col min="1788" max="1788" width="12.6328125" style="8" customWidth="1"/>
    <col min="1789" max="1790" width="11.6328125" style="8" customWidth="1"/>
    <col min="1791" max="1791" width="13.453125" style="8" customWidth="1"/>
    <col min="1792" max="1792" width="11.36328125" style="8" customWidth="1"/>
    <col min="1793" max="1793" width="8.90625" style="8"/>
    <col min="1794" max="1794" width="10" style="8" bestFit="1" customWidth="1"/>
    <col min="1795" max="1795" width="11.54296875" style="8" customWidth="1"/>
    <col min="1796" max="1797" width="9.6328125" style="8" customWidth="1"/>
    <col min="1798" max="1798" width="8.90625" style="8"/>
    <col min="1799" max="1799" width="10.54296875" style="8" customWidth="1"/>
    <col min="1800" max="1802" width="8.90625" style="8"/>
    <col min="1803" max="1803" width="10.54296875" style="8" customWidth="1"/>
    <col min="1804" max="1805" width="8.90625" style="8"/>
    <col min="1806" max="1806" width="10.453125" style="8" customWidth="1"/>
    <col min="1807" max="2012" width="8.90625" style="8"/>
    <col min="2013" max="2013" width="9.36328125" style="8" customWidth="1"/>
    <col min="2014" max="2014" width="9.453125" style="8" customWidth="1"/>
    <col min="2015" max="2015" width="44.54296875" style="8" customWidth="1"/>
    <col min="2016" max="2016" width="10.453125" style="8" customWidth="1"/>
    <col min="2017" max="2022" width="8.90625" style="8"/>
    <col min="2023" max="2023" width="9.36328125" style="8" bestFit="1" customWidth="1"/>
    <col min="2024" max="2024" width="10.6328125" style="8" customWidth="1"/>
    <col min="2025" max="2025" width="10.36328125" style="8" customWidth="1"/>
    <col min="2026" max="2026" width="9.6328125" style="8" customWidth="1"/>
    <col min="2027" max="2033" width="8.90625" style="8"/>
    <col min="2034" max="2034" width="9" style="8" customWidth="1"/>
    <col min="2035" max="2035" width="11" style="8" customWidth="1"/>
    <col min="2036" max="2040" width="8.90625" style="8"/>
    <col min="2041" max="2042" width="11.36328125" style="8" customWidth="1"/>
    <col min="2043" max="2043" width="8.90625" style="8"/>
    <col min="2044" max="2044" width="12.6328125" style="8" customWidth="1"/>
    <col min="2045" max="2046" width="11.6328125" style="8" customWidth="1"/>
    <col min="2047" max="2047" width="13.453125" style="8" customWidth="1"/>
    <col min="2048" max="2048" width="11.36328125" style="8" customWidth="1"/>
    <col min="2049" max="2049" width="8.90625" style="8"/>
    <col min="2050" max="2050" width="10" style="8" bestFit="1" customWidth="1"/>
    <col min="2051" max="2051" width="11.54296875" style="8" customWidth="1"/>
    <col min="2052" max="2053" width="9.6328125" style="8" customWidth="1"/>
    <col min="2054" max="2054" width="8.90625" style="8"/>
    <col min="2055" max="2055" width="10.54296875" style="8" customWidth="1"/>
    <col min="2056" max="2058" width="8.90625" style="8"/>
    <col min="2059" max="2059" width="10.54296875" style="8" customWidth="1"/>
    <col min="2060" max="2061" width="8.90625" style="8"/>
    <col min="2062" max="2062" width="10.453125" style="8" customWidth="1"/>
    <col min="2063" max="2268" width="8.90625" style="8"/>
    <col min="2269" max="2269" width="9.36328125" style="8" customWidth="1"/>
    <col min="2270" max="2270" width="9.453125" style="8" customWidth="1"/>
    <col min="2271" max="2271" width="44.54296875" style="8" customWidth="1"/>
    <col min="2272" max="2272" width="10.453125" style="8" customWidth="1"/>
    <col min="2273" max="2278" width="8.90625" style="8"/>
    <col min="2279" max="2279" width="9.36328125" style="8" bestFit="1" customWidth="1"/>
    <col min="2280" max="2280" width="10.6328125" style="8" customWidth="1"/>
    <col min="2281" max="2281" width="10.36328125" style="8" customWidth="1"/>
    <col min="2282" max="2282" width="9.6328125" style="8" customWidth="1"/>
    <col min="2283" max="2289" width="8.90625" style="8"/>
    <col min="2290" max="2290" width="9" style="8" customWidth="1"/>
    <col min="2291" max="2291" width="11" style="8" customWidth="1"/>
    <col min="2292" max="2296" width="8.90625" style="8"/>
    <col min="2297" max="2298" width="11.36328125" style="8" customWidth="1"/>
    <col min="2299" max="2299" width="8.90625" style="8"/>
    <col min="2300" max="2300" width="12.6328125" style="8" customWidth="1"/>
    <col min="2301" max="2302" width="11.6328125" style="8" customWidth="1"/>
    <col min="2303" max="2303" width="13.453125" style="8" customWidth="1"/>
    <col min="2304" max="2304" width="11.36328125" style="8" customWidth="1"/>
    <col min="2305" max="2305" width="8.90625" style="8"/>
    <col min="2306" max="2306" width="10" style="8" bestFit="1" customWidth="1"/>
    <col min="2307" max="2307" width="11.54296875" style="8" customWidth="1"/>
    <col min="2308" max="2309" width="9.6328125" style="8" customWidth="1"/>
    <col min="2310" max="2310" width="8.90625" style="8"/>
    <col min="2311" max="2311" width="10.54296875" style="8" customWidth="1"/>
    <col min="2312" max="2314" width="8.90625" style="8"/>
    <col min="2315" max="2315" width="10.54296875" style="8" customWidth="1"/>
    <col min="2316" max="2317" width="8.90625" style="8"/>
    <col min="2318" max="2318" width="10.453125" style="8" customWidth="1"/>
    <col min="2319" max="2524" width="8.90625" style="8"/>
    <col min="2525" max="2525" width="9.36328125" style="8" customWidth="1"/>
    <col min="2526" max="2526" width="9.453125" style="8" customWidth="1"/>
    <col min="2527" max="2527" width="44.54296875" style="8" customWidth="1"/>
    <col min="2528" max="2528" width="10.453125" style="8" customWidth="1"/>
    <col min="2529" max="2534" width="8.90625" style="8"/>
    <col min="2535" max="2535" width="9.36328125" style="8" bestFit="1" customWidth="1"/>
    <col min="2536" max="2536" width="10.6328125" style="8" customWidth="1"/>
    <col min="2537" max="2537" width="10.36328125" style="8" customWidth="1"/>
    <col min="2538" max="2538" width="9.6328125" style="8" customWidth="1"/>
    <col min="2539" max="2545" width="8.90625" style="8"/>
    <col min="2546" max="2546" width="9" style="8" customWidth="1"/>
    <col min="2547" max="2547" width="11" style="8" customWidth="1"/>
    <col min="2548" max="2552" width="8.90625" style="8"/>
    <col min="2553" max="2554" width="11.36328125" style="8" customWidth="1"/>
    <col min="2555" max="2555" width="8.90625" style="8"/>
    <col min="2556" max="2556" width="12.6328125" style="8" customWidth="1"/>
    <col min="2557" max="2558" width="11.6328125" style="8" customWidth="1"/>
    <col min="2559" max="2559" width="13.453125" style="8" customWidth="1"/>
    <col min="2560" max="2560" width="11.36328125" style="8" customWidth="1"/>
    <col min="2561" max="2561" width="8.90625" style="8"/>
    <col min="2562" max="2562" width="10" style="8" bestFit="1" customWidth="1"/>
    <col min="2563" max="2563" width="11.54296875" style="8" customWidth="1"/>
    <col min="2564" max="2565" width="9.6328125" style="8" customWidth="1"/>
    <col min="2566" max="2566" width="8.90625" style="8"/>
    <col min="2567" max="2567" width="10.54296875" style="8" customWidth="1"/>
    <col min="2568" max="2570" width="8.90625" style="8"/>
    <col min="2571" max="2571" width="10.54296875" style="8" customWidth="1"/>
    <col min="2572" max="2573" width="8.90625" style="8"/>
    <col min="2574" max="2574" width="10.453125" style="8" customWidth="1"/>
    <col min="2575" max="2780" width="8.90625" style="8"/>
    <col min="2781" max="2781" width="9.36328125" style="8" customWidth="1"/>
    <col min="2782" max="2782" width="9.453125" style="8" customWidth="1"/>
    <col min="2783" max="2783" width="44.54296875" style="8" customWidth="1"/>
    <col min="2784" max="2784" width="10.453125" style="8" customWidth="1"/>
    <col min="2785" max="2790" width="8.90625" style="8"/>
    <col min="2791" max="2791" width="9.36328125" style="8" bestFit="1" customWidth="1"/>
    <col min="2792" max="2792" width="10.6328125" style="8" customWidth="1"/>
    <col min="2793" max="2793" width="10.36328125" style="8" customWidth="1"/>
    <col min="2794" max="2794" width="9.6328125" style="8" customWidth="1"/>
    <col min="2795" max="2801" width="8.90625" style="8"/>
    <col min="2802" max="2802" width="9" style="8" customWidth="1"/>
    <col min="2803" max="2803" width="11" style="8" customWidth="1"/>
    <col min="2804" max="2808" width="8.90625" style="8"/>
    <col min="2809" max="2810" width="11.36328125" style="8" customWidth="1"/>
    <col min="2811" max="2811" width="8.90625" style="8"/>
    <col min="2812" max="2812" width="12.6328125" style="8" customWidth="1"/>
    <col min="2813" max="2814" width="11.6328125" style="8" customWidth="1"/>
    <col min="2815" max="2815" width="13.453125" style="8" customWidth="1"/>
    <col min="2816" max="2816" width="11.36328125" style="8" customWidth="1"/>
    <col min="2817" max="2817" width="8.90625" style="8"/>
    <col min="2818" max="2818" width="10" style="8" bestFit="1" customWidth="1"/>
    <col min="2819" max="2819" width="11.54296875" style="8" customWidth="1"/>
    <col min="2820" max="2821" width="9.6328125" style="8" customWidth="1"/>
    <col min="2822" max="2822" width="8.90625" style="8"/>
    <col min="2823" max="2823" width="10.54296875" style="8" customWidth="1"/>
    <col min="2824" max="2826" width="8.90625" style="8"/>
    <col min="2827" max="2827" width="10.54296875" style="8" customWidth="1"/>
    <col min="2828" max="2829" width="8.90625" style="8"/>
    <col min="2830" max="2830" width="10.453125" style="8" customWidth="1"/>
    <col min="2831" max="3036" width="8.90625" style="8"/>
    <col min="3037" max="3037" width="9.36328125" style="8" customWidth="1"/>
    <col min="3038" max="3038" width="9.453125" style="8" customWidth="1"/>
    <col min="3039" max="3039" width="44.54296875" style="8" customWidth="1"/>
    <col min="3040" max="3040" width="10.453125" style="8" customWidth="1"/>
    <col min="3041" max="3046" width="8.90625" style="8"/>
    <col min="3047" max="3047" width="9.36328125" style="8" bestFit="1" customWidth="1"/>
    <col min="3048" max="3048" width="10.6328125" style="8" customWidth="1"/>
    <col min="3049" max="3049" width="10.36328125" style="8" customWidth="1"/>
    <col min="3050" max="3050" width="9.6328125" style="8" customWidth="1"/>
    <col min="3051" max="3057" width="8.90625" style="8"/>
    <col min="3058" max="3058" width="9" style="8" customWidth="1"/>
    <col min="3059" max="3059" width="11" style="8" customWidth="1"/>
    <col min="3060" max="3064" width="8.90625" style="8"/>
    <col min="3065" max="3066" width="11.36328125" style="8" customWidth="1"/>
    <col min="3067" max="3067" width="8.90625" style="8"/>
    <col min="3068" max="3068" width="12.6328125" style="8" customWidth="1"/>
    <col min="3069" max="3070" width="11.6328125" style="8" customWidth="1"/>
    <col min="3071" max="3071" width="13.453125" style="8" customWidth="1"/>
    <col min="3072" max="3072" width="11.36328125" style="8" customWidth="1"/>
    <col min="3073" max="3073" width="8.90625" style="8"/>
    <col min="3074" max="3074" width="10" style="8" bestFit="1" customWidth="1"/>
    <col min="3075" max="3075" width="11.54296875" style="8" customWidth="1"/>
    <col min="3076" max="3077" width="9.6328125" style="8" customWidth="1"/>
    <col min="3078" max="3078" width="8.90625" style="8"/>
    <col min="3079" max="3079" width="10.54296875" style="8" customWidth="1"/>
    <col min="3080" max="3082" width="8.90625" style="8"/>
    <col min="3083" max="3083" width="10.54296875" style="8" customWidth="1"/>
    <col min="3084" max="3085" width="8.90625" style="8"/>
    <col min="3086" max="3086" width="10.453125" style="8" customWidth="1"/>
    <col min="3087" max="3292" width="8.90625" style="8"/>
    <col min="3293" max="3293" width="9.36328125" style="8" customWidth="1"/>
    <col min="3294" max="3294" width="9.453125" style="8" customWidth="1"/>
    <col min="3295" max="3295" width="44.54296875" style="8" customWidth="1"/>
    <col min="3296" max="3296" width="10.453125" style="8" customWidth="1"/>
    <col min="3297" max="3302" width="8.90625" style="8"/>
    <col min="3303" max="3303" width="9.36328125" style="8" bestFit="1" customWidth="1"/>
    <col min="3304" max="3304" width="10.6328125" style="8" customWidth="1"/>
    <col min="3305" max="3305" width="10.36328125" style="8" customWidth="1"/>
    <col min="3306" max="3306" width="9.6328125" style="8" customWidth="1"/>
    <col min="3307" max="3313" width="8.90625" style="8"/>
    <col min="3314" max="3314" width="9" style="8" customWidth="1"/>
    <col min="3315" max="3315" width="11" style="8" customWidth="1"/>
    <col min="3316" max="3320" width="8.90625" style="8"/>
    <col min="3321" max="3322" width="11.36328125" style="8" customWidth="1"/>
    <col min="3323" max="3323" width="8.90625" style="8"/>
    <col min="3324" max="3324" width="12.6328125" style="8" customWidth="1"/>
    <col min="3325" max="3326" width="11.6328125" style="8" customWidth="1"/>
    <col min="3327" max="3327" width="13.453125" style="8" customWidth="1"/>
    <col min="3328" max="3328" width="11.36328125" style="8" customWidth="1"/>
    <col min="3329" max="3329" width="8.90625" style="8"/>
    <col min="3330" max="3330" width="10" style="8" bestFit="1" customWidth="1"/>
    <col min="3331" max="3331" width="11.54296875" style="8" customWidth="1"/>
    <col min="3332" max="3333" width="9.6328125" style="8" customWidth="1"/>
    <col min="3334" max="3334" width="8.90625" style="8"/>
    <col min="3335" max="3335" width="10.54296875" style="8" customWidth="1"/>
    <col min="3336" max="3338" width="8.90625" style="8"/>
    <col min="3339" max="3339" width="10.54296875" style="8" customWidth="1"/>
    <col min="3340" max="3341" width="8.90625" style="8"/>
    <col min="3342" max="3342" width="10.453125" style="8" customWidth="1"/>
    <col min="3343" max="3548" width="8.90625" style="8"/>
    <col min="3549" max="3549" width="9.36328125" style="8" customWidth="1"/>
    <col min="3550" max="3550" width="9.453125" style="8" customWidth="1"/>
    <col min="3551" max="3551" width="44.54296875" style="8" customWidth="1"/>
    <col min="3552" max="3552" width="10.453125" style="8" customWidth="1"/>
    <col min="3553" max="3558" width="8.90625" style="8"/>
    <col min="3559" max="3559" width="9.36328125" style="8" bestFit="1" customWidth="1"/>
    <col min="3560" max="3560" width="10.6328125" style="8" customWidth="1"/>
    <col min="3561" max="3561" width="10.36328125" style="8" customWidth="1"/>
    <col min="3562" max="3562" width="9.6328125" style="8" customWidth="1"/>
    <col min="3563" max="3569" width="8.90625" style="8"/>
    <col min="3570" max="3570" width="9" style="8" customWidth="1"/>
    <col min="3571" max="3571" width="11" style="8" customWidth="1"/>
    <col min="3572" max="3576" width="8.90625" style="8"/>
    <col min="3577" max="3578" width="11.36328125" style="8" customWidth="1"/>
    <col min="3579" max="3579" width="8.90625" style="8"/>
    <col min="3580" max="3580" width="12.6328125" style="8" customWidth="1"/>
    <col min="3581" max="3582" width="11.6328125" style="8" customWidth="1"/>
    <col min="3583" max="3583" width="13.453125" style="8" customWidth="1"/>
    <col min="3584" max="3584" width="11.36328125" style="8" customWidth="1"/>
    <col min="3585" max="3585" width="8.90625" style="8"/>
    <col min="3586" max="3586" width="10" style="8" bestFit="1" customWidth="1"/>
    <col min="3587" max="3587" width="11.54296875" style="8" customWidth="1"/>
    <col min="3588" max="3589" width="9.6328125" style="8" customWidth="1"/>
    <col min="3590" max="3590" width="8.90625" style="8"/>
    <col min="3591" max="3591" width="10.54296875" style="8" customWidth="1"/>
    <col min="3592" max="3594" width="8.90625" style="8"/>
    <col min="3595" max="3595" width="10.54296875" style="8" customWidth="1"/>
    <col min="3596" max="3597" width="8.90625" style="8"/>
    <col min="3598" max="3598" width="10.453125" style="8" customWidth="1"/>
    <col min="3599" max="3804" width="8.90625" style="8"/>
    <col min="3805" max="3805" width="9.36328125" style="8" customWidth="1"/>
    <col min="3806" max="3806" width="9.453125" style="8" customWidth="1"/>
    <col min="3807" max="3807" width="44.54296875" style="8" customWidth="1"/>
    <col min="3808" max="3808" width="10.453125" style="8" customWidth="1"/>
    <col min="3809" max="3814" width="8.90625" style="8"/>
    <col min="3815" max="3815" width="9.36328125" style="8" bestFit="1" customWidth="1"/>
    <col min="3816" max="3816" width="10.6328125" style="8" customWidth="1"/>
    <col min="3817" max="3817" width="10.36328125" style="8" customWidth="1"/>
    <col min="3818" max="3818" width="9.6328125" style="8" customWidth="1"/>
    <col min="3819" max="3825" width="8.90625" style="8"/>
    <col min="3826" max="3826" width="9" style="8" customWidth="1"/>
    <col min="3827" max="3827" width="11" style="8" customWidth="1"/>
    <col min="3828" max="3832" width="8.90625" style="8"/>
    <col min="3833" max="3834" width="11.36328125" style="8" customWidth="1"/>
    <col min="3835" max="3835" width="8.90625" style="8"/>
    <col min="3836" max="3836" width="12.6328125" style="8" customWidth="1"/>
    <col min="3837" max="3838" width="11.6328125" style="8" customWidth="1"/>
    <col min="3839" max="3839" width="13.453125" style="8" customWidth="1"/>
    <col min="3840" max="3840" width="11.36328125" style="8" customWidth="1"/>
    <col min="3841" max="3841" width="8.90625" style="8"/>
    <col min="3842" max="3842" width="10" style="8" bestFit="1" customWidth="1"/>
    <col min="3843" max="3843" width="11.54296875" style="8" customWidth="1"/>
    <col min="3844" max="3845" width="9.6328125" style="8" customWidth="1"/>
    <col min="3846" max="3846" width="8.90625" style="8"/>
    <col min="3847" max="3847" width="10.54296875" style="8" customWidth="1"/>
    <col min="3848" max="3850" width="8.90625" style="8"/>
    <col min="3851" max="3851" width="10.54296875" style="8" customWidth="1"/>
    <col min="3852" max="3853" width="8.90625" style="8"/>
    <col min="3854" max="3854" width="10.453125" style="8" customWidth="1"/>
    <col min="3855" max="4060" width="8.90625" style="8"/>
    <col min="4061" max="4061" width="9.36328125" style="8" customWidth="1"/>
    <col min="4062" max="4062" width="9.453125" style="8" customWidth="1"/>
    <col min="4063" max="4063" width="44.54296875" style="8" customWidth="1"/>
    <col min="4064" max="4064" width="10.453125" style="8" customWidth="1"/>
    <col min="4065" max="4070" width="8.90625" style="8"/>
    <col min="4071" max="4071" width="9.36328125" style="8" bestFit="1" customWidth="1"/>
    <col min="4072" max="4072" width="10.6328125" style="8" customWidth="1"/>
    <col min="4073" max="4073" width="10.36328125" style="8" customWidth="1"/>
    <col min="4074" max="4074" width="9.6328125" style="8" customWidth="1"/>
    <col min="4075" max="4081" width="8.90625" style="8"/>
    <col min="4082" max="4082" width="9" style="8" customWidth="1"/>
    <col min="4083" max="4083" width="11" style="8" customWidth="1"/>
    <col min="4084" max="4088" width="8.90625" style="8"/>
    <col min="4089" max="4090" width="11.36328125" style="8" customWidth="1"/>
    <col min="4091" max="4091" width="8.90625" style="8"/>
    <col min="4092" max="4092" width="12.6328125" style="8" customWidth="1"/>
    <col min="4093" max="4094" width="11.6328125" style="8" customWidth="1"/>
    <col min="4095" max="4095" width="13.453125" style="8" customWidth="1"/>
    <col min="4096" max="4096" width="11.36328125" style="8" customWidth="1"/>
    <col min="4097" max="4097" width="8.90625" style="8"/>
    <col min="4098" max="4098" width="10" style="8" bestFit="1" customWidth="1"/>
    <col min="4099" max="4099" width="11.54296875" style="8" customWidth="1"/>
    <col min="4100" max="4101" width="9.6328125" style="8" customWidth="1"/>
    <col min="4102" max="4102" width="8.90625" style="8"/>
    <col min="4103" max="4103" width="10.54296875" style="8" customWidth="1"/>
    <col min="4104" max="4106" width="8.90625" style="8"/>
    <col min="4107" max="4107" width="10.54296875" style="8" customWidth="1"/>
    <col min="4108" max="4109" width="8.90625" style="8"/>
    <col min="4110" max="4110" width="10.453125" style="8" customWidth="1"/>
    <col min="4111" max="4316" width="8.90625" style="8"/>
    <col min="4317" max="4317" width="9.36328125" style="8" customWidth="1"/>
    <col min="4318" max="4318" width="9.453125" style="8" customWidth="1"/>
    <col min="4319" max="4319" width="44.54296875" style="8" customWidth="1"/>
    <col min="4320" max="4320" width="10.453125" style="8" customWidth="1"/>
    <col min="4321" max="4326" width="8.90625" style="8"/>
    <col min="4327" max="4327" width="9.36328125" style="8" bestFit="1" customWidth="1"/>
    <col min="4328" max="4328" width="10.6328125" style="8" customWidth="1"/>
    <col min="4329" max="4329" width="10.36328125" style="8" customWidth="1"/>
    <col min="4330" max="4330" width="9.6328125" style="8" customWidth="1"/>
    <col min="4331" max="4337" width="8.90625" style="8"/>
    <col min="4338" max="4338" width="9" style="8" customWidth="1"/>
    <col min="4339" max="4339" width="11" style="8" customWidth="1"/>
    <col min="4340" max="4344" width="8.90625" style="8"/>
    <col min="4345" max="4346" width="11.36328125" style="8" customWidth="1"/>
    <col min="4347" max="4347" width="8.90625" style="8"/>
    <col min="4348" max="4348" width="12.6328125" style="8" customWidth="1"/>
    <col min="4349" max="4350" width="11.6328125" style="8" customWidth="1"/>
    <col min="4351" max="4351" width="13.453125" style="8" customWidth="1"/>
    <col min="4352" max="4352" width="11.36328125" style="8" customWidth="1"/>
    <col min="4353" max="4353" width="8.90625" style="8"/>
    <col min="4354" max="4354" width="10" style="8" bestFit="1" customWidth="1"/>
    <col min="4355" max="4355" width="11.54296875" style="8" customWidth="1"/>
    <col min="4356" max="4357" width="9.6328125" style="8" customWidth="1"/>
    <col min="4358" max="4358" width="8.90625" style="8"/>
    <col min="4359" max="4359" width="10.54296875" style="8" customWidth="1"/>
    <col min="4360" max="4362" width="8.90625" style="8"/>
    <col min="4363" max="4363" width="10.54296875" style="8" customWidth="1"/>
    <col min="4364" max="4365" width="8.90625" style="8"/>
    <col min="4366" max="4366" width="10.453125" style="8" customWidth="1"/>
    <col min="4367" max="4572" width="8.90625" style="8"/>
    <col min="4573" max="4573" width="9.36328125" style="8" customWidth="1"/>
    <col min="4574" max="4574" width="9.453125" style="8" customWidth="1"/>
    <col min="4575" max="4575" width="44.54296875" style="8" customWidth="1"/>
    <col min="4576" max="4576" width="10.453125" style="8" customWidth="1"/>
    <col min="4577" max="4582" width="8.90625" style="8"/>
    <col min="4583" max="4583" width="9.36328125" style="8" bestFit="1" customWidth="1"/>
    <col min="4584" max="4584" width="10.6328125" style="8" customWidth="1"/>
    <col min="4585" max="4585" width="10.36328125" style="8" customWidth="1"/>
    <col min="4586" max="4586" width="9.6328125" style="8" customWidth="1"/>
    <col min="4587" max="4593" width="8.90625" style="8"/>
    <col min="4594" max="4594" width="9" style="8" customWidth="1"/>
    <col min="4595" max="4595" width="11" style="8" customWidth="1"/>
    <col min="4596" max="4600" width="8.90625" style="8"/>
    <col min="4601" max="4602" width="11.36328125" style="8" customWidth="1"/>
    <col min="4603" max="4603" width="8.90625" style="8"/>
    <col min="4604" max="4604" width="12.6328125" style="8" customWidth="1"/>
    <col min="4605" max="4606" width="11.6328125" style="8" customWidth="1"/>
    <col min="4607" max="4607" width="13.453125" style="8" customWidth="1"/>
    <col min="4608" max="4608" width="11.36328125" style="8" customWidth="1"/>
    <col min="4609" max="4609" width="8.90625" style="8"/>
    <col min="4610" max="4610" width="10" style="8" bestFit="1" customWidth="1"/>
    <col min="4611" max="4611" width="11.54296875" style="8" customWidth="1"/>
    <col min="4612" max="4613" width="9.6328125" style="8" customWidth="1"/>
    <col min="4614" max="4614" width="8.90625" style="8"/>
    <col min="4615" max="4615" width="10.54296875" style="8" customWidth="1"/>
    <col min="4616" max="4618" width="8.90625" style="8"/>
    <col min="4619" max="4619" width="10.54296875" style="8" customWidth="1"/>
    <col min="4620" max="4621" width="8.90625" style="8"/>
    <col min="4622" max="4622" width="10.453125" style="8" customWidth="1"/>
    <col min="4623" max="4828" width="8.90625" style="8"/>
    <col min="4829" max="4829" width="9.36328125" style="8" customWidth="1"/>
    <col min="4830" max="4830" width="9.453125" style="8" customWidth="1"/>
    <col min="4831" max="4831" width="44.54296875" style="8" customWidth="1"/>
    <col min="4832" max="4832" width="10.453125" style="8" customWidth="1"/>
    <col min="4833" max="4838" width="8.90625" style="8"/>
    <col min="4839" max="4839" width="9.36328125" style="8" bestFit="1" customWidth="1"/>
    <col min="4840" max="4840" width="10.6328125" style="8" customWidth="1"/>
    <col min="4841" max="4841" width="10.36328125" style="8" customWidth="1"/>
    <col min="4842" max="4842" width="9.6328125" style="8" customWidth="1"/>
    <col min="4843" max="4849" width="8.90625" style="8"/>
    <col min="4850" max="4850" width="9" style="8" customWidth="1"/>
    <col min="4851" max="4851" width="11" style="8" customWidth="1"/>
    <col min="4852" max="4856" width="8.90625" style="8"/>
    <col min="4857" max="4858" width="11.36328125" style="8" customWidth="1"/>
    <col min="4859" max="4859" width="8.90625" style="8"/>
    <col min="4860" max="4860" width="12.6328125" style="8" customWidth="1"/>
    <col min="4861" max="4862" width="11.6328125" style="8" customWidth="1"/>
    <col min="4863" max="4863" width="13.453125" style="8" customWidth="1"/>
    <col min="4864" max="4864" width="11.36328125" style="8" customWidth="1"/>
    <col min="4865" max="4865" width="8.90625" style="8"/>
    <col min="4866" max="4866" width="10" style="8" bestFit="1" customWidth="1"/>
    <col min="4867" max="4867" width="11.54296875" style="8" customWidth="1"/>
    <col min="4868" max="4869" width="9.6328125" style="8" customWidth="1"/>
    <col min="4870" max="4870" width="8.90625" style="8"/>
    <col min="4871" max="4871" width="10.54296875" style="8" customWidth="1"/>
    <col min="4872" max="4874" width="8.90625" style="8"/>
    <col min="4875" max="4875" width="10.54296875" style="8" customWidth="1"/>
    <col min="4876" max="4877" width="8.90625" style="8"/>
    <col min="4878" max="4878" width="10.453125" style="8" customWidth="1"/>
    <col min="4879" max="5084" width="8.90625" style="8"/>
    <col min="5085" max="5085" width="9.36328125" style="8" customWidth="1"/>
    <col min="5086" max="5086" width="9.453125" style="8" customWidth="1"/>
    <col min="5087" max="5087" width="44.54296875" style="8" customWidth="1"/>
    <col min="5088" max="5088" width="10.453125" style="8" customWidth="1"/>
    <col min="5089" max="5094" width="8.90625" style="8"/>
    <col min="5095" max="5095" width="9.36328125" style="8" bestFit="1" customWidth="1"/>
    <col min="5096" max="5096" width="10.6328125" style="8" customWidth="1"/>
    <col min="5097" max="5097" width="10.36328125" style="8" customWidth="1"/>
    <col min="5098" max="5098" width="9.6328125" style="8" customWidth="1"/>
    <col min="5099" max="5105" width="8.90625" style="8"/>
    <col min="5106" max="5106" width="9" style="8" customWidth="1"/>
    <col min="5107" max="5107" width="11" style="8" customWidth="1"/>
    <col min="5108" max="5112" width="8.90625" style="8"/>
    <col min="5113" max="5114" width="11.36328125" style="8" customWidth="1"/>
    <col min="5115" max="5115" width="8.90625" style="8"/>
    <col min="5116" max="5116" width="12.6328125" style="8" customWidth="1"/>
    <col min="5117" max="5118" width="11.6328125" style="8" customWidth="1"/>
    <col min="5119" max="5119" width="13.453125" style="8" customWidth="1"/>
    <col min="5120" max="5120" width="11.36328125" style="8" customWidth="1"/>
    <col min="5121" max="5121" width="8.90625" style="8"/>
    <col min="5122" max="5122" width="10" style="8" bestFit="1" customWidth="1"/>
    <col min="5123" max="5123" width="11.54296875" style="8" customWidth="1"/>
    <col min="5124" max="5125" width="9.6328125" style="8" customWidth="1"/>
    <col min="5126" max="5126" width="8.90625" style="8"/>
    <col min="5127" max="5127" width="10.54296875" style="8" customWidth="1"/>
    <col min="5128" max="5130" width="8.90625" style="8"/>
    <col min="5131" max="5131" width="10.54296875" style="8" customWidth="1"/>
    <col min="5132" max="5133" width="8.90625" style="8"/>
    <col min="5134" max="5134" width="10.453125" style="8" customWidth="1"/>
    <col min="5135" max="5340" width="8.90625" style="8"/>
    <col min="5341" max="5341" width="9.36328125" style="8" customWidth="1"/>
    <col min="5342" max="5342" width="9.453125" style="8" customWidth="1"/>
    <col min="5343" max="5343" width="44.54296875" style="8" customWidth="1"/>
    <col min="5344" max="5344" width="10.453125" style="8" customWidth="1"/>
    <col min="5345" max="5350" width="8.90625" style="8"/>
    <col min="5351" max="5351" width="9.36328125" style="8" bestFit="1" customWidth="1"/>
    <col min="5352" max="5352" width="10.6328125" style="8" customWidth="1"/>
    <col min="5353" max="5353" width="10.36328125" style="8" customWidth="1"/>
    <col min="5354" max="5354" width="9.6328125" style="8" customWidth="1"/>
    <col min="5355" max="5361" width="8.90625" style="8"/>
    <col min="5362" max="5362" width="9" style="8" customWidth="1"/>
    <col min="5363" max="5363" width="11" style="8" customWidth="1"/>
    <col min="5364" max="5368" width="8.90625" style="8"/>
    <col min="5369" max="5370" width="11.36328125" style="8" customWidth="1"/>
    <col min="5371" max="5371" width="8.90625" style="8"/>
    <col min="5372" max="5372" width="12.6328125" style="8" customWidth="1"/>
    <col min="5373" max="5374" width="11.6328125" style="8" customWidth="1"/>
    <col min="5375" max="5375" width="13.453125" style="8" customWidth="1"/>
    <col min="5376" max="5376" width="11.36328125" style="8" customWidth="1"/>
    <col min="5377" max="5377" width="8.90625" style="8"/>
    <col min="5378" max="5378" width="10" style="8" bestFit="1" customWidth="1"/>
    <col min="5379" max="5379" width="11.54296875" style="8" customWidth="1"/>
    <col min="5380" max="5381" width="9.6328125" style="8" customWidth="1"/>
    <col min="5382" max="5382" width="8.90625" style="8"/>
    <col min="5383" max="5383" width="10.54296875" style="8" customWidth="1"/>
    <col min="5384" max="5386" width="8.90625" style="8"/>
    <col min="5387" max="5387" width="10.54296875" style="8" customWidth="1"/>
    <col min="5388" max="5389" width="8.90625" style="8"/>
    <col min="5390" max="5390" width="10.453125" style="8" customWidth="1"/>
    <col min="5391" max="5596" width="8.90625" style="8"/>
    <col min="5597" max="5597" width="9.36328125" style="8" customWidth="1"/>
    <col min="5598" max="5598" width="9.453125" style="8" customWidth="1"/>
    <col min="5599" max="5599" width="44.54296875" style="8" customWidth="1"/>
    <col min="5600" max="5600" width="10.453125" style="8" customWidth="1"/>
    <col min="5601" max="5606" width="8.90625" style="8"/>
    <col min="5607" max="5607" width="9.36328125" style="8" bestFit="1" customWidth="1"/>
    <col min="5608" max="5608" width="10.6328125" style="8" customWidth="1"/>
    <col min="5609" max="5609" width="10.36328125" style="8" customWidth="1"/>
    <col min="5610" max="5610" width="9.6328125" style="8" customWidth="1"/>
    <col min="5611" max="5617" width="8.90625" style="8"/>
    <col min="5618" max="5618" width="9" style="8" customWidth="1"/>
    <col min="5619" max="5619" width="11" style="8" customWidth="1"/>
    <col min="5620" max="5624" width="8.90625" style="8"/>
    <col min="5625" max="5626" width="11.36328125" style="8" customWidth="1"/>
    <col min="5627" max="5627" width="8.90625" style="8"/>
    <col min="5628" max="5628" width="12.6328125" style="8" customWidth="1"/>
    <col min="5629" max="5630" width="11.6328125" style="8" customWidth="1"/>
    <col min="5631" max="5631" width="13.453125" style="8" customWidth="1"/>
    <col min="5632" max="5632" width="11.36328125" style="8" customWidth="1"/>
    <col min="5633" max="5633" width="8.90625" style="8"/>
    <col min="5634" max="5634" width="10" style="8" bestFit="1" customWidth="1"/>
    <col min="5635" max="5635" width="11.54296875" style="8" customWidth="1"/>
    <col min="5636" max="5637" width="9.6328125" style="8" customWidth="1"/>
    <col min="5638" max="5638" width="8.90625" style="8"/>
    <col min="5639" max="5639" width="10.54296875" style="8" customWidth="1"/>
    <col min="5640" max="5642" width="8.90625" style="8"/>
    <col min="5643" max="5643" width="10.54296875" style="8" customWidth="1"/>
    <col min="5644" max="5645" width="8.90625" style="8"/>
    <col min="5646" max="5646" width="10.453125" style="8" customWidth="1"/>
    <col min="5647" max="5852" width="8.90625" style="8"/>
    <col min="5853" max="5853" width="9.36328125" style="8" customWidth="1"/>
    <col min="5854" max="5854" width="9.453125" style="8" customWidth="1"/>
    <col min="5855" max="5855" width="44.54296875" style="8" customWidth="1"/>
    <col min="5856" max="5856" width="10.453125" style="8" customWidth="1"/>
    <col min="5857" max="5862" width="8.90625" style="8"/>
    <col min="5863" max="5863" width="9.36328125" style="8" bestFit="1" customWidth="1"/>
    <col min="5864" max="5864" width="10.6328125" style="8" customWidth="1"/>
    <col min="5865" max="5865" width="10.36328125" style="8" customWidth="1"/>
    <col min="5866" max="5866" width="9.6328125" style="8" customWidth="1"/>
    <col min="5867" max="5873" width="8.90625" style="8"/>
    <col min="5874" max="5874" width="9" style="8" customWidth="1"/>
    <col min="5875" max="5875" width="11" style="8" customWidth="1"/>
    <col min="5876" max="5880" width="8.90625" style="8"/>
    <col min="5881" max="5882" width="11.36328125" style="8" customWidth="1"/>
    <col min="5883" max="5883" width="8.90625" style="8"/>
    <col min="5884" max="5884" width="12.6328125" style="8" customWidth="1"/>
    <col min="5885" max="5886" width="11.6328125" style="8" customWidth="1"/>
    <col min="5887" max="5887" width="13.453125" style="8" customWidth="1"/>
    <col min="5888" max="5888" width="11.36328125" style="8" customWidth="1"/>
    <col min="5889" max="5889" width="8.90625" style="8"/>
    <col min="5890" max="5890" width="10" style="8" bestFit="1" customWidth="1"/>
    <col min="5891" max="5891" width="11.54296875" style="8" customWidth="1"/>
    <col min="5892" max="5893" width="9.6328125" style="8" customWidth="1"/>
    <col min="5894" max="5894" width="8.90625" style="8"/>
    <col min="5895" max="5895" width="10.54296875" style="8" customWidth="1"/>
    <col min="5896" max="5898" width="8.90625" style="8"/>
    <col min="5899" max="5899" width="10.54296875" style="8" customWidth="1"/>
    <col min="5900" max="5901" width="8.90625" style="8"/>
    <col min="5902" max="5902" width="10.453125" style="8" customWidth="1"/>
    <col min="5903" max="6108" width="8.90625" style="8"/>
    <col min="6109" max="6109" width="9.36328125" style="8" customWidth="1"/>
    <col min="6110" max="6110" width="9.453125" style="8" customWidth="1"/>
    <col min="6111" max="6111" width="44.54296875" style="8" customWidth="1"/>
    <col min="6112" max="6112" width="10.453125" style="8" customWidth="1"/>
    <col min="6113" max="6118" width="8.90625" style="8"/>
    <col min="6119" max="6119" width="9.36328125" style="8" bestFit="1" customWidth="1"/>
    <col min="6120" max="6120" width="10.6328125" style="8" customWidth="1"/>
    <col min="6121" max="6121" width="10.36328125" style="8" customWidth="1"/>
    <col min="6122" max="6122" width="9.6328125" style="8" customWidth="1"/>
    <col min="6123" max="6129" width="8.90625" style="8"/>
    <col min="6130" max="6130" width="9" style="8" customWidth="1"/>
    <col min="6131" max="6131" width="11" style="8" customWidth="1"/>
    <col min="6132" max="6136" width="8.90625" style="8"/>
    <col min="6137" max="6138" width="11.36328125" style="8" customWidth="1"/>
    <col min="6139" max="6139" width="8.90625" style="8"/>
    <col min="6140" max="6140" width="12.6328125" style="8" customWidth="1"/>
    <col min="6141" max="6142" width="11.6328125" style="8" customWidth="1"/>
    <col min="6143" max="6143" width="13.453125" style="8" customWidth="1"/>
    <col min="6144" max="6144" width="11.36328125" style="8" customWidth="1"/>
    <col min="6145" max="6145" width="8.90625" style="8"/>
    <col min="6146" max="6146" width="10" style="8" bestFit="1" customWidth="1"/>
    <col min="6147" max="6147" width="11.54296875" style="8" customWidth="1"/>
    <col min="6148" max="6149" width="9.6328125" style="8" customWidth="1"/>
    <col min="6150" max="6150" width="8.90625" style="8"/>
    <col min="6151" max="6151" width="10.54296875" style="8" customWidth="1"/>
    <col min="6152" max="6154" width="8.90625" style="8"/>
    <col min="6155" max="6155" width="10.54296875" style="8" customWidth="1"/>
    <col min="6156" max="6157" width="8.90625" style="8"/>
    <col min="6158" max="6158" width="10.453125" style="8" customWidth="1"/>
    <col min="6159" max="6364" width="8.90625" style="8"/>
    <col min="6365" max="6365" width="9.36328125" style="8" customWidth="1"/>
    <col min="6366" max="6366" width="9.453125" style="8" customWidth="1"/>
    <col min="6367" max="6367" width="44.54296875" style="8" customWidth="1"/>
    <col min="6368" max="6368" width="10.453125" style="8" customWidth="1"/>
    <col min="6369" max="6374" width="8.90625" style="8"/>
    <col min="6375" max="6375" width="9.36328125" style="8" bestFit="1" customWidth="1"/>
    <col min="6376" max="6376" width="10.6328125" style="8" customWidth="1"/>
    <col min="6377" max="6377" width="10.36328125" style="8" customWidth="1"/>
    <col min="6378" max="6378" width="9.6328125" style="8" customWidth="1"/>
    <col min="6379" max="6385" width="8.90625" style="8"/>
    <col min="6386" max="6386" width="9" style="8" customWidth="1"/>
    <col min="6387" max="6387" width="11" style="8" customWidth="1"/>
    <col min="6388" max="6392" width="8.90625" style="8"/>
    <col min="6393" max="6394" width="11.36328125" style="8" customWidth="1"/>
    <col min="6395" max="6395" width="8.90625" style="8"/>
    <col min="6396" max="6396" width="12.6328125" style="8" customWidth="1"/>
    <col min="6397" max="6398" width="11.6328125" style="8" customWidth="1"/>
    <col min="6399" max="6399" width="13.453125" style="8" customWidth="1"/>
    <col min="6400" max="6400" width="11.36328125" style="8" customWidth="1"/>
    <col min="6401" max="6401" width="8.90625" style="8"/>
    <col min="6402" max="6402" width="10" style="8" bestFit="1" customWidth="1"/>
    <col min="6403" max="6403" width="11.54296875" style="8" customWidth="1"/>
    <col min="6404" max="6405" width="9.6328125" style="8" customWidth="1"/>
    <col min="6406" max="6406" width="8.90625" style="8"/>
    <col min="6407" max="6407" width="10.54296875" style="8" customWidth="1"/>
    <col min="6408" max="6410" width="8.90625" style="8"/>
    <col min="6411" max="6411" width="10.54296875" style="8" customWidth="1"/>
    <col min="6412" max="6413" width="8.90625" style="8"/>
    <col min="6414" max="6414" width="10.453125" style="8" customWidth="1"/>
    <col min="6415" max="6620" width="8.90625" style="8"/>
    <col min="6621" max="6621" width="9.36328125" style="8" customWidth="1"/>
    <col min="6622" max="6622" width="9.453125" style="8" customWidth="1"/>
    <col min="6623" max="6623" width="44.54296875" style="8" customWidth="1"/>
    <col min="6624" max="6624" width="10.453125" style="8" customWidth="1"/>
    <col min="6625" max="6630" width="8.90625" style="8"/>
    <col min="6631" max="6631" width="9.36328125" style="8" bestFit="1" customWidth="1"/>
    <col min="6632" max="6632" width="10.6328125" style="8" customWidth="1"/>
    <col min="6633" max="6633" width="10.36328125" style="8" customWidth="1"/>
    <col min="6634" max="6634" width="9.6328125" style="8" customWidth="1"/>
    <col min="6635" max="6641" width="8.90625" style="8"/>
    <col min="6642" max="6642" width="9" style="8" customWidth="1"/>
    <col min="6643" max="6643" width="11" style="8" customWidth="1"/>
    <col min="6644" max="6648" width="8.90625" style="8"/>
    <col min="6649" max="6650" width="11.36328125" style="8" customWidth="1"/>
    <col min="6651" max="6651" width="8.90625" style="8"/>
    <col min="6652" max="6652" width="12.6328125" style="8" customWidth="1"/>
    <col min="6653" max="6654" width="11.6328125" style="8" customWidth="1"/>
    <col min="6655" max="6655" width="13.453125" style="8" customWidth="1"/>
    <col min="6656" max="6656" width="11.36328125" style="8" customWidth="1"/>
    <col min="6657" max="6657" width="8.90625" style="8"/>
    <col min="6658" max="6658" width="10" style="8" bestFit="1" customWidth="1"/>
    <col min="6659" max="6659" width="11.54296875" style="8" customWidth="1"/>
    <col min="6660" max="6661" width="9.6328125" style="8" customWidth="1"/>
    <col min="6662" max="6662" width="8.90625" style="8"/>
    <col min="6663" max="6663" width="10.54296875" style="8" customWidth="1"/>
    <col min="6664" max="6666" width="8.90625" style="8"/>
    <col min="6667" max="6667" width="10.54296875" style="8" customWidth="1"/>
    <col min="6668" max="6669" width="8.90625" style="8"/>
    <col min="6670" max="6670" width="10.453125" style="8" customWidth="1"/>
    <col min="6671" max="6876" width="8.90625" style="8"/>
    <col min="6877" max="6877" width="9.36328125" style="8" customWidth="1"/>
    <col min="6878" max="6878" width="9.453125" style="8" customWidth="1"/>
    <col min="6879" max="6879" width="44.54296875" style="8" customWidth="1"/>
    <col min="6880" max="6880" width="10.453125" style="8" customWidth="1"/>
    <col min="6881" max="6886" width="8.90625" style="8"/>
    <col min="6887" max="6887" width="9.36328125" style="8" bestFit="1" customWidth="1"/>
    <col min="6888" max="6888" width="10.6328125" style="8" customWidth="1"/>
    <col min="6889" max="6889" width="10.36328125" style="8" customWidth="1"/>
    <col min="6890" max="6890" width="9.6328125" style="8" customWidth="1"/>
    <col min="6891" max="6897" width="8.90625" style="8"/>
    <col min="6898" max="6898" width="9" style="8" customWidth="1"/>
    <col min="6899" max="6899" width="11" style="8" customWidth="1"/>
    <col min="6900" max="6904" width="8.90625" style="8"/>
    <col min="6905" max="6906" width="11.36328125" style="8" customWidth="1"/>
    <col min="6907" max="6907" width="8.90625" style="8"/>
    <col min="6908" max="6908" width="12.6328125" style="8" customWidth="1"/>
    <col min="6909" max="6910" width="11.6328125" style="8" customWidth="1"/>
    <col min="6911" max="6911" width="13.453125" style="8" customWidth="1"/>
    <col min="6912" max="6912" width="11.36328125" style="8" customWidth="1"/>
    <col min="6913" max="6913" width="8.90625" style="8"/>
    <col min="6914" max="6914" width="10" style="8" bestFit="1" customWidth="1"/>
    <col min="6915" max="6915" width="11.54296875" style="8" customWidth="1"/>
    <col min="6916" max="6917" width="9.6328125" style="8" customWidth="1"/>
    <col min="6918" max="6918" width="8.90625" style="8"/>
    <col min="6919" max="6919" width="10.54296875" style="8" customWidth="1"/>
    <col min="6920" max="6922" width="8.90625" style="8"/>
    <col min="6923" max="6923" width="10.54296875" style="8" customWidth="1"/>
    <col min="6924" max="6925" width="8.90625" style="8"/>
    <col min="6926" max="6926" width="10.453125" style="8" customWidth="1"/>
    <col min="6927" max="7132" width="8.90625" style="8"/>
    <col min="7133" max="7133" width="9.36328125" style="8" customWidth="1"/>
    <col min="7134" max="7134" width="9.453125" style="8" customWidth="1"/>
    <col min="7135" max="7135" width="44.54296875" style="8" customWidth="1"/>
    <col min="7136" max="7136" width="10.453125" style="8" customWidth="1"/>
    <col min="7137" max="7142" width="8.90625" style="8"/>
    <col min="7143" max="7143" width="9.36328125" style="8" bestFit="1" customWidth="1"/>
    <col min="7144" max="7144" width="10.6328125" style="8" customWidth="1"/>
    <col min="7145" max="7145" width="10.36328125" style="8" customWidth="1"/>
    <col min="7146" max="7146" width="9.6328125" style="8" customWidth="1"/>
    <col min="7147" max="7153" width="8.90625" style="8"/>
    <col min="7154" max="7154" width="9" style="8" customWidth="1"/>
    <col min="7155" max="7155" width="11" style="8" customWidth="1"/>
    <col min="7156" max="7160" width="8.90625" style="8"/>
    <col min="7161" max="7162" width="11.36328125" style="8" customWidth="1"/>
    <col min="7163" max="7163" width="8.90625" style="8"/>
    <col min="7164" max="7164" width="12.6328125" style="8" customWidth="1"/>
    <col min="7165" max="7166" width="11.6328125" style="8" customWidth="1"/>
    <col min="7167" max="7167" width="13.453125" style="8" customWidth="1"/>
    <col min="7168" max="7168" width="11.36328125" style="8" customWidth="1"/>
    <col min="7169" max="7169" width="8.90625" style="8"/>
    <col min="7170" max="7170" width="10" style="8" bestFit="1" customWidth="1"/>
    <col min="7171" max="7171" width="11.54296875" style="8" customWidth="1"/>
    <col min="7172" max="7173" width="9.6328125" style="8" customWidth="1"/>
    <col min="7174" max="7174" width="8.90625" style="8"/>
    <col min="7175" max="7175" width="10.54296875" style="8" customWidth="1"/>
    <col min="7176" max="7178" width="8.90625" style="8"/>
    <col min="7179" max="7179" width="10.54296875" style="8" customWidth="1"/>
    <col min="7180" max="7181" width="8.90625" style="8"/>
    <col min="7182" max="7182" width="10.453125" style="8" customWidth="1"/>
    <col min="7183" max="7388" width="8.90625" style="8"/>
    <col min="7389" max="7389" width="9.36328125" style="8" customWidth="1"/>
    <col min="7390" max="7390" width="9.453125" style="8" customWidth="1"/>
    <col min="7391" max="7391" width="44.54296875" style="8" customWidth="1"/>
    <col min="7392" max="7392" width="10.453125" style="8" customWidth="1"/>
    <col min="7393" max="7398" width="8.90625" style="8"/>
    <col min="7399" max="7399" width="9.36328125" style="8" bestFit="1" customWidth="1"/>
    <col min="7400" max="7400" width="10.6328125" style="8" customWidth="1"/>
    <col min="7401" max="7401" width="10.36328125" style="8" customWidth="1"/>
    <col min="7402" max="7402" width="9.6328125" style="8" customWidth="1"/>
    <col min="7403" max="7409" width="8.90625" style="8"/>
    <col min="7410" max="7410" width="9" style="8" customWidth="1"/>
    <col min="7411" max="7411" width="11" style="8" customWidth="1"/>
    <col min="7412" max="7416" width="8.90625" style="8"/>
    <col min="7417" max="7418" width="11.36328125" style="8" customWidth="1"/>
    <col min="7419" max="7419" width="8.90625" style="8"/>
    <col min="7420" max="7420" width="12.6328125" style="8" customWidth="1"/>
    <col min="7421" max="7422" width="11.6328125" style="8" customWidth="1"/>
    <col min="7423" max="7423" width="13.453125" style="8" customWidth="1"/>
    <col min="7424" max="7424" width="11.36328125" style="8" customWidth="1"/>
    <col min="7425" max="7425" width="8.90625" style="8"/>
    <col min="7426" max="7426" width="10" style="8" bestFit="1" customWidth="1"/>
    <col min="7427" max="7427" width="11.54296875" style="8" customWidth="1"/>
    <col min="7428" max="7429" width="9.6328125" style="8" customWidth="1"/>
    <col min="7430" max="7430" width="8.90625" style="8"/>
    <col min="7431" max="7431" width="10.54296875" style="8" customWidth="1"/>
    <col min="7432" max="7434" width="8.90625" style="8"/>
    <col min="7435" max="7435" width="10.54296875" style="8" customWidth="1"/>
    <col min="7436" max="7437" width="8.90625" style="8"/>
    <col min="7438" max="7438" width="10.453125" style="8" customWidth="1"/>
    <col min="7439" max="7644" width="8.90625" style="8"/>
    <col min="7645" max="7645" width="9.36328125" style="8" customWidth="1"/>
    <col min="7646" max="7646" width="9.453125" style="8" customWidth="1"/>
    <col min="7647" max="7647" width="44.54296875" style="8" customWidth="1"/>
    <col min="7648" max="7648" width="10.453125" style="8" customWidth="1"/>
    <col min="7649" max="7654" width="8.90625" style="8"/>
    <col min="7655" max="7655" width="9.36328125" style="8" bestFit="1" customWidth="1"/>
    <col min="7656" max="7656" width="10.6328125" style="8" customWidth="1"/>
    <col min="7657" max="7657" width="10.36328125" style="8" customWidth="1"/>
    <col min="7658" max="7658" width="9.6328125" style="8" customWidth="1"/>
    <col min="7659" max="7665" width="8.90625" style="8"/>
    <col min="7666" max="7666" width="9" style="8" customWidth="1"/>
    <col min="7667" max="7667" width="11" style="8" customWidth="1"/>
    <col min="7668" max="7672" width="8.90625" style="8"/>
    <col min="7673" max="7674" width="11.36328125" style="8" customWidth="1"/>
    <col min="7675" max="7675" width="8.90625" style="8"/>
    <col min="7676" max="7676" width="12.6328125" style="8" customWidth="1"/>
    <col min="7677" max="7678" width="11.6328125" style="8" customWidth="1"/>
    <col min="7679" max="7679" width="13.453125" style="8" customWidth="1"/>
    <col min="7680" max="7680" width="11.36328125" style="8" customWidth="1"/>
    <col min="7681" max="7681" width="8.90625" style="8"/>
    <col min="7682" max="7682" width="10" style="8" bestFit="1" customWidth="1"/>
    <col min="7683" max="7683" width="11.54296875" style="8" customWidth="1"/>
    <col min="7684" max="7685" width="9.6328125" style="8" customWidth="1"/>
    <col min="7686" max="7686" width="8.90625" style="8"/>
    <col min="7687" max="7687" width="10.54296875" style="8" customWidth="1"/>
    <col min="7688" max="7690" width="8.90625" style="8"/>
    <col min="7691" max="7691" width="10.54296875" style="8" customWidth="1"/>
    <col min="7692" max="7693" width="8.90625" style="8"/>
    <col min="7694" max="7694" width="10.453125" style="8" customWidth="1"/>
    <col min="7695" max="7900" width="8.90625" style="8"/>
    <col min="7901" max="7901" width="9.36328125" style="8" customWidth="1"/>
    <col min="7902" max="7902" width="9.453125" style="8" customWidth="1"/>
    <col min="7903" max="7903" width="44.54296875" style="8" customWidth="1"/>
    <col min="7904" max="7904" width="10.453125" style="8" customWidth="1"/>
    <col min="7905" max="7910" width="8.90625" style="8"/>
    <col min="7911" max="7911" width="9.36328125" style="8" bestFit="1" customWidth="1"/>
    <col min="7912" max="7912" width="10.6328125" style="8" customWidth="1"/>
    <col min="7913" max="7913" width="10.36328125" style="8" customWidth="1"/>
    <col min="7914" max="7914" width="9.6328125" style="8" customWidth="1"/>
    <col min="7915" max="7921" width="8.90625" style="8"/>
    <col min="7922" max="7922" width="9" style="8" customWidth="1"/>
    <col min="7923" max="7923" width="11" style="8" customWidth="1"/>
    <col min="7924" max="7928" width="8.90625" style="8"/>
    <col min="7929" max="7930" width="11.36328125" style="8" customWidth="1"/>
    <col min="7931" max="7931" width="8.90625" style="8"/>
    <col min="7932" max="7932" width="12.6328125" style="8" customWidth="1"/>
    <col min="7933" max="7934" width="11.6328125" style="8" customWidth="1"/>
    <col min="7935" max="7935" width="13.453125" style="8" customWidth="1"/>
    <col min="7936" max="7936" width="11.36328125" style="8" customWidth="1"/>
    <col min="7937" max="7937" width="8.90625" style="8"/>
    <col min="7938" max="7938" width="10" style="8" bestFit="1" customWidth="1"/>
    <col min="7939" max="7939" width="11.54296875" style="8" customWidth="1"/>
    <col min="7940" max="7941" width="9.6328125" style="8" customWidth="1"/>
    <col min="7942" max="7942" width="8.90625" style="8"/>
    <col min="7943" max="7943" width="10.54296875" style="8" customWidth="1"/>
    <col min="7944" max="7946" width="8.90625" style="8"/>
    <col min="7947" max="7947" width="10.54296875" style="8" customWidth="1"/>
    <col min="7948" max="7949" width="8.90625" style="8"/>
    <col min="7950" max="7950" width="10.453125" style="8" customWidth="1"/>
    <col min="7951" max="8156" width="8.90625" style="8"/>
    <col min="8157" max="8157" width="9.36328125" style="8" customWidth="1"/>
    <col min="8158" max="8158" width="9.453125" style="8" customWidth="1"/>
    <col min="8159" max="8159" width="44.54296875" style="8" customWidth="1"/>
    <col min="8160" max="8160" width="10.453125" style="8" customWidth="1"/>
    <col min="8161" max="8166" width="8.90625" style="8"/>
    <col min="8167" max="8167" width="9.36328125" style="8" bestFit="1" customWidth="1"/>
    <col min="8168" max="8168" width="10.6328125" style="8" customWidth="1"/>
    <col min="8169" max="8169" width="10.36328125" style="8" customWidth="1"/>
    <col min="8170" max="8170" width="9.6328125" style="8" customWidth="1"/>
    <col min="8171" max="8177" width="8.90625" style="8"/>
    <col min="8178" max="8178" width="9" style="8" customWidth="1"/>
    <col min="8179" max="8179" width="11" style="8" customWidth="1"/>
    <col min="8180" max="8184" width="8.90625" style="8"/>
    <col min="8185" max="8186" width="11.36328125" style="8" customWidth="1"/>
    <col min="8187" max="8187" width="8.90625" style="8"/>
    <col min="8188" max="8188" width="12.6328125" style="8" customWidth="1"/>
    <col min="8189" max="8190" width="11.6328125" style="8" customWidth="1"/>
    <col min="8191" max="8191" width="13.453125" style="8" customWidth="1"/>
    <col min="8192" max="8192" width="11.36328125" style="8" customWidth="1"/>
    <col min="8193" max="8193" width="8.90625" style="8"/>
    <col min="8194" max="8194" width="10" style="8" bestFit="1" customWidth="1"/>
    <col min="8195" max="8195" width="11.54296875" style="8" customWidth="1"/>
    <col min="8196" max="8197" width="9.6328125" style="8" customWidth="1"/>
    <col min="8198" max="8198" width="8.90625" style="8"/>
    <col min="8199" max="8199" width="10.54296875" style="8" customWidth="1"/>
    <col min="8200" max="8202" width="8.90625" style="8"/>
    <col min="8203" max="8203" width="10.54296875" style="8" customWidth="1"/>
    <col min="8204" max="8205" width="8.90625" style="8"/>
    <col min="8206" max="8206" width="10.453125" style="8" customWidth="1"/>
    <col min="8207" max="8412" width="8.90625" style="8"/>
    <col min="8413" max="8413" width="9.36328125" style="8" customWidth="1"/>
    <col min="8414" max="8414" width="9.453125" style="8" customWidth="1"/>
    <col min="8415" max="8415" width="44.54296875" style="8" customWidth="1"/>
    <col min="8416" max="8416" width="10.453125" style="8" customWidth="1"/>
    <col min="8417" max="8422" width="8.90625" style="8"/>
    <col min="8423" max="8423" width="9.36328125" style="8" bestFit="1" customWidth="1"/>
    <col min="8424" max="8424" width="10.6328125" style="8" customWidth="1"/>
    <col min="8425" max="8425" width="10.36328125" style="8" customWidth="1"/>
    <col min="8426" max="8426" width="9.6328125" style="8" customWidth="1"/>
    <col min="8427" max="8433" width="8.90625" style="8"/>
    <col min="8434" max="8434" width="9" style="8" customWidth="1"/>
    <col min="8435" max="8435" width="11" style="8" customWidth="1"/>
    <col min="8436" max="8440" width="8.90625" style="8"/>
    <col min="8441" max="8442" width="11.36328125" style="8" customWidth="1"/>
    <col min="8443" max="8443" width="8.90625" style="8"/>
    <col min="8444" max="8444" width="12.6328125" style="8" customWidth="1"/>
    <col min="8445" max="8446" width="11.6328125" style="8" customWidth="1"/>
    <col min="8447" max="8447" width="13.453125" style="8" customWidth="1"/>
    <col min="8448" max="8448" width="11.36328125" style="8" customWidth="1"/>
    <col min="8449" max="8449" width="8.90625" style="8"/>
    <col min="8450" max="8450" width="10" style="8" bestFit="1" customWidth="1"/>
    <col min="8451" max="8451" width="11.54296875" style="8" customWidth="1"/>
    <col min="8452" max="8453" width="9.6328125" style="8" customWidth="1"/>
    <col min="8454" max="8454" width="8.90625" style="8"/>
    <col min="8455" max="8455" width="10.54296875" style="8" customWidth="1"/>
    <col min="8456" max="8458" width="8.90625" style="8"/>
    <col min="8459" max="8459" width="10.54296875" style="8" customWidth="1"/>
    <col min="8460" max="8461" width="8.90625" style="8"/>
    <col min="8462" max="8462" width="10.453125" style="8" customWidth="1"/>
    <col min="8463" max="8668" width="8.90625" style="8"/>
    <col min="8669" max="8669" width="9.36328125" style="8" customWidth="1"/>
    <col min="8670" max="8670" width="9.453125" style="8" customWidth="1"/>
    <col min="8671" max="8671" width="44.54296875" style="8" customWidth="1"/>
    <col min="8672" max="8672" width="10.453125" style="8" customWidth="1"/>
    <col min="8673" max="8678" width="8.90625" style="8"/>
    <col min="8679" max="8679" width="9.36328125" style="8" bestFit="1" customWidth="1"/>
    <col min="8680" max="8680" width="10.6328125" style="8" customWidth="1"/>
    <col min="8681" max="8681" width="10.36328125" style="8" customWidth="1"/>
    <col min="8682" max="8682" width="9.6328125" style="8" customWidth="1"/>
    <col min="8683" max="8689" width="8.90625" style="8"/>
    <col min="8690" max="8690" width="9" style="8" customWidth="1"/>
    <col min="8691" max="8691" width="11" style="8" customWidth="1"/>
    <col min="8692" max="8696" width="8.90625" style="8"/>
    <col min="8697" max="8698" width="11.36328125" style="8" customWidth="1"/>
    <col min="8699" max="8699" width="8.90625" style="8"/>
    <col min="8700" max="8700" width="12.6328125" style="8" customWidth="1"/>
    <col min="8701" max="8702" width="11.6328125" style="8" customWidth="1"/>
    <col min="8703" max="8703" width="13.453125" style="8" customWidth="1"/>
    <col min="8704" max="8704" width="11.36328125" style="8" customWidth="1"/>
    <col min="8705" max="8705" width="8.90625" style="8"/>
    <col min="8706" max="8706" width="10" style="8" bestFit="1" customWidth="1"/>
    <col min="8707" max="8707" width="11.54296875" style="8" customWidth="1"/>
    <col min="8708" max="8709" width="9.6328125" style="8" customWidth="1"/>
    <col min="8710" max="8710" width="8.90625" style="8"/>
    <col min="8711" max="8711" width="10.54296875" style="8" customWidth="1"/>
    <col min="8712" max="8714" width="8.90625" style="8"/>
    <col min="8715" max="8715" width="10.54296875" style="8" customWidth="1"/>
    <col min="8716" max="8717" width="8.90625" style="8"/>
    <col min="8718" max="8718" width="10.453125" style="8" customWidth="1"/>
    <col min="8719" max="8924" width="8.90625" style="8"/>
    <col min="8925" max="8925" width="9.36328125" style="8" customWidth="1"/>
    <col min="8926" max="8926" width="9.453125" style="8" customWidth="1"/>
    <col min="8927" max="8927" width="44.54296875" style="8" customWidth="1"/>
    <col min="8928" max="8928" width="10.453125" style="8" customWidth="1"/>
    <col min="8929" max="8934" width="8.90625" style="8"/>
    <col min="8935" max="8935" width="9.36328125" style="8" bestFit="1" customWidth="1"/>
    <col min="8936" max="8936" width="10.6328125" style="8" customWidth="1"/>
    <col min="8937" max="8937" width="10.36328125" style="8" customWidth="1"/>
    <col min="8938" max="8938" width="9.6328125" style="8" customWidth="1"/>
    <col min="8939" max="8945" width="8.90625" style="8"/>
    <col min="8946" max="8946" width="9" style="8" customWidth="1"/>
    <col min="8947" max="8947" width="11" style="8" customWidth="1"/>
    <col min="8948" max="8952" width="8.90625" style="8"/>
    <col min="8953" max="8954" width="11.36328125" style="8" customWidth="1"/>
    <col min="8955" max="8955" width="8.90625" style="8"/>
    <col min="8956" max="8956" width="12.6328125" style="8" customWidth="1"/>
    <col min="8957" max="8958" width="11.6328125" style="8" customWidth="1"/>
    <col min="8959" max="8959" width="13.453125" style="8" customWidth="1"/>
    <col min="8960" max="8960" width="11.36328125" style="8" customWidth="1"/>
    <col min="8961" max="8961" width="8.90625" style="8"/>
    <col min="8962" max="8962" width="10" style="8" bestFit="1" customWidth="1"/>
    <col min="8963" max="8963" width="11.54296875" style="8" customWidth="1"/>
    <col min="8964" max="8965" width="9.6328125" style="8" customWidth="1"/>
    <col min="8966" max="8966" width="8.90625" style="8"/>
    <col min="8967" max="8967" width="10.54296875" style="8" customWidth="1"/>
    <col min="8968" max="8970" width="8.90625" style="8"/>
    <col min="8971" max="8971" width="10.54296875" style="8" customWidth="1"/>
    <col min="8972" max="8973" width="8.90625" style="8"/>
    <col min="8974" max="8974" width="10.453125" style="8" customWidth="1"/>
    <col min="8975" max="9180" width="8.90625" style="8"/>
    <col min="9181" max="9181" width="9.36328125" style="8" customWidth="1"/>
    <col min="9182" max="9182" width="9.453125" style="8" customWidth="1"/>
    <col min="9183" max="9183" width="44.54296875" style="8" customWidth="1"/>
    <col min="9184" max="9184" width="10.453125" style="8" customWidth="1"/>
    <col min="9185" max="9190" width="8.90625" style="8"/>
    <col min="9191" max="9191" width="9.36328125" style="8" bestFit="1" customWidth="1"/>
    <col min="9192" max="9192" width="10.6328125" style="8" customWidth="1"/>
    <col min="9193" max="9193" width="10.36328125" style="8" customWidth="1"/>
    <col min="9194" max="9194" width="9.6328125" style="8" customWidth="1"/>
    <col min="9195" max="9201" width="8.90625" style="8"/>
    <col min="9202" max="9202" width="9" style="8" customWidth="1"/>
    <col min="9203" max="9203" width="11" style="8" customWidth="1"/>
    <col min="9204" max="9208" width="8.90625" style="8"/>
    <col min="9209" max="9210" width="11.36328125" style="8" customWidth="1"/>
    <col min="9211" max="9211" width="8.90625" style="8"/>
    <col min="9212" max="9212" width="12.6328125" style="8" customWidth="1"/>
    <col min="9213" max="9214" width="11.6328125" style="8" customWidth="1"/>
    <col min="9215" max="9215" width="13.453125" style="8" customWidth="1"/>
    <col min="9216" max="9216" width="11.36328125" style="8" customWidth="1"/>
    <col min="9217" max="9217" width="8.90625" style="8"/>
    <col min="9218" max="9218" width="10" style="8" bestFit="1" customWidth="1"/>
    <col min="9219" max="9219" width="11.54296875" style="8" customWidth="1"/>
    <col min="9220" max="9221" width="9.6328125" style="8" customWidth="1"/>
    <col min="9222" max="9222" width="8.90625" style="8"/>
    <col min="9223" max="9223" width="10.54296875" style="8" customWidth="1"/>
    <col min="9224" max="9226" width="8.90625" style="8"/>
    <col min="9227" max="9227" width="10.54296875" style="8" customWidth="1"/>
    <col min="9228" max="9229" width="8.90625" style="8"/>
    <col min="9230" max="9230" width="10.453125" style="8" customWidth="1"/>
    <col min="9231" max="9436" width="8.90625" style="8"/>
    <col min="9437" max="9437" width="9.36328125" style="8" customWidth="1"/>
    <col min="9438" max="9438" width="9.453125" style="8" customWidth="1"/>
    <col min="9439" max="9439" width="44.54296875" style="8" customWidth="1"/>
    <col min="9440" max="9440" width="10.453125" style="8" customWidth="1"/>
    <col min="9441" max="9446" width="8.90625" style="8"/>
    <col min="9447" max="9447" width="9.36328125" style="8" bestFit="1" customWidth="1"/>
    <col min="9448" max="9448" width="10.6328125" style="8" customWidth="1"/>
    <col min="9449" max="9449" width="10.36328125" style="8" customWidth="1"/>
    <col min="9450" max="9450" width="9.6328125" style="8" customWidth="1"/>
    <col min="9451" max="9457" width="8.90625" style="8"/>
    <col min="9458" max="9458" width="9" style="8" customWidth="1"/>
    <col min="9459" max="9459" width="11" style="8" customWidth="1"/>
    <col min="9460" max="9464" width="8.90625" style="8"/>
    <col min="9465" max="9466" width="11.36328125" style="8" customWidth="1"/>
    <col min="9467" max="9467" width="8.90625" style="8"/>
    <col min="9468" max="9468" width="12.6328125" style="8" customWidth="1"/>
    <col min="9469" max="9470" width="11.6328125" style="8" customWidth="1"/>
    <col min="9471" max="9471" width="13.453125" style="8" customWidth="1"/>
    <col min="9472" max="9472" width="11.36328125" style="8" customWidth="1"/>
    <col min="9473" max="9473" width="8.90625" style="8"/>
    <col min="9474" max="9474" width="10" style="8" bestFit="1" customWidth="1"/>
    <col min="9475" max="9475" width="11.54296875" style="8" customWidth="1"/>
    <col min="9476" max="9477" width="9.6328125" style="8" customWidth="1"/>
    <col min="9478" max="9478" width="8.90625" style="8"/>
    <col min="9479" max="9479" width="10.54296875" style="8" customWidth="1"/>
    <col min="9480" max="9482" width="8.90625" style="8"/>
    <col min="9483" max="9483" width="10.54296875" style="8" customWidth="1"/>
    <col min="9484" max="9485" width="8.90625" style="8"/>
    <col min="9486" max="9486" width="10.453125" style="8" customWidth="1"/>
    <col min="9487" max="9692" width="8.90625" style="8"/>
    <col min="9693" max="9693" width="9.36328125" style="8" customWidth="1"/>
    <col min="9694" max="9694" width="9.453125" style="8" customWidth="1"/>
    <col min="9695" max="9695" width="44.54296875" style="8" customWidth="1"/>
    <col min="9696" max="9696" width="10.453125" style="8" customWidth="1"/>
    <col min="9697" max="9702" width="8.90625" style="8"/>
    <col min="9703" max="9703" width="9.36328125" style="8" bestFit="1" customWidth="1"/>
    <col min="9704" max="9704" width="10.6328125" style="8" customWidth="1"/>
    <col min="9705" max="9705" width="10.36328125" style="8" customWidth="1"/>
    <col min="9706" max="9706" width="9.6328125" style="8" customWidth="1"/>
    <col min="9707" max="9713" width="8.90625" style="8"/>
    <col min="9714" max="9714" width="9" style="8" customWidth="1"/>
    <col min="9715" max="9715" width="11" style="8" customWidth="1"/>
    <col min="9716" max="9720" width="8.90625" style="8"/>
    <col min="9721" max="9722" width="11.36328125" style="8" customWidth="1"/>
    <col min="9723" max="9723" width="8.90625" style="8"/>
    <col min="9724" max="9724" width="12.6328125" style="8" customWidth="1"/>
    <col min="9725" max="9726" width="11.6328125" style="8" customWidth="1"/>
    <col min="9727" max="9727" width="13.453125" style="8" customWidth="1"/>
    <col min="9728" max="9728" width="11.36328125" style="8" customWidth="1"/>
    <col min="9729" max="9729" width="8.90625" style="8"/>
    <col min="9730" max="9730" width="10" style="8" bestFit="1" customWidth="1"/>
    <col min="9731" max="9731" width="11.54296875" style="8" customWidth="1"/>
    <col min="9732" max="9733" width="9.6328125" style="8" customWidth="1"/>
    <col min="9734" max="9734" width="8.90625" style="8"/>
    <col min="9735" max="9735" width="10.54296875" style="8" customWidth="1"/>
    <col min="9736" max="9738" width="8.90625" style="8"/>
    <col min="9739" max="9739" width="10.54296875" style="8" customWidth="1"/>
    <col min="9740" max="9741" width="8.90625" style="8"/>
    <col min="9742" max="9742" width="10.453125" style="8" customWidth="1"/>
    <col min="9743" max="9948" width="8.90625" style="8"/>
    <col min="9949" max="9949" width="9.36328125" style="8" customWidth="1"/>
    <col min="9950" max="9950" width="9.453125" style="8" customWidth="1"/>
    <col min="9951" max="9951" width="44.54296875" style="8" customWidth="1"/>
    <col min="9952" max="9952" width="10.453125" style="8" customWidth="1"/>
    <col min="9953" max="9958" width="8.90625" style="8"/>
    <col min="9959" max="9959" width="9.36328125" style="8" bestFit="1" customWidth="1"/>
    <col min="9960" max="9960" width="10.6328125" style="8" customWidth="1"/>
    <col min="9961" max="9961" width="10.36328125" style="8" customWidth="1"/>
    <col min="9962" max="9962" width="9.6328125" style="8" customWidth="1"/>
    <col min="9963" max="9969" width="8.90625" style="8"/>
    <col min="9970" max="9970" width="9" style="8" customWidth="1"/>
    <col min="9971" max="9971" width="11" style="8" customWidth="1"/>
    <col min="9972" max="9976" width="8.90625" style="8"/>
    <col min="9977" max="9978" width="11.36328125" style="8" customWidth="1"/>
    <col min="9979" max="9979" width="8.90625" style="8"/>
    <col min="9980" max="9980" width="12.6328125" style="8" customWidth="1"/>
    <col min="9981" max="9982" width="11.6328125" style="8" customWidth="1"/>
    <col min="9983" max="9983" width="13.453125" style="8" customWidth="1"/>
    <col min="9984" max="9984" width="11.36328125" style="8" customWidth="1"/>
    <col min="9985" max="9985" width="8.90625" style="8"/>
    <col min="9986" max="9986" width="10" style="8" bestFit="1" customWidth="1"/>
    <col min="9987" max="9987" width="11.54296875" style="8" customWidth="1"/>
    <col min="9988" max="9989" width="9.6328125" style="8" customWidth="1"/>
    <col min="9990" max="9990" width="8.90625" style="8"/>
    <col min="9991" max="9991" width="10.54296875" style="8" customWidth="1"/>
    <col min="9992" max="9994" width="8.90625" style="8"/>
    <col min="9995" max="9995" width="10.54296875" style="8" customWidth="1"/>
    <col min="9996" max="9997" width="8.90625" style="8"/>
    <col min="9998" max="9998" width="10.453125" style="8" customWidth="1"/>
    <col min="9999" max="10204" width="8.90625" style="8"/>
    <col min="10205" max="10205" width="9.36328125" style="8" customWidth="1"/>
    <col min="10206" max="10206" width="9.453125" style="8" customWidth="1"/>
    <col min="10207" max="10207" width="44.54296875" style="8" customWidth="1"/>
    <col min="10208" max="10208" width="10.453125" style="8" customWidth="1"/>
    <col min="10209" max="10214" width="8.90625" style="8"/>
    <col min="10215" max="10215" width="9.36328125" style="8" bestFit="1" customWidth="1"/>
    <col min="10216" max="10216" width="10.6328125" style="8" customWidth="1"/>
    <col min="10217" max="10217" width="10.36328125" style="8" customWidth="1"/>
    <col min="10218" max="10218" width="9.6328125" style="8" customWidth="1"/>
    <col min="10219" max="10225" width="8.90625" style="8"/>
    <col min="10226" max="10226" width="9" style="8" customWidth="1"/>
    <col min="10227" max="10227" width="11" style="8" customWidth="1"/>
    <col min="10228" max="10232" width="8.90625" style="8"/>
    <col min="10233" max="10234" width="11.36328125" style="8" customWidth="1"/>
    <col min="10235" max="10235" width="8.90625" style="8"/>
    <col min="10236" max="10236" width="12.6328125" style="8" customWidth="1"/>
    <col min="10237" max="10238" width="11.6328125" style="8" customWidth="1"/>
    <col min="10239" max="10239" width="13.453125" style="8" customWidth="1"/>
    <col min="10240" max="10240" width="11.36328125" style="8" customWidth="1"/>
    <col min="10241" max="10241" width="8.90625" style="8"/>
    <col min="10242" max="10242" width="10" style="8" bestFit="1" customWidth="1"/>
    <col min="10243" max="10243" width="11.54296875" style="8" customWidth="1"/>
    <col min="10244" max="10245" width="9.6328125" style="8" customWidth="1"/>
    <col min="10246" max="10246" width="8.90625" style="8"/>
    <col min="10247" max="10247" width="10.54296875" style="8" customWidth="1"/>
    <col min="10248" max="10250" width="8.90625" style="8"/>
    <col min="10251" max="10251" width="10.54296875" style="8" customWidth="1"/>
    <col min="10252" max="10253" width="8.90625" style="8"/>
    <col min="10254" max="10254" width="10.453125" style="8" customWidth="1"/>
    <col min="10255" max="10460" width="8.90625" style="8"/>
    <col min="10461" max="10461" width="9.36328125" style="8" customWidth="1"/>
    <col min="10462" max="10462" width="9.453125" style="8" customWidth="1"/>
    <col min="10463" max="10463" width="44.54296875" style="8" customWidth="1"/>
    <col min="10464" max="10464" width="10.453125" style="8" customWidth="1"/>
    <col min="10465" max="10470" width="8.90625" style="8"/>
    <col min="10471" max="10471" width="9.36328125" style="8" bestFit="1" customWidth="1"/>
    <col min="10472" max="10472" width="10.6328125" style="8" customWidth="1"/>
    <col min="10473" max="10473" width="10.36328125" style="8" customWidth="1"/>
    <col min="10474" max="10474" width="9.6328125" style="8" customWidth="1"/>
    <col min="10475" max="10481" width="8.90625" style="8"/>
    <col min="10482" max="10482" width="9" style="8" customWidth="1"/>
    <col min="10483" max="10483" width="11" style="8" customWidth="1"/>
    <col min="10484" max="10488" width="8.90625" style="8"/>
    <col min="10489" max="10490" width="11.36328125" style="8" customWidth="1"/>
    <col min="10491" max="10491" width="8.90625" style="8"/>
    <col min="10492" max="10492" width="12.6328125" style="8" customWidth="1"/>
    <col min="10493" max="10494" width="11.6328125" style="8" customWidth="1"/>
    <col min="10495" max="10495" width="13.453125" style="8" customWidth="1"/>
    <col min="10496" max="10496" width="11.36328125" style="8" customWidth="1"/>
    <col min="10497" max="10497" width="8.90625" style="8"/>
    <col min="10498" max="10498" width="10" style="8" bestFit="1" customWidth="1"/>
    <col min="10499" max="10499" width="11.54296875" style="8" customWidth="1"/>
    <col min="10500" max="10501" width="9.6328125" style="8" customWidth="1"/>
    <col min="10502" max="10502" width="8.90625" style="8"/>
    <col min="10503" max="10503" width="10.54296875" style="8" customWidth="1"/>
    <col min="10504" max="10506" width="8.90625" style="8"/>
    <col min="10507" max="10507" width="10.54296875" style="8" customWidth="1"/>
    <col min="10508" max="10509" width="8.90625" style="8"/>
    <col min="10510" max="10510" width="10.453125" style="8" customWidth="1"/>
    <col min="10511" max="10716" width="8.90625" style="8"/>
    <col min="10717" max="10717" width="9.36328125" style="8" customWidth="1"/>
    <col min="10718" max="10718" width="9.453125" style="8" customWidth="1"/>
    <col min="10719" max="10719" width="44.54296875" style="8" customWidth="1"/>
    <col min="10720" max="10720" width="10.453125" style="8" customWidth="1"/>
    <col min="10721" max="10726" width="8.90625" style="8"/>
    <col min="10727" max="10727" width="9.36328125" style="8" bestFit="1" customWidth="1"/>
    <col min="10728" max="10728" width="10.6328125" style="8" customWidth="1"/>
    <col min="10729" max="10729" width="10.36328125" style="8" customWidth="1"/>
    <col min="10730" max="10730" width="9.6328125" style="8" customWidth="1"/>
    <col min="10731" max="10737" width="8.90625" style="8"/>
    <col min="10738" max="10738" width="9" style="8" customWidth="1"/>
    <col min="10739" max="10739" width="11" style="8" customWidth="1"/>
    <col min="10740" max="10744" width="8.90625" style="8"/>
    <col min="10745" max="10746" width="11.36328125" style="8" customWidth="1"/>
    <col min="10747" max="10747" width="8.90625" style="8"/>
    <col min="10748" max="10748" width="12.6328125" style="8" customWidth="1"/>
    <col min="10749" max="10750" width="11.6328125" style="8" customWidth="1"/>
    <col min="10751" max="10751" width="13.453125" style="8" customWidth="1"/>
    <col min="10752" max="10752" width="11.36328125" style="8" customWidth="1"/>
    <col min="10753" max="10753" width="8.90625" style="8"/>
    <col min="10754" max="10754" width="10" style="8" bestFit="1" customWidth="1"/>
    <col min="10755" max="10755" width="11.54296875" style="8" customWidth="1"/>
    <col min="10756" max="10757" width="9.6328125" style="8" customWidth="1"/>
    <col min="10758" max="10758" width="8.90625" style="8"/>
    <col min="10759" max="10759" width="10.54296875" style="8" customWidth="1"/>
    <col min="10760" max="10762" width="8.90625" style="8"/>
    <col min="10763" max="10763" width="10.54296875" style="8" customWidth="1"/>
    <col min="10764" max="10765" width="8.90625" style="8"/>
    <col min="10766" max="10766" width="10.453125" style="8" customWidth="1"/>
    <col min="10767" max="10972" width="8.90625" style="8"/>
    <col min="10973" max="10973" width="9.36328125" style="8" customWidth="1"/>
    <col min="10974" max="10974" width="9.453125" style="8" customWidth="1"/>
    <col min="10975" max="10975" width="44.54296875" style="8" customWidth="1"/>
    <col min="10976" max="10976" width="10.453125" style="8" customWidth="1"/>
    <col min="10977" max="10982" width="8.90625" style="8"/>
    <col min="10983" max="10983" width="9.36328125" style="8" bestFit="1" customWidth="1"/>
    <col min="10984" max="10984" width="10.6328125" style="8" customWidth="1"/>
    <col min="10985" max="10985" width="10.36328125" style="8" customWidth="1"/>
    <col min="10986" max="10986" width="9.6328125" style="8" customWidth="1"/>
    <col min="10987" max="10993" width="8.90625" style="8"/>
    <col min="10994" max="10994" width="9" style="8" customWidth="1"/>
    <col min="10995" max="10995" width="11" style="8" customWidth="1"/>
    <col min="10996" max="11000" width="8.90625" style="8"/>
    <col min="11001" max="11002" width="11.36328125" style="8" customWidth="1"/>
    <col min="11003" max="11003" width="8.90625" style="8"/>
    <col min="11004" max="11004" width="12.6328125" style="8" customWidth="1"/>
    <col min="11005" max="11006" width="11.6328125" style="8" customWidth="1"/>
    <col min="11007" max="11007" width="13.453125" style="8" customWidth="1"/>
    <col min="11008" max="11008" width="11.36328125" style="8" customWidth="1"/>
    <col min="11009" max="11009" width="8.90625" style="8"/>
    <col min="11010" max="11010" width="10" style="8" bestFit="1" customWidth="1"/>
    <col min="11011" max="11011" width="11.54296875" style="8" customWidth="1"/>
    <col min="11012" max="11013" width="9.6328125" style="8" customWidth="1"/>
    <col min="11014" max="11014" width="8.90625" style="8"/>
    <col min="11015" max="11015" width="10.54296875" style="8" customWidth="1"/>
    <col min="11016" max="11018" width="8.90625" style="8"/>
    <col min="11019" max="11019" width="10.54296875" style="8" customWidth="1"/>
    <col min="11020" max="11021" width="8.90625" style="8"/>
    <col min="11022" max="11022" width="10.453125" style="8" customWidth="1"/>
    <col min="11023" max="11228" width="8.90625" style="8"/>
    <col min="11229" max="11229" width="9.36328125" style="8" customWidth="1"/>
    <col min="11230" max="11230" width="9.453125" style="8" customWidth="1"/>
    <col min="11231" max="11231" width="44.54296875" style="8" customWidth="1"/>
    <col min="11232" max="11232" width="10.453125" style="8" customWidth="1"/>
    <col min="11233" max="11238" width="8.90625" style="8"/>
    <col min="11239" max="11239" width="9.36328125" style="8" bestFit="1" customWidth="1"/>
    <col min="11240" max="11240" width="10.6328125" style="8" customWidth="1"/>
    <col min="11241" max="11241" width="10.36328125" style="8" customWidth="1"/>
    <col min="11242" max="11242" width="9.6328125" style="8" customWidth="1"/>
    <col min="11243" max="11249" width="8.90625" style="8"/>
    <col min="11250" max="11250" width="9" style="8" customWidth="1"/>
    <col min="11251" max="11251" width="11" style="8" customWidth="1"/>
    <col min="11252" max="11256" width="8.90625" style="8"/>
    <col min="11257" max="11258" width="11.36328125" style="8" customWidth="1"/>
    <col min="11259" max="11259" width="8.90625" style="8"/>
    <col min="11260" max="11260" width="12.6328125" style="8" customWidth="1"/>
    <col min="11261" max="11262" width="11.6328125" style="8" customWidth="1"/>
    <col min="11263" max="11263" width="13.453125" style="8" customWidth="1"/>
    <col min="11264" max="11264" width="11.36328125" style="8" customWidth="1"/>
    <col min="11265" max="11265" width="8.90625" style="8"/>
    <col min="11266" max="11266" width="10" style="8" bestFit="1" customWidth="1"/>
    <col min="11267" max="11267" width="11.54296875" style="8" customWidth="1"/>
    <col min="11268" max="11269" width="9.6328125" style="8" customWidth="1"/>
    <col min="11270" max="11270" width="8.90625" style="8"/>
    <col min="11271" max="11271" width="10.54296875" style="8" customWidth="1"/>
    <col min="11272" max="11274" width="8.90625" style="8"/>
    <col min="11275" max="11275" width="10.54296875" style="8" customWidth="1"/>
    <col min="11276" max="11277" width="8.90625" style="8"/>
    <col min="11278" max="11278" width="10.453125" style="8" customWidth="1"/>
    <col min="11279" max="11484" width="8.90625" style="8"/>
    <col min="11485" max="11485" width="9.36328125" style="8" customWidth="1"/>
    <col min="11486" max="11486" width="9.453125" style="8" customWidth="1"/>
    <col min="11487" max="11487" width="44.54296875" style="8" customWidth="1"/>
    <col min="11488" max="11488" width="10.453125" style="8" customWidth="1"/>
    <col min="11489" max="11494" width="8.90625" style="8"/>
    <col min="11495" max="11495" width="9.36328125" style="8" bestFit="1" customWidth="1"/>
    <col min="11496" max="11496" width="10.6328125" style="8" customWidth="1"/>
    <col min="11497" max="11497" width="10.36328125" style="8" customWidth="1"/>
    <col min="11498" max="11498" width="9.6328125" style="8" customWidth="1"/>
    <col min="11499" max="11505" width="8.90625" style="8"/>
    <col min="11506" max="11506" width="9" style="8" customWidth="1"/>
    <col min="11507" max="11507" width="11" style="8" customWidth="1"/>
    <col min="11508" max="11512" width="8.90625" style="8"/>
    <col min="11513" max="11514" width="11.36328125" style="8" customWidth="1"/>
    <col min="11515" max="11515" width="8.90625" style="8"/>
    <col min="11516" max="11516" width="12.6328125" style="8" customWidth="1"/>
    <col min="11517" max="11518" width="11.6328125" style="8" customWidth="1"/>
    <col min="11519" max="11519" width="13.453125" style="8" customWidth="1"/>
    <col min="11520" max="11520" width="11.36328125" style="8" customWidth="1"/>
    <col min="11521" max="11521" width="8.90625" style="8"/>
    <col min="11522" max="11522" width="10" style="8" bestFit="1" customWidth="1"/>
    <col min="11523" max="11523" width="11.54296875" style="8" customWidth="1"/>
    <col min="11524" max="11525" width="9.6328125" style="8" customWidth="1"/>
    <col min="11526" max="11526" width="8.90625" style="8"/>
    <col min="11527" max="11527" width="10.54296875" style="8" customWidth="1"/>
    <col min="11528" max="11530" width="8.90625" style="8"/>
    <col min="11531" max="11531" width="10.54296875" style="8" customWidth="1"/>
    <col min="11532" max="11533" width="8.90625" style="8"/>
    <col min="11534" max="11534" width="10.453125" style="8" customWidth="1"/>
    <col min="11535" max="11740" width="8.90625" style="8"/>
    <col min="11741" max="11741" width="9.36328125" style="8" customWidth="1"/>
    <col min="11742" max="11742" width="9.453125" style="8" customWidth="1"/>
    <col min="11743" max="11743" width="44.54296875" style="8" customWidth="1"/>
    <col min="11744" max="11744" width="10.453125" style="8" customWidth="1"/>
    <col min="11745" max="11750" width="8.90625" style="8"/>
    <col min="11751" max="11751" width="9.36328125" style="8" bestFit="1" customWidth="1"/>
    <col min="11752" max="11752" width="10.6328125" style="8" customWidth="1"/>
    <col min="11753" max="11753" width="10.36328125" style="8" customWidth="1"/>
    <col min="11754" max="11754" width="9.6328125" style="8" customWidth="1"/>
    <col min="11755" max="11761" width="8.90625" style="8"/>
    <col min="11762" max="11762" width="9" style="8" customWidth="1"/>
    <col min="11763" max="11763" width="11" style="8" customWidth="1"/>
    <col min="11764" max="11768" width="8.90625" style="8"/>
    <col min="11769" max="11770" width="11.36328125" style="8" customWidth="1"/>
    <col min="11771" max="11771" width="8.90625" style="8"/>
    <col min="11772" max="11772" width="12.6328125" style="8" customWidth="1"/>
    <col min="11773" max="11774" width="11.6328125" style="8" customWidth="1"/>
    <col min="11775" max="11775" width="13.453125" style="8" customWidth="1"/>
    <col min="11776" max="11776" width="11.36328125" style="8" customWidth="1"/>
    <col min="11777" max="11777" width="8.90625" style="8"/>
    <col min="11778" max="11778" width="10" style="8" bestFit="1" customWidth="1"/>
    <col min="11779" max="11779" width="11.54296875" style="8" customWidth="1"/>
    <col min="11780" max="11781" width="9.6328125" style="8" customWidth="1"/>
    <col min="11782" max="11782" width="8.90625" style="8"/>
    <col min="11783" max="11783" width="10.54296875" style="8" customWidth="1"/>
    <col min="11784" max="11786" width="8.90625" style="8"/>
    <col min="11787" max="11787" width="10.54296875" style="8" customWidth="1"/>
    <col min="11788" max="11789" width="8.90625" style="8"/>
    <col min="11790" max="11790" width="10.453125" style="8" customWidth="1"/>
    <col min="11791" max="11996" width="8.90625" style="8"/>
    <col min="11997" max="11997" width="9.36328125" style="8" customWidth="1"/>
    <col min="11998" max="11998" width="9.453125" style="8" customWidth="1"/>
    <col min="11999" max="11999" width="44.54296875" style="8" customWidth="1"/>
    <col min="12000" max="12000" width="10.453125" style="8" customWidth="1"/>
    <col min="12001" max="12006" width="8.90625" style="8"/>
    <col min="12007" max="12007" width="9.36328125" style="8" bestFit="1" customWidth="1"/>
    <col min="12008" max="12008" width="10.6328125" style="8" customWidth="1"/>
    <col min="12009" max="12009" width="10.36328125" style="8" customWidth="1"/>
    <col min="12010" max="12010" width="9.6328125" style="8" customWidth="1"/>
    <col min="12011" max="12017" width="8.90625" style="8"/>
    <col min="12018" max="12018" width="9" style="8" customWidth="1"/>
    <col min="12019" max="12019" width="11" style="8" customWidth="1"/>
    <col min="12020" max="12024" width="8.90625" style="8"/>
    <col min="12025" max="12026" width="11.36328125" style="8" customWidth="1"/>
    <col min="12027" max="12027" width="8.90625" style="8"/>
    <col min="12028" max="12028" width="12.6328125" style="8" customWidth="1"/>
    <col min="12029" max="12030" width="11.6328125" style="8" customWidth="1"/>
    <col min="12031" max="12031" width="13.453125" style="8" customWidth="1"/>
    <col min="12032" max="12032" width="11.36328125" style="8" customWidth="1"/>
    <col min="12033" max="12033" width="8.90625" style="8"/>
    <col min="12034" max="12034" width="10" style="8" bestFit="1" customWidth="1"/>
    <col min="12035" max="12035" width="11.54296875" style="8" customWidth="1"/>
    <col min="12036" max="12037" width="9.6328125" style="8" customWidth="1"/>
    <col min="12038" max="12038" width="8.90625" style="8"/>
    <col min="12039" max="12039" width="10.54296875" style="8" customWidth="1"/>
    <col min="12040" max="12042" width="8.90625" style="8"/>
    <col min="12043" max="12043" width="10.54296875" style="8" customWidth="1"/>
    <col min="12044" max="12045" width="8.90625" style="8"/>
    <col min="12046" max="12046" width="10.453125" style="8" customWidth="1"/>
    <col min="12047" max="12252" width="8.90625" style="8"/>
    <col min="12253" max="12253" width="9.36328125" style="8" customWidth="1"/>
    <col min="12254" max="12254" width="9.453125" style="8" customWidth="1"/>
    <col min="12255" max="12255" width="44.54296875" style="8" customWidth="1"/>
    <col min="12256" max="12256" width="10.453125" style="8" customWidth="1"/>
    <col min="12257" max="12262" width="8.90625" style="8"/>
    <col min="12263" max="12263" width="9.36328125" style="8" bestFit="1" customWidth="1"/>
    <col min="12264" max="12264" width="10.6328125" style="8" customWidth="1"/>
    <col min="12265" max="12265" width="10.36328125" style="8" customWidth="1"/>
    <col min="12266" max="12266" width="9.6328125" style="8" customWidth="1"/>
    <col min="12267" max="12273" width="8.90625" style="8"/>
    <col min="12274" max="12274" width="9" style="8" customWidth="1"/>
    <col min="12275" max="12275" width="11" style="8" customWidth="1"/>
    <col min="12276" max="12280" width="8.90625" style="8"/>
    <col min="12281" max="12282" width="11.36328125" style="8" customWidth="1"/>
    <col min="12283" max="12283" width="8.90625" style="8"/>
    <col min="12284" max="12284" width="12.6328125" style="8" customWidth="1"/>
    <col min="12285" max="12286" width="11.6328125" style="8" customWidth="1"/>
    <col min="12287" max="12287" width="13.453125" style="8" customWidth="1"/>
    <col min="12288" max="12288" width="11.36328125" style="8" customWidth="1"/>
    <col min="12289" max="12289" width="8.90625" style="8"/>
    <col min="12290" max="12290" width="10" style="8" bestFit="1" customWidth="1"/>
    <col min="12291" max="12291" width="11.54296875" style="8" customWidth="1"/>
    <col min="12292" max="12293" width="9.6328125" style="8" customWidth="1"/>
    <col min="12294" max="12294" width="8.90625" style="8"/>
    <col min="12295" max="12295" width="10.54296875" style="8" customWidth="1"/>
    <col min="12296" max="12298" width="8.90625" style="8"/>
    <col min="12299" max="12299" width="10.54296875" style="8" customWidth="1"/>
    <col min="12300" max="12301" width="8.90625" style="8"/>
    <col min="12302" max="12302" width="10.453125" style="8" customWidth="1"/>
    <col min="12303" max="12508" width="8.90625" style="8"/>
    <col min="12509" max="12509" width="9.36328125" style="8" customWidth="1"/>
    <col min="12510" max="12510" width="9.453125" style="8" customWidth="1"/>
    <col min="12511" max="12511" width="44.54296875" style="8" customWidth="1"/>
    <col min="12512" max="12512" width="10.453125" style="8" customWidth="1"/>
    <col min="12513" max="12518" width="8.90625" style="8"/>
    <col min="12519" max="12519" width="9.36328125" style="8" bestFit="1" customWidth="1"/>
    <col min="12520" max="12520" width="10.6328125" style="8" customWidth="1"/>
    <col min="12521" max="12521" width="10.36328125" style="8" customWidth="1"/>
    <col min="12522" max="12522" width="9.6328125" style="8" customWidth="1"/>
    <col min="12523" max="12529" width="8.90625" style="8"/>
    <col min="12530" max="12530" width="9" style="8" customWidth="1"/>
    <col min="12531" max="12531" width="11" style="8" customWidth="1"/>
    <col min="12532" max="12536" width="8.90625" style="8"/>
    <col min="12537" max="12538" width="11.36328125" style="8" customWidth="1"/>
    <col min="12539" max="12539" width="8.90625" style="8"/>
    <col min="12540" max="12540" width="12.6328125" style="8" customWidth="1"/>
    <col min="12541" max="12542" width="11.6328125" style="8" customWidth="1"/>
    <col min="12543" max="12543" width="13.453125" style="8" customWidth="1"/>
    <col min="12544" max="12544" width="11.36328125" style="8" customWidth="1"/>
    <col min="12545" max="12545" width="8.90625" style="8"/>
    <col min="12546" max="12546" width="10" style="8" bestFit="1" customWidth="1"/>
    <col min="12547" max="12547" width="11.54296875" style="8" customWidth="1"/>
    <col min="12548" max="12549" width="9.6328125" style="8" customWidth="1"/>
    <col min="12550" max="12550" width="8.90625" style="8"/>
    <col min="12551" max="12551" width="10.54296875" style="8" customWidth="1"/>
    <col min="12552" max="12554" width="8.90625" style="8"/>
    <col min="12555" max="12555" width="10.54296875" style="8" customWidth="1"/>
    <col min="12556" max="12557" width="8.90625" style="8"/>
    <col min="12558" max="12558" width="10.453125" style="8" customWidth="1"/>
    <col min="12559" max="12764" width="8.90625" style="8"/>
    <col min="12765" max="12765" width="9.36328125" style="8" customWidth="1"/>
    <col min="12766" max="12766" width="9.453125" style="8" customWidth="1"/>
    <col min="12767" max="12767" width="44.54296875" style="8" customWidth="1"/>
    <col min="12768" max="12768" width="10.453125" style="8" customWidth="1"/>
    <col min="12769" max="12774" width="8.90625" style="8"/>
    <col min="12775" max="12775" width="9.36328125" style="8" bestFit="1" customWidth="1"/>
    <col min="12776" max="12776" width="10.6328125" style="8" customWidth="1"/>
    <col min="12777" max="12777" width="10.36328125" style="8" customWidth="1"/>
    <col min="12778" max="12778" width="9.6328125" style="8" customWidth="1"/>
    <col min="12779" max="12785" width="8.90625" style="8"/>
    <col min="12786" max="12786" width="9" style="8" customWidth="1"/>
    <col min="12787" max="12787" width="11" style="8" customWidth="1"/>
    <col min="12788" max="12792" width="8.90625" style="8"/>
    <col min="12793" max="12794" width="11.36328125" style="8" customWidth="1"/>
    <col min="12795" max="12795" width="8.90625" style="8"/>
    <col min="12796" max="12796" width="12.6328125" style="8" customWidth="1"/>
    <col min="12797" max="12798" width="11.6328125" style="8" customWidth="1"/>
    <col min="12799" max="12799" width="13.453125" style="8" customWidth="1"/>
    <col min="12800" max="12800" width="11.36328125" style="8" customWidth="1"/>
    <col min="12801" max="12801" width="8.90625" style="8"/>
    <col min="12802" max="12802" width="10" style="8" bestFit="1" customWidth="1"/>
    <col min="12803" max="12803" width="11.54296875" style="8" customWidth="1"/>
    <col min="12804" max="12805" width="9.6328125" style="8" customWidth="1"/>
    <col min="12806" max="12806" width="8.90625" style="8"/>
    <col min="12807" max="12807" width="10.54296875" style="8" customWidth="1"/>
    <col min="12808" max="12810" width="8.90625" style="8"/>
    <col min="12811" max="12811" width="10.54296875" style="8" customWidth="1"/>
    <col min="12812" max="12813" width="8.90625" style="8"/>
    <col min="12814" max="12814" width="10.453125" style="8" customWidth="1"/>
    <col min="12815" max="13020" width="8.90625" style="8"/>
    <col min="13021" max="13021" width="9.36328125" style="8" customWidth="1"/>
    <col min="13022" max="13022" width="9.453125" style="8" customWidth="1"/>
    <col min="13023" max="13023" width="44.54296875" style="8" customWidth="1"/>
    <col min="13024" max="13024" width="10.453125" style="8" customWidth="1"/>
    <col min="13025" max="13030" width="8.90625" style="8"/>
    <col min="13031" max="13031" width="9.36328125" style="8" bestFit="1" customWidth="1"/>
    <col min="13032" max="13032" width="10.6328125" style="8" customWidth="1"/>
    <col min="13033" max="13033" width="10.36328125" style="8" customWidth="1"/>
    <col min="13034" max="13034" width="9.6328125" style="8" customWidth="1"/>
    <col min="13035" max="13041" width="8.90625" style="8"/>
    <col min="13042" max="13042" width="9" style="8" customWidth="1"/>
    <col min="13043" max="13043" width="11" style="8" customWidth="1"/>
    <col min="13044" max="13048" width="8.90625" style="8"/>
    <col min="13049" max="13050" width="11.36328125" style="8" customWidth="1"/>
    <col min="13051" max="13051" width="8.90625" style="8"/>
    <col min="13052" max="13052" width="12.6328125" style="8" customWidth="1"/>
    <col min="13053" max="13054" width="11.6328125" style="8" customWidth="1"/>
    <col min="13055" max="13055" width="13.453125" style="8" customWidth="1"/>
    <col min="13056" max="13056" width="11.36328125" style="8" customWidth="1"/>
    <col min="13057" max="13057" width="8.90625" style="8"/>
    <col min="13058" max="13058" width="10" style="8" bestFit="1" customWidth="1"/>
    <col min="13059" max="13059" width="11.54296875" style="8" customWidth="1"/>
    <col min="13060" max="13061" width="9.6328125" style="8" customWidth="1"/>
    <col min="13062" max="13062" width="8.90625" style="8"/>
    <col min="13063" max="13063" width="10.54296875" style="8" customWidth="1"/>
    <col min="13064" max="13066" width="8.90625" style="8"/>
    <col min="13067" max="13067" width="10.54296875" style="8" customWidth="1"/>
    <col min="13068" max="13069" width="8.90625" style="8"/>
    <col min="13070" max="13070" width="10.453125" style="8" customWidth="1"/>
    <col min="13071" max="13276" width="8.90625" style="8"/>
    <col min="13277" max="13277" width="9.36328125" style="8" customWidth="1"/>
    <col min="13278" max="13278" width="9.453125" style="8" customWidth="1"/>
    <col min="13279" max="13279" width="44.54296875" style="8" customWidth="1"/>
    <col min="13280" max="13280" width="10.453125" style="8" customWidth="1"/>
    <col min="13281" max="13286" width="8.90625" style="8"/>
    <col min="13287" max="13287" width="9.36328125" style="8" bestFit="1" customWidth="1"/>
    <col min="13288" max="13288" width="10.6328125" style="8" customWidth="1"/>
    <col min="13289" max="13289" width="10.36328125" style="8" customWidth="1"/>
    <col min="13290" max="13290" width="9.6328125" style="8" customWidth="1"/>
    <col min="13291" max="13297" width="8.90625" style="8"/>
    <col min="13298" max="13298" width="9" style="8" customWidth="1"/>
    <col min="13299" max="13299" width="11" style="8" customWidth="1"/>
    <col min="13300" max="13304" width="8.90625" style="8"/>
    <col min="13305" max="13306" width="11.36328125" style="8" customWidth="1"/>
    <col min="13307" max="13307" width="8.90625" style="8"/>
    <col min="13308" max="13308" width="12.6328125" style="8" customWidth="1"/>
    <col min="13309" max="13310" width="11.6328125" style="8" customWidth="1"/>
    <col min="13311" max="13311" width="13.453125" style="8" customWidth="1"/>
    <col min="13312" max="13312" width="11.36328125" style="8" customWidth="1"/>
    <col min="13313" max="13313" width="8.90625" style="8"/>
    <col min="13314" max="13314" width="10" style="8" bestFit="1" customWidth="1"/>
    <col min="13315" max="13315" width="11.54296875" style="8" customWidth="1"/>
    <col min="13316" max="13317" width="9.6328125" style="8" customWidth="1"/>
    <col min="13318" max="13318" width="8.90625" style="8"/>
    <col min="13319" max="13319" width="10.54296875" style="8" customWidth="1"/>
    <col min="13320" max="13322" width="8.90625" style="8"/>
    <col min="13323" max="13323" width="10.54296875" style="8" customWidth="1"/>
    <col min="13324" max="13325" width="8.90625" style="8"/>
    <col min="13326" max="13326" width="10.453125" style="8" customWidth="1"/>
    <col min="13327" max="13532" width="8.90625" style="8"/>
    <col min="13533" max="13533" width="9.36328125" style="8" customWidth="1"/>
    <col min="13534" max="13534" width="9.453125" style="8" customWidth="1"/>
    <col min="13535" max="13535" width="44.54296875" style="8" customWidth="1"/>
    <col min="13536" max="13536" width="10.453125" style="8" customWidth="1"/>
    <col min="13537" max="13542" width="8.90625" style="8"/>
    <col min="13543" max="13543" width="9.36328125" style="8" bestFit="1" customWidth="1"/>
    <col min="13544" max="13544" width="10.6328125" style="8" customWidth="1"/>
    <col min="13545" max="13545" width="10.36328125" style="8" customWidth="1"/>
    <col min="13546" max="13546" width="9.6328125" style="8" customWidth="1"/>
    <col min="13547" max="13553" width="8.90625" style="8"/>
    <col min="13554" max="13554" width="9" style="8" customWidth="1"/>
    <col min="13555" max="13555" width="11" style="8" customWidth="1"/>
    <col min="13556" max="13560" width="8.90625" style="8"/>
    <col min="13561" max="13562" width="11.36328125" style="8" customWidth="1"/>
    <col min="13563" max="13563" width="8.90625" style="8"/>
    <col min="13564" max="13564" width="12.6328125" style="8" customWidth="1"/>
    <col min="13565" max="13566" width="11.6328125" style="8" customWidth="1"/>
    <col min="13567" max="13567" width="13.453125" style="8" customWidth="1"/>
    <col min="13568" max="13568" width="11.36328125" style="8" customWidth="1"/>
    <col min="13569" max="13569" width="8.90625" style="8"/>
    <col min="13570" max="13570" width="10" style="8" bestFit="1" customWidth="1"/>
    <col min="13571" max="13571" width="11.54296875" style="8" customWidth="1"/>
    <col min="13572" max="13573" width="9.6328125" style="8" customWidth="1"/>
    <col min="13574" max="13574" width="8.90625" style="8"/>
    <col min="13575" max="13575" width="10.54296875" style="8" customWidth="1"/>
    <col min="13576" max="13578" width="8.90625" style="8"/>
    <col min="13579" max="13579" width="10.54296875" style="8" customWidth="1"/>
    <col min="13580" max="13581" width="8.90625" style="8"/>
    <col min="13582" max="13582" width="10.453125" style="8" customWidth="1"/>
    <col min="13583" max="13788" width="8.90625" style="8"/>
    <col min="13789" max="13789" width="9.36328125" style="8" customWidth="1"/>
    <col min="13790" max="13790" width="9.453125" style="8" customWidth="1"/>
    <col min="13791" max="13791" width="44.54296875" style="8" customWidth="1"/>
    <col min="13792" max="13792" width="10.453125" style="8" customWidth="1"/>
    <col min="13793" max="13798" width="8.90625" style="8"/>
    <col min="13799" max="13799" width="9.36328125" style="8" bestFit="1" customWidth="1"/>
    <col min="13800" max="13800" width="10.6328125" style="8" customWidth="1"/>
    <col min="13801" max="13801" width="10.36328125" style="8" customWidth="1"/>
    <col min="13802" max="13802" width="9.6328125" style="8" customWidth="1"/>
    <col min="13803" max="13809" width="8.90625" style="8"/>
    <col min="13810" max="13810" width="9" style="8" customWidth="1"/>
    <col min="13811" max="13811" width="11" style="8" customWidth="1"/>
    <col min="13812" max="13816" width="8.90625" style="8"/>
    <col min="13817" max="13818" width="11.36328125" style="8" customWidth="1"/>
    <col min="13819" max="13819" width="8.90625" style="8"/>
    <col min="13820" max="13820" width="12.6328125" style="8" customWidth="1"/>
    <col min="13821" max="13822" width="11.6328125" style="8" customWidth="1"/>
    <col min="13823" max="13823" width="13.453125" style="8" customWidth="1"/>
    <col min="13824" max="13824" width="11.36328125" style="8" customWidth="1"/>
    <col min="13825" max="13825" width="8.90625" style="8"/>
    <col min="13826" max="13826" width="10" style="8" bestFit="1" customWidth="1"/>
    <col min="13827" max="13827" width="11.54296875" style="8" customWidth="1"/>
    <col min="13828" max="13829" width="9.6328125" style="8" customWidth="1"/>
    <col min="13830" max="13830" width="8.90625" style="8"/>
    <col min="13831" max="13831" width="10.54296875" style="8" customWidth="1"/>
    <col min="13832" max="13834" width="8.90625" style="8"/>
    <col min="13835" max="13835" width="10.54296875" style="8" customWidth="1"/>
    <col min="13836" max="13837" width="8.90625" style="8"/>
    <col min="13838" max="13838" width="10.453125" style="8" customWidth="1"/>
    <col min="13839" max="14044" width="8.90625" style="8"/>
    <col min="14045" max="14045" width="9.36328125" style="8" customWidth="1"/>
    <col min="14046" max="14046" width="9.453125" style="8" customWidth="1"/>
    <col min="14047" max="14047" width="44.54296875" style="8" customWidth="1"/>
    <col min="14048" max="14048" width="10.453125" style="8" customWidth="1"/>
    <col min="14049" max="14054" width="8.90625" style="8"/>
    <col min="14055" max="14055" width="9.36328125" style="8" bestFit="1" customWidth="1"/>
    <col min="14056" max="14056" width="10.6328125" style="8" customWidth="1"/>
    <col min="14057" max="14057" width="10.36328125" style="8" customWidth="1"/>
    <col min="14058" max="14058" width="9.6328125" style="8" customWidth="1"/>
    <col min="14059" max="14065" width="8.90625" style="8"/>
    <col min="14066" max="14066" width="9" style="8" customWidth="1"/>
    <col min="14067" max="14067" width="11" style="8" customWidth="1"/>
    <col min="14068" max="14072" width="8.90625" style="8"/>
    <col min="14073" max="14074" width="11.36328125" style="8" customWidth="1"/>
    <col min="14075" max="14075" width="8.90625" style="8"/>
    <col min="14076" max="14076" width="12.6328125" style="8" customWidth="1"/>
    <col min="14077" max="14078" width="11.6328125" style="8" customWidth="1"/>
    <col min="14079" max="14079" width="13.453125" style="8" customWidth="1"/>
    <col min="14080" max="14080" width="11.36328125" style="8" customWidth="1"/>
    <col min="14081" max="14081" width="8.90625" style="8"/>
    <col min="14082" max="14082" width="10" style="8" bestFit="1" customWidth="1"/>
    <col min="14083" max="14083" width="11.54296875" style="8" customWidth="1"/>
    <col min="14084" max="14085" width="9.6328125" style="8" customWidth="1"/>
    <col min="14086" max="14086" width="8.90625" style="8"/>
    <col min="14087" max="14087" width="10.54296875" style="8" customWidth="1"/>
    <col min="14088" max="14090" width="8.90625" style="8"/>
    <col min="14091" max="14091" width="10.54296875" style="8" customWidth="1"/>
    <col min="14092" max="14093" width="8.90625" style="8"/>
    <col min="14094" max="14094" width="10.453125" style="8" customWidth="1"/>
    <col min="14095" max="14300" width="8.90625" style="8"/>
    <col min="14301" max="14301" width="9.36328125" style="8" customWidth="1"/>
    <col min="14302" max="14302" width="9.453125" style="8" customWidth="1"/>
    <col min="14303" max="14303" width="44.54296875" style="8" customWidth="1"/>
    <col min="14304" max="14304" width="10.453125" style="8" customWidth="1"/>
    <col min="14305" max="14310" width="8.90625" style="8"/>
    <col min="14311" max="14311" width="9.36328125" style="8" bestFit="1" customWidth="1"/>
    <col min="14312" max="14312" width="10.6328125" style="8" customWidth="1"/>
    <col min="14313" max="14313" width="10.36328125" style="8" customWidth="1"/>
    <col min="14314" max="14314" width="9.6328125" style="8" customWidth="1"/>
    <col min="14315" max="14321" width="8.90625" style="8"/>
    <col min="14322" max="14322" width="9" style="8" customWidth="1"/>
    <col min="14323" max="14323" width="11" style="8" customWidth="1"/>
    <col min="14324" max="14328" width="8.90625" style="8"/>
    <col min="14329" max="14330" width="11.36328125" style="8" customWidth="1"/>
    <col min="14331" max="14331" width="8.90625" style="8"/>
    <col min="14332" max="14332" width="12.6328125" style="8" customWidth="1"/>
    <col min="14333" max="14334" width="11.6328125" style="8" customWidth="1"/>
    <col min="14335" max="14335" width="13.453125" style="8" customWidth="1"/>
    <col min="14336" max="14336" width="11.36328125" style="8" customWidth="1"/>
    <col min="14337" max="14337" width="8.90625" style="8"/>
    <col min="14338" max="14338" width="10" style="8" bestFit="1" customWidth="1"/>
    <col min="14339" max="14339" width="11.54296875" style="8" customWidth="1"/>
    <col min="14340" max="14341" width="9.6328125" style="8" customWidth="1"/>
    <col min="14342" max="14342" width="8.90625" style="8"/>
    <col min="14343" max="14343" width="10.54296875" style="8" customWidth="1"/>
    <col min="14344" max="14346" width="8.90625" style="8"/>
    <col min="14347" max="14347" width="10.54296875" style="8" customWidth="1"/>
    <col min="14348" max="14349" width="8.90625" style="8"/>
    <col min="14350" max="14350" width="10.453125" style="8" customWidth="1"/>
    <col min="14351" max="14556" width="8.90625" style="8"/>
    <col min="14557" max="14557" width="9.36328125" style="8" customWidth="1"/>
    <col min="14558" max="14558" width="9.453125" style="8" customWidth="1"/>
    <col min="14559" max="14559" width="44.54296875" style="8" customWidth="1"/>
    <col min="14560" max="14560" width="10.453125" style="8" customWidth="1"/>
    <col min="14561" max="14566" width="8.90625" style="8"/>
    <col min="14567" max="14567" width="9.36328125" style="8" bestFit="1" customWidth="1"/>
    <col min="14568" max="14568" width="10.6328125" style="8" customWidth="1"/>
    <col min="14569" max="14569" width="10.36328125" style="8" customWidth="1"/>
    <col min="14570" max="14570" width="9.6328125" style="8" customWidth="1"/>
    <col min="14571" max="14577" width="8.90625" style="8"/>
    <col min="14578" max="14578" width="9" style="8" customWidth="1"/>
    <col min="14579" max="14579" width="11" style="8" customWidth="1"/>
    <col min="14580" max="14584" width="8.90625" style="8"/>
    <col min="14585" max="14586" width="11.36328125" style="8" customWidth="1"/>
    <col min="14587" max="14587" width="8.90625" style="8"/>
    <col min="14588" max="14588" width="12.6328125" style="8" customWidth="1"/>
    <col min="14589" max="14590" width="11.6328125" style="8" customWidth="1"/>
    <col min="14591" max="14591" width="13.453125" style="8" customWidth="1"/>
    <col min="14592" max="14592" width="11.36328125" style="8" customWidth="1"/>
    <col min="14593" max="14593" width="8.90625" style="8"/>
    <col min="14594" max="14594" width="10" style="8" bestFit="1" customWidth="1"/>
    <col min="14595" max="14595" width="11.54296875" style="8" customWidth="1"/>
    <col min="14596" max="14597" width="9.6328125" style="8" customWidth="1"/>
    <col min="14598" max="14598" width="8.90625" style="8"/>
    <col min="14599" max="14599" width="10.54296875" style="8" customWidth="1"/>
    <col min="14600" max="14602" width="8.90625" style="8"/>
    <col min="14603" max="14603" width="10.54296875" style="8" customWidth="1"/>
    <col min="14604" max="14605" width="8.90625" style="8"/>
    <col min="14606" max="14606" width="10.453125" style="8" customWidth="1"/>
    <col min="14607" max="14812" width="8.90625" style="8"/>
    <col min="14813" max="14813" width="9.36328125" style="8" customWidth="1"/>
    <col min="14814" max="14814" width="9.453125" style="8" customWidth="1"/>
    <col min="14815" max="14815" width="44.54296875" style="8" customWidth="1"/>
    <col min="14816" max="14816" width="10.453125" style="8" customWidth="1"/>
    <col min="14817" max="14822" width="8.90625" style="8"/>
    <col min="14823" max="14823" width="9.36328125" style="8" bestFit="1" customWidth="1"/>
    <col min="14824" max="14824" width="10.6328125" style="8" customWidth="1"/>
    <col min="14825" max="14825" width="10.36328125" style="8" customWidth="1"/>
    <col min="14826" max="14826" width="9.6328125" style="8" customWidth="1"/>
    <col min="14827" max="14833" width="8.90625" style="8"/>
    <col min="14834" max="14834" width="9" style="8" customWidth="1"/>
    <col min="14835" max="14835" width="11" style="8" customWidth="1"/>
    <col min="14836" max="14840" width="8.90625" style="8"/>
    <col min="14841" max="14842" width="11.36328125" style="8" customWidth="1"/>
    <col min="14843" max="14843" width="8.90625" style="8"/>
    <col min="14844" max="14844" width="12.6328125" style="8" customWidth="1"/>
    <col min="14845" max="14846" width="11.6328125" style="8" customWidth="1"/>
    <col min="14847" max="14847" width="13.453125" style="8" customWidth="1"/>
    <col min="14848" max="14848" width="11.36328125" style="8" customWidth="1"/>
    <col min="14849" max="14849" width="8.90625" style="8"/>
    <col min="14850" max="14850" width="10" style="8" bestFit="1" customWidth="1"/>
    <col min="14851" max="14851" width="11.54296875" style="8" customWidth="1"/>
    <col min="14852" max="14853" width="9.6328125" style="8" customWidth="1"/>
    <col min="14854" max="14854" width="8.90625" style="8"/>
    <col min="14855" max="14855" width="10.54296875" style="8" customWidth="1"/>
    <col min="14856" max="14858" width="8.90625" style="8"/>
    <col min="14859" max="14859" width="10.54296875" style="8" customWidth="1"/>
    <col min="14860" max="14861" width="8.90625" style="8"/>
    <col min="14862" max="14862" width="10.453125" style="8" customWidth="1"/>
    <col min="14863" max="15068" width="8.90625" style="8"/>
    <col min="15069" max="15069" width="9.36328125" style="8" customWidth="1"/>
    <col min="15070" max="15070" width="9.453125" style="8" customWidth="1"/>
    <col min="15071" max="15071" width="44.54296875" style="8" customWidth="1"/>
    <col min="15072" max="15072" width="10.453125" style="8" customWidth="1"/>
    <col min="15073" max="15078" width="8.90625" style="8"/>
    <col min="15079" max="15079" width="9.36328125" style="8" bestFit="1" customWidth="1"/>
    <col min="15080" max="15080" width="10.6328125" style="8" customWidth="1"/>
    <col min="15081" max="15081" width="10.36328125" style="8" customWidth="1"/>
    <col min="15082" max="15082" width="9.6328125" style="8" customWidth="1"/>
    <col min="15083" max="15089" width="8.90625" style="8"/>
    <col min="15090" max="15090" width="9" style="8" customWidth="1"/>
    <col min="15091" max="15091" width="11" style="8" customWidth="1"/>
    <col min="15092" max="15096" width="8.90625" style="8"/>
    <col min="15097" max="15098" width="11.36328125" style="8" customWidth="1"/>
    <col min="15099" max="15099" width="8.90625" style="8"/>
    <col min="15100" max="15100" width="12.6328125" style="8" customWidth="1"/>
    <col min="15101" max="15102" width="11.6328125" style="8" customWidth="1"/>
    <col min="15103" max="15103" width="13.453125" style="8" customWidth="1"/>
    <col min="15104" max="15104" width="11.36328125" style="8" customWidth="1"/>
    <col min="15105" max="15105" width="8.90625" style="8"/>
    <col min="15106" max="15106" width="10" style="8" bestFit="1" customWidth="1"/>
    <col min="15107" max="15107" width="11.54296875" style="8" customWidth="1"/>
    <col min="15108" max="15109" width="9.6328125" style="8" customWidth="1"/>
    <col min="15110" max="15110" width="8.90625" style="8"/>
    <col min="15111" max="15111" width="10.54296875" style="8" customWidth="1"/>
    <col min="15112" max="15114" width="8.90625" style="8"/>
    <col min="15115" max="15115" width="10.54296875" style="8" customWidth="1"/>
    <col min="15116" max="15117" width="8.90625" style="8"/>
    <col min="15118" max="15118" width="10.453125" style="8" customWidth="1"/>
    <col min="15119" max="15324" width="8.90625" style="8"/>
    <col min="15325" max="15325" width="9.36328125" style="8" customWidth="1"/>
    <col min="15326" max="15326" width="9.453125" style="8" customWidth="1"/>
    <col min="15327" max="15327" width="44.54296875" style="8" customWidth="1"/>
    <col min="15328" max="15328" width="10.453125" style="8" customWidth="1"/>
    <col min="15329" max="15334" width="8.90625" style="8"/>
    <col min="15335" max="15335" width="9.36328125" style="8" bestFit="1" customWidth="1"/>
    <col min="15336" max="15336" width="10.6328125" style="8" customWidth="1"/>
    <col min="15337" max="15337" width="10.36328125" style="8" customWidth="1"/>
    <col min="15338" max="15338" width="9.6328125" style="8" customWidth="1"/>
    <col min="15339" max="15345" width="8.90625" style="8"/>
    <col min="15346" max="15346" width="9" style="8" customWidth="1"/>
    <col min="15347" max="15347" width="11" style="8" customWidth="1"/>
    <col min="15348" max="15352" width="8.90625" style="8"/>
    <col min="15353" max="15354" width="11.36328125" style="8" customWidth="1"/>
    <col min="15355" max="15355" width="8.90625" style="8"/>
    <col min="15356" max="15356" width="12.6328125" style="8" customWidth="1"/>
    <col min="15357" max="15358" width="11.6328125" style="8" customWidth="1"/>
    <col min="15359" max="15359" width="13.453125" style="8" customWidth="1"/>
    <col min="15360" max="15360" width="11.36328125" style="8" customWidth="1"/>
    <col min="15361" max="15361" width="8.90625" style="8"/>
    <col min="15362" max="15362" width="10" style="8" bestFit="1" customWidth="1"/>
    <col min="15363" max="15363" width="11.54296875" style="8" customWidth="1"/>
    <col min="15364" max="15365" width="9.6328125" style="8" customWidth="1"/>
    <col min="15366" max="15366" width="8.90625" style="8"/>
    <col min="15367" max="15367" width="10.54296875" style="8" customWidth="1"/>
    <col min="15368" max="15370" width="8.90625" style="8"/>
    <col min="15371" max="15371" width="10.54296875" style="8" customWidth="1"/>
    <col min="15372" max="15373" width="8.90625" style="8"/>
    <col min="15374" max="15374" width="10.453125" style="8" customWidth="1"/>
    <col min="15375" max="15580" width="8.90625" style="8"/>
    <col min="15581" max="15581" width="9.36328125" style="8" customWidth="1"/>
    <col min="15582" max="15582" width="9.453125" style="8" customWidth="1"/>
    <col min="15583" max="15583" width="44.54296875" style="8" customWidth="1"/>
    <col min="15584" max="15584" width="10.453125" style="8" customWidth="1"/>
    <col min="15585" max="15590" width="8.90625" style="8"/>
    <col min="15591" max="15591" width="9.36328125" style="8" bestFit="1" customWidth="1"/>
    <col min="15592" max="15592" width="10.6328125" style="8" customWidth="1"/>
    <col min="15593" max="15593" width="10.36328125" style="8" customWidth="1"/>
    <col min="15594" max="15594" width="9.6328125" style="8" customWidth="1"/>
    <col min="15595" max="15601" width="8.90625" style="8"/>
    <col min="15602" max="15602" width="9" style="8" customWidth="1"/>
    <col min="15603" max="15603" width="11" style="8" customWidth="1"/>
    <col min="15604" max="15608" width="8.90625" style="8"/>
    <col min="15609" max="15610" width="11.36328125" style="8" customWidth="1"/>
    <col min="15611" max="15611" width="8.90625" style="8"/>
    <col min="15612" max="15612" width="12.6328125" style="8" customWidth="1"/>
    <col min="15613" max="15614" width="11.6328125" style="8" customWidth="1"/>
    <col min="15615" max="15615" width="13.453125" style="8" customWidth="1"/>
    <col min="15616" max="15616" width="11.36328125" style="8" customWidth="1"/>
    <col min="15617" max="15617" width="8.90625" style="8"/>
    <col min="15618" max="15618" width="10" style="8" bestFit="1" customWidth="1"/>
    <col min="15619" max="15619" width="11.54296875" style="8" customWidth="1"/>
    <col min="15620" max="15621" width="9.6328125" style="8" customWidth="1"/>
    <col min="15622" max="15622" width="8.90625" style="8"/>
    <col min="15623" max="15623" width="10.54296875" style="8" customWidth="1"/>
    <col min="15624" max="15626" width="8.90625" style="8"/>
    <col min="15627" max="15627" width="10.54296875" style="8" customWidth="1"/>
    <col min="15628" max="15629" width="8.90625" style="8"/>
    <col min="15630" max="15630" width="10.453125" style="8" customWidth="1"/>
    <col min="15631" max="15836" width="8.90625" style="8"/>
    <col min="15837" max="15837" width="9.36328125" style="8" customWidth="1"/>
    <col min="15838" max="15838" width="9.453125" style="8" customWidth="1"/>
    <col min="15839" max="15839" width="44.54296875" style="8" customWidth="1"/>
    <col min="15840" max="15840" width="10.453125" style="8" customWidth="1"/>
    <col min="15841" max="15846" width="8.90625" style="8"/>
    <col min="15847" max="15847" width="9.36328125" style="8" bestFit="1" customWidth="1"/>
    <col min="15848" max="15848" width="10.6328125" style="8" customWidth="1"/>
    <col min="15849" max="15849" width="10.36328125" style="8" customWidth="1"/>
    <col min="15850" max="15850" width="9.6328125" style="8" customWidth="1"/>
    <col min="15851" max="15857" width="8.90625" style="8"/>
    <col min="15858" max="15858" width="9" style="8" customWidth="1"/>
    <col min="15859" max="15859" width="11" style="8" customWidth="1"/>
    <col min="15860" max="15864" width="8.90625" style="8"/>
    <col min="15865" max="15866" width="11.36328125" style="8" customWidth="1"/>
    <col min="15867" max="15867" width="8.90625" style="8"/>
    <col min="15868" max="15868" width="12.6328125" style="8" customWidth="1"/>
    <col min="15869" max="15870" width="11.6328125" style="8" customWidth="1"/>
    <col min="15871" max="15871" width="13.453125" style="8" customWidth="1"/>
    <col min="15872" max="15872" width="11.36328125" style="8" customWidth="1"/>
    <col min="15873" max="15873" width="8.90625" style="8"/>
    <col min="15874" max="15874" width="10" style="8" bestFit="1" customWidth="1"/>
    <col min="15875" max="15875" width="11.54296875" style="8" customWidth="1"/>
    <col min="15876" max="15877" width="9.6328125" style="8" customWidth="1"/>
    <col min="15878" max="15878" width="8.90625" style="8"/>
    <col min="15879" max="15879" width="10.54296875" style="8" customWidth="1"/>
    <col min="15880" max="15882" width="8.90625" style="8"/>
    <col min="15883" max="15883" width="10.54296875" style="8" customWidth="1"/>
    <col min="15884" max="15885" width="8.90625" style="8"/>
    <col min="15886" max="15886" width="10.453125" style="8" customWidth="1"/>
    <col min="15887" max="16092" width="8.90625" style="8"/>
    <col min="16093" max="16093" width="9.36328125" style="8" customWidth="1"/>
    <col min="16094" max="16094" width="9.453125" style="8" customWidth="1"/>
    <col min="16095" max="16095" width="44.54296875" style="8" customWidth="1"/>
    <col min="16096" max="16096" width="10.453125" style="8" customWidth="1"/>
    <col min="16097" max="16102" width="8.90625" style="8"/>
    <col min="16103" max="16103" width="9.36328125" style="8" bestFit="1" customWidth="1"/>
    <col min="16104" max="16104" width="10.6328125" style="8" customWidth="1"/>
    <col min="16105" max="16105" width="10.36328125" style="8" customWidth="1"/>
    <col min="16106" max="16106" width="9.6328125" style="8" customWidth="1"/>
    <col min="16107" max="16113" width="8.90625" style="8"/>
    <col min="16114" max="16114" width="9" style="8" customWidth="1"/>
    <col min="16115" max="16115" width="11" style="8" customWidth="1"/>
    <col min="16116" max="16120" width="8.90625" style="8"/>
    <col min="16121" max="16122" width="11.36328125" style="8" customWidth="1"/>
    <col min="16123" max="16123" width="8.90625" style="8"/>
    <col min="16124" max="16124" width="12.6328125" style="8" customWidth="1"/>
    <col min="16125" max="16126" width="11.6328125" style="8" customWidth="1"/>
    <col min="16127" max="16127" width="13.453125" style="8" customWidth="1"/>
    <col min="16128" max="16128" width="11.36328125" style="8" customWidth="1"/>
    <col min="16129" max="16129" width="8.90625" style="8"/>
    <col min="16130" max="16130" width="10" style="8" bestFit="1" customWidth="1"/>
    <col min="16131" max="16131" width="11.54296875" style="8" customWidth="1"/>
    <col min="16132" max="16133" width="9.6328125" style="8" customWidth="1"/>
    <col min="16134" max="16134" width="8.90625" style="8"/>
    <col min="16135" max="16135" width="10.54296875" style="8" customWidth="1"/>
    <col min="16136" max="16138" width="8.90625" style="8"/>
    <col min="16139" max="16139" width="10.54296875" style="8" customWidth="1"/>
    <col min="16140" max="16141" width="8.90625" style="8"/>
    <col min="16142" max="16142" width="10.453125" style="8" customWidth="1"/>
    <col min="16143" max="16378" width="8.90625" style="8"/>
    <col min="16379" max="16384" width="9.36328125" style="8" customWidth="1"/>
  </cols>
  <sheetData>
    <row r="1" spans="2:18" s="10" customFormat="1" ht="26" x14ac:dyDescent="0.25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2:18" s="10" customFormat="1" ht="26" x14ac:dyDescent="0.25">
      <c r="B2" s="137"/>
      <c r="C2" s="173" t="s">
        <v>122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18" s="10" customFormat="1" ht="30" customHeight="1" x14ac:dyDescent="0.25">
      <c r="B3" s="201" t="s">
        <v>54</v>
      </c>
      <c r="C3" s="204" t="s">
        <v>16</v>
      </c>
      <c r="D3" s="199" t="s">
        <v>17</v>
      </c>
      <c r="E3" s="199"/>
      <c r="F3" s="199"/>
      <c r="G3" s="199"/>
      <c r="H3" s="199"/>
      <c r="I3" s="199"/>
      <c r="J3" s="199"/>
      <c r="K3" s="199"/>
      <c r="L3" s="199"/>
      <c r="M3" s="199" t="s">
        <v>18</v>
      </c>
      <c r="N3" s="199" t="s">
        <v>19</v>
      </c>
      <c r="O3" s="199"/>
      <c r="P3" s="212" t="s">
        <v>32</v>
      </c>
      <c r="Q3" s="212"/>
      <c r="R3" s="212"/>
    </row>
    <row r="4" spans="2:18" s="10" customFormat="1" x14ac:dyDescent="0.25">
      <c r="B4" s="202"/>
      <c r="C4" s="205"/>
      <c r="D4" s="198" t="s">
        <v>20</v>
      </c>
      <c r="E4" s="210" t="s">
        <v>21</v>
      </c>
      <c r="F4" s="210"/>
      <c r="G4" s="210"/>
      <c r="H4" s="210"/>
      <c r="I4" s="210"/>
      <c r="J4" s="198" t="s">
        <v>22</v>
      </c>
      <c r="K4" s="198" t="s">
        <v>55</v>
      </c>
      <c r="L4" s="198" t="s">
        <v>23</v>
      </c>
      <c r="M4" s="199"/>
      <c r="N4" s="198" t="s">
        <v>24</v>
      </c>
      <c r="O4" s="198"/>
      <c r="P4" s="211" t="s">
        <v>53</v>
      </c>
      <c r="Q4" s="211" t="s">
        <v>46</v>
      </c>
      <c r="R4" s="211" t="s">
        <v>33</v>
      </c>
    </row>
    <row r="5" spans="2:18" s="10" customFormat="1" ht="43.5" x14ac:dyDescent="0.25">
      <c r="B5" s="202"/>
      <c r="C5" s="205"/>
      <c r="D5" s="198"/>
      <c r="E5" s="138" t="s">
        <v>25</v>
      </c>
      <c r="F5" s="3" t="s">
        <v>31</v>
      </c>
      <c r="G5" s="198" t="s">
        <v>26</v>
      </c>
      <c r="H5" s="198"/>
      <c r="I5" s="198"/>
      <c r="J5" s="198"/>
      <c r="K5" s="198"/>
      <c r="L5" s="198"/>
      <c r="M5" s="199"/>
      <c r="N5" s="138" t="s">
        <v>47</v>
      </c>
      <c r="O5" s="138" t="s">
        <v>48</v>
      </c>
      <c r="P5" s="211"/>
      <c r="Q5" s="211"/>
      <c r="R5" s="211"/>
    </row>
    <row r="6" spans="2:18" s="10" customFormat="1" ht="16.5" x14ac:dyDescent="0.25">
      <c r="B6" s="203"/>
      <c r="C6" s="206"/>
      <c r="D6" s="4" t="s">
        <v>10</v>
      </c>
      <c r="E6" s="1" t="s">
        <v>27</v>
      </c>
      <c r="F6" s="4" t="s">
        <v>10</v>
      </c>
      <c r="G6" s="4" t="s">
        <v>56</v>
      </c>
      <c r="H6" s="1" t="s">
        <v>28</v>
      </c>
      <c r="I6" s="4" t="s">
        <v>34</v>
      </c>
      <c r="J6" s="1" t="s">
        <v>57</v>
      </c>
      <c r="K6" s="1" t="s">
        <v>72</v>
      </c>
      <c r="L6" s="1" t="s">
        <v>72</v>
      </c>
      <c r="M6" s="1" t="s">
        <v>72</v>
      </c>
      <c r="N6" s="1" t="s">
        <v>72</v>
      </c>
      <c r="O6" s="1" t="s">
        <v>72</v>
      </c>
      <c r="P6" s="9">
        <v>0.2</v>
      </c>
      <c r="Q6" s="9">
        <v>0.7</v>
      </c>
      <c r="R6" s="9">
        <v>0.1</v>
      </c>
    </row>
    <row r="7" spans="2:18" s="10" customFormat="1" x14ac:dyDescent="0.25">
      <c r="B7" s="5"/>
      <c r="C7" s="11" t="s">
        <v>50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2:18" s="10" customFormat="1" x14ac:dyDescent="0.25">
      <c r="B8" s="6"/>
      <c r="C8" s="12" t="s">
        <v>119</v>
      </c>
      <c r="D8" s="13">
        <f>(E8*3.6)+F8+I8</f>
        <v>0</v>
      </c>
      <c r="E8" s="14"/>
      <c r="F8" s="14"/>
      <c r="G8" s="14"/>
      <c r="H8" s="14"/>
      <c r="I8" s="14"/>
      <c r="J8" s="14"/>
      <c r="K8" s="189">
        <f>E8*'Ref. spotřeby'!$J$272+'02'!F8*'Ref. spotřeby'!$G$272+'02'!H8*'Ref. spotřeby'!$D$272+'02'!J8*('Ref. spotřeby'!$M$272+'Ref. spotřeby'!$P$272)</f>
        <v>0</v>
      </c>
      <c r="L8" s="15">
        <v>0</v>
      </c>
      <c r="M8" s="15">
        <f t="shared" ref="M8:M32" si="0">K8*$C$41</f>
        <v>0</v>
      </c>
      <c r="N8" s="7"/>
      <c r="O8" s="7"/>
      <c r="P8" s="16"/>
      <c r="Q8" s="17"/>
      <c r="R8" s="17"/>
    </row>
    <row r="9" spans="2:18" s="10" customFormat="1" x14ac:dyDescent="0.25">
      <c r="B9" s="6"/>
      <c r="C9" s="12" t="s">
        <v>112</v>
      </c>
      <c r="D9" s="13">
        <f t="shared" ref="D9:D13" si="1">(E9*3.6)+F9+I9</f>
        <v>0</v>
      </c>
      <c r="E9" s="12"/>
      <c r="F9" s="12"/>
      <c r="G9" s="12"/>
      <c r="H9" s="12"/>
      <c r="I9" s="12"/>
      <c r="J9" s="12"/>
      <c r="K9" s="189">
        <f>E9*'Ref. spotřeby'!$J$272+'02'!F9*'Ref. spotřeby'!$G$272+'02'!H9*'Ref. spotřeby'!$D$272+'02'!J9*('Ref. spotřeby'!$M$272+'Ref. spotřeby'!$P$272)</f>
        <v>0</v>
      </c>
      <c r="L9" s="15">
        <v>0</v>
      </c>
      <c r="M9" s="15">
        <f t="shared" si="0"/>
        <v>0</v>
      </c>
      <c r="N9" s="7"/>
      <c r="O9" s="7"/>
      <c r="P9" s="18"/>
      <c r="Q9" s="17"/>
      <c r="R9" s="17"/>
    </row>
    <row r="10" spans="2:18" s="10" customFormat="1" x14ac:dyDescent="0.25">
      <c r="B10" s="6"/>
      <c r="C10" s="12" t="s">
        <v>129</v>
      </c>
      <c r="D10" s="13">
        <f t="shared" si="1"/>
        <v>0</v>
      </c>
      <c r="E10" s="14"/>
      <c r="F10" s="14"/>
      <c r="G10" s="14"/>
      <c r="H10" s="14"/>
      <c r="I10" s="14"/>
      <c r="J10" s="14"/>
      <c r="K10" s="189">
        <f>E10*'Ref. spotřeby'!$J$272+'02'!F10*'Ref. spotřeby'!$G$272+'02'!H10*'Ref. spotřeby'!$D$272+'02'!J10*('Ref. spotřeby'!$M$272+'Ref. spotřeby'!$P$272)</f>
        <v>0</v>
      </c>
      <c r="L10" s="15">
        <v>0</v>
      </c>
      <c r="M10" s="15">
        <f t="shared" si="0"/>
        <v>0</v>
      </c>
      <c r="N10" s="7"/>
      <c r="O10" s="7"/>
      <c r="P10" s="19"/>
      <c r="Q10" s="20"/>
      <c r="R10" s="20"/>
    </row>
    <row r="11" spans="2:18" s="10" customFormat="1" x14ac:dyDescent="0.25">
      <c r="B11" s="6"/>
      <c r="C11" s="12"/>
      <c r="D11" s="13">
        <f t="shared" si="1"/>
        <v>0</v>
      </c>
      <c r="E11" s="14"/>
      <c r="F11" s="14"/>
      <c r="G11" s="14"/>
      <c r="H11" s="14"/>
      <c r="I11" s="14"/>
      <c r="J11" s="14"/>
      <c r="K11" s="189">
        <f>E11*'Ref. spotřeby'!$J$272+'02'!F11*'Ref. spotřeby'!$G$272+'02'!H11*'Ref. spotřeby'!$D$272+'02'!J11*('Ref. spotřeby'!$M$272+'Ref. spotřeby'!$P$272)</f>
        <v>0</v>
      </c>
      <c r="L11" s="15">
        <v>0</v>
      </c>
      <c r="M11" s="15">
        <f t="shared" si="0"/>
        <v>0</v>
      </c>
      <c r="N11" s="7"/>
      <c r="O11" s="7"/>
      <c r="P11" s="18"/>
      <c r="Q11" s="17"/>
      <c r="R11" s="17"/>
    </row>
    <row r="12" spans="2:18" s="10" customFormat="1" x14ac:dyDescent="0.25">
      <c r="B12" s="6"/>
      <c r="C12" s="12"/>
      <c r="D12" s="13">
        <f t="shared" si="1"/>
        <v>0</v>
      </c>
      <c r="E12" s="14"/>
      <c r="F12" s="14"/>
      <c r="G12" s="14"/>
      <c r="H12" s="14"/>
      <c r="I12" s="14"/>
      <c r="J12" s="14"/>
      <c r="K12" s="189">
        <f>E12*'Ref. spotřeby'!$J$272+'02'!F12*'Ref. spotřeby'!$G$272+'02'!H12*'Ref. spotřeby'!$D$272+'02'!J12*('Ref. spotřeby'!$M$272+'Ref. spotřeby'!$P$272)</f>
        <v>0</v>
      </c>
      <c r="L12" s="15">
        <v>0</v>
      </c>
      <c r="M12" s="15">
        <f t="shared" si="0"/>
        <v>0</v>
      </c>
      <c r="N12" s="7"/>
      <c r="O12" s="7"/>
      <c r="P12" s="18"/>
      <c r="Q12" s="17"/>
      <c r="R12" s="17"/>
    </row>
    <row r="13" spans="2:18" s="10" customFormat="1" x14ac:dyDescent="0.25">
      <c r="B13" s="6"/>
      <c r="C13" s="12"/>
      <c r="D13" s="13">
        <f t="shared" si="1"/>
        <v>0</v>
      </c>
      <c r="E13" s="14"/>
      <c r="F13" s="14"/>
      <c r="G13" s="14"/>
      <c r="H13" s="14"/>
      <c r="I13" s="14"/>
      <c r="J13" s="14"/>
      <c r="K13" s="189">
        <f>E13*'Ref. spotřeby'!$J$272+'02'!F13*'Ref. spotřeby'!$G$272+'02'!H13*'Ref. spotřeby'!$D$272+'02'!J13*('Ref. spotřeby'!$M$272+'Ref. spotřeby'!$P$272)</f>
        <v>0</v>
      </c>
      <c r="L13" s="15">
        <v>0</v>
      </c>
      <c r="M13" s="15">
        <f t="shared" si="0"/>
        <v>0</v>
      </c>
      <c r="N13" s="7"/>
      <c r="O13" s="7"/>
      <c r="P13" s="18"/>
      <c r="Q13" s="17"/>
      <c r="R13" s="17"/>
    </row>
    <row r="14" spans="2:18" s="10" customFormat="1" x14ac:dyDescent="0.25">
      <c r="B14" s="5"/>
      <c r="C14" s="11" t="s">
        <v>51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>
        <f t="shared" si="0"/>
        <v>0</v>
      </c>
      <c r="N14" s="200"/>
      <c r="O14" s="200"/>
      <c r="P14" s="200"/>
      <c r="Q14" s="200"/>
      <c r="R14" s="200"/>
    </row>
    <row r="15" spans="2:18" s="10" customFormat="1" x14ac:dyDescent="0.25">
      <c r="B15" s="6"/>
      <c r="C15" s="12"/>
      <c r="D15" s="13">
        <f t="shared" ref="D15:D32" si="2">(E15*3.6)+F15+I15</f>
        <v>0</v>
      </c>
      <c r="E15" s="14"/>
      <c r="F15" s="14"/>
      <c r="G15" s="14"/>
      <c r="H15" s="14"/>
      <c r="I15" s="14"/>
      <c r="J15" s="14"/>
      <c r="K15" s="189">
        <f>E15*'Ref. spotřeby'!$J$272+'02'!F15*'Ref. spotřeby'!$G$272+'02'!H15*'Ref. spotřeby'!$D$272+'02'!J15*('Ref. spotřeby'!$M$272+'Ref. spotřeby'!$P$272)</f>
        <v>0</v>
      </c>
      <c r="L15" s="15">
        <v>0</v>
      </c>
      <c r="M15" s="15">
        <f t="shared" si="0"/>
        <v>0</v>
      </c>
      <c r="N15" s="7"/>
      <c r="O15" s="7"/>
      <c r="P15" s="18"/>
      <c r="Q15" s="17"/>
      <c r="R15" s="17"/>
    </row>
    <row r="16" spans="2:18" s="10" customFormat="1" x14ac:dyDescent="0.25">
      <c r="B16" s="6"/>
      <c r="C16" s="12"/>
      <c r="D16" s="13">
        <f t="shared" si="2"/>
        <v>0</v>
      </c>
      <c r="E16" s="14"/>
      <c r="F16" s="14"/>
      <c r="G16" s="14"/>
      <c r="H16" s="14"/>
      <c r="I16" s="14"/>
      <c r="J16" s="14"/>
      <c r="K16" s="189">
        <f>E16*'Ref. spotřeby'!$J$272+'02'!F16*'Ref. spotřeby'!$G$272+'02'!H16*'Ref. spotřeby'!$D$272+'02'!J16*('Ref. spotřeby'!$M$272+'Ref. spotřeby'!$P$272)</f>
        <v>0</v>
      </c>
      <c r="L16" s="15">
        <v>0</v>
      </c>
      <c r="M16" s="15">
        <f t="shared" si="0"/>
        <v>0</v>
      </c>
      <c r="N16" s="7"/>
      <c r="O16" s="7"/>
      <c r="P16" s="18"/>
      <c r="Q16" s="17"/>
      <c r="R16" s="17"/>
    </row>
    <row r="17" spans="2:18" s="10" customFormat="1" x14ac:dyDescent="0.25">
      <c r="B17" s="6"/>
      <c r="C17" s="12"/>
      <c r="D17" s="13">
        <f t="shared" si="2"/>
        <v>0</v>
      </c>
      <c r="E17" s="14"/>
      <c r="F17" s="14"/>
      <c r="G17" s="14"/>
      <c r="H17" s="14"/>
      <c r="I17" s="14"/>
      <c r="J17" s="14"/>
      <c r="K17" s="189">
        <f>E17*'Ref. spotřeby'!$J$272+'02'!F17*'Ref. spotřeby'!$G$272+'02'!H17*'Ref. spotřeby'!$D$272+'02'!J17*('Ref. spotřeby'!$M$272+'Ref. spotřeby'!$P$272)</f>
        <v>0</v>
      </c>
      <c r="L17" s="15">
        <v>0</v>
      </c>
      <c r="M17" s="15">
        <f t="shared" si="0"/>
        <v>0</v>
      </c>
      <c r="N17" s="7"/>
      <c r="O17" s="7"/>
      <c r="P17" s="18"/>
      <c r="Q17" s="17"/>
      <c r="R17" s="17"/>
    </row>
    <row r="18" spans="2:18" s="10" customFormat="1" x14ac:dyDescent="0.25">
      <c r="B18" s="6"/>
      <c r="C18" s="12"/>
      <c r="D18" s="13">
        <f t="shared" si="2"/>
        <v>0</v>
      </c>
      <c r="E18" s="14"/>
      <c r="F18" s="14"/>
      <c r="G18" s="14"/>
      <c r="H18" s="14"/>
      <c r="I18" s="14"/>
      <c r="J18" s="14"/>
      <c r="K18" s="189">
        <f>E18*'Ref. spotřeby'!$J$272+'02'!F18*'Ref. spotřeby'!$G$272+'02'!H18*'Ref. spotřeby'!$D$272+'02'!J18*('Ref. spotřeby'!$M$272+'Ref. spotřeby'!$P$272)</f>
        <v>0</v>
      </c>
      <c r="L18" s="15">
        <v>0</v>
      </c>
      <c r="M18" s="15">
        <f t="shared" si="0"/>
        <v>0</v>
      </c>
      <c r="N18" s="7"/>
      <c r="O18" s="7"/>
      <c r="P18" s="18"/>
      <c r="Q18" s="17"/>
      <c r="R18" s="17"/>
    </row>
    <row r="19" spans="2:18" s="10" customFormat="1" x14ac:dyDescent="0.25">
      <c r="B19" s="6"/>
      <c r="C19" s="12"/>
      <c r="D19" s="13">
        <f t="shared" si="2"/>
        <v>0</v>
      </c>
      <c r="E19" s="14"/>
      <c r="F19" s="14"/>
      <c r="G19" s="14"/>
      <c r="H19" s="14"/>
      <c r="I19" s="14"/>
      <c r="J19" s="14"/>
      <c r="K19" s="189">
        <f>E19*'Ref. spotřeby'!$J$272+'02'!F19*'Ref. spotřeby'!$G$272+'02'!H19*'Ref. spotřeby'!$D$272+'02'!J19*('Ref. spotřeby'!$M$272+'Ref. spotřeby'!$P$272)</f>
        <v>0</v>
      </c>
      <c r="L19" s="15">
        <v>0</v>
      </c>
      <c r="M19" s="15">
        <f t="shared" si="0"/>
        <v>0</v>
      </c>
      <c r="N19" s="7"/>
      <c r="O19" s="7"/>
      <c r="P19" s="18"/>
      <c r="Q19" s="17"/>
      <c r="R19" s="17"/>
    </row>
    <row r="20" spans="2:18" s="10" customFormat="1" x14ac:dyDescent="0.25">
      <c r="B20" s="6"/>
      <c r="C20" s="12"/>
      <c r="D20" s="13">
        <f t="shared" si="2"/>
        <v>0</v>
      </c>
      <c r="E20" s="14"/>
      <c r="F20" s="14"/>
      <c r="G20" s="14"/>
      <c r="H20" s="14"/>
      <c r="I20" s="14"/>
      <c r="J20" s="14"/>
      <c r="K20" s="189">
        <f>E20*'Ref. spotřeby'!$J$272+'02'!F20*'Ref. spotřeby'!$G$272+'02'!H20*'Ref. spotřeby'!$D$272+'02'!J20*('Ref. spotřeby'!$M$272+'Ref. spotřeby'!$P$272)</f>
        <v>0</v>
      </c>
      <c r="L20" s="15">
        <v>0</v>
      </c>
      <c r="M20" s="15">
        <f t="shared" si="0"/>
        <v>0</v>
      </c>
      <c r="N20" s="7"/>
      <c r="O20" s="7"/>
      <c r="P20" s="18"/>
      <c r="Q20" s="17"/>
      <c r="R20" s="17"/>
    </row>
    <row r="21" spans="2:18" s="10" customFormat="1" x14ac:dyDescent="0.25">
      <c r="B21" s="6"/>
      <c r="C21" s="12"/>
      <c r="D21" s="13">
        <f t="shared" si="2"/>
        <v>0</v>
      </c>
      <c r="E21" s="14"/>
      <c r="F21" s="14"/>
      <c r="G21" s="14"/>
      <c r="H21" s="14"/>
      <c r="I21" s="14"/>
      <c r="J21" s="14"/>
      <c r="K21" s="189">
        <f>E21*'Ref. spotřeby'!$J$272+'02'!F21*'Ref. spotřeby'!$G$272+'02'!H21*'Ref. spotřeby'!$D$272+'02'!J21*('Ref. spotřeby'!$M$272+'Ref. spotřeby'!$P$272)</f>
        <v>0</v>
      </c>
      <c r="L21" s="15">
        <v>0</v>
      </c>
      <c r="M21" s="15">
        <f t="shared" si="0"/>
        <v>0</v>
      </c>
      <c r="N21" s="7"/>
      <c r="O21" s="7"/>
      <c r="P21" s="18"/>
      <c r="Q21" s="17"/>
      <c r="R21" s="17"/>
    </row>
    <row r="22" spans="2:18" s="10" customFormat="1" x14ac:dyDescent="0.25">
      <c r="B22" s="6"/>
      <c r="C22" s="12"/>
      <c r="D22" s="13">
        <f t="shared" si="2"/>
        <v>0</v>
      </c>
      <c r="E22" s="14"/>
      <c r="F22" s="14"/>
      <c r="G22" s="14"/>
      <c r="H22" s="14"/>
      <c r="I22" s="14"/>
      <c r="J22" s="14"/>
      <c r="K22" s="189">
        <f>E22*'Ref. spotřeby'!$J$272+'02'!F22*'Ref. spotřeby'!$G$272+'02'!H22*'Ref. spotřeby'!$D$272+'02'!J22*('Ref. spotřeby'!$M$272+'Ref. spotřeby'!$P$272)</f>
        <v>0</v>
      </c>
      <c r="L22" s="15">
        <v>0</v>
      </c>
      <c r="M22" s="15">
        <f t="shared" si="0"/>
        <v>0</v>
      </c>
      <c r="N22" s="7"/>
      <c r="O22" s="7"/>
      <c r="P22" s="18"/>
      <c r="Q22" s="17"/>
      <c r="R22" s="17"/>
    </row>
    <row r="23" spans="2:18" s="10" customFormat="1" x14ac:dyDescent="0.25">
      <c r="B23" s="6"/>
      <c r="C23" s="12"/>
      <c r="D23" s="13">
        <f t="shared" si="2"/>
        <v>0</v>
      </c>
      <c r="E23" s="14"/>
      <c r="F23" s="14"/>
      <c r="G23" s="14"/>
      <c r="H23" s="14"/>
      <c r="I23" s="14"/>
      <c r="J23" s="14"/>
      <c r="K23" s="189">
        <f>E23*'Ref. spotřeby'!$J$272+'02'!F23*'Ref. spotřeby'!$G$272+'02'!H23*'Ref. spotřeby'!$D$272+'02'!J23*('Ref. spotřeby'!$M$272+'Ref. spotřeby'!$P$272)</f>
        <v>0</v>
      </c>
      <c r="L23" s="15">
        <v>0</v>
      </c>
      <c r="M23" s="15">
        <f t="shared" si="0"/>
        <v>0</v>
      </c>
      <c r="N23" s="7"/>
      <c r="O23" s="7"/>
      <c r="P23" s="18"/>
      <c r="Q23" s="17"/>
      <c r="R23" s="17"/>
    </row>
    <row r="24" spans="2:18" s="10" customFormat="1" x14ac:dyDescent="0.25">
      <c r="B24" s="6"/>
      <c r="C24" s="12"/>
      <c r="D24" s="13">
        <f t="shared" si="2"/>
        <v>0</v>
      </c>
      <c r="E24" s="14"/>
      <c r="F24" s="14"/>
      <c r="G24" s="14"/>
      <c r="H24" s="14"/>
      <c r="I24" s="14"/>
      <c r="J24" s="14"/>
      <c r="K24" s="189">
        <f>E24*'Ref. spotřeby'!$J$272+'02'!F24*'Ref. spotřeby'!$G$272+'02'!H24*'Ref. spotřeby'!$D$272+'02'!J24*('Ref. spotřeby'!$M$272+'Ref. spotřeby'!$P$272)</f>
        <v>0</v>
      </c>
      <c r="L24" s="15">
        <v>0</v>
      </c>
      <c r="M24" s="15">
        <f t="shared" si="0"/>
        <v>0</v>
      </c>
      <c r="N24" s="7"/>
      <c r="O24" s="7"/>
      <c r="P24" s="18"/>
      <c r="Q24" s="17"/>
      <c r="R24" s="17"/>
    </row>
    <row r="25" spans="2:18" s="10" customFormat="1" x14ac:dyDescent="0.25">
      <c r="B25" s="6"/>
      <c r="C25" s="12"/>
      <c r="D25" s="13">
        <f t="shared" si="2"/>
        <v>0</v>
      </c>
      <c r="E25" s="14"/>
      <c r="F25" s="14"/>
      <c r="G25" s="14"/>
      <c r="H25" s="14"/>
      <c r="I25" s="14"/>
      <c r="J25" s="14"/>
      <c r="K25" s="189">
        <f>E25*'Ref. spotřeby'!$J$272+'02'!F25*'Ref. spotřeby'!$G$272+'02'!H25*'Ref. spotřeby'!$D$272+'02'!J25*('Ref. spotřeby'!$M$272+'Ref. spotřeby'!$P$272)</f>
        <v>0</v>
      </c>
      <c r="L25" s="15">
        <v>0</v>
      </c>
      <c r="M25" s="15">
        <f t="shared" si="0"/>
        <v>0</v>
      </c>
      <c r="N25" s="7"/>
      <c r="O25" s="7"/>
      <c r="P25" s="18"/>
      <c r="Q25" s="17"/>
      <c r="R25" s="17"/>
    </row>
    <row r="26" spans="2:18" s="10" customFormat="1" x14ac:dyDescent="0.25">
      <c r="B26" s="6"/>
      <c r="C26" s="12"/>
      <c r="D26" s="13">
        <f t="shared" si="2"/>
        <v>0</v>
      </c>
      <c r="E26" s="14"/>
      <c r="F26" s="14"/>
      <c r="G26" s="14"/>
      <c r="H26" s="14"/>
      <c r="I26" s="14"/>
      <c r="J26" s="14"/>
      <c r="K26" s="189">
        <f>E26*'Ref. spotřeby'!$J$272+'02'!F26*'Ref. spotřeby'!$G$272+'02'!H26*'Ref. spotřeby'!$D$272+'02'!J26*('Ref. spotřeby'!$M$272+'Ref. spotřeby'!$P$272)</f>
        <v>0</v>
      </c>
      <c r="L26" s="15">
        <v>0</v>
      </c>
      <c r="M26" s="15">
        <f t="shared" si="0"/>
        <v>0</v>
      </c>
      <c r="N26" s="7"/>
      <c r="O26" s="7"/>
      <c r="P26" s="18"/>
      <c r="Q26" s="17"/>
      <c r="R26" s="17"/>
    </row>
    <row r="27" spans="2:18" s="10" customFormat="1" x14ac:dyDescent="0.25">
      <c r="B27" s="6"/>
      <c r="C27" s="12"/>
      <c r="D27" s="13">
        <f t="shared" si="2"/>
        <v>0</v>
      </c>
      <c r="E27" s="14"/>
      <c r="F27" s="14"/>
      <c r="G27" s="14"/>
      <c r="H27" s="14"/>
      <c r="I27" s="14"/>
      <c r="J27" s="14"/>
      <c r="K27" s="189">
        <f>E27*'Ref. spotřeby'!$J$272+'02'!F27*'Ref. spotřeby'!$G$272+'02'!H27*'Ref. spotřeby'!$D$272+'02'!J27*('Ref. spotřeby'!$M$272+'Ref. spotřeby'!$P$272)</f>
        <v>0</v>
      </c>
      <c r="L27" s="15">
        <v>0</v>
      </c>
      <c r="M27" s="15">
        <f t="shared" si="0"/>
        <v>0</v>
      </c>
      <c r="N27" s="7"/>
      <c r="O27" s="7"/>
      <c r="P27" s="18"/>
      <c r="Q27" s="17"/>
      <c r="R27" s="17"/>
    </row>
    <row r="28" spans="2:18" s="10" customFormat="1" x14ac:dyDescent="0.25">
      <c r="B28" s="6"/>
      <c r="C28" s="21"/>
      <c r="D28" s="13">
        <f t="shared" si="2"/>
        <v>0</v>
      </c>
      <c r="E28" s="14"/>
      <c r="F28" s="14"/>
      <c r="G28" s="14"/>
      <c r="H28" s="14"/>
      <c r="I28" s="14"/>
      <c r="J28" s="14"/>
      <c r="K28" s="189">
        <f>E28*'Ref. spotřeby'!$J$272+'02'!F28*'Ref. spotřeby'!$G$272+'02'!H28*'Ref. spotřeby'!$D$272+'02'!J28*('Ref. spotřeby'!$M$272+'Ref. spotřeby'!$P$272)</f>
        <v>0</v>
      </c>
      <c r="L28" s="15">
        <v>0</v>
      </c>
      <c r="M28" s="15">
        <f t="shared" si="0"/>
        <v>0</v>
      </c>
      <c r="N28" s="7"/>
      <c r="O28" s="7"/>
      <c r="P28" s="19"/>
      <c r="Q28" s="20"/>
      <c r="R28" s="17"/>
    </row>
    <row r="29" spans="2:18" s="10" customFormat="1" x14ac:dyDescent="0.25">
      <c r="B29" s="6"/>
      <c r="C29" s="12"/>
      <c r="D29" s="13">
        <f t="shared" si="2"/>
        <v>0</v>
      </c>
      <c r="E29" s="14"/>
      <c r="F29" s="14"/>
      <c r="G29" s="14"/>
      <c r="H29" s="14"/>
      <c r="I29" s="14"/>
      <c r="J29" s="14"/>
      <c r="K29" s="189">
        <f>E29*'Ref. spotřeby'!$J$272+'02'!F29*'Ref. spotřeby'!$G$272+'02'!H29*'Ref. spotřeby'!$D$272+'02'!J29*('Ref. spotřeby'!$M$272+'Ref. spotřeby'!$P$272)</f>
        <v>0</v>
      </c>
      <c r="L29" s="15">
        <v>0</v>
      </c>
      <c r="M29" s="15">
        <f t="shared" si="0"/>
        <v>0</v>
      </c>
      <c r="N29" s="7"/>
      <c r="O29" s="7"/>
      <c r="P29" s="18"/>
      <c r="Q29" s="17"/>
      <c r="R29" s="17"/>
    </row>
    <row r="30" spans="2:18" s="10" customFormat="1" x14ac:dyDescent="0.25">
      <c r="B30" s="6"/>
      <c r="C30" s="21"/>
      <c r="D30" s="13">
        <f t="shared" si="2"/>
        <v>0</v>
      </c>
      <c r="E30" s="14"/>
      <c r="F30" s="14"/>
      <c r="G30" s="14"/>
      <c r="H30" s="14"/>
      <c r="I30" s="14"/>
      <c r="J30" s="14"/>
      <c r="K30" s="189">
        <f>E30*'Ref. spotřeby'!$J$272+'02'!F30*'Ref. spotřeby'!$G$272+'02'!H30*'Ref. spotřeby'!$D$272+'02'!J30*('Ref. spotřeby'!$M$272+'Ref. spotřeby'!$P$272)</f>
        <v>0</v>
      </c>
      <c r="L30" s="15">
        <v>0</v>
      </c>
      <c r="M30" s="15">
        <f t="shared" si="0"/>
        <v>0</v>
      </c>
      <c r="N30" s="7"/>
      <c r="O30" s="7"/>
      <c r="P30" s="19"/>
      <c r="Q30" s="19"/>
      <c r="R30" s="17"/>
    </row>
    <row r="31" spans="2:18" s="10" customFormat="1" x14ac:dyDescent="0.25">
      <c r="B31" s="6"/>
      <c r="C31" s="12"/>
      <c r="D31" s="13">
        <f t="shared" si="2"/>
        <v>0</v>
      </c>
      <c r="E31" s="14"/>
      <c r="F31" s="14"/>
      <c r="G31" s="14"/>
      <c r="H31" s="14"/>
      <c r="I31" s="14"/>
      <c r="J31" s="14"/>
      <c r="K31" s="189">
        <f>E31*'Ref. spotřeby'!$J$272+'02'!F31*'Ref. spotřeby'!$G$272+'02'!H31*'Ref. spotřeby'!$D$272+'02'!J31*('Ref. spotřeby'!$M$272+'Ref. spotřeby'!$P$272)</f>
        <v>0</v>
      </c>
      <c r="L31" s="15">
        <v>0</v>
      </c>
      <c r="M31" s="15">
        <f t="shared" si="0"/>
        <v>0</v>
      </c>
      <c r="N31" s="7"/>
      <c r="O31" s="7"/>
      <c r="P31" s="18"/>
      <c r="Q31" s="17"/>
      <c r="R31" s="17"/>
    </row>
    <row r="32" spans="2:18" s="10" customFormat="1" x14ac:dyDescent="0.25">
      <c r="B32" s="6"/>
      <c r="C32" s="21"/>
      <c r="D32" s="13">
        <f t="shared" si="2"/>
        <v>0</v>
      </c>
      <c r="E32" s="14"/>
      <c r="F32" s="14"/>
      <c r="G32" s="14"/>
      <c r="H32" s="14"/>
      <c r="I32" s="14"/>
      <c r="J32" s="14"/>
      <c r="K32" s="189">
        <f>E32*'Ref. spotřeby'!$J$272+'02'!F32*'Ref. spotřeby'!$G$272+'02'!H32*'Ref. spotřeby'!$D$272+'02'!J32*('Ref. spotřeby'!$M$272+'Ref. spotřeby'!$P$272)</f>
        <v>0</v>
      </c>
      <c r="L32" s="15">
        <v>0</v>
      </c>
      <c r="M32" s="15">
        <f t="shared" si="0"/>
        <v>0</v>
      </c>
      <c r="N32" s="7"/>
      <c r="O32" s="7"/>
      <c r="P32" s="19"/>
      <c r="Q32" s="20"/>
      <c r="R32" s="17"/>
    </row>
    <row r="33" spans="2:18" s="10" customFormat="1" x14ac:dyDescent="0.25">
      <c r="B33" s="22"/>
      <c r="C33" s="23" t="s">
        <v>29</v>
      </c>
      <c r="D33" s="24">
        <f t="shared" ref="D33:O33" si="3">SUM(D8:D32)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5"/>
      <c r="Q33" s="25"/>
      <c r="R33" s="25"/>
    </row>
    <row r="34" spans="2:18" s="10" customFormat="1" x14ac:dyDescent="0.25">
      <c r="B34" s="45" t="s">
        <v>30</v>
      </c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209">
        <f>N33+O33</f>
        <v>0</v>
      </c>
      <c r="O34" s="209"/>
      <c r="P34" s="45"/>
      <c r="Q34" s="45"/>
      <c r="R34" s="45"/>
    </row>
    <row r="35" spans="2:18" s="10" customFormat="1" x14ac:dyDescent="0.25">
      <c r="B35" s="139" t="s">
        <v>35</v>
      </c>
      <c r="C35" s="45" t="s">
        <v>36</v>
      </c>
      <c r="D35" s="45"/>
      <c r="E35" s="45"/>
      <c r="F35" s="45"/>
      <c r="G35" s="45"/>
      <c r="H35" s="45"/>
      <c r="I35" s="45"/>
      <c r="J35" s="45"/>
      <c r="K35" s="136"/>
      <c r="L35" s="45"/>
      <c r="M35" s="45"/>
      <c r="N35" s="45"/>
      <c r="O35" s="45"/>
      <c r="P35" s="45"/>
      <c r="Q35" s="45"/>
      <c r="R35" s="45"/>
    </row>
    <row r="36" spans="2:18" s="10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0" customFormat="1" x14ac:dyDescent="0.25">
      <c r="B37" s="207" t="s">
        <v>52</v>
      </c>
      <c r="C37" s="207"/>
      <c r="D37" s="207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0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0" customFormat="1" x14ac:dyDescent="0.25">
      <c r="B39" s="45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0" customFormat="1" x14ac:dyDescent="0.25"/>
    <row r="41" spans="2:18" s="10" customFormat="1" x14ac:dyDescent="0.25">
      <c r="B41" s="61" t="s">
        <v>49</v>
      </c>
      <c r="C41" s="61">
        <f>Úspory!C2</f>
        <v>10</v>
      </c>
    </row>
    <row r="42" spans="2:18" s="10" customFormat="1" x14ac:dyDescent="0.25"/>
    <row r="43" spans="2:18" s="10" customFormat="1" x14ac:dyDescent="0.25"/>
    <row r="44" spans="2:18" s="10" customFormat="1" x14ac:dyDescent="0.25"/>
    <row r="45" spans="2:18" s="10" customFormat="1" x14ac:dyDescent="0.25"/>
    <row r="46" spans="2:18" s="10" customFormat="1" x14ac:dyDescent="0.25"/>
    <row r="47" spans="2:18" s="10" customFormat="1" x14ac:dyDescent="0.25"/>
    <row r="48" spans="2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</sheetData>
  <mergeCells count="21">
    <mergeCell ref="D7:R7"/>
    <mergeCell ref="D14:R14"/>
    <mergeCell ref="N34:O34"/>
    <mergeCell ref="B37:D37"/>
    <mergeCell ref="K4:K5"/>
    <mergeCell ref="L4:L5"/>
    <mergeCell ref="N4:O4"/>
    <mergeCell ref="P4:P5"/>
    <mergeCell ref="Q4:Q5"/>
    <mergeCell ref="R4:R5"/>
    <mergeCell ref="B1:R1"/>
    <mergeCell ref="B3:B6"/>
    <mergeCell ref="C3:C6"/>
    <mergeCell ref="D3:L3"/>
    <mergeCell ref="M3:M5"/>
    <mergeCell ref="N3:O3"/>
    <mergeCell ref="P3:R3"/>
    <mergeCell ref="D4:D5"/>
    <mergeCell ref="E4:I4"/>
    <mergeCell ref="J4:J5"/>
    <mergeCell ref="G5:I5"/>
  </mergeCells>
  <pageMargins left="0.7" right="0.7" top="0.78740157499999996" bottom="0.78740157499999996" header="0.3" footer="0.3"/>
  <pageSetup paperSize="9" orientation="portrait" verticalDpi="0" r:id="rId1"/>
  <ignoredErrors>
    <ignoredError sqref="K8:K13 K15:K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251"/>
  <sheetViews>
    <sheetView zoomScale="85" zoomScaleNormal="85" workbookViewId="0">
      <selection activeCell="C11" sqref="C11"/>
    </sheetView>
  </sheetViews>
  <sheetFormatPr defaultRowHeight="14.5" x14ac:dyDescent="0.25"/>
  <cols>
    <col min="1" max="1" width="3.36328125" style="10" customWidth="1"/>
    <col min="2" max="2" width="9.453125" style="8" customWidth="1"/>
    <col min="3" max="3" width="65.36328125" style="8" bestFit="1" customWidth="1"/>
    <col min="4" max="10" width="9" style="8" customWidth="1"/>
    <col min="11" max="18" width="14.6328125" style="8" customWidth="1"/>
    <col min="19" max="29" width="8.90625" style="10"/>
    <col min="30" max="220" width="8.90625" style="8"/>
    <col min="221" max="221" width="9.36328125" style="8" customWidth="1"/>
    <col min="222" max="222" width="9.453125" style="8" customWidth="1"/>
    <col min="223" max="223" width="44.54296875" style="8" customWidth="1"/>
    <col min="224" max="224" width="10.453125" style="8" customWidth="1"/>
    <col min="225" max="230" width="8.90625" style="8"/>
    <col min="231" max="231" width="9.36328125" style="8" bestFit="1" customWidth="1"/>
    <col min="232" max="232" width="10.6328125" style="8" customWidth="1"/>
    <col min="233" max="233" width="10.36328125" style="8" customWidth="1"/>
    <col min="234" max="234" width="9.6328125" style="8" customWidth="1"/>
    <col min="235" max="241" width="8.90625" style="8"/>
    <col min="242" max="242" width="9" style="8" customWidth="1"/>
    <col min="243" max="243" width="11" style="8" customWidth="1"/>
    <col min="244" max="248" width="8.90625" style="8"/>
    <col min="249" max="250" width="11.36328125" style="8" customWidth="1"/>
    <col min="251" max="251" width="8.90625" style="8"/>
    <col min="252" max="252" width="12.6328125" style="8" customWidth="1"/>
    <col min="253" max="254" width="11.6328125" style="8" customWidth="1"/>
    <col min="255" max="255" width="13.453125" style="8" customWidth="1"/>
    <col min="256" max="256" width="11.36328125" style="8" customWidth="1"/>
    <col min="257" max="257" width="8.90625" style="8"/>
    <col min="258" max="258" width="10" style="8" bestFit="1" customWidth="1"/>
    <col min="259" max="259" width="11.54296875" style="8" customWidth="1"/>
    <col min="260" max="261" width="9.6328125" style="8" customWidth="1"/>
    <col min="262" max="262" width="8.90625" style="8"/>
    <col min="263" max="263" width="10.54296875" style="8" customWidth="1"/>
    <col min="264" max="266" width="8.90625" style="8"/>
    <col min="267" max="267" width="10.54296875" style="8" customWidth="1"/>
    <col min="268" max="269" width="8.90625" style="8"/>
    <col min="270" max="270" width="10.453125" style="8" customWidth="1"/>
    <col min="271" max="476" width="8.90625" style="8"/>
    <col min="477" max="477" width="9.36328125" style="8" customWidth="1"/>
    <col min="478" max="478" width="9.453125" style="8" customWidth="1"/>
    <col min="479" max="479" width="44.54296875" style="8" customWidth="1"/>
    <col min="480" max="480" width="10.453125" style="8" customWidth="1"/>
    <col min="481" max="486" width="8.90625" style="8"/>
    <col min="487" max="487" width="9.36328125" style="8" bestFit="1" customWidth="1"/>
    <col min="488" max="488" width="10.6328125" style="8" customWidth="1"/>
    <col min="489" max="489" width="10.36328125" style="8" customWidth="1"/>
    <col min="490" max="490" width="9.6328125" style="8" customWidth="1"/>
    <col min="491" max="497" width="8.90625" style="8"/>
    <col min="498" max="498" width="9" style="8" customWidth="1"/>
    <col min="499" max="499" width="11" style="8" customWidth="1"/>
    <col min="500" max="504" width="8.90625" style="8"/>
    <col min="505" max="506" width="11.36328125" style="8" customWidth="1"/>
    <col min="507" max="507" width="8.90625" style="8"/>
    <col min="508" max="508" width="12.6328125" style="8" customWidth="1"/>
    <col min="509" max="510" width="11.6328125" style="8" customWidth="1"/>
    <col min="511" max="511" width="13.453125" style="8" customWidth="1"/>
    <col min="512" max="512" width="11.36328125" style="8" customWidth="1"/>
    <col min="513" max="513" width="8.90625" style="8"/>
    <col min="514" max="514" width="10" style="8" bestFit="1" customWidth="1"/>
    <col min="515" max="515" width="11.54296875" style="8" customWidth="1"/>
    <col min="516" max="517" width="9.6328125" style="8" customWidth="1"/>
    <col min="518" max="518" width="8.90625" style="8"/>
    <col min="519" max="519" width="10.54296875" style="8" customWidth="1"/>
    <col min="520" max="522" width="8.90625" style="8"/>
    <col min="523" max="523" width="10.54296875" style="8" customWidth="1"/>
    <col min="524" max="525" width="8.90625" style="8"/>
    <col min="526" max="526" width="10.453125" style="8" customWidth="1"/>
    <col min="527" max="732" width="8.90625" style="8"/>
    <col min="733" max="733" width="9.36328125" style="8" customWidth="1"/>
    <col min="734" max="734" width="9.453125" style="8" customWidth="1"/>
    <col min="735" max="735" width="44.54296875" style="8" customWidth="1"/>
    <col min="736" max="736" width="10.453125" style="8" customWidth="1"/>
    <col min="737" max="742" width="8.90625" style="8"/>
    <col min="743" max="743" width="9.36328125" style="8" bestFit="1" customWidth="1"/>
    <col min="744" max="744" width="10.6328125" style="8" customWidth="1"/>
    <col min="745" max="745" width="10.36328125" style="8" customWidth="1"/>
    <col min="746" max="746" width="9.6328125" style="8" customWidth="1"/>
    <col min="747" max="753" width="8.90625" style="8"/>
    <col min="754" max="754" width="9" style="8" customWidth="1"/>
    <col min="755" max="755" width="11" style="8" customWidth="1"/>
    <col min="756" max="760" width="8.90625" style="8"/>
    <col min="761" max="762" width="11.36328125" style="8" customWidth="1"/>
    <col min="763" max="763" width="8.90625" style="8"/>
    <col min="764" max="764" width="12.6328125" style="8" customWidth="1"/>
    <col min="765" max="766" width="11.6328125" style="8" customWidth="1"/>
    <col min="767" max="767" width="13.453125" style="8" customWidth="1"/>
    <col min="768" max="768" width="11.36328125" style="8" customWidth="1"/>
    <col min="769" max="769" width="8.90625" style="8"/>
    <col min="770" max="770" width="10" style="8" bestFit="1" customWidth="1"/>
    <col min="771" max="771" width="11.54296875" style="8" customWidth="1"/>
    <col min="772" max="773" width="9.6328125" style="8" customWidth="1"/>
    <col min="774" max="774" width="8.90625" style="8"/>
    <col min="775" max="775" width="10.54296875" style="8" customWidth="1"/>
    <col min="776" max="778" width="8.90625" style="8"/>
    <col min="779" max="779" width="10.54296875" style="8" customWidth="1"/>
    <col min="780" max="781" width="8.90625" style="8"/>
    <col min="782" max="782" width="10.453125" style="8" customWidth="1"/>
    <col min="783" max="988" width="8.90625" style="8"/>
    <col min="989" max="989" width="9.36328125" style="8" customWidth="1"/>
    <col min="990" max="990" width="9.453125" style="8" customWidth="1"/>
    <col min="991" max="991" width="44.54296875" style="8" customWidth="1"/>
    <col min="992" max="992" width="10.453125" style="8" customWidth="1"/>
    <col min="993" max="998" width="8.90625" style="8"/>
    <col min="999" max="999" width="9.36328125" style="8" bestFit="1" customWidth="1"/>
    <col min="1000" max="1000" width="10.6328125" style="8" customWidth="1"/>
    <col min="1001" max="1001" width="10.36328125" style="8" customWidth="1"/>
    <col min="1002" max="1002" width="9.6328125" style="8" customWidth="1"/>
    <col min="1003" max="1009" width="8.90625" style="8"/>
    <col min="1010" max="1010" width="9" style="8" customWidth="1"/>
    <col min="1011" max="1011" width="11" style="8" customWidth="1"/>
    <col min="1012" max="1016" width="8.90625" style="8"/>
    <col min="1017" max="1018" width="11.36328125" style="8" customWidth="1"/>
    <col min="1019" max="1019" width="8.90625" style="8"/>
    <col min="1020" max="1020" width="12.6328125" style="8" customWidth="1"/>
    <col min="1021" max="1022" width="11.6328125" style="8" customWidth="1"/>
    <col min="1023" max="1023" width="13.453125" style="8" customWidth="1"/>
    <col min="1024" max="1024" width="11.36328125" style="8" customWidth="1"/>
    <col min="1025" max="1025" width="8.90625" style="8"/>
    <col min="1026" max="1026" width="10" style="8" bestFit="1" customWidth="1"/>
    <col min="1027" max="1027" width="11.54296875" style="8" customWidth="1"/>
    <col min="1028" max="1029" width="9.6328125" style="8" customWidth="1"/>
    <col min="1030" max="1030" width="8.90625" style="8"/>
    <col min="1031" max="1031" width="10.54296875" style="8" customWidth="1"/>
    <col min="1032" max="1034" width="8.90625" style="8"/>
    <col min="1035" max="1035" width="10.54296875" style="8" customWidth="1"/>
    <col min="1036" max="1037" width="8.90625" style="8"/>
    <col min="1038" max="1038" width="10.453125" style="8" customWidth="1"/>
    <col min="1039" max="1244" width="8.90625" style="8"/>
    <col min="1245" max="1245" width="9.36328125" style="8" customWidth="1"/>
    <col min="1246" max="1246" width="9.453125" style="8" customWidth="1"/>
    <col min="1247" max="1247" width="44.54296875" style="8" customWidth="1"/>
    <col min="1248" max="1248" width="10.453125" style="8" customWidth="1"/>
    <col min="1249" max="1254" width="8.90625" style="8"/>
    <col min="1255" max="1255" width="9.36328125" style="8" bestFit="1" customWidth="1"/>
    <col min="1256" max="1256" width="10.6328125" style="8" customWidth="1"/>
    <col min="1257" max="1257" width="10.36328125" style="8" customWidth="1"/>
    <col min="1258" max="1258" width="9.6328125" style="8" customWidth="1"/>
    <col min="1259" max="1265" width="8.90625" style="8"/>
    <col min="1266" max="1266" width="9" style="8" customWidth="1"/>
    <col min="1267" max="1267" width="11" style="8" customWidth="1"/>
    <col min="1268" max="1272" width="8.90625" style="8"/>
    <col min="1273" max="1274" width="11.36328125" style="8" customWidth="1"/>
    <col min="1275" max="1275" width="8.90625" style="8"/>
    <col min="1276" max="1276" width="12.6328125" style="8" customWidth="1"/>
    <col min="1277" max="1278" width="11.6328125" style="8" customWidth="1"/>
    <col min="1279" max="1279" width="13.453125" style="8" customWidth="1"/>
    <col min="1280" max="1280" width="11.36328125" style="8" customWidth="1"/>
    <col min="1281" max="1281" width="8.90625" style="8"/>
    <col min="1282" max="1282" width="10" style="8" bestFit="1" customWidth="1"/>
    <col min="1283" max="1283" width="11.54296875" style="8" customWidth="1"/>
    <col min="1284" max="1285" width="9.6328125" style="8" customWidth="1"/>
    <col min="1286" max="1286" width="8.90625" style="8"/>
    <col min="1287" max="1287" width="10.54296875" style="8" customWidth="1"/>
    <col min="1288" max="1290" width="8.90625" style="8"/>
    <col min="1291" max="1291" width="10.54296875" style="8" customWidth="1"/>
    <col min="1292" max="1293" width="8.90625" style="8"/>
    <col min="1294" max="1294" width="10.453125" style="8" customWidth="1"/>
    <col min="1295" max="1500" width="8.90625" style="8"/>
    <col min="1501" max="1501" width="9.36328125" style="8" customWidth="1"/>
    <col min="1502" max="1502" width="9.453125" style="8" customWidth="1"/>
    <col min="1503" max="1503" width="44.54296875" style="8" customWidth="1"/>
    <col min="1504" max="1504" width="10.453125" style="8" customWidth="1"/>
    <col min="1505" max="1510" width="8.90625" style="8"/>
    <col min="1511" max="1511" width="9.36328125" style="8" bestFit="1" customWidth="1"/>
    <col min="1512" max="1512" width="10.6328125" style="8" customWidth="1"/>
    <col min="1513" max="1513" width="10.36328125" style="8" customWidth="1"/>
    <col min="1514" max="1514" width="9.6328125" style="8" customWidth="1"/>
    <col min="1515" max="1521" width="8.90625" style="8"/>
    <col min="1522" max="1522" width="9" style="8" customWidth="1"/>
    <col min="1523" max="1523" width="11" style="8" customWidth="1"/>
    <col min="1524" max="1528" width="8.90625" style="8"/>
    <col min="1529" max="1530" width="11.36328125" style="8" customWidth="1"/>
    <col min="1531" max="1531" width="8.90625" style="8"/>
    <col min="1532" max="1532" width="12.6328125" style="8" customWidth="1"/>
    <col min="1533" max="1534" width="11.6328125" style="8" customWidth="1"/>
    <col min="1535" max="1535" width="13.453125" style="8" customWidth="1"/>
    <col min="1536" max="1536" width="11.36328125" style="8" customWidth="1"/>
    <col min="1537" max="1537" width="8.90625" style="8"/>
    <col min="1538" max="1538" width="10" style="8" bestFit="1" customWidth="1"/>
    <col min="1539" max="1539" width="11.54296875" style="8" customWidth="1"/>
    <col min="1540" max="1541" width="9.6328125" style="8" customWidth="1"/>
    <col min="1542" max="1542" width="8.90625" style="8"/>
    <col min="1543" max="1543" width="10.54296875" style="8" customWidth="1"/>
    <col min="1544" max="1546" width="8.90625" style="8"/>
    <col min="1547" max="1547" width="10.54296875" style="8" customWidth="1"/>
    <col min="1548" max="1549" width="8.90625" style="8"/>
    <col min="1550" max="1550" width="10.453125" style="8" customWidth="1"/>
    <col min="1551" max="1756" width="8.90625" style="8"/>
    <col min="1757" max="1757" width="9.36328125" style="8" customWidth="1"/>
    <col min="1758" max="1758" width="9.453125" style="8" customWidth="1"/>
    <col min="1759" max="1759" width="44.54296875" style="8" customWidth="1"/>
    <col min="1760" max="1760" width="10.453125" style="8" customWidth="1"/>
    <col min="1761" max="1766" width="8.90625" style="8"/>
    <col min="1767" max="1767" width="9.36328125" style="8" bestFit="1" customWidth="1"/>
    <col min="1768" max="1768" width="10.6328125" style="8" customWidth="1"/>
    <col min="1769" max="1769" width="10.36328125" style="8" customWidth="1"/>
    <col min="1770" max="1770" width="9.6328125" style="8" customWidth="1"/>
    <col min="1771" max="1777" width="8.90625" style="8"/>
    <col min="1778" max="1778" width="9" style="8" customWidth="1"/>
    <col min="1779" max="1779" width="11" style="8" customWidth="1"/>
    <col min="1780" max="1784" width="8.90625" style="8"/>
    <col min="1785" max="1786" width="11.36328125" style="8" customWidth="1"/>
    <col min="1787" max="1787" width="8.90625" style="8"/>
    <col min="1788" max="1788" width="12.6328125" style="8" customWidth="1"/>
    <col min="1789" max="1790" width="11.6328125" style="8" customWidth="1"/>
    <col min="1791" max="1791" width="13.453125" style="8" customWidth="1"/>
    <col min="1792" max="1792" width="11.36328125" style="8" customWidth="1"/>
    <col min="1793" max="1793" width="8.90625" style="8"/>
    <col min="1794" max="1794" width="10" style="8" bestFit="1" customWidth="1"/>
    <col min="1795" max="1795" width="11.54296875" style="8" customWidth="1"/>
    <col min="1796" max="1797" width="9.6328125" style="8" customWidth="1"/>
    <col min="1798" max="1798" width="8.90625" style="8"/>
    <col min="1799" max="1799" width="10.54296875" style="8" customWidth="1"/>
    <col min="1800" max="1802" width="8.90625" style="8"/>
    <col min="1803" max="1803" width="10.54296875" style="8" customWidth="1"/>
    <col min="1804" max="1805" width="8.90625" style="8"/>
    <col min="1806" max="1806" width="10.453125" style="8" customWidth="1"/>
    <col min="1807" max="2012" width="8.90625" style="8"/>
    <col min="2013" max="2013" width="9.36328125" style="8" customWidth="1"/>
    <col min="2014" max="2014" width="9.453125" style="8" customWidth="1"/>
    <col min="2015" max="2015" width="44.54296875" style="8" customWidth="1"/>
    <col min="2016" max="2016" width="10.453125" style="8" customWidth="1"/>
    <col min="2017" max="2022" width="8.90625" style="8"/>
    <col min="2023" max="2023" width="9.36328125" style="8" bestFit="1" customWidth="1"/>
    <col min="2024" max="2024" width="10.6328125" style="8" customWidth="1"/>
    <col min="2025" max="2025" width="10.36328125" style="8" customWidth="1"/>
    <col min="2026" max="2026" width="9.6328125" style="8" customWidth="1"/>
    <col min="2027" max="2033" width="8.90625" style="8"/>
    <col min="2034" max="2034" width="9" style="8" customWidth="1"/>
    <col min="2035" max="2035" width="11" style="8" customWidth="1"/>
    <col min="2036" max="2040" width="8.90625" style="8"/>
    <col min="2041" max="2042" width="11.36328125" style="8" customWidth="1"/>
    <col min="2043" max="2043" width="8.90625" style="8"/>
    <col min="2044" max="2044" width="12.6328125" style="8" customWidth="1"/>
    <col min="2045" max="2046" width="11.6328125" style="8" customWidth="1"/>
    <col min="2047" max="2047" width="13.453125" style="8" customWidth="1"/>
    <col min="2048" max="2048" width="11.36328125" style="8" customWidth="1"/>
    <col min="2049" max="2049" width="8.90625" style="8"/>
    <col min="2050" max="2050" width="10" style="8" bestFit="1" customWidth="1"/>
    <col min="2051" max="2051" width="11.54296875" style="8" customWidth="1"/>
    <col min="2052" max="2053" width="9.6328125" style="8" customWidth="1"/>
    <col min="2054" max="2054" width="8.90625" style="8"/>
    <col min="2055" max="2055" width="10.54296875" style="8" customWidth="1"/>
    <col min="2056" max="2058" width="8.90625" style="8"/>
    <col min="2059" max="2059" width="10.54296875" style="8" customWidth="1"/>
    <col min="2060" max="2061" width="8.90625" style="8"/>
    <col min="2062" max="2062" width="10.453125" style="8" customWidth="1"/>
    <col min="2063" max="2268" width="8.90625" style="8"/>
    <col min="2269" max="2269" width="9.36328125" style="8" customWidth="1"/>
    <col min="2270" max="2270" width="9.453125" style="8" customWidth="1"/>
    <col min="2271" max="2271" width="44.54296875" style="8" customWidth="1"/>
    <col min="2272" max="2272" width="10.453125" style="8" customWidth="1"/>
    <col min="2273" max="2278" width="8.90625" style="8"/>
    <col min="2279" max="2279" width="9.36328125" style="8" bestFit="1" customWidth="1"/>
    <col min="2280" max="2280" width="10.6328125" style="8" customWidth="1"/>
    <col min="2281" max="2281" width="10.36328125" style="8" customWidth="1"/>
    <col min="2282" max="2282" width="9.6328125" style="8" customWidth="1"/>
    <col min="2283" max="2289" width="8.90625" style="8"/>
    <col min="2290" max="2290" width="9" style="8" customWidth="1"/>
    <col min="2291" max="2291" width="11" style="8" customWidth="1"/>
    <col min="2292" max="2296" width="8.90625" style="8"/>
    <col min="2297" max="2298" width="11.36328125" style="8" customWidth="1"/>
    <col min="2299" max="2299" width="8.90625" style="8"/>
    <col min="2300" max="2300" width="12.6328125" style="8" customWidth="1"/>
    <col min="2301" max="2302" width="11.6328125" style="8" customWidth="1"/>
    <col min="2303" max="2303" width="13.453125" style="8" customWidth="1"/>
    <col min="2304" max="2304" width="11.36328125" style="8" customWidth="1"/>
    <col min="2305" max="2305" width="8.90625" style="8"/>
    <col min="2306" max="2306" width="10" style="8" bestFit="1" customWidth="1"/>
    <col min="2307" max="2307" width="11.54296875" style="8" customWidth="1"/>
    <col min="2308" max="2309" width="9.6328125" style="8" customWidth="1"/>
    <col min="2310" max="2310" width="8.90625" style="8"/>
    <col min="2311" max="2311" width="10.54296875" style="8" customWidth="1"/>
    <col min="2312" max="2314" width="8.90625" style="8"/>
    <col min="2315" max="2315" width="10.54296875" style="8" customWidth="1"/>
    <col min="2316" max="2317" width="8.90625" style="8"/>
    <col min="2318" max="2318" width="10.453125" style="8" customWidth="1"/>
    <col min="2319" max="2524" width="8.90625" style="8"/>
    <col min="2525" max="2525" width="9.36328125" style="8" customWidth="1"/>
    <col min="2526" max="2526" width="9.453125" style="8" customWidth="1"/>
    <col min="2527" max="2527" width="44.54296875" style="8" customWidth="1"/>
    <col min="2528" max="2528" width="10.453125" style="8" customWidth="1"/>
    <col min="2529" max="2534" width="8.90625" style="8"/>
    <col min="2535" max="2535" width="9.36328125" style="8" bestFit="1" customWidth="1"/>
    <col min="2536" max="2536" width="10.6328125" style="8" customWidth="1"/>
    <col min="2537" max="2537" width="10.36328125" style="8" customWidth="1"/>
    <col min="2538" max="2538" width="9.6328125" style="8" customWidth="1"/>
    <col min="2539" max="2545" width="8.90625" style="8"/>
    <col min="2546" max="2546" width="9" style="8" customWidth="1"/>
    <col min="2547" max="2547" width="11" style="8" customWidth="1"/>
    <col min="2548" max="2552" width="8.90625" style="8"/>
    <col min="2553" max="2554" width="11.36328125" style="8" customWidth="1"/>
    <col min="2555" max="2555" width="8.90625" style="8"/>
    <col min="2556" max="2556" width="12.6328125" style="8" customWidth="1"/>
    <col min="2557" max="2558" width="11.6328125" style="8" customWidth="1"/>
    <col min="2559" max="2559" width="13.453125" style="8" customWidth="1"/>
    <col min="2560" max="2560" width="11.36328125" style="8" customWidth="1"/>
    <col min="2561" max="2561" width="8.90625" style="8"/>
    <col min="2562" max="2562" width="10" style="8" bestFit="1" customWidth="1"/>
    <col min="2563" max="2563" width="11.54296875" style="8" customWidth="1"/>
    <col min="2564" max="2565" width="9.6328125" style="8" customWidth="1"/>
    <col min="2566" max="2566" width="8.90625" style="8"/>
    <col min="2567" max="2567" width="10.54296875" style="8" customWidth="1"/>
    <col min="2568" max="2570" width="8.90625" style="8"/>
    <col min="2571" max="2571" width="10.54296875" style="8" customWidth="1"/>
    <col min="2572" max="2573" width="8.90625" style="8"/>
    <col min="2574" max="2574" width="10.453125" style="8" customWidth="1"/>
    <col min="2575" max="2780" width="8.90625" style="8"/>
    <col min="2781" max="2781" width="9.36328125" style="8" customWidth="1"/>
    <col min="2782" max="2782" width="9.453125" style="8" customWidth="1"/>
    <col min="2783" max="2783" width="44.54296875" style="8" customWidth="1"/>
    <col min="2784" max="2784" width="10.453125" style="8" customWidth="1"/>
    <col min="2785" max="2790" width="8.90625" style="8"/>
    <col min="2791" max="2791" width="9.36328125" style="8" bestFit="1" customWidth="1"/>
    <col min="2792" max="2792" width="10.6328125" style="8" customWidth="1"/>
    <col min="2793" max="2793" width="10.36328125" style="8" customWidth="1"/>
    <col min="2794" max="2794" width="9.6328125" style="8" customWidth="1"/>
    <col min="2795" max="2801" width="8.90625" style="8"/>
    <col min="2802" max="2802" width="9" style="8" customWidth="1"/>
    <col min="2803" max="2803" width="11" style="8" customWidth="1"/>
    <col min="2804" max="2808" width="8.90625" style="8"/>
    <col min="2809" max="2810" width="11.36328125" style="8" customWidth="1"/>
    <col min="2811" max="2811" width="8.90625" style="8"/>
    <col min="2812" max="2812" width="12.6328125" style="8" customWidth="1"/>
    <col min="2813" max="2814" width="11.6328125" style="8" customWidth="1"/>
    <col min="2815" max="2815" width="13.453125" style="8" customWidth="1"/>
    <col min="2816" max="2816" width="11.36328125" style="8" customWidth="1"/>
    <col min="2817" max="2817" width="8.90625" style="8"/>
    <col min="2818" max="2818" width="10" style="8" bestFit="1" customWidth="1"/>
    <col min="2819" max="2819" width="11.54296875" style="8" customWidth="1"/>
    <col min="2820" max="2821" width="9.6328125" style="8" customWidth="1"/>
    <col min="2822" max="2822" width="8.90625" style="8"/>
    <col min="2823" max="2823" width="10.54296875" style="8" customWidth="1"/>
    <col min="2824" max="2826" width="8.90625" style="8"/>
    <col min="2827" max="2827" width="10.54296875" style="8" customWidth="1"/>
    <col min="2828" max="2829" width="8.90625" style="8"/>
    <col min="2830" max="2830" width="10.453125" style="8" customWidth="1"/>
    <col min="2831" max="3036" width="8.90625" style="8"/>
    <col min="3037" max="3037" width="9.36328125" style="8" customWidth="1"/>
    <col min="3038" max="3038" width="9.453125" style="8" customWidth="1"/>
    <col min="3039" max="3039" width="44.54296875" style="8" customWidth="1"/>
    <col min="3040" max="3040" width="10.453125" style="8" customWidth="1"/>
    <col min="3041" max="3046" width="8.90625" style="8"/>
    <col min="3047" max="3047" width="9.36328125" style="8" bestFit="1" customWidth="1"/>
    <col min="3048" max="3048" width="10.6328125" style="8" customWidth="1"/>
    <col min="3049" max="3049" width="10.36328125" style="8" customWidth="1"/>
    <col min="3050" max="3050" width="9.6328125" style="8" customWidth="1"/>
    <col min="3051" max="3057" width="8.90625" style="8"/>
    <col min="3058" max="3058" width="9" style="8" customWidth="1"/>
    <col min="3059" max="3059" width="11" style="8" customWidth="1"/>
    <col min="3060" max="3064" width="8.90625" style="8"/>
    <col min="3065" max="3066" width="11.36328125" style="8" customWidth="1"/>
    <col min="3067" max="3067" width="8.90625" style="8"/>
    <col min="3068" max="3068" width="12.6328125" style="8" customWidth="1"/>
    <col min="3069" max="3070" width="11.6328125" style="8" customWidth="1"/>
    <col min="3071" max="3071" width="13.453125" style="8" customWidth="1"/>
    <col min="3072" max="3072" width="11.36328125" style="8" customWidth="1"/>
    <col min="3073" max="3073" width="8.90625" style="8"/>
    <col min="3074" max="3074" width="10" style="8" bestFit="1" customWidth="1"/>
    <col min="3075" max="3075" width="11.54296875" style="8" customWidth="1"/>
    <col min="3076" max="3077" width="9.6328125" style="8" customWidth="1"/>
    <col min="3078" max="3078" width="8.90625" style="8"/>
    <col min="3079" max="3079" width="10.54296875" style="8" customWidth="1"/>
    <col min="3080" max="3082" width="8.90625" style="8"/>
    <col min="3083" max="3083" width="10.54296875" style="8" customWidth="1"/>
    <col min="3084" max="3085" width="8.90625" style="8"/>
    <col min="3086" max="3086" width="10.453125" style="8" customWidth="1"/>
    <col min="3087" max="3292" width="8.90625" style="8"/>
    <col min="3293" max="3293" width="9.36328125" style="8" customWidth="1"/>
    <col min="3294" max="3294" width="9.453125" style="8" customWidth="1"/>
    <col min="3295" max="3295" width="44.54296875" style="8" customWidth="1"/>
    <col min="3296" max="3296" width="10.453125" style="8" customWidth="1"/>
    <col min="3297" max="3302" width="8.90625" style="8"/>
    <col min="3303" max="3303" width="9.36328125" style="8" bestFit="1" customWidth="1"/>
    <col min="3304" max="3304" width="10.6328125" style="8" customWidth="1"/>
    <col min="3305" max="3305" width="10.36328125" style="8" customWidth="1"/>
    <col min="3306" max="3306" width="9.6328125" style="8" customWidth="1"/>
    <col min="3307" max="3313" width="8.90625" style="8"/>
    <col min="3314" max="3314" width="9" style="8" customWidth="1"/>
    <col min="3315" max="3315" width="11" style="8" customWidth="1"/>
    <col min="3316" max="3320" width="8.90625" style="8"/>
    <col min="3321" max="3322" width="11.36328125" style="8" customWidth="1"/>
    <col min="3323" max="3323" width="8.90625" style="8"/>
    <col min="3324" max="3324" width="12.6328125" style="8" customWidth="1"/>
    <col min="3325" max="3326" width="11.6328125" style="8" customWidth="1"/>
    <col min="3327" max="3327" width="13.453125" style="8" customWidth="1"/>
    <col min="3328" max="3328" width="11.36328125" style="8" customWidth="1"/>
    <col min="3329" max="3329" width="8.90625" style="8"/>
    <col min="3330" max="3330" width="10" style="8" bestFit="1" customWidth="1"/>
    <col min="3331" max="3331" width="11.54296875" style="8" customWidth="1"/>
    <col min="3332" max="3333" width="9.6328125" style="8" customWidth="1"/>
    <col min="3334" max="3334" width="8.90625" style="8"/>
    <col min="3335" max="3335" width="10.54296875" style="8" customWidth="1"/>
    <col min="3336" max="3338" width="8.90625" style="8"/>
    <col min="3339" max="3339" width="10.54296875" style="8" customWidth="1"/>
    <col min="3340" max="3341" width="8.90625" style="8"/>
    <col min="3342" max="3342" width="10.453125" style="8" customWidth="1"/>
    <col min="3343" max="3548" width="8.90625" style="8"/>
    <col min="3549" max="3549" width="9.36328125" style="8" customWidth="1"/>
    <col min="3550" max="3550" width="9.453125" style="8" customWidth="1"/>
    <col min="3551" max="3551" width="44.54296875" style="8" customWidth="1"/>
    <col min="3552" max="3552" width="10.453125" style="8" customWidth="1"/>
    <col min="3553" max="3558" width="8.90625" style="8"/>
    <col min="3559" max="3559" width="9.36328125" style="8" bestFit="1" customWidth="1"/>
    <col min="3560" max="3560" width="10.6328125" style="8" customWidth="1"/>
    <col min="3561" max="3561" width="10.36328125" style="8" customWidth="1"/>
    <col min="3562" max="3562" width="9.6328125" style="8" customWidth="1"/>
    <col min="3563" max="3569" width="8.90625" style="8"/>
    <col min="3570" max="3570" width="9" style="8" customWidth="1"/>
    <col min="3571" max="3571" width="11" style="8" customWidth="1"/>
    <col min="3572" max="3576" width="8.90625" style="8"/>
    <col min="3577" max="3578" width="11.36328125" style="8" customWidth="1"/>
    <col min="3579" max="3579" width="8.90625" style="8"/>
    <col min="3580" max="3580" width="12.6328125" style="8" customWidth="1"/>
    <col min="3581" max="3582" width="11.6328125" style="8" customWidth="1"/>
    <col min="3583" max="3583" width="13.453125" style="8" customWidth="1"/>
    <col min="3584" max="3584" width="11.36328125" style="8" customWidth="1"/>
    <col min="3585" max="3585" width="8.90625" style="8"/>
    <col min="3586" max="3586" width="10" style="8" bestFit="1" customWidth="1"/>
    <col min="3587" max="3587" width="11.54296875" style="8" customWidth="1"/>
    <col min="3588" max="3589" width="9.6328125" style="8" customWidth="1"/>
    <col min="3590" max="3590" width="8.90625" style="8"/>
    <col min="3591" max="3591" width="10.54296875" style="8" customWidth="1"/>
    <col min="3592" max="3594" width="8.90625" style="8"/>
    <col min="3595" max="3595" width="10.54296875" style="8" customWidth="1"/>
    <col min="3596" max="3597" width="8.90625" style="8"/>
    <col min="3598" max="3598" width="10.453125" style="8" customWidth="1"/>
    <col min="3599" max="3804" width="8.90625" style="8"/>
    <col min="3805" max="3805" width="9.36328125" style="8" customWidth="1"/>
    <col min="3806" max="3806" width="9.453125" style="8" customWidth="1"/>
    <col min="3807" max="3807" width="44.54296875" style="8" customWidth="1"/>
    <col min="3808" max="3808" width="10.453125" style="8" customWidth="1"/>
    <col min="3809" max="3814" width="8.90625" style="8"/>
    <col min="3815" max="3815" width="9.36328125" style="8" bestFit="1" customWidth="1"/>
    <col min="3816" max="3816" width="10.6328125" style="8" customWidth="1"/>
    <col min="3817" max="3817" width="10.36328125" style="8" customWidth="1"/>
    <col min="3818" max="3818" width="9.6328125" style="8" customWidth="1"/>
    <col min="3819" max="3825" width="8.90625" style="8"/>
    <col min="3826" max="3826" width="9" style="8" customWidth="1"/>
    <col min="3827" max="3827" width="11" style="8" customWidth="1"/>
    <col min="3828" max="3832" width="8.90625" style="8"/>
    <col min="3833" max="3834" width="11.36328125" style="8" customWidth="1"/>
    <col min="3835" max="3835" width="8.90625" style="8"/>
    <col min="3836" max="3836" width="12.6328125" style="8" customWidth="1"/>
    <col min="3837" max="3838" width="11.6328125" style="8" customWidth="1"/>
    <col min="3839" max="3839" width="13.453125" style="8" customWidth="1"/>
    <col min="3840" max="3840" width="11.36328125" style="8" customWidth="1"/>
    <col min="3841" max="3841" width="8.90625" style="8"/>
    <col min="3842" max="3842" width="10" style="8" bestFit="1" customWidth="1"/>
    <col min="3843" max="3843" width="11.54296875" style="8" customWidth="1"/>
    <col min="3844" max="3845" width="9.6328125" style="8" customWidth="1"/>
    <col min="3846" max="3846" width="8.90625" style="8"/>
    <col min="3847" max="3847" width="10.54296875" style="8" customWidth="1"/>
    <col min="3848" max="3850" width="8.90625" style="8"/>
    <col min="3851" max="3851" width="10.54296875" style="8" customWidth="1"/>
    <col min="3852" max="3853" width="8.90625" style="8"/>
    <col min="3854" max="3854" width="10.453125" style="8" customWidth="1"/>
    <col min="3855" max="4060" width="8.90625" style="8"/>
    <col min="4061" max="4061" width="9.36328125" style="8" customWidth="1"/>
    <col min="4062" max="4062" width="9.453125" style="8" customWidth="1"/>
    <col min="4063" max="4063" width="44.54296875" style="8" customWidth="1"/>
    <col min="4064" max="4064" width="10.453125" style="8" customWidth="1"/>
    <col min="4065" max="4070" width="8.90625" style="8"/>
    <col min="4071" max="4071" width="9.36328125" style="8" bestFit="1" customWidth="1"/>
    <col min="4072" max="4072" width="10.6328125" style="8" customWidth="1"/>
    <col min="4073" max="4073" width="10.36328125" style="8" customWidth="1"/>
    <col min="4074" max="4074" width="9.6328125" style="8" customWidth="1"/>
    <col min="4075" max="4081" width="8.90625" style="8"/>
    <col min="4082" max="4082" width="9" style="8" customWidth="1"/>
    <col min="4083" max="4083" width="11" style="8" customWidth="1"/>
    <col min="4084" max="4088" width="8.90625" style="8"/>
    <col min="4089" max="4090" width="11.36328125" style="8" customWidth="1"/>
    <col min="4091" max="4091" width="8.90625" style="8"/>
    <col min="4092" max="4092" width="12.6328125" style="8" customWidth="1"/>
    <col min="4093" max="4094" width="11.6328125" style="8" customWidth="1"/>
    <col min="4095" max="4095" width="13.453125" style="8" customWidth="1"/>
    <col min="4096" max="4096" width="11.36328125" style="8" customWidth="1"/>
    <col min="4097" max="4097" width="8.90625" style="8"/>
    <col min="4098" max="4098" width="10" style="8" bestFit="1" customWidth="1"/>
    <col min="4099" max="4099" width="11.54296875" style="8" customWidth="1"/>
    <col min="4100" max="4101" width="9.6328125" style="8" customWidth="1"/>
    <col min="4102" max="4102" width="8.90625" style="8"/>
    <col min="4103" max="4103" width="10.54296875" style="8" customWidth="1"/>
    <col min="4104" max="4106" width="8.90625" style="8"/>
    <col min="4107" max="4107" width="10.54296875" style="8" customWidth="1"/>
    <col min="4108" max="4109" width="8.90625" style="8"/>
    <col min="4110" max="4110" width="10.453125" style="8" customWidth="1"/>
    <col min="4111" max="4316" width="8.90625" style="8"/>
    <col min="4317" max="4317" width="9.36328125" style="8" customWidth="1"/>
    <col min="4318" max="4318" width="9.453125" style="8" customWidth="1"/>
    <col min="4319" max="4319" width="44.54296875" style="8" customWidth="1"/>
    <col min="4320" max="4320" width="10.453125" style="8" customWidth="1"/>
    <col min="4321" max="4326" width="8.90625" style="8"/>
    <col min="4327" max="4327" width="9.36328125" style="8" bestFit="1" customWidth="1"/>
    <col min="4328" max="4328" width="10.6328125" style="8" customWidth="1"/>
    <col min="4329" max="4329" width="10.36328125" style="8" customWidth="1"/>
    <col min="4330" max="4330" width="9.6328125" style="8" customWidth="1"/>
    <col min="4331" max="4337" width="8.90625" style="8"/>
    <col min="4338" max="4338" width="9" style="8" customWidth="1"/>
    <col min="4339" max="4339" width="11" style="8" customWidth="1"/>
    <col min="4340" max="4344" width="8.90625" style="8"/>
    <col min="4345" max="4346" width="11.36328125" style="8" customWidth="1"/>
    <col min="4347" max="4347" width="8.90625" style="8"/>
    <col min="4348" max="4348" width="12.6328125" style="8" customWidth="1"/>
    <col min="4349" max="4350" width="11.6328125" style="8" customWidth="1"/>
    <col min="4351" max="4351" width="13.453125" style="8" customWidth="1"/>
    <col min="4352" max="4352" width="11.36328125" style="8" customWidth="1"/>
    <col min="4353" max="4353" width="8.90625" style="8"/>
    <col min="4354" max="4354" width="10" style="8" bestFit="1" customWidth="1"/>
    <col min="4355" max="4355" width="11.54296875" style="8" customWidth="1"/>
    <col min="4356" max="4357" width="9.6328125" style="8" customWidth="1"/>
    <col min="4358" max="4358" width="8.90625" style="8"/>
    <col min="4359" max="4359" width="10.54296875" style="8" customWidth="1"/>
    <col min="4360" max="4362" width="8.90625" style="8"/>
    <col min="4363" max="4363" width="10.54296875" style="8" customWidth="1"/>
    <col min="4364" max="4365" width="8.90625" style="8"/>
    <col min="4366" max="4366" width="10.453125" style="8" customWidth="1"/>
    <col min="4367" max="4572" width="8.90625" style="8"/>
    <col min="4573" max="4573" width="9.36328125" style="8" customWidth="1"/>
    <col min="4574" max="4574" width="9.453125" style="8" customWidth="1"/>
    <col min="4575" max="4575" width="44.54296875" style="8" customWidth="1"/>
    <col min="4576" max="4576" width="10.453125" style="8" customWidth="1"/>
    <col min="4577" max="4582" width="8.90625" style="8"/>
    <col min="4583" max="4583" width="9.36328125" style="8" bestFit="1" customWidth="1"/>
    <col min="4584" max="4584" width="10.6328125" style="8" customWidth="1"/>
    <col min="4585" max="4585" width="10.36328125" style="8" customWidth="1"/>
    <col min="4586" max="4586" width="9.6328125" style="8" customWidth="1"/>
    <col min="4587" max="4593" width="8.90625" style="8"/>
    <col min="4594" max="4594" width="9" style="8" customWidth="1"/>
    <col min="4595" max="4595" width="11" style="8" customWidth="1"/>
    <col min="4596" max="4600" width="8.90625" style="8"/>
    <col min="4601" max="4602" width="11.36328125" style="8" customWidth="1"/>
    <col min="4603" max="4603" width="8.90625" style="8"/>
    <col min="4604" max="4604" width="12.6328125" style="8" customWidth="1"/>
    <col min="4605" max="4606" width="11.6328125" style="8" customWidth="1"/>
    <col min="4607" max="4607" width="13.453125" style="8" customWidth="1"/>
    <col min="4608" max="4608" width="11.36328125" style="8" customWidth="1"/>
    <col min="4609" max="4609" width="8.90625" style="8"/>
    <col min="4610" max="4610" width="10" style="8" bestFit="1" customWidth="1"/>
    <col min="4611" max="4611" width="11.54296875" style="8" customWidth="1"/>
    <col min="4612" max="4613" width="9.6328125" style="8" customWidth="1"/>
    <col min="4614" max="4614" width="8.90625" style="8"/>
    <col min="4615" max="4615" width="10.54296875" style="8" customWidth="1"/>
    <col min="4616" max="4618" width="8.90625" style="8"/>
    <col min="4619" max="4619" width="10.54296875" style="8" customWidth="1"/>
    <col min="4620" max="4621" width="8.90625" style="8"/>
    <col min="4622" max="4622" width="10.453125" style="8" customWidth="1"/>
    <col min="4623" max="4828" width="8.90625" style="8"/>
    <col min="4829" max="4829" width="9.36328125" style="8" customWidth="1"/>
    <col min="4830" max="4830" width="9.453125" style="8" customWidth="1"/>
    <col min="4831" max="4831" width="44.54296875" style="8" customWidth="1"/>
    <col min="4832" max="4832" width="10.453125" style="8" customWidth="1"/>
    <col min="4833" max="4838" width="8.90625" style="8"/>
    <col min="4839" max="4839" width="9.36328125" style="8" bestFit="1" customWidth="1"/>
    <col min="4840" max="4840" width="10.6328125" style="8" customWidth="1"/>
    <col min="4841" max="4841" width="10.36328125" style="8" customWidth="1"/>
    <col min="4842" max="4842" width="9.6328125" style="8" customWidth="1"/>
    <col min="4843" max="4849" width="8.90625" style="8"/>
    <col min="4850" max="4850" width="9" style="8" customWidth="1"/>
    <col min="4851" max="4851" width="11" style="8" customWidth="1"/>
    <col min="4852" max="4856" width="8.90625" style="8"/>
    <col min="4857" max="4858" width="11.36328125" style="8" customWidth="1"/>
    <col min="4859" max="4859" width="8.90625" style="8"/>
    <col min="4860" max="4860" width="12.6328125" style="8" customWidth="1"/>
    <col min="4861" max="4862" width="11.6328125" style="8" customWidth="1"/>
    <col min="4863" max="4863" width="13.453125" style="8" customWidth="1"/>
    <col min="4864" max="4864" width="11.36328125" style="8" customWidth="1"/>
    <col min="4865" max="4865" width="8.90625" style="8"/>
    <col min="4866" max="4866" width="10" style="8" bestFit="1" customWidth="1"/>
    <col min="4867" max="4867" width="11.54296875" style="8" customWidth="1"/>
    <col min="4868" max="4869" width="9.6328125" style="8" customWidth="1"/>
    <col min="4870" max="4870" width="8.90625" style="8"/>
    <col min="4871" max="4871" width="10.54296875" style="8" customWidth="1"/>
    <col min="4872" max="4874" width="8.90625" style="8"/>
    <col min="4875" max="4875" width="10.54296875" style="8" customWidth="1"/>
    <col min="4876" max="4877" width="8.90625" style="8"/>
    <col min="4878" max="4878" width="10.453125" style="8" customWidth="1"/>
    <col min="4879" max="5084" width="8.90625" style="8"/>
    <col min="5085" max="5085" width="9.36328125" style="8" customWidth="1"/>
    <col min="5086" max="5086" width="9.453125" style="8" customWidth="1"/>
    <col min="5087" max="5087" width="44.54296875" style="8" customWidth="1"/>
    <col min="5088" max="5088" width="10.453125" style="8" customWidth="1"/>
    <col min="5089" max="5094" width="8.90625" style="8"/>
    <col min="5095" max="5095" width="9.36328125" style="8" bestFit="1" customWidth="1"/>
    <col min="5096" max="5096" width="10.6328125" style="8" customWidth="1"/>
    <col min="5097" max="5097" width="10.36328125" style="8" customWidth="1"/>
    <col min="5098" max="5098" width="9.6328125" style="8" customWidth="1"/>
    <col min="5099" max="5105" width="8.90625" style="8"/>
    <col min="5106" max="5106" width="9" style="8" customWidth="1"/>
    <col min="5107" max="5107" width="11" style="8" customWidth="1"/>
    <col min="5108" max="5112" width="8.90625" style="8"/>
    <col min="5113" max="5114" width="11.36328125" style="8" customWidth="1"/>
    <col min="5115" max="5115" width="8.90625" style="8"/>
    <col min="5116" max="5116" width="12.6328125" style="8" customWidth="1"/>
    <col min="5117" max="5118" width="11.6328125" style="8" customWidth="1"/>
    <col min="5119" max="5119" width="13.453125" style="8" customWidth="1"/>
    <col min="5120" max="5120" width="11.36328125" style="8" customWidth="1"/>
    <col min="5121" max="5121" width="8.90625" style="8"/>
    <col min="5122" max="5122" width="10" style="8" bestFit="1" customWidth="1"/>
    <col min="5123" max="5123" width="11.54296875" style="8" customWidth="1"/>
    <col min="5124" max="5125" width="9.6328125" style="8" customWidth="1"/>
    <col min="5126" max="5126" width="8.90625" style="8"/>
    <col min="5127" max="5127" width="10.54296875" style="8" customWidth="1"/>
    <col min="5128" max="5130" width="8.90625" style="8"/>
    <col min="5131" max="5131" width="10.54296875" style="8" customWidth="1"/>
    <col min="5132" max="5133" width="8.90625" style="8"/>
    <col min="5134" max="5134" width="10.453125" style="8" customWidth="1"/>
    <col min="5135" max="5340" width="8.90625" style="8"/>
    <col min="5341" max="5341" width="9.36328125" style="8" customWidth="1"/>
    <col min="5342" max="5342" width="9.453125" style="8" customWidth="1"/>
    <col min="5343" max="5343" width="44.54296875" style="8" customWidth="1"/>
    <col min="5344" max="5344" width="10.453125" style="8" customWidth="1"/>
    <col min="5345" max="5350" width="8.90625" style="8"/>
    <col min="5351" max="5351" width="9.36328125" style="8" bestFit="1" customWidth="1"/>
    <col min="5352" max="5352" width="10.6328125" style="8" customWidth="1"/>
    <col min="5353" max="5353" width="10.36328125" style="8" customWidth="1"/>
    <col min="5354" max="5354" width="9.6328125" style="8" customWidth="1"/>
    <col min="5355" max="5361" width="8.90625" style="8"/>
    <col min="5362" max="5362" width="9" style="8" customWidth="1"/>
    <col min="5363" max="5363" width="11" style="8" customWidth="1"/>
    <col min="5364" max="5368" width="8.90625" style="8"/>
    <col min="5369" max="5370" width="11.36328125" style="8" customWidth="1"/>
    <col min="5371" max="5371" width="8.90625" style="8"/>
    <col min="5372" max="5372" width="12.6328125" style="8" customWidth="1"/>
    <col min="5373" max="5374" width="11.6328125" style="8" customWidth="1"/>
    <col min="5375" max="5375" width="13.453125" style="8" customWidth="1"/>
    <col min="5376" max="5376" width="11.36328125" style="8" customWidth="1"/>
    <col min="5377" max="5377" width="8.90625" style="8"/>
    <col min="5378" max="5378" width="10" style="8" bestFit="1" customWidth="1"/>
    <col min="5379" max="5379" width="11.54296875" style="8" customWidth="1"/>
    <col min="5380" max="5381" width="9.6328125" style="8" customWidth="1"/>
    <col min="5382" max="5382" width="8.90625" style="8"/>
    <col min="5383" max="5383" width="10.54296875" style="8" customWidth="1"/>
    <col min="5384" max="5386" width="8.90625" style="8"/>
    <col min="5387" max="5387" width="10.54296875" style="8" customWidth="1"/>
    <col min="5388" max="5389" width="8.90625" style="8"/>
    <col min="5390" max="5390" width="10.453125" style="8" customWidth="1"/>
    <col min="5391" max="5596" width="8.90625" style="8"/>
    <col min="5597" max="5597" width="9.36328125" style="8" customWidth="1"/>
    <col min="5598" max="5598" width="9.453125" style="8" customWidth="1"/>
    <col min="5599" max="5599" width="44.54296875" style="8" customWidth="1"/>
    <col min="5600" max="5600" width="10.453125" style="8" customWidth="1"/>
    <col min="5601" max="5606" width="8.90625" style="8"/>
    <col min="5607" max="5607" width="9.36328125" style="8" bestFit="1" customWidth="1"/>
    <col min="5608" max="5608" width="10.6328125" style="8" customWidth="1"/>
    <col min="5609" max="5609" width="10.36328125" style="8" customWidth="1"/>
    <col min="5610" max="5610" width="9.6328125" style="8" customWidth="1"/>
    <col min="5611" max="5617" width="8.90625" style="8"/>
    <col min="5618" max="5618" width="9" style="8" customWidth="1"/>
    <col min="5619" max="5619" width="11" style="8" customWidth="1"/>
    <col min="5620" max="5624" width="8.90625" style="8"/>
    <col min="5625" max="5626" width="11.36328125" style="8" customWidth="1"/>
    <col min="5627" max="5627" width="8.90625" style="8"/>
    <col min="5628" max="5628" width="12.6328125" style="8" customWidth="1"/>
    <col min="5629" max="5630" width="11.6328125" style="8" customWidth="1"/>
    <col min="5631" max="5631" width="13.453125" style="8" customWidth="1"/>
    <col min="5632" max="5632" width="11.36328125" style="8" customWidth="1"/>
    <col min="5633" max="5633" width="8.90625" style="8"/>
    <col min="5634" max="5634" width="10" style="8" bestFit="1" customWidth="1"/>
    <col min="5635" max="5635" width="11.54296875" style="8" customWidth="1"/>
    <col min="5636" max="5637" width="9.6328125" style="8" customWidth="1"/>
    <col min="5638" max="5638" width="8.90625" style="8"/>
    <col min="5639" max="5639" width="10.54296875" style="8" customWidth="1"/>
    <col min="5640" max="5642" width="8.90625" style="8"/>
    <col min="5643" max="5643" width="10.54296875" style="8" customWidth="1"/>
    <col min="5644" max="5645" width="8.90625" style="8"/>
    <col min="5646" max="5646" width="10.453125" style="8" customWidth="1"/>
    <col min="5647" max="5852" width="8.90625" style="8"/>
    <col min="5853" max="5853" width="9.36328125" style="8" customWidth="1"/>
    <col min="5854" max="5854" width="9.453125" style="8" customWidth="1"/>
    <col min="5855" max="5855" width="44.54296875" style="8" customWidth="1"/>
    <col min="5856" max="5856" width="10.453125" style="8" customWidth="1"/>
    <col min="5857" max="5862" width="8.90625" style="8"/>
    <col min="5863" max="5863" width="9.36328125" style="8" bestFit="1" customWidth="1"/>
    <col min="5864" max="5864" width="10.6328125" style="8" customWidth="1"/>
    <col min="5865" max="5865" width="10.36328125" style="8" customWidth="1"/>
    <col min="5866" max="5866" width="9.6328125" style="8" customWidth="1"/>
    <col min="5867" max="5873" width="8.90625" style="8"/>
    <col min="5874" max="5874" width="9" style="8" customWidth="1"/>
    <col min="5875" max="5875" width="11" style="8" customWidth="1"/>
    <col min="5876" max="5880" width="8.90625" style="8"/>
    <col min="5881" max="5882" width="11.36328125" style="8" customWidth="1"/>
    <col min="5883" max="5883" width="8.90625" style="8"/>
    <col min="5884" max="5884" width="12.6328125" style="8" customWidth="1"/>
    <col min="5885" max="5886" width="11.6328125" style="8" customWidth="1"/>
    <col min="5887" max="5887" width="13.453125" style="8" customWidth="1"/>
    <col min="5888" max="5888" width="11.36328125" style="8" customWidth="1"/>
    <col min="5889" max="5889" width="8.90625" style="8"/>
    <col min="5890" max="5890" width="10" style="8" bestFit="1" customWidth="1"/>
    <col min="5891" max="5891" width="11.54296875" style="8" customWidth="1"/>
    <col min="5892" max="5893" width="9.6328125" style="8" customWidth="1"/>
    <col min="5894" max="5894" width="8.90625" style="8"/>
    <col min="5895" max="5895" width="10.54296875" style="8" customWidth="1"/>
    <col min="5896" max="5898" width="8.90625" style="8"/>
    <col min="5899" max="5899" width="10.54296875" style="8" customWidth="1"/>
    <col min="5900" max="5901" width="8.90625" style="8"/>
    <col min="5902" max="5902" width="10.453125" style="8" customWidth="1"/>
    <col min="5903" max="6108" width="8.90625" style="8"/>
    <col min="6109" max="6109" width="9.36328125" style="8" customWidth="1"/>
    <col min="6110" max="6110" width="9.453125" style="8" customWidth="1"/>
    <col min="6111" max="6111" width="44.54296875" style="8" customWidth="1"/>
    <col min="6112" max="6112" width="10.453125" style="8" customWidth="1"/>
    <col min="6113" max="6118" width="8.90625" style="8"/>
    <col min="6119" max="6119" width="9.36328125" style="8" bestFit="1" customWidth="1"/>
    <col min="6120" max="6120" width="10.6328125" style="8" customWidth="1"/>
    <col min="6121" max="6121" width="10.36328125" style="8" customWidth="1"/>
    <col min="6122" max="6122" width="9.6328125" style="8" customWidth="1"/>
    <col min="6123" max="6129" width="8.90625" style="8"/>
    <col min="6130" max="6130" width="9" style="8" customWidth="1"/>
    <col min="6131" max="6131" width="11" style="8" customWidth="1"/>
    <col min="6132" max="6136" width="8.90625" style="8"/>
    <col min="6137" max="6138" width="11.36328125" style="8" customWidth="1"/>
    <col min="6139" max="6139" width="8.90625" style="8"/>
    <col min="6140" max="6140" width="12.6328125" style="8" customWidth="1"/>
    <col min="6141" max="6142" width="11.6328125" style="8" customWidth="1"/>
    <col min="6143" max="6143" width="13.453125" style="8" customWidth="1"/>
    <col min="6144" max="6144" width="11.36328125" style="8" customWidth="1"/>
    <col min="6145" max="6145" width="8.90625" style="8"/>
    <col min="6146" max="6146" width="10" style="8" bestFit="1" customWidth="1"/>
    <col min="6147" max="6147" width="11.54296875" style="8" customWidth="1"/>
    <col min="6148" max="6149" width="9.6328125" style="8" customWidth="1"/>
    <col min="6150" max="6150" width="8.90625" style="8"/>
    <col min="6151" max="6151" width="10.54296875" style="8" customWidth="1"/>
    <col min="6152" max="6154" width="8.90625" style="8"/>
    <col min="6155" max="6155" width="10.54296875" style="8" customWidth="1"/>
    <col min="6156" max="6157" width="8.90625" style="8"/>
    <col min="6158" max="6158" width="10.453125" style="8" customWidth="1"/>
    <col min="6159" max="6364" width="8.90625" style="8"/>
    <col min="6365" max="6365" width="9.36328125" style="8" customWidth="1"/>
    <col min="6366" max="6366" width="9.453125" style="8" customWidth="1"/>
    <col min="6367" max="6367" width="44.54296875" style="8" customWidth="1"/>
    <col min="6368" max="6368" width="10.453125" style="8" customWidth="1"/>
    <col min="6369" max="6374" width="8.90625" style="8"/>
    <col min="6375" max="6375" width="9.36328125" style="8" bestFit="1" customWidth="1"/>
    <col min="6376" max="6376" width="10.6328125" style="8" customWidth="1"/>
    <col min="6377" max="6377" width="10.36328125" style="8" customWidth="1"/>
    <col min="6378" max="6378" width="9.6328125" style="8" customWidth="1"/>
    <col min="6379" max="6385" width="8.90625" style="8"/>
    <col min="6386" max="6386" width="9" style="8" customWidth="1"/>
    <col min="6387" max="6387" width="11" style="8" customWidth="1"/>
    <col min="6388" max="6392" width="8.90625" style="8"/>
    <col min="6393" max="6394" width="11.36328125" style="8" customWidth="1"/>
    <col min="6395" max="6395" width="8.90625" style="8"/>
    <col min="6396" max="6396" width="12.6328125" style="8" customWidth="1"/>
    <col min="6397" max="6398" width="11.6328125" style="8" customWidth="1"/>
    <col min="6399" max="6399" width="13.453125" style="8" customWidth="1"/>
    <col min="6400" max="6400" width="11.36328125" style="8" customWidth="1"/>
    <col min="6401" max="6401" width="8.90625" style="8"/>
    <col min="6402" max="6402" width="10" style="8" bestFit="1" customWidth="1"/>
    <col min="6403" max="6403" width="11.54296875" style="8" customWidth="1"/>
    <col min="6404" max="6405" width="9.6328125" style="8" customWidth="1"/>
    <col min="6406" max="6406" width="8.90625" style="8"/>
    <col min="6407" max="6407" width="10.54296875" style="8" customWidth="1"/>
    <col min="6408" max="6410" width="8.90625" style="8"/>
    <col min="6411" max="6411" width="10.54296875" style="8" customWidth="1"/>
    <col min="6412" max="6413" width="8.90625" style="8"/>
    <col min="6414" max="6414" width="10.453125" style="8" customWidth="1"/>
    <col min="6415" max="6620" width="8.90625" style="8"/>
    <col min="6621" max="6621" width="9.36328125" style="8" customWidth="1"/>
    <col min="6622" max="6622" width="9.453125" style="8" customWidth="1"/>
    <col min="6623" max="6623" width="44.54296875" style="8" customWidth="1"/>
    <col min="6624" max="6624" width="10.453125" style="8" customWidth="1"/>
    <col min="6625" max="6630" width="8.90625" style="8"/>
    <col min="6631" max="6631" width="9.36328125" style="8" bestFit="1" customWidth="1"/>
    <col min="6632" max="6632" width="10.6328125" style="8" customWidth="1"/>
    <col min="6633" max="6633" width="10.36328125" style="8" customWidth="1"/>
    <col min="6634" max="6634" width="9.6328125" style="8" customWidth="1"/>
    <col min="6635" max="6641" width="8.90625" style="8"/>
    <col min="6642" max="6642" width="9" style="8" customWidth="1"/>
    <col min="6643" max="6643" width="11" style="8" customWidth="1"/>
    <col min="6644" max="6648" width="8.90625" style="8"/>
    <col min="6649" max="6650" width="11.36328125" style="8" customWidth="1"/>
    <col min="6651" max="6651" width="8.90625" style="8"/>
    <col min="6652" max="6652" width="12.6328125" style="8" customWidth="1"/>
    <col min="6653" max="6654" width="11.6328125" style="8" customWidth="1"/>
    <col min="6655" max="6655" width="13.453125" style="8" customWidth="1"/>
    <col min="6656" max="6656" width="11.36328125" style="8" customWidth="1"/>
    <col min="6657" max="6657" width="8.90625" style="8"/>
    <col min="6658" max="6658" width="10" style="8" bestFit="1" customWidth="1"/>
    <col min="6659" max="6659" width="11.54296875" style="8" customWidth="1"/>
    <col min="6660" max="6661" width="9.6328125" style="8" customWidth="1"/>
    <col min="6662" max="6662" width="8.90625" style="8"/>
    <col min="6663" max="6663" width="10.54296875" style="8" customWidth="1"/>
    <col min="6664" max="6666" width="8.90625" style="8"/>
    <col min="6667" max="6667" width="10.54296875" style="8" customWidth="1"/>
    <col min="6668" max="6669" width="8.90625" style="8"/>
    <col min="6670" max="6670" width="10.453125" style="8" customWidth="1"/>
    <col min="6671" max="6876" width="8.90625" style="8"/>
    <col min="6877" max="6877" width="9.36328125" style="8" customWidth="1"/>
    <col min="6878" max="6878" width="9.453125" style="8" customWidth="1"/>
    <col min="6879" max="6879" width="44.54296875" style="8" customWidth="1"/>
    <col min="6880" max="6880" width="10.453125" style="8" customWidth="1"/>
    <col min="6881" max="6886" width="8.90625" style="8"/>
    <col min="6887" max="6887" width="9.36328125" style="8" bestFit="1" customWidth="1"/>
    <col min="6888" max="6888" width="10.6328125" style="8" customWidth="1"/>
    <col min="6889" max="6889" width="10.36328125" style="8" customWidth="1"/>
    <col min="6890" max="6890" width="9.6328125" style="8" customWidth="1"/>
    <col min="6891" max="6897" width="8.90625" style="8"/>
    <col min="6898" max="6898" width="9" style="8" customWidth="1"/>
    <col min="6899" max="6899" width="11" style="8" customWidth="1"/>
    <col min="6900" max="6904" width="8.90625" style="8"/>
    <col min="6905" max="6906" width="11.36328125" style="8" customWidth="1"/>
    <col min="6907" max="6907" width="8.90625" style="8"/>
    <col min="6908" max="6908" width="12.6328125" style="8" customWidth="1"/>
    <col min="6909" max="6910" width="11.6328125" style="8" customWidth="1"/>
    <col min="6911" max="6911" width="13.453125" style="8" customWidth="1"/>
    <col min="6912" max="6912" width="11.36328125" style="8" customWidth="1"/>
    <col min="6913" max="6913" width="8.90625" style="8"/>
    <col min="6914" max="6914" width="10" style="8" bestFit="1" customWidth="1"/>
    <col min="6915" max="6915" width="11.54296875" style="8" customWidth="1"/>
    <col min="6916" max="6917" width="9.6328125" style="8" customWidth="1"/>
    <col min="6918" max="6918" width="8.90625" style="8"/>
    <col min="6919" max="6919" width="10.54296875" style="8" customWidth="1"/>
    <col min="6920" max="6922" width="8.90625" style="8"/>
    <col min="6923" max="6923" width="10.54296875" style="8" customWidth="1"/>
    <col min="6924" max="6925" width="8.90625" style="8"/>
    <col min="6926" max="6926" width="10.453125" style="8" customWidth="1"/>
    <col min="6927" max="7132" width="8.90625" style="8"/>
    <col min="7133" max="7133" width="9.36328125" style="8" customWidth="1"/>
    <col min="7134" max="7134" width="9.453125" style="8" customWidth="1"/>
    <col min="7135" max="7135" width="44.54296875" style="8" customWidth="1"/>
    <col min="7136" max="7136" width="10.453125" style="8" customWidth="1"/>
    <col min="7137" max="7142" width="8.90625" style="8"/>
    <col min="7143" max="7143" width="9.36328125" style="8" bestFit="1" customWidth="1"/>
    <col min="7144" max="7144" width="10.6328125" style="8" customWidth="1"/>
    <col min="7145" max="7145" width="10.36328125" style="8" customWidth="1"/>
    <col min="7146" max="7146" width="9.6328125" style="8" customWidth="1"/>
    <col min="7147" max="7153" width="8.90625" style="8"/>
    <col min="7154" max="7154" width="9" style="8" customWidth="1"/>
    <col min="7155" max="7155" width="11" style="8" customWidth="1"/>
    <col min="7156" max="7160" width="8.90625" style="8"/>
    <col min="7161" max="7162" width="11.36328125" style="8" customWidth="1"/>
    <col min="7163" max="7163" width="8.90625" style="8"/>
    <col min="7164" max="7164" width="12.6328125" style="8" customWidth="1"/>
    <col min="7165" max="7166" width="11.6328125" style="8" customWidth="1"/>
    <col min="7167" max="7167" width="13.453125" style="8" customWidth="1"/>
    <col min="7168" max="7168" width="11.36328125" style="8" customWidth="1"/>
    <col min="7169" max="7169" width="8.90625" style="8"/>
    <col min="7170" max="7170" width="10" style="8" bestFit="1" customWidth="1"/>
    <col min="7171" max="7171" width="11.54296875" style="8" customWidth="1"/>
    <col min="7172" max="7173" width="9.6328125" style="8" customWidth="1"/>
    <col min="7174" max="7174" width="8.90625" style="8"/>
    <col min="7175" max="7175" width="10.54296875" style="8" customWidth="1"/>
    <col min="7176" max="7178" width="8.90625" style="8"/>
    <col min="7179" max="7179" width="10.54296875" style="8" customWidth="1"/>
    <col min="7180" max="7181" width="8.90625" style="8"/>
    <col min="7182" max="7182" width="10.453125" style="8" customWidth="1"/>
    <col min="7183" max="7388" width="8.90625" style="8"/>
    <col min="7389" max="7389" width="9.36328125" style="8" customWidth="1"/>
    <col min="7390" max="7390" width="9.453125" style="8" customWidth="1"/>
    <col min="7391" max="7391" width="44.54296875" style="8" customWidth="1"/>
    <col min="7392" max="7392" width="10.453125" style="8" customWidth="1"/>
    <col min="7393" max="7398" width="8.90625" style="8"/>
    <col min="7399" max="7399" width="9.36328125" style="8" bestFit="1" customWidth="1"/>
    <col min="7400" max="7400" width="10.6328125" style="8" customWidth="1"/>
    <col min="7401" max="7401" width="10.36328125" style="8" customWidth="1"/>
    <col min="7402" max="7402" width="9.6328125" style="8" customWidth="1"/>
    <col min="7403" max="7409" width="8.90625" style="8"/>
    <col min="7410" max="7410" width="9" style="8" customWidth="1"/>
    <col min="7411" max="7411" width="11" style="8" customWidth="1"/>
    <col min="7412" max="7416" width="8.90625" style="8"/>
    <col min="7417" max="7418" width="11.36328125" style="8" customWidth="1"/>
    <col min="7419" max="7419" width="8.90625" style="8"/>
    <col min="7420" max="7420" width="12.6328125" style="8" customWidth="1"/>
    <col min="7421" max="7422" width="11.6328125" style="8" customWidth="1"/>
    <col min="7423" max="7423" width="13.453125" style="8" customWidth="1"/>
    <col min="7424" max="7424" width="11.36328125" style="8" customWidth="1"/>
    <col min="7425" max="7425" width="8.90625" style="8"/>
    <col min="7426" max="7426" width="10" style="8" bestFit="1" customWidth="1"/>
    <col min="7427" max="7427" width="11.54296875" style="8" customWidth="1"/>
    <col min="7428" max="7429" width="9.6328125" style="8" customWidth="1"/>
    <col min="7430" max="7430" width="8.90625" style="8"/>
    <col min="7431" max="7431" width="10.54296875" style="8" customWidth="1"/>
    <col min="7432" max="7434" width="8.90625" style="8"/>
    <col min="7435" max="7435" width="10.54296875" style="8" customWidth="1"/>
    <col min="7436" max="7437" width="8.90625" style="8"/>
    <col min="7438" max="7438" width="10.453125" style="8" customWidth="1"/>
    <col min="7439" max="7644" width="8.90625" style="8"/>
    <col min="7645" max="7645" width="9.36328125" style="8" customWidth="1"/>
    <col min="7646" max="7646" width="9.453125" style="8" customWidth="1"/>
    <col min="7647" max="7647" width="44.54296875" style="8" customWidth="1"/>
    <col min="7648" max="7648" width="10.453125" style="8" customWidth="1"/>
    <col min="7649" max="7654" width="8.90625" style="8"/>
    <col min="7655" max="7655" width="9.36328125" style="8" bestFit="1" customWidth="1"/>
    <col min="7656" max="7656" width="10.6328125" style="8" customWidth="1"/>
    <col min="7657" max="7657" width="10.36328125" style="8" customWidth="1"/>
    <col min="7658" max="7658" width="9.6328125" style="8" customWidth="1"/>
    <col min="7659" max="7665" width="8.90625" style="8"/>
    <col min="7666" max="7666" width="9" style="8" customWidth="1"/>
    <col min="7667" max="7667" width="11" style="8" customWidth="1"/>
    <col min="7668" max="7672" width="8.90625" style="8"/>
    <col min="7673" max="7674" width="11.36328125" style="8" customWidth="1"/>
    <col min="7675" max="7675" width="8.90625" style="8"/>
    <col min="7676" max="7676" width="12.6328125" style="8" customWidth="1"/>
    <col min="7677" max="7678" width="11.6328125" style="8" customWidth="1"/>
    <col min="7679" max="7679" width="13.453125" style="8" customWidth="1"/>
    <col min="7680" max="7680" width="11.36328125" style="8" customWidth="1"/>
    <col min="7681" max="7681" width="8.90625" style="8"/>
    <col min="7682" max="7682" width="10" style="8" bestFit="1" customWidth="1"/>
    <col min="7683" max="7683" width="11.54296875" style="8" customWidth="1"/>
    <col min="7684" max="7685" width="9.6328125" style="8" customWidth="1"/>
    <col min="7686" max="7686" width="8.90625" style="8"/>
    <col min="7687" max="7687" width="10.54296875" style="8" customWidth="1"/>
    <col min="7688" max="7690" width="8.90625" style="8"/>
    <col min="7691" max="7691" width="10.54296875" style="8" customWidth="1"/>
    <col min="7692" max="7693" width="8.90625" style="8"/>
    <col min="7694" max="7694" width="10.453125" style="8" customWidth="1"/>
    <col min="7695" max="7900" width="8.90625" style="8"/>
    <col min="7901" max="7901" width="9.36328125" style="8" customWidth="1"/>
    <col min="7902" max="7902" width="9.453125" style="8" customWidth="1"/>
    <col min="7903" max="7903" width="44.54296875" style="8" customWidth="1"/>
    <col min="7904" max="7904" width="10.453125" style="8" customWidth="1"/>
    <col min="7905" max="7910" width="8.90625" style="8"/>
    <col min="7911" max="7911" width="9.36328125" style="8" bestFit="1" customWidth="1"/>
    <col min="7912" max="7912" width="10.6328125" style="8" customWidth="1"/>
    <col min="7913" max="7913" width="10.36328125" style="8" customWidth="1"/>
    <col min="7914" max="7914" width="9.6328125" style="8" customWidth="1"/>
    <col min="7915" max="7921" width="8.90625" style="8"/>
    <col min="7922" max="7922" width="9" style="8" customWidth="1"/>
    <col min="7923" max="7923" width="11" style="8" customWidth="1"/>
    <col min="7924" max="7928" width="8.90625" style="8"/>
    <col min="7929" max="7930" width="11.36328125" style="8" customWidth="1"/>
    <col min="7931" max="7931" width="8.90625" style="8"/>
    <col min="7932" max="7932" width="12.6328125" style="8" customWidth="1"/>
    <col min="7933" max="7934" width="11.6328125" style="8" customWidth="1"/>
    <col min="7935" max="7935" width="13.453125" style="8" customWidth="1"/>
    <col min="7936" max="7936" width="11.36328125" style="8" customWidth="1"/>
    <col min="7937" max="7937" width="8.90625" style="8"/>
    <col min="7938" max="7938" width="10" style="8" bestFit="1" customWidth="1"/>
    <col min="7939" max="7939" width="11.54296875" style="8" customWidth="1"/>
    <col min="7940" max="7941" width="9.6328125" style="8" customWidth="1"/>
    <col min="7942" max="7942" width="8.90625" style="8"/>
    <col min="7943" max="7943" width="10.54296875" style="8" customWidth="1"/>
    <col min="7944" max="7946" width="8.90625" style="8"/>
    <col min="7947" max="7947" width="10.54296875" style="8" customWidth="1"/>
    <col min="7948" max="7949" width="8.90625" style="8"/>
    <col min="7950" max="7950" width="10.453125" style="8" customWidth="1"/>
    <col min="7951" max="8156" width="8.90625" style="8"/>
    <col min="8157" max="8157" width="9.36328125" style="8" customWidth="1"/>
    <col min="8158" max="8158" width="9.453125" style="8" customWidth="1"/>
    <col min="8159" max="8159" width="44.54296875" style="8" customWidth="1"/>
    <col min="8160" max="8160" width="10.453125" style="8" customWidth="1"/>
    <col min="8161" max="8166" width="8.90625" style="8"/>
    <col min="8167" max="8167" width="9.36328125" style="8" bestFit="1" customWidth="1"/>
    <col min="8168" max="8168" width="10.6328125" style="8" customWidth="1"/>
    <col min="8169" max="8169" width="10.36328125" style="8" customWidth="1"/>
    <col min="8170" max="8170" width="9.6328125" style="8" customWidth="1"/>
    <col min="8171" max="8177" width="8.90625" style="8"/>
    <col min="8178" max="8178" width="9" style="8" customWidth="1"/>
    <col min="8179" max="8179" width="11" style="8" customWidth="1"/>
    <col min="8180" max="8184" width="8.90625" style="8"/>
    <col min="8185" max="8186" width="11.36328125" style="8" customWidth="1"/>
    <col min="8187" max="8187" width="8.90625" style="8"/>
    <col min="8188" max="8188" width="12.6328125" style="8" customWidth="1"/>
    <col min="8189" max="8190" width="11.6328125" style="8" customWidth="1"/>
    <col min="8191" max="8191" width="13.453125" style="8" customWidth="1"/>
    <col min="8192" max="8192" width="11.36328125" style="8" customWidth="1"/>
    <col min="8193" max="8193" width="8.90625" style="8"/>
    <col min="8194" max="8194" width="10" style="8" bestFit="1" customWidth="1"/>
    <col min="8195" max="8195" width="11.54296875" style="8" customWidth="1"/>
    <col min="8196" max="8197" width="9.6328125" style="8" customWidth="1"/>
    <col min="8198" max="8198" width="8.90625" style="8"/>
    <col min="8199" max="8199" width="10.54296875" style="8" customWidth="1"/>
    <col min="8200" max="8202" width="8.90625" style="8"/>
    <col min="8203" max="8203" width="10.54296875" style="8" customWidth="1"/>
    <col min="8204" max="8205" width="8.90625" style="8"/>
    <col min="8206" max="8206" width="10.453125" style="8" customWidth="1"/>
    <col min="8207" max="8412" width="8.90625" style="8"/>
    <col min="8413" max="8413" width="9.36328125" style="8" customWidth="1"/>
    <col min="8414" max="8414" width="9.453125" style="8" customWidth="1"/>
    <col min="8415" max="8415" width="44.54296875" style="8" customWidth="1"/>
    <col min="8416" max="8416" width="10.453125" style="8" customWidth="1"/>
    <col min="8417" max="8422" width="8.90625" style="8"/>
    <col min="8423" max="8423" width="9.36328125" style="8" bestFit="1" customWidth="1"/>
    <col min="8424" max="8424" width="10.6328125" style="8" customWidth="1"/>
    <col min="8425" max="8425" width="10.36328125" style="8" customWidth="1"/>
    <col min="8426" max="8426" width="9.6328125" style="8" customWidth="1"/>
    <col min="8427" max="8433" width="8.90625" style="8"/>
    <col min="8434" max="8434" width="9" style="8" customWidth="1"/>
    <col min="8435" max="8435" width="11" style="8" customWidth="1"/>
    <col min="8436" max="8440" width="8.90625" style="8"/>
    <col min="8441" max="8442" width="11.36328125" style="8" customWidth="1"/>
    <col min="8443" max="8443" width="8.90625" style="8"/>
    <col min="8444" max="8444" width="12.6328125" style="8" customWidth="1"/>
    <col min="8445" max="8446" width="11.6328125" style="8" customWidth="1"/>
    <col min="8447" max="8447" width="13.453125" style="8" customWidth="1"/>
    <col min="8448" max="8448" width="11.36328125" style="8" customWidth="1"/>
    <col min="8449" max="8449" width="8.90625" style="8"/>
    <col min="8450" max="8450" width="10" style="8" bestFit="1" customWidth="1"/>
    <col min="8451" max="8451" width="11.54296875" style="8" customWidth="1"/>
    <col min="8452" max="8453" width="9.6328125" style="8" customWidth="1"/>
    <col min="8454" max="8454" width="8.90625" style="8"/>
    <col min="8455" max="8455" width="10.54296875" style="8" customWidth="1"/>
    <col min="8456" max="8458" width="8.90625" style="8"/>
    <col min="8459" max="8459" width="10.54296875" style="8" customWidth="1"/>
    <col min="8460" max="8461" width="8.90625" style="8"/>
    <col min="8462" max="8462" width="10.453125" style="8" customWidth="1"/>
    <col min="8463" max="8668" width="8.90625" style="8"/>
    <col min="8669" max="8669" width="9.36328125" style="8" customWidth="1"/>
    <col min="8670" max="8670" width="9.453125" style="8" customWidth="1"/>
    <col min="8671" max="8671" width="44.54296875" style="8" customWidth="1"/>
    <col min="8672" max="8672" width="10.453125" style="8" customWidth="1"/>
    <col min="8673" max="8678" width="8.90625" style="8"/>
    <col min="8679" max="8679" width="9.36328125" style="8" bestFit="1" customWidth="1"/>
    <col min="8680" max="8680" width="10.6328125" style="8" customWidth="1"/>
    <col min="8681" max="8681" width="10.36328125" style="8" customWidth="1"/>
    <col min="8682" max="8682" width="9.6328125" style="8" customWidth="1"/>
    <col min="8683" max="8689" width="8.90625" style="8"/>
    <col min="8690" max="8690" width="9" style="8" customWidth="1"/>
    <col min="8691" max="8691" width="11" style="8" customWidth="1"/>
    <col min="8692" max="8696" width="8.90625" style="8"/>
    <col min="8697" max="8698" width="11.36328125" style="8" customWidth="1"/>
    <col min="8699" max="8699" width="8.90625" style="8"/>
    <col min="8700" max="8700" width="12.6328125" style="8" customWidth="1"/>
    <col min="8701" max="8702" width="11.6328125" style="8" customWidth="1"/>
    <col min="8703" max="8703" width="13.453125" style="8" customWidth="1"/>
    <col min="8704" max="8704" width="11.36328125" style="8" customWidth="1"/>
    <col min="8705" max="8705" width="8.90625" style="8"/>
    <col min="8706" max="8706" width="10" style="8" bestFit="1" customWidth="1"/>
    <col min="8707" max="8707" width="11.54296875" style="8" customWidth="1"/>
    <col min="8708" max="8709" width="9.6328125" style="8" customWidth="1"/>
    <col min="8710" max="8710" width="8.90625" style="8"/>
    <col min="8711" max="8711" width="10.54296875" style="8" customWidth="1"/>
    <col min="8712" max="8714" width="8.90625" style="8"/>
    <col min="8715" max="8715" width="10.54296875" style="8" customWidth="1"/>
    <col min="8716" max="8717" width="8.90625" style="8"/>
    <col min="8718" max="8718" width="10.453125" style="8" customWidth="1"/>
    <col min="8719" max="8924" width="8.90625" style="8"/>
    <col min="8925" max="8925" width="9.36328125" style="8" customWidth="1"/>
    <col min="8926" max="8926" width="9.453125" style="8" customWidth="1"/>
    <col min="8927" max="8927" width="44.54296875" style="8" customWidth="1"/>
    <col min="8928" max="8928" width="10.453125" style="8" customWidth="1"/>
    <col min="8929" max="8934" width="8.90625" style="8"/>
    <col min="8935" max="8935" width="9.36328125" style="8" bestFit="1" customWidth="1"/>
    <col min="8936" max="8936" width="10.6328125" style="8" customWidth="1"/>
    <col min="8937" max="8937" width="10.36328125" style="8" customWidth="1"/>
    <col min="8938" max="8938" width="9.6328125" style="8" customWidth="1"/>
    <col min="8939" max="8945" width="8.90625" style="8"/>
    <col min="8946" max="8946" width="9" style="8" customWidth="1"/>
    <col min="8947" max="8947" width="11" style="8" customWidth="1"/>
    <col min="8948" max="8952" width="8.90625" style="8"/>
    <col min="8953" max="8954" width="11.36328125" style="8" customWidth="1"/>
    <col min="8955" max="8955" width="8.90625" style="8"/>
    <col min="8956" max="8956" width="12.6328125" style="8" customWidth="1"/>
    <col min="8957" max="8958" width="11.6328125" style="8" customWidth="1"/>
    <col min="8959" max="8959" width="13.453125" style="8" customWidth="1"/>
    <col min="8960" max="8960" width="11.36328125" style="8" customWidth="1"/>
    <col min="8961" max="8961" width="8.90625" style="8"/>
    <col min="8962" max="8962" width="10" style="8" bestFit="1" customWidth="1"/>
    <col min="8963" max="8963" width="11.54296875" style="8" customWidth="1"/>
    <col min="8964" max="8965" width="9.6328125" style="8" customWidth="1"/>
    <col min="8966" max="8966" width="8.90625" style="8"/>
    <col min="8967" max="8967" width="10.54296875" style="8" customWidth="1"/>
    <col min="8968" max="8970" width="8.90625" style="8"/>
    <col min="8971" max="8971" width="10.54296875" style="8" customWidth="1"/>
    <col min="8972" max="8973" width="8.90625" style="8"/>
    <col min="8974" max="8974" width="10.453125" style="8" customWidth="1"/>
    <col min="8975" max="9180" width="8.90625" style="8"/>
    <col min="9181" max="9181" width="9.36328125" style="8" customWidth="1"/>
    <col min="9182" max="9182" width="9.453125" style="8" customWidth="1"/>
    <col min="9183" max="9183" width="44.54296875" style="8" customWidth="1"/>
    <col min="9184" max="9184" width="10.453125" style="8" customWidth="1"/>
    <col min="9185" max="9190" width="8.90625" style="8"/>
    <col min="9191" max="9191" width="9.36328125" style="8" bestFit="1" customWidth="1"/>
    <col min="9192" max="9192" width="10.6328125" style="8" customWidth="1"/>
    <col min="9193" max="9193" width="10.36328125" style="8" customWidth="1"/>
    <col min="9194" max="9194" width="9.6328125" style="8" customWidth="1"/>
    <col min="9195" max="9201" width="8.90625" style="8"/>
    <col min="9202" max="9202" width="9" style="8" customWidth="1"/>
    <col min="9203" max="9203" width="11" style="8" customWidth="1"/>
    <col min="9204" max="9208" width="8.90625" style="8"/>
    <col min="9209" max="9210" width="11.36328125" style="8" customWidth="1"/>
    <col min="9211" max="9211" width="8.90625" style="8"/>
    <col min="9212" max="9212" width="12.6328125" style="8" customWidth="1"/>
    <col min="9213" max="9214" width="11.6328125" style="8" customWidth="1"/>
    <col min="9215" max="9215" width="13.453125" style="8" customWidth="1"/>
    <col min="9216" max="9216" width="11.36328125" style="8" customWidth="1"/>
    <col min="9217" max="9217" width="8.90625" style="8"/>
    <col min="9218" max="9218" width="10" style="8" bestFit="1" customWidth="1"/>
    <col min="9219" max="9219" width="11.54296875" style="8" customWidth="1"/>
    <col min="9220" max="9221" width="9.6328125" style="8" customWidth="1"/>
    <col min="9222" max="9222" width="8.90625" style="8"/>
    <col min="9223" max="9223" width="10.54296875" style="8" customWidth="1"/>
    <col min="9224" max="9226" width="8.90625" style="8"/>
    <col min="9227" max="9227" width="10.54296875" style="8" customWidth="1"/>
    <col min="9228" max="9229" width="8.90625" style="8"/>
    <col min="9230" max="9230" width="10.453125" style="8" customWidth="1"/>
    <col min="9231" max="9436" width="8.90625" style="8"/>
    <col min="9437" max="9437" width="9.36328125" style="8" customWidth="1"/>
    <col min="9438" max="9438" width="9.453125" style="8" customWidth="1"/>
    <col min="9439" max="9439" width="44.54296875" style="8" customWidth="1"/>
    <col min="9440" max="9440" width="10.453125" style="8" customWidth="1"/>
    <col min="9441" max="9446" width="8.90625" style="8"/>
    <col min="9447" max="9447" width="9.36328125" style="8" bestFit="1" customWidth="1"/>
    <col min="9448" max="9448" width="10.6328125" style="8" customWidth="1"/>
    <col min="9449" max="9449" width="10.36328125" style="8" customWidth="1"/>
    <col min="9450" max="9450" width="9.6328125" style="8" customWidth="1"/>
    <col min="9451" max="9457" width="8.90625" style="8"/>
    <col min="9458" max="9458" width="9" style="8" customWidth="1"/>
    <col min="9459" max="9459" width="11" style="8" customWidth="1"/>
    <col min="9460" max="9464" width="8.90625" style="8"/>
    <col min="9465" max="9466" width="11.36328125" style="8" customWidth="1"/>
    <col min="9467" max="9467" width="8.90625" style="8"/>
    <col min="9468" max="9468" width="12.6328125" style="8" customWidth="1"/>
    <col min="9469" max="9470" width="11.6328125" style="8" customWidth="1"/>
    <col min="9471" max="9471" width="13.453125" style="8" customWidth="1"/>
    <col min="9472" max="9472" width="11.36328125" style="8" customWidth="1"/>
    <col min="9473" max="9473" width="8.90625" style="8"/>
    <col min="9474" max="9474" width="10" style="8" bestFit="1" customWidth="1"/>
    <col min="9475" max="9475" width="11.54296875" style="8" customWidth="1"/>
    <col min="9476" max="9477" width="9.6328125" style="8" customWidth="1"/>
    <col min="9478" max="9478" width="8.90625" style="8"/>
    <col min="9479" max="9479" width="10.54296875" style="8" customWidth="1"/>
    <col min="9480" max="9482" width="8.90625" style="8"/>
    <col min="9483" max="9483" width="10.54296875" style="8" customWidth="1"/>
    <col min="9484" max="9485" width="8.90625" style="8"/>
    <col min="9486" max="9486" width="10.453125" style="8" customWidth="1"/>
    <col min="9487" max="9692" width="8.90625" style="8"/>
    <col min="9693" max="9693" width="9.36328125" style="8" customWidth="1"/>
    <col min="9694" max="9694" width="9.453125" style="8" customWidth="1"/>
    <col min="9695" max="9695" width="44.54296875" style="8" customWidth="1"/>
    <col min="9696" max="9696" width="10.453125" style="8" customWidth="1"/>
    <col min="9697" max="9702" width="8.90625" style="8"/>
    <col min="9703" max="9703" width="9.36328125" style="8" bestFit="1" customWidth="1"/>
    <col min="9704" max="9704" width="10.6328125" style="8" customWidth="1"/>
    <col min="9705" max="9705" width="10.36328125" style="8" customWidth="1"/>
    <col min="9706" max="9706" width="9.6328125" style="8" customWidth="1"/>
    <col min="9707" max="9713" width="8.90625" style="8"/>
    <col min="9714" max="9714" width="9" style="8" customWidth="1"/>
    <col min="9715" max="9715" width="11" style="8" customWidth="1"/>
    <col min="9716" max="9720" width="8.90625" style="8"/>
    <col min="9721" max="9722" width="11.36328125" style="8" customWidth="1"/>
    <col min="9723" max="9723" width="8.90625" style="8"/>
    <col min="9724" max="9724" width="12.6328125" style="8" customWidth="1"/>
    <col min="9725" max="9726" width="11.6328125" style="8" customWidth="1"/>
    <col min="9727" max="9727" width="13.453125" style="8" customWidth="1"/>
    <col min="9728" max="9728" width="11.36328125" style="8" customWidth="1"/>
    <col min="9729" max="9729" width="8.90625" style="8"/>
    <col min="9730" max="9730" width="10" style="8" bestFit="1" customWidth="1"/>
    <col min="9731" max="9731" width="11.54296875" style="8" customWidth="1"/>
    <col min="9732" max="9733" width="9.6328125" style="8" customWidth="1"/>
    <col min="9734" max="9734" width="8.90625" style="8"/>
    <col min="9735" max="9735" width="10.54296875" style="8" customWidth="1"/>
    <col min="9736" max="9738" width="8.90625" style="8"/>
    <col min="9739" max="9739" width="10.54296875" style="8" customWidth="1"/>
    <col min="9740" max="9741" width="8.90625" style="8"/>
    <col min="9742" max="9742" width="10.453125" style="8" customWidth="1"/>
    <col min="9743" max="9948" width="8.90625" style="8"/>
    <col min="9949" max="9949" width="9.36328125" style="8" customWidth="1"/>
    <col min="9950" max="9950" width="9.453125" style="8" customWidth="1"/>
    <col min="9951" max="9951" width="44.54296875" style="8" customWidth="1"/>
    <col min="9952" max="9952" width="10.453125" style="8" customWidth="1"/>
    <col min="9953" max="9958" width="8.90625" style="8"/>
    <col min="9959" max="9959" width="9.36328125" style="8" bestFit="1" customWidth="1"/>
    <col min="9960" max="9960" width="10.6328125" style="8" customWidth="1"/>
    <col min="9961" max="9961" width="10.36328125" style="8" customWidth="1"/>
    <col min="9962" max="9962" width="9.6328125" style="8" customWidth="1"/>
    <col min="9963" max="9969" width="8.90625" style="8"/>
    <col min="9970" max="9970" width="9" style="8" customWidth="1"/>
    <col min="9971" max="9971" width="11" style="8" customWidth="1"/>
    <col min="9972" max="9976" width="8.90625" style="8"/>
    <col min="9977" max="9978" width="11.36328125" style="8" customWidth="1"/>
    <col min="9979" max="9979" width="8.90625" style="8"/>
    <col min="9980" max="9980" width="12.6328125" style="8" customWidth="1"/>
    <col min="9981" max="9982" width="11.6328125" style="8" customWidth="1"/>
    <col min="9983" max="9983" width="13.453125" style="8" customWidth="1"/>
    <col min="9984" max="9984" width="11.36328125" style="8" customWidth="1"/>
    <col min="9985" max="9985" width="8.90625" style="8"/>
    <col min="9986" max="9986" width="10" style="8" bestFit="1" customWidth="1"/>
    <col min="9987" max="9987" width="11.54296875" style="8" customWidth="1"/>
    <col min="9988" max="9989" width="9.6328125" style="8" customWidth="1"/>
    <col min="9990" max="9990" width="8.90625" style="8"/>
    <col min="9991" max="9991" width="10.54296875" style="8" customWidth="1"/>
    <col min="9992" max="9994" width="8.90625" style="8"/>
    <col min="9995" max="9995" width="10.54296875" style="8" customWidth="1"/>
    <col min="9996" max="9997" width="8.90625" style="8"/>
    <col min="9998" max="9998" width="10.453125" style="8" customWidth="1"/>
    <col min="9999" max="10204" width="8.90625" style="8"/>
    <col min="10205" max="10205" width="9.36328125" style="8" customWidth="1"/>
    <col min="10206" max="10206" width="9.453125" style="8" customWidth="1"/>
    <col min="10207" max="10207" width="44.54296875" style="8" customWidth="1"/>
    <col min="10208" max="10208" width="10.453125" style="8" customWidth="1"/>
    <col min="10209" max="10214" width="8.90625" style="8"/>
    <col min="10215" max="10215" width="9.36328125" style="8" bestFit="1" customWidth="1"/>
    <col min="10216" max="10216" width="10.6328125" style="8" customWidth="1"/>
    <col min="10217" max="10217" width="10.36328125" style="8" customWidth="1"/>
    <col min="10218" max="10218" width="9.6328125" style="8" customWidth="1"/>
    <col min="10219" max="10225" width="8.90625" style="8"/>
    <col min="10226" max="10226" width="9" style="8" customWidth="1"/>
    <col min="10227" max="10227" width="11" style="8" customWidth="1"/>
    <col min="10228" max="10232" width="8.90625" style="8"/>
    <col min="10233" max="10234" width="11.36328125" style="8" customWidth="1"/>
    <col min="10235" max="10235" width="8.90625" style="8"/>
    <col min="10236" max="10236" width="12.6328125" style="8" customWidth="1"/>
    <col min="10237" max="10238" width="11.6328125" style="8" customWidth="1"/>
    <col min="10239" max="10239" width="13.453125" style="8" customWidth="1"/>
    <col min="10240" max="10240" width="11.36328125" style="8" customWidth="1"/>
    <col min="10241" max="10241" width="8.90625" style="8"/>
    <col min="10242" max="10242" width="10" style="8" bestFit="1" customWidth="1"/>
    <col min="10243" max="10243" width="11.54296875" style="8" customWidth="1"/>
    <col min="10244" max="10245" width="9.6328125" style="8" customWidth="1"/>
    <col min="10246" max="10246" width="8.90625" style="8"/>
    <col min="10247" max="10247" width="10.54296875" style="8" customWidth="1"/>
    <col min="10248" max="10250" width="8.90625" style="8"/>
    <col min="10251" max="10251" width="10.54296875" style="8" customWidth="1"/>
    <col min="10252" max="10253" width="8.90625" style="8"/>
    <col min="10254" max="10254" width="10.453125" style="8" customWidth="1"/>
    <col min="10255" max="10460" width="8.90625" style="8"/>
    <col min="10461" max="10461" width="9.36328125" style="8" customWidth="1"/>
    <col min="10462" max="10462" width="9.453125" style="8" customWidth="1"/>
    <col min="10463" max="10463" width="44.54296875" style="8" customWidth="1"/>
    <col min="10464" max="10464" width="10.453125" style="8" customWidth="1"/>
    <col min="10465" max="10470" width="8.90625" style="8"/>
    <col min="10471" max="10471" width="9.36328125" style="8" bestFit="1" customWidth="1"/>
    <col min="10472" max="10472" width="10.6328125" style="8" customWidth="1"/>
    <col min="10473" max="10473" width="10.36328125" style="8" customWidth="1"/>
    <col min="10474" max="10474" width="9.6328125" style="8" customWidth="1"/>
    <col min="10475" max="10481" width="8.90625" style="8"/>
    <col min="10482" max="10482" width="9" style="8" customWidth="1"/>
    <col min="10483" max="10483" width="11" style="8" customWidth="1"/>
    <col min="10484" max="10488" width="8.90625" style="8"/>
    <col min="10489" max="10490" width="11.36328125" style="8" customWidth="1"/>
    <col min="10491" max="10491" width="8.90625" style="8"/>
    <col min="10492" max="10492" width="12.6328125" style="8" customWidth="1"/>
    <col min="10493" max="10494" width="11.6328125" style="8" customWidth="1"/>
    <col min="10495" max="10495" width="13.453125" style="8" customWidth="1"/>
    <col min="10496" max="10496" width="11.36328125" style="8" customWidth="1"/>
    <col min="10497" max="10497" width="8.90625" style="8"/>
    <col min="10498" max="10498" width="10" style="8" bestFit="1" customWidth="1"/>
    <col min="10499" max="10499" width="11.54296875" style="8" customWidth="1"/>
    <col min="10500" max="10501" width="9.6328125" style="8" customWidth="1"/>
    <col min="10502" max="10502" width="8.90625" style="8"/>
    <col min="10503" max="10503" width="10.54296875" style="8" customWidth="1"/>
    <col min="10504" max="10506" width="8.90625" style="8"/>
    <col min="10507" max="10507" width="10.54296875" style="8" customWidth="1"/>
    <col min="10508" max="10509" width="8.90625" style="8"/>
    <col min="10510" max="10510" width="10.453125" style="8" customWidth="1"/>
    <col min="10511" max="10716" width="8.90625" style="8"/>
    <col min="10717" max="10717" width="9.36328125" style="8" customWidth="1"/>
    <col min="10718" max="10718" width="9.453125" style="8" customWidth="1"/>
    <col min="10719" max="10719" width="44.54296875" style="8" customWidth="1"/>
    <col min="10720" max="10720" width="10.453125" style="8" customWidth="1"/>
    <col min="10721" max="10726" width="8.90625" style="8"/>
    <col min="10727" max="10727" width="9.36328125" style="8" bestFit="1" customWidth="1"/>
    <col min="10728" max="10728" width="10.6328125" style="8" customWidth="1"/>
    <col min="10729" max="10729" width="10.36328125" style="8" customWidth="1"/>
    <col min="10730" max="10730" width="9.6328125" style="8" customWidth="1"/>
    <col min="10731" max="10737" width="8.90625" style="8"/>
    <col min="10738" max="10738" width="9" style="8" customWidth="1"/>
    <col min="10739" max="10739" width="11" style="8" customWidth="1"/>
    <col min="10740" max="10744" width="8.90625" style="8"/>
    <col min="10745" max="10746" width="11.36328125" style="8" customWidth="1"/>
    <col min="10747" max="10747" width="8.90625" style="8"/>
    <col min="10748" max="10748" width="12.6328125" style="8" customWidth="1"/>
    <col min="10749" max="10750" width="11.6328125" style="8" customWidth="1"/>
    <col min="10751" max="10751" width="13.453125" style="8" customWidth="1"/>
    <col min="10752" max="10752" width="11.36328125" style="8" customWidth="1"/>
    <col min="10753" max="10753" width="8.90625" style="8"/>
    <col min="10754" max="10754" width="10" style="8" bestFit="1" customWidth="1"/>
    <col min="10755" max="10755" width="11.54296875" style="8" customWidth="1"/>
    <col min="10756" max="10757" width="9.6328125" style="8" customWidth="1"/>
    <col min="10758" max="10758" width="8.90625" style="8"/>
    <col min="10759" max="10759" width="10.54296875" style="8" customWidth="1"/>
    <col min="10760" max="10762" width="8.90625" style="8"/>
    <col min="10763" max="10763" width="10.54296875" style="8" customWidth="1"/>
    <col min="10764" max="10765" width="8.90625" style="8"/>
    <col min="10766" max="10766" width="10.453125" style="8" customWidth="1"/>
    <col min="10767" max="10972" width="8.90625" style="8"/>
    <col min="10973" max="10973" width="9.36328125" style="8" customWidth="1"/>
    <col min="10974" max="10974" width="9.453125" style="8" customWidth="1"/>
    <col min="10975" max="10975" width="44.54296875" style="8" customWidth="1"/>
    <col min="10976" max="10976" width="10.453125" style="8" customWidth="1"/>
    <col min="10977" max="10982" width="8.90625" style="8"/>
    <col min="10983" max="10983" width="9.36328125" style="8" bestFit="1" customWidth="1"/>
    <col min="10984" max="10984" width="10.6328125" style="8" customWidth="1"/>
    <col min="10985" max="10985" width="10.36328125" style="8" customWidth="1"/>
    <col min="10986" max="10986" width="9.6328125" style="8" customWidth="1"/>
    <col min="10987" max="10993" width="8.90625" style="8"/>
    <col min="10994" max="10994" width="9" style="8" customWidth="1"/>
    <col min="10995" max="10995" width="11" style="8" customWidth="1"/>
    <col min="10996" max="11000" width="8.90625" style="8"/>
    <col min="11001" max="11002" width="11.36328125" style="8" customWidth="1"/>
    <col min="11003" max="11003" width="8.90625" style="8"/>
    <col min="11004" max="11004" width="12.6328125" style="8" customWidth="1"/>
    <col min="11005" max="11006" width="11.6328125" style="8" customWidth="1"/>
    <col min="11007" max="11007" width="13.453125" style="8" customWidth="1"/>
    <col min="11008" max="11008" width="11.36328125" style="8" customWidth="1"/>
    <col min="11009" max="11009" width="8.90625" style="8"/>
    <col min="11010" max="11010" width="10" style="8" bestFit="1" customWidth="1"/>
    <col min="11011" max="11011" width="11.54296875" style="8" customWidth="1"/>
    <col min="11012" max="11013" width="9.6328125" style="8" customWidth="1"/>
    <col min="11014" max="11014" width="8.90625" style="8"/>
    <col min="11015" max="11015" width="10.54296875" style="8" customWidth="1"/>
    <col min="11016" max="11018" width="8.90625" style="8"/>
    <col min="11019" max="11019" width="10.54296875" style="8" customWidth="1"/>
    <col min="11020" max="11021" width="8.90625" style="8"/>
    <col min="11022" max="11022" width="10.453125" style="8" customWidth="1"/>
    <col min="11023" max="11228" width="8.90625" style="8"/>
    <col min="11229" max="11229" width="9.36328125" style="8" customWidth="1"/>
    <col min="11230" max="11230" width="9.453125" style="8" customWidth="1"/>
    <col min="11231" max="11231" width="44.54296875" style="8" customWidth="1"/>
    <col min="11232" max="11232" width="10.453125" style="8" customWidth="1"/>
    <col min="11233" max="11238" width="8.90625" style="8"/>
    <col min="11239" max="11239" width="9.36328125" style="8" bestFit="1" customWidth="1"/>
    <col min="11240" max="11240" width="10.6328125" style="8" customWidth="1"/>
    <col min="11241" max="11241" width="10.36328125" style="8" customWidth="1"/>
    <col min="11242" max="11242" width="9.6328125" style="8" customWidth="1"/>
    <col min="11243" max="11249" width="8.90625" style="8"/>
    <col min="11250" max="11250" width="9" style="8" customWidth="1"/>
    <col min="11251" max="11251" width="11" style="8" customWidth="1"/>
    <col min="11252" max="11256" width="8.90625" style="8"/>
    <col min="11257" max="11258" width="11.36328125" style="8" customWidth="1"/>
    <col min="11259" max="11259" width="8.90625" style="8"/>
    <col min="11260" max="11260" width="12.6328125" style="8" customWidth="1"/>
    <col min="11261" max="11262" width="11.6328125" style="8" customWidth="1"/>
    <col min="11263" max="11263" width="13.453125" style="8" customWidth="1"/>
    <col min="11264" max="11264" width="11.36328125" style="8" customWidth="1"/>
    <col min="11265" max="11265" width="8.90625" style="8"/>
    <col min="11266" max="11266" width="10" style="8" bestFit="1" customWidth="1"/>
    <col min="11267" max="11267" width="11.54296875" style="8" customWidth="1"/>
    <col min="11268" max="11269" width="9.6328125" style="8" customWidth="1"/>
    <col min="11270" max="11270" width="8.90625" style="8"/>
    <col min="11271" max="11271" width="10.54296875" style="8" customWidth="1"/>
    <col min="11272" max="11274" width="8.90625" style="8"/>
    <col min="11275" max="11275" width="10.54296875" style="8" customWidth="1"/>
    <col min="11276" max="11277" width="8.90625" style="8"/>
    <col min="11278" max="11278" width="10.453125" style="8" customWidth="1"/>
    <col min="11279" max="11484" width="8.90625" style="8"/>
    <col min="11485" max="11485" width="9.36328125" style="8" customWidth="1"/>
    <col min="11486" max="11486" width="9.453125" style="8" customWidth="1"/>
    <col min="11487" max="11487" width="44.54296875" style="8" customWidth="1"/>
    <col min="11488" max="11488" width="10.453125" style="8" customWidth="1"/>
    <col min="11489" max="11494" width="8.90625" style="8"/>
    <col min="11495" max="11495" width="9.36328125" style="8" bestFit="1" customWidth="1"/>
    <col min="11496" max="11496" width="10.6328125" style="8" customWidth="1"/>
    <col min="11497" max="11497" width="10.36328125" style="8" customWidth="1"/>
    <col min="11498" max="11498" width="9.6328125" style="8" customWidth="1"/>
    <col min="11499" max="11505" width="8.90625" style="8"/>
    <col min="11506" max="11506" width="9" style="8" customWidth="1"/>
    <col min="11507" max="11507" width="11" style="8" customWidth="1"/>
    <col min="11508" max="11512" width="8.90625" style="8"/>
    <col min="11513" max="11514" width="11.36328125" style="8" customWidth="1"/>
    <col min="11515" max="11515" width="8.90625" style="8"/>
    <col min="11516" max="11516" width="12.6328125" style="8" customWidth="1"/>
    <col min="11517" max="11518" width="11.6328125" style="8" customWidth="1"/>
    <col min="11519" max="11519" width="13.453125" style="8" customWidth="1"/>
    <col min="11520" max="11520" width="11.36328125" style="8" customWidth="1"/>
    <col min="11521" max="11521" width="8.90625" style="8"/>
    <col min="11522" max="11522" width="10" style="8" bestFit="1" customWidth="1"/>
    <col min="11523" max="11523" width="11.54296875" style="8" customWidth="1"/>
    <col min="11524" max="11525" width="9.6328125" style="8" customWidth="1"/>
    <col min="11526" max="11526" width="8.90625" style="8"/>
    <col min="11527" max="11527" width="10.54296875" style="8" customWidth="1"/>
    <col min="11528" max="11530" width="8.90625" style="8"/>
    <col min="11531" max="11531" width="10.54296875" style="8" customWidth="1"/>
    <col min="11532" max="11533" width="8.90625" style="8"/>
    <col min="11534" max="11534" width="10.453125" style="8" customWidth="1"/>
    <col min="11535" max="11740" width="8.90625" style="8"/>
    <col min="11741" max="11741" width="9.36328125" style="8" customWidth="1"/>
    <col min="11742" max="11742" width="9.453125" style="8" customWidth="1"/>
    <col min="11743" max="11743" width="44.54296875" style="8" customWidth="1"/>
    <col min="11744" max="11744" width="10.453125" style="8" customWidth="1"/>
    <col min="11745" max="11750" width="8.90625" style="8"/>
    <col min="11751" max="11751" width="9.36328125" style="8" bestFit="1" customWidth="1"/>
    <col min="11752" max="11752" width="10.6328125" style="8" customWidth="1"/>
    <col min="11753" max="11753" width="10.36328125" style="8" customWidth="1"/>
    <col min="11754" max="11754" width="9.6328125" style="8" customWidth="1"/>
    <col min="11755" max="11761" width="8.90625" style="8"/>
    <col min="11762" max="11762" width="9" style="8" customWidth="1"/>
    <col min="11763" max="11763" width="11" style="8" customWidth="1"/>
    <col min="11764" max="11768" width="8.90625" style="8"/>
    <col min="11769" max="11770" width="11.36328125" style="8" customWidth="1"/>
    <col min="11771" max="11771" width="8.90625" style="8"/>
    <col min="11772" max="11772" width="12.6328125" style="8" customWidth="1"/>
    <col min="11773" max="11774" width="11.6328125" style="8" customWidth="1"/>
    <col min="11775" max="11775" width="13.453125" style="8" customWidth="1"/>
    <col min="11776" max="11776" width="11.36328125" style="8" customWidth="1"/>
    <col min="11777" max="11777" width="8.90625" style="8"/>
    <col min="11778" max="11778" width="10" style="8" bestFit="1" customWidth="1"/>
    <col min="11779" max="11779" width="11.54296875" style="8" customWidth="1"/>
    <col min="11780" max="11781" width="9.6328125" style="8" customWidth="1"/>
    <col min="11782" max="11782" width="8.90625" style="8"/>
    <col min="11783" max="11783" width="10.54296875" style="8" customWidth="1"/>
    <col min="11784" max="11786" width="8.90625" style="8"/>
    <col min="11787" max="11787" width="10.54296875" style="8" customWidth="1"/>
    <col min="11788" max="11789" width="8.90625" style="8"/>
    <col min="11790" max="11790" width="10.453125" style="8" customWidth="1"/>
    <col min="11791" max="11996" width="8.90625" style="8"/>
    <col min="11997" max="11997" width="9.36328125" style="8" customWidth="1"/>
    <col min="11998" max="11998" width="9.453125" style="8" customWidth="1"/>
    <col min="11999" max="11999" width="44.54296875" style="8" customWidth="1"/>
    <col min="12000" max="12000" width="10.453125" style="8" customWidth="1"/>
    <col min="12001" max="12006" width="8.90625" style="8"/>
    <col min="12007" max="12007" width="9.36328125" style="8" bestFit="1" customWidth="1"/>
    <col min="12008" max="12008" width="10.6328125" style="8" customWidth="1"/>
    <col min="12009" max="12009" width="10.36328125" style="8" customWidth="1"/>
    <col min="12010" max="12010" width="9.6328125" style="8" customWidth="1"/>
    <col min="12011" max="12017" width="8.90625" style="8"/>
    <col min="12018" max="12018" width="9" style="8" customWidth="1"/>
    <col min="12019" max="12019" width="11" style="8" customWidth="1"/>
    <col min="12020" max="12024" width="8.90625" style="8"/>
    <col min="12025" max="12026" width="11.36328125" style="8" customWidth="1"/>
    <col min="12027" max="12027" width="8.90625" style="8"/>
    <col min="12028" max="12028" width="12.6328125" style="8" customWidth="1"/>
    <col min="12029" max="12030" width="11.6328125" style="8" customWidth="1"/>
    <col min="12031" max="12031" width="13.453125" style="8" customWidth="1"/>
    <col min="12032" max="12032" width="11.36328125" style="8" customWidth="1"/>
    <col min="12033" max="12033" width="8.90625" style="8"/>
    <col min="12034" max="12034" width="10" style="8" bestFit="1" customWidth="1"/>
    <col min="12035" max="12035" width="11.54296875" style="8" customWidth="1"/>
    <col min="12036" max="12037" width="9.6328125" style="8" customWidth="1"/>
    <col min="12038" max="12038" width="8.90625" style="8"/>
    <col min="12039" max="12039" width="10.54296875" style="8" customWidth="1"/>
    <col min="12040" max="12042" width="8.90625" style="8"/>
    <col min="12043" max="12043" width="10.54296875" style="8" customWidth="1"/>
    <col min="12044" max="12045" width="8.90625" style="8"/>
    <col min="12046" max="12046" width="10.453125" style="8" customWidth="1"/>
    <col min="12047" max="12252" width="8.90625" style="8"/>
    <col min="12253" max="12253" width="9.36328125" style="8" customWidth="1"/>
    <col min="12254" max="12254" width="9.453125" style="8" customWidth="1"/>
    <col min="12255" max="12255" width="44.54296875" style="8" customWidth="1"/>
    <col min="12256" max="12256" width="10.453125" style="8" customWidth="1"/>
    <col min="12257" max="12262" width="8.90625" style="8"/>
    <col min="12263" max="12263" width="9.36328125" style="8" bestFit="1" customWidth="1"/>
    <col min="12264" max="12264" width="10.6328125" style="8" customWidth="1"/>
    <col min="12265" max="12265" width="10.36328125" style="8" customWidth="1"/>
    <col min="12266" max="12266" width="9.6328125" style="8" customWidth="1"/>
    <col min="12267" max="12273" width="8.90625" style="8"/>
    <col min="12274" max="12274" width="9" style="8" customWidth="1"/>
    <col min="12275" max="12275" width="11" style="8" customWidth="1"/>
    <col min="12276" max="12280" width="8.90625" style="8"/>
    <col min="12281" max="12282" width="11.36328125" style="8" customWidth="1"/>
    <col min="12283" max="12283" width="8.90625" style="8"/>
    <col min="12284" max="12284" width="12.6328125" style="8" customWidth="1"/>
    <col min="12285" max="12286" width="11.6328125" style="8" customWidth="1"/>
    <col min="12287" max="12287" width="13.453125" style="8" customWidth="1"/>
    <col min="12288" max="12288" width="11.36328125" style="8" customWidth="1"/>
    <col min="12289" max="12289" width="8.90625" style="8"/>
    <col min="12290" max="12290" width="10" style="8" bestFit="1" customWidth="1"/>
    <col min="12291" max="12291" width="11.54296875" style="8" customWidth="1"/>
    <col min="12292" max="12293" width="9.6328125" style="8" customWidth="1"/>
    <col min="12294" max="12294" width="8.90625" style="8"/>
    <col min="12295" max="12295" width="10.54296875" style="8" customWidth="1"/>
    <col min="12296" max="12298" width="8.90625" style="8"/>
    <col min="12299" max="12299" width="10.54296875" style="8" customWidth="1"/>
    <col min="12300" max="12301" width="8.90625" style="8"/>
    <col min="12302" max="12302" width="10.453125" style="8" customWidth="1"/>
    <col min="12303" max="12508" width="8.90625" style="8"/>
    <col min="12509" max="12509" width="9.36328125" style="8" customWidth="1"/>
    <col min="12510" max="12510" width="9.453125" style="8" customWidth="1"/>
    <col min="12511" max="12511" width="44.54296875" style="8" customWidth="1"/>
    <col min="12512" max="12512" width="10.453125" style="8" customWidth="1"/>
    <col min="12513" max="12518" width="8.90625" style="8"/>
    <col min="12519" max="12519" width="9.36328125" style="8" bestFit="1" customWidth="1"/>
    <col min="12520" max="12520" width="10.6328125" style="8" customWidth="1"/>
    <col min="12521" max="12521" width="10.36328125" style="8" customWidth="1"/>
    <col min="12522" max="12522" width="9.6328125" style="8" customWidth="1"/>
    <col min="12523" max="12529" width="8.90625" style="8"/>
    <col min="12530" max="12530" width="9" style="8" customWidth="1"/>
    <col min="12531" max="12531" width="11" style="8" customWidth="1"/>
    <col min="12532" max="12536" width="8.90625" style="8"/>
    <col min="12537" max="12538" width="11.36328125" style="8" customWidth="1"/>
    <col min="12539" max="12539" width="8.90625" style="8"/>
    <col min="12540" max="12540" width="12.6328125" style="8" customWidth="1"/>
    <col min="12541" max="12542" width="11.6328125" style="8" customWidth="1"/>
    <col min="12543" max="12543" width="13.453125" style="8" customWidth="1"/>
    <col min="12544" max="12544" width="11.36328125" style="8" customWidth="1"/>
    <col min="12545" max="12545" width="8.90625" style="8"/>
    <col min="12546" max="12546" width="10" style="8" bestFit="1" customWidth="1"/>
    <col min="12547" max="12547" width="11.54296875" style="8" customWidth="1"/>
    <col min="12548" max="12549" width="9.6328125" style="8" customWidth="1"/>
    <col min="12550" max="12550" width="8.90625" style="8"/>
    <col min="12551" max="12551" width="10.54296875" style="8" customWidth="1"/>
    <col min="12552" max="12554" width="8.90625" style="8"/>
    <col min="12555" max="12555" width="10.54296875" style="8" customWidth="1"/>
    <col min="12556" max="12557" width="8.90625" style="8"/>
    <col min="12558" max="12558" width="10.453125" style="8" customWidth="1"/>
    <col min="12559" max="12764" width="8.90625" style="8"/>
    <col min="12765" max="12765" width="9.36328125" style="8" customWidth="1"/>
    <col min="12766" max="12766" width="9.453125" style="8" customWidth="1"/>
    <col min="12767" max="12767" width="44.54296875" style="8" customWidth="1"/>
    <col min="12768" max="12768" width="10.453125" style="8" customWidth="1"/>
    <col min="12769" max="12774" width="8.90625" style="8"/>
    <col min="12775" max="12775" width="9.36328125" style="8" bestFit="1" customWidth="1"/>
    <col min="12776" max="12776" width="10.6328125" style="8" customWidth="1"/>
    <col min="12777" max="12777" width="10.36328125" style="8" customWidth="1"/>
    <col min="12778" max="12778" width="9.6328125" style="8" customWidth="1"/>
    <col min="12779" max="12785" width="8.90625" style="8"/>
    <col min="12786" max="12786" width="9" style="8" customWidth="1"/>
    <col min="12787" max="12787" width="11" style="8" customWidth="1"/>
    <col min="12788" max="12792" width="8.90625" style="8"/>
    <col min="12793" max="12794" width="11.36328125" style="8" customWidth="1"/>
    <col min="12795" max="12795" width="8.90625" style="8"/>
    <col min="12796" max="12796" width="12.6328125" style="8" customWidth="1"/>
    <col min="12797" max="12798" width="11.6328125" style="8" customWidth="1"/>
    <col min="12799" max="12799" width="13.453125" style="8" customWidth="1"/>
    <col min="12800" max="12800" width="11.36328125" style="8" customWidth="1"/>
    <col min="12801" max="12801" width="8.90625" style="8"/>
    <col min="12802" max="12802" width="10" style="8" bestFit="1" customWidth="1"/>
    <col min="12803" max="12803" width="11.54296875" style="8" customWidth="1"/>
    <col min="12804" max="12805" width="9.6328125" style="8" customWidth="1"/>
    <col min="12806" max="12806" width="8.90625" style="8"/>
    <col min="12807" max="12807" width="10.54296875" style="8" customWidth="1"/>
    <col min="12808" max="12810" width="8.90625" style="8"/>
    <col min="12811" max="12811" width="10.54296875" style="8" customWidth="1"/>
    <col min="12812" max="12813" width="8.90625" style="8"/>
    <col min="12814" max="12814" width="10.453125" style="8" customWidth="1"/>
    <col min="12815" max="13020" width="8.90625" style="8"/>
    <col min="13021" max="13021" width="9.36328125" style="8" customWidth="1"/>
    <col min="13022" max="13022" width="9.453125" style="8" customWidth="1"/>
    <col min="13023" max="13023" width="44.54296875" style="8" customWidth="1"/>
    <col min="13024" max="13024" width="10.453125" style="8" customWidth="1"/>
    <col min="13025" max="13030" width="8.90625" style="8"/>
    <col min="13031" max="13031" width="9.36328125" style="8" bestFit="1" customWidth="1"/>
    <col min="13032" max="13032" width="10.6328125" style="8" customWidth="1"/>
    <col min="13033" max="13033" width="10.36328125" style="8" customWidth="1"/>
    <col min="13034" max="13034" width="9.6328125" style="8" customWidth="1"/>
    <col min="13035" max="13041" width="8.90625" style="8"/>
    <col min="13042" max="13042" width="9" style="8" customWidth="1"/>
    <col min="13043" max="13043" width="11" style="8" customWidth="1"/>
    <col min="13044" max="13048" width="8.90625" style="8"/>
    <col min="13049" max="13050" width="11.36328125" style="8" customWidth="1"/>
    <col min="13051" max="13051" width="8.90625" style="8"/>
    <col min="13052" max="13052" width="12.6328125" style="8" customWidth="1"/>
    <col min="13053" max="13054" width="11.6328125" style="8" customWidth="1"/>
    <col min="13055" max="13055" width="13.453125" style="8" customWidth="1"/>
    <col min="13056" max="13056" width="11.36328125" style="8" customWidth="1"/>
    <col min="13057" max="13057" width="8.90625" style="8"/>
    <col min="13058" max="13058" width="10" style="8" bestFit="1" customWidth="1"/>
    <col min="13059" max="13059" width="11.54296875" style="8" customWidth="1"/>
    <col min="13060" max="13061" width="9.6328125" style="8" customWidth="1"/>
    <col min="13062" max="13062" width="8.90625" style="8"/>
    <col min="13063" max="13063" width="10.54296875" style="8" customWidth="1"/>
    <col min="13064" max="13066" width="8.90625" style="8"/>
    <col min="13067" max="13067" width="10.54296875" style="8" customWidth="1"/>
    <col min="13068" max="13069" width="8.90625" style="8"/>
    <col min="13070" max="13070" width="10.453125" style="8" customWidth="1"/>
    <col min="13071" max="13276" width="8.90625" style="8"/>
    <col min="13277" max="13277" width="9.36328125" style="8" customWidth="1"/>
    <col min="13278" max="13278" width="9.453125" style="8" customWidth="1"/>
    <col min="13279" max="13279" width="44.54296875" style="8" customWidth="1"/>
    <col min="13280" max="13280" width="10.453125" style="8" customWidth="1"/>
    <col min="13281" max="13286" width="8.90625" style="8"/>
    <col min="13287" max="13287" width="9.36328125" style="8" bestFit="1" customWidth="1"/>
    <col min="13288" max="13288" width="10.6328125" style="8" customWidth="1"/>
    <col min="13289" max="13289" width="10.36328125" style="8" customWidth="1"/>
    <col min="13290" max="13290" width="9.6328125" style="8" customWidth="1"/>
    <col min="13291" max="13297" width="8.90625" style="8"/>
    <col min="13298" max="13298" width="9" style="8" customWidth="1"/>
    <col min="13299" max="13299" width="11" style="8" customWidth="1"/>
    <col min="13300" max="13304" width="8.90625" style="8"/>
    <col min="13305" max="13306" width="11.36328125" style="8" customWidth="1"/>
    <col min="13307" max="13307" width="8.90625" style="8"/>
    <col min="13308" max="13308" width="12.6328125" style="8" customWidth="1"/>
    <col min="13309" max="13310" width="11.6328125" style="8" customWidth="1"/>
    <col min="13311" max="13311" width="13.453125" style="8" customWidth="1"/>
    <col min="13312" max="13312" width="11.36328125" style="8" customWidth="1"/>
    <col min="13313" max="13313" width="8.90625" style="8"/>
    <col min="13314" max="13314" width="10" style="8" bestFit="1" customWidth="1"/>
    <col min="13315" max="13315" width="11.54296875" style="8" customWidth="1"/>
    <col min="13316" max="13317" width="9.6328125" style="8" customWidth="1"/>
    <col min="13318" max="13318" width="8.90625" style="8"/>
    <col min="13319" max="13319" width="10.54296875" style="8" customWidth="1"/>
    <col min="13320" max="13322" width="8.90625" style="8"/>
    <col min="13323" max="13323" width="10.54296875" style="8" customWidth="1"/>
    <col min="13324" max="13325" width="8.90625" style="8"/>
    <col min="13326" max="13326" width="10.453125" style="8" customWidth="1"/>
    <col min="13327" max="13532" width="8.90625" style="8"/>
    <col min="13533" max="13533" width="9.36328125" style="8" customWidth="1"/>
    <col min="13534" max="13534" width="9.453125" style="8" customWidth="1"/>
    <col min="13535" max="13535" width="44.54296875" style="8" customWidth="1"/>
    <col min="13536" max="13536" width="10.453125" style="8" customWidth="1"/>
    <col min="13537" max="13542" width="8.90625" style="8"/>
    <col min="13543" max="13543" width="9.36328125" style="8" bestFit="1" customWidth="1"/>
    <col min="13544" max="13544" width="10.6328125" style="8" customWidth="1"/>
    <col min="13545" max="13545" width="10.36328125" style="8" customWidth="1"/>
    <col min="13546" max="13546" width="9.6328125" style="8" customWidth="1"/>
    <col min="13547" max="13553" width="8.90625" style="8"/>
    <col min="13554" max="13554" width="9" style="8" customWidth="1"/>
    <col min="13555" max="13555" width="11" style="8" customWidth="1"/>
    <col min="13556" max="13560" width="8.90625" style="8"/>
    <col min="13561" max="13562" width="11.36328125" style="8" customWidth="1"/>
    <col min="13563" max="13563" width="8.90625" style="8"/>
    <col min="13564" max="13564" width="12.6328125" style="8" customWidth="1"/>
    <col min="13565" max="13566" width="11.6328125" style="8" customWidth="1"/>
    <col min="13567" max="13567" width="13.453125" style="8" customWidth="1"/>
    <col min="13568" max="13568" width="11.36328125" style="8" customWidth="1"/>
    <col min="13569" max="13569" width="8.90625" style="8"/>
    <col min="13570" max="13570" width="10" style="8" bestFit="1" customWidth="1"/>
    <col min="13571" max="13571" width="11.54296875" style="8" customWidth="1"/>
    <col min="13572" max="13573" width="9.6328125" style="8" customWidth="1"/>
    <col min="13574" max="13574" width="8.90625" style="8"/>
    <col min="13575" max="13575" width="10.54296875" style="8" customWidth="1"/>
    <col min="13576" max="13578" width="8.90625" style="8"/>
    <col min="13579" max="13579" width="10.54296875" style="8" customWidth="1"/>
    <col min="13580" max="13581" width="8.90625" style="8"/>
    <col min="13582" max="13582" width="10.453125" style="8" customWidth="1"/>
    <col min="13583" max="13788" width="8.90625" style="8"/>
    <col min="13789" max="13789" width="9.36328125" style="8" customWidth="1"/>
    <col min="13790" max="13790" width="9.453125" style="8" customWidth="1"/>
    <col min="13791" max="13791" width="44.54296875" style="8" customWidth="1"/>
    <col min="13792" max="13792" width="10.453125" style="8" customWidth="1"/>
    <col min="13793" max="13798" width="8.90625" style="8"/>
    <col min="13799" max="13799" width="9.36328125" style="8" bestFit="1" customWidth="1"/>
    <col min="13800" max="13800" width="10.6328125" style="8" customWidth="1"/>
    <col min="13801" max="13801" width="10.36328125" style="8" customWidth="1"/>
    <col min="13802" max="13802" width="9.6328125" style="8" customWidth="1"/>
    <col min="13803" max="13809" width="8.90625" style="8"/>
    <col min="13810" max="13810" width="9" style="8" customWidth="1"/>
    <col min="13811" max="13811" width="11" style="8" customWidth="1"/>
    <col min="13812" max="13816" width="8.90625" style="8"/>
    <col min="13817" max="13818" width="11.36328125" style="8" customWidth="1"/>
    <col min="13819" max="13819" width="8.90625" style="8"/>
    <col min="13820" max="13820" width="12.6328125" style="8" customWidth="1"/>
    <col min="13821" max="13822" width="11.6328125" style="8" customWidth="1"/>
    <col min="13823" max="13823" width="13.453125" style="8" customWidth="1"/>
    <col min="13824" max="13824" width="11.36328125" style="8" customWidth="1"/>
    <col min="13825" max="13825" width="8.90625" style="8"/>
    <col min="13826" max="13826" width="10" style="8" bestFit="1" customWidth="1"/>
    <col min="13827" max="13827" width="11.54296875" style="8" customWidth="1"/>
    <col min="13828" max="13829" width="9.6328125" style="8" customWidth="1"/>
    <col min="13830" max="13830" width="8.90625" style="8"/>
    <col min="13831" max="13831" width="10.54296875" style="8" customWidth="1"/>
    <col min="13832" max="13834" width="8.90625" style="8"/>
    <col min="13835" max="13835" width="10.54296875" style="8" customWidth="1"/>
    <col min="13836" max="13837" width="8.90625" style="8"/>
    <col min="13838" max="13838" width="10.453125" style="8" customWidth="1"/>
    <col min="13839" max="14044" width="8.90625" style="8"/>
    <col min="14045" max="14045" width="9.36328125" style="8" customWidth="1"/>
    <col min="14046" max="14046" width="9.453125" style="8" customWidth="1"/>
    <col min="14047" max="14047" width="44.54296875" style="8" customWidth="1"/>
    <col min="14048" max="14048" width="10.453125" style="8" customWidth="1"/>
    <col min="14049" max="14054" width="8.90625" style="8"/>
    <col min="14055" max="14055" width="9.36328125" style="8" bestFit="1" customWidth="1"/>
    <col min="14056" max="14056" width="10.6328125" style="8" customWidth="1"/>
    <col min="14057" max="14057" width="10.36328125" style="8" customWidth="1"/>
    <col min="14058" max="14058" width="9.6328125" style="8" customWidth="1"/>
    <col min="14059" max="14065" width="8.90625" style="8"/>
    <col min="14066" max="14066" width="9" style="8" customWidth="1"/>
    <col min="14067" max="14067" width="11" style="8" customWidth="1"/>
    <col min="14068" max="14072" width="8.90625" style="8"/>
    <col min="14073" max="14074" width="11.36328125" style="8" customWidth="1"/>
    <col min="14075" max="14075" width="8.90625" style="8"/>
    <col min="14076" max="14076" width="12.6328125" style="8" customWidth="1"/>
    <col min="14077" max="14078" width="11.6328125" style="8" customWidth="1"/>
    <col min="14079" max="14079" width="13.453125" style="8" customWidth="1"/>
    <col min="14080" max="14080" width="11.36328125" style="8" customWidth="1"/>
    <col min="14081" max="14081" width="8.90625" style="8"/>
    <col min="14082" max="14082" width="10" style="8" bestFit="1" customWidth="1"/>
    <col min="14083" max="14083" width="11.54296875" style="8" customWidth="1"/>
    <col min="14084" max="14085" width="9.6328125" style="8" customWidth="1"/>
    <col min="14086" max="14086" width="8.90625" style="8"/>
    <col min="14087" max="14087" width="10.54296875" style="8" customWidth="1"/>
    <col min="14088" max="14090" width="8.90625" style="8"/>
    <col min="14091" max="14091" width="10.54296875" style="8" customWidth="1"/>
    <col min="14092" max="14093" width="8.90625" style="8"/>
    <col min="14094" max="14094" width="10.453125" style="8" customWidth="1"/>
    <col min="14095" max="14300" width="8.90625" style="8"/>
    <col min="14301" max="14301" width="9.36328125" style="8" customWidth="1"/>
    <col min="14302" max="14302" width="9.453125" style="8" customWidth="1"/>
    <col min="14303" max="14303" width="44.54296875" style="8" customWidth="1"/>
    <col min="14304" max="14304" width="10.453125" style="8" customWidth="1"/>
    <col min="14305" max="14310" width="8.90625" style="8"/>
    <col min="14311" max="14311" width="9.36328125" style="8" bestFit="1" customWidth="1"/>
    <col min="14312" max="14312" width="10.6328125" style="8" customWidth="1"/>
    <col min="14313" max="14313" width="10.36328125" style="8" customWidth="1"/>
    <col min="14314" max="14314" width="9.6328125" style="8" customWidth="1"/>
    <col min="14315" max="14321" width="8.90625" style="8"/>
    <col min="14322" max="14322" width="9" style="8" customWidth="1"/>
    <col min="14323" max="14323" width="11" style="8" customWidth="1"/>
    <col min="14324" max="14328" width="8.90625" style="8"/>
    <col min="14329" max="14330" width="11.36328125" style="8" customWidth="1"/>
    <col min="14331" max="14331" width="8.90625" style="8"/>
    <col min="14332" max="14332" width="12.6328125" style="8" customWidth="1"/>
    <col min="14333" max="14334" width="11.6328125" style="8" customWidth="1"/>
    <col min="14335" max="14335" width="13.453125" style="8" customWidth="1"/>
    <col min="14336" max="14336" width="11.36328125" style="8" customWidth="1"/>
    <col min="14337" max="14337" width="8.90625" style="8"/>
    <col min="14338" max="14338" width="10" style="8" bestFit="1" customWidth="1"/>
    <col min="14339" max="14339" width="11.54296875" style="8" customWidth="1"/>
    <col min="14340" max="14341" width="9.6328125" style="8" customWidth="1"/>
    <col min="14342" max="14342" width="8.90625" style="8"/>
    <col min="14343" max="14343" width="10.54296875" style="8" customWidth="1"/>
    <col min="14344" max="14346" width="8.90625" style="8"/>
    <col min="14347" max="14347" width="10.54296875" style="8" customWidth="1"/>
    <col min="14348" max="14349" width="8.90625" style="8"/>
    <col min="14350" max="14350" width="10.453125" style="8" customWidth="1"/>
    <col min="14351" max="14556" width="8.90625" style="8"/>
    <col min="14557" max="14557" width="9.36328125" style="8" customWidth="1"/>
    <col min="14558" max="14558" width="9.453125" style="8" customWidth="1"/>
    <col min="14559" max="14559" width="44.54296875" style="8" customWidth="1"/>
    <col min="14560" max="14560" width="10.453125" style="8" customWidth="1"/>
    <col min="14561" max="14566" width="8.90625" style="8"/>
    <col min="14567" max="14567" width="9.36328125" style="8" bestFit="1" customWidth="1"/>
    <col min="14568" max="14568" width="10.6328125" style="8" customWidth="1"/>
    <col min="14569" max="14569" width="10.36328125" style="8" customWidth="1"/>
    <col min="14570" max="14570" width="9.6328125" style="8" customWidth="1"/>
    <col min="14571" max="14577" width="8.90625" style="8"/>
    <col min="14578" max="14578" width="9" style="8" customWidth="1"/>
    <col min="14579" max="14579" width="11" style="8" customWidth="1"/>
    <col min="14580" max="14584" width="8.90625" style="8"/>
    <col min="14585" max="14586" width="11.36328125" style="8" customWidth="1"/>
    <col min="14587" max="14587" width="8.90625" style="8"/>
    <col min="14588" max="14588" width="12.6328125" style="8" customWidth="1"/>
    <col min="14589" max="14590" width="11.6328125" style="8" customWidth="1"/>
    <col min="14591" max="14591" width="13.453125" style="8" customWidth="1"/>
    <col min="14592" max="14592" width="11.36328125" style="8" customWidth="1"/>
    <col min="14593" max="14593" width="8.90625" style="8"/>
    <col min="14594" max="14594" width="10" style="8" bestFit="1" customWidth="1"/>
    <col min="14595" max="14595" width="11.54296875" style="8" customWidth="1"/>
    <col min="14596" max="14597" width="9.6328125" style="8" customWidth="1"/>
    <col min="14598" max="14598" width="8.90625" style="8"/>
    <col min="14599" max="14599" width="10.54296875" style="8" customWidth="1"/>
    <col min="14600" max="14602" width="8.90625" style="8"/>
    <col min="14603" max="14603" width="10.54296875" style="8" customWidth="1"/>
    <col min="14604" max="14605" width="8.90625" style="8"/>
    <col min="14606" max="14606" width="10.453125" style="8" customWidth="1"/>
    <col min="14607" max="14812" width="8.90625" style="8"/>
    <col min="14813" max="14813" width="9.36328125" style="8" customWidth="1"/>
    <col min="14814" max="14814" width="9.453125" style="8" customWidth="1"/>
    <col min="14815" max="14815" width="44.54296875" style="8" customWidth="1"/>
    <col min="14816" max="14816" width="10.453125" style="8" customWidth="1"/>
    <col min="14817" max="14822" width="8.90625" style="8"/>
    <col min="14823" max="14823" width="9.36328125" style="8" bestFit="1" customWidth="1"/>
    <col min="14824" max="14824" width="10.6328125" style="8" customWidth="1"/>
    <col min="14825" max="14825" width="10.36328125" style="8" customWidth="1"/>
    <col min="14826" max="14826" width="9.6328125" style="8" customWidth="1"/>
    <col min="14827" max="14833" width="8.90625" style="8"/>
    <col min="14834" max="14834" width="9" style="8" customWidth="1"/>
    <col min="14835" max="14835" width="11" style="8" customWidth="1"/>
    <col min="14836" max="14840" width="8.90625" style="8"/>
    <col min="14841" max="14842" width="11.36328125" style="8" customWidth="1"/>
    <col min="14843" max="14843" width="8.90625" style="8"/>
    <col min="14844" max="14844" width="12.6328125" style="8" customWidth="1"/>
    <col min="14845" max="14846" width="11.6328125" style="8" customWidth="1"/>
    <col min="14847" max="14847" width="13.453125" style="8" customWidth="1"/>
    <col min="14848" max="14848" width="11.36328125" style="8" customWidth="1"/>
    <col min="14849" max="14849" width="8.90625" style="8"/>
    <col min="14850" max="14850" width="10" style="8" bestFit="1" customWidth="1"/>
    <col min="14851" max="14851" width="11.54296875" style="8" customWidth="1"/>
    <col min="14852" max="14853" width="9.6328125" style="8" customWidth="1"/>
    <col min="14854" max="14854" width="8.90625" style="8"/>
    <col min="14855" max="14855" width="10.54296875" style="8" customWidth="1"/>
    <col min="14856" max="14858" width="8.90625" style="8"/>
    <col min="14859" max="14859" width="10.54296875" style="8" customWidth="1"/>
    <col min="14860" max="14861" width="8.90625" style="8"/>
    <col min="14862" max="14862" width="10.453125" style="8" customWidth="1"/>
    <col min="14863" max="15068" width="8.90625" style="8"/>
    <col min="15069" max="15069" width="9.36328125" style="8" customWidth="1"/>
    <col min="15070" max="15070" width="9.453125" style="8" customWidth="1"/>
    <col min="15071" max="15071" width="44.54296875" style="8" customWidth="1"/>
    <col min="15072" max="15072" width="10.453125" style="8" customWidth="1"/>
    <col min="15073" max="15078" width="8.90625" style="8"/>
    <col min="15079" max="15079" width="9.36328125" style="8" bestFit="1" customWidth="1"/>
    <col min="15080" max="15080" width="10.6328125" style="8" customWidth="1"/>
    <col min="15081" max="15081" width="10.36328125" style="8" customWidth="1"/>
    <col min="15082" max="15082" width="9.6328125" style="8" customWidth="1"/>
    <col min="15083" max="15089" width="8.90625" style="8"/>
    <col min="15090" max="15090" width="9" style="8" customWidth="1"/>
    <col min="15091" max="15091" width="11" style="8" customWidth="1"/>
    <col min="15092" max="15096" width="8.90625" style="8"/>
    <col min="15097" max="15098" width="11.36328125" style="8" customWidth="1"/>
    <col min="15099" max="15099" width="8.90625" style="8"/>
    <col min="15100" max="15100" width="12.6328125" style="8" customWidth="1"/>
    <col min="15101" max="15102" width="11.6328125" style="8" customWidth="1"/>
    <col min="15103" max="15103" width="13.453125" style="8" customWidth="1"/>
    <col min="15104" max="15104" width="11.36328125" style="8" customWidth="1"/>
    <col min="15105" max="15105" width="8.90625" style="8"/>
    <col min="15106" max="15106" width="10" style="8" bestFit="1" customWidth="1"/>
    <col min="15107" max="15107" width="11.54296875" style="8" customWidth="1"/>
    <col min="15108" max="15109" width="9.6328125" style="8" customWidth="1"/>
    <col min="15110" max="15110" width="8.90625" style="8"/>
    <col min="15111" max="15111" width="10.54296875" style="8" customWidth="1"/>
    <col min="15112" max="15114" width="8.90625" style="8"/>
    <col min="15115" max="15115" width="10.54296875" style="8" customWidth="1"/>
    <col min="15116" max="15117" width="8.90625" style="8"/>
    <col min="15118" max="15118" width="10.453125" style="8" customWidth="1"/>
    <col min="15119" max="15324" width="8.90625" style="8"/>
    <col min="15325" max="15325" width="9.36328125" style="8" customWidth="1"/>
    <col min="15326" max="15326" width="9.453125" style="8" customWidth="1"/>
    <col min="15327" max="15327" width="44.54296875" style="8" customWidth="1"/>
    <col min="15328" max="15328" width="10.453125" style="8" customWidth="1"/>
    <col min="15329" max="15334" width="8.90625" style="8"/>
    <col min="15335" max="15335" width="9.36328125" style="8" bestFit="1" customWidth="1"/>
    <col min="15336" max="15336" width="10.6328125" style="8" customWidth="1"/>
    <col min="15337" max="15337" width="10.36328125" style="8" customWidth="1"/>
    <col min="15338" max="15338" width="9.6328125" style="8" customWidth="1"/>
    <col min="15339" max="15345" width="8.90625" style="8"/>
    <col min="15346" max="15346" width="9" style="8" customWidth="1"/>
    <col min="15347" max="15347" width="11" style="8" customWidth="1"/>
    <col min="15348" max="15352" width="8.90625" style="8"/>
    <col min="15353" max="15354" width="11.36328125" style="8" customWidth="1"/>
    <col min="15355" max="15355" width="8.90625" style="8"/>
    <col min="15356" max="15356" width="12.6328125" style="8" customWidth="1"/>
    <col min="15357" max="15358" width="11.6328125" style="8" customWidth="1"/>
    <col min="15359" max="15359" width="13.453125" style="8" customWidth="1"/>
    <col min="15360" max="15360" width="11.36328125" style="8" customWidth="1"/>
    <col min="15361" max="15361" width="8.90625" style="8"/>
    <col min="15362" max="15362" width="10" style="8" bestFit="1" customWidth="1"/>
    <col min="15363" max="15363" width="11.54296875" style="8" customWidth="1"/>
    <col min="15364" max="15365" width="9.6328125" style="8" customWidth="1"/>
    <col min="15366" max="15366" width="8.90625" style="8"/>
    <col min="15367" max="15367" width="10.54296875" style="8" customWidth="1"/>
    <col min="15368" max="15370" width="8.90625" style="8"/>
    <col min="15371" max="15371" width="10.54296875" style="8" customWidth="1"/>
    <col min="15372" max="15373" width="8.90625" style="8"/>
    <col min="15374" max="15374" width="10.453125" style="8" customWidth="1"/>
    <col min="15375" max="15580" width="8.90625" style="8"/>
    <col min="15581" max="15581" width="9.36328125" style="8" customWidth="1"/>
    <col min="15582" max="15582" width="9.453125" style="8" customWidth="1"/>
    <col min="15583" max="15583" width="44.54296875" style="8" customWidth="1"/>
    <col min="15584" max="15584" width="10.453125" style="8" customWidth="1"/>
    <col min="15585" max="15590" width="8.90625" style="8"/>
    <col min="15591" max="15591" width="9.36328125" style="8" bestFit="1" customWidth="1"/>
    <col min="15592" max="15592" width="10.6328125" style="8" customWidth="1"/>
    <col min="15593" max="15593" width="10.36328125" style="8" customWidth="1"/>
    <col min="15594" max="15594" width="9.6328125" style="8" customWidth="1"/>
    <col min="15595" max="15601" width="8.90625" style="8"/>
    <col min="15602" max="15602" width="9" style="8" customWidth="1"/>
    <col min="15603" max="15603" width="11" style="8" customWidth="1"/>
    <col min="15604" max="15608" width="8.90625" style="8"/>
    <col min="15609" max="15610" width="11.36328125" style="8" customWidth="1"/>
    <col min="15611" max="15611" width="8.90625" style="8"/>
    <col min="15612" max="15612" width="12.6328125" style="8" customWidth="1"/>
    <col min="15613" max="15614" width="11.6328125" style="8" customWidth="1"/>
    <col min="15615" max="15615" width="13.453125" style="8" customWidth="1"/>
    <col min="15616" max="15616" width="11.36328125" style="8" customWidth="1"/>
    <col min="15617" max="15617" width="8.90625" style="8"/>
    <col min="15618" max="15618" width="10" style="8" bestFit="1" customWidth="1"/>
    <col min="15619" max="15619" width="11.54296875" style="8" customWidth="1"/>
    <col min="15620" max="15621" width="9.6328125" style="8" customWidth="1"/>
    <col min="15622" max="15622" width="8.90625" style="8"/>
    <col min="15623" max="15623" width="10.54296875" style="8" customWidth="1"/>
    <col min="15624" max="15626" width="8.90625" style="8"/>
    <col min="15627" max="15627" width="10.54296875" style="8" customWidth="1"/>
    <col min="15628" max="15629" width="8.90625" style="8"/>
    <col min="15630" max="15630" width="10.453125" style="8" customWidth="1"/>
    <col min="15631" max="15836" width="8.90625" style="8"/>
    <col min="15837" max="15837" width="9.36328125" style="8" customWidth="1"/>
    <col min="15838" max="15838" width="9.453125" style="8" customWidth="1"/>
    <col min="15839" max="15839" width="44.54296875" style="8" customWidth="1"/>
    <col min="15840" max="15840" width="10.453125" style="8" customWidth="1"/>
    <col min="15841" max="15846" width="8.90625" style="8"/>
    <col min="15847" max="15847" width="9.36328125" style="8" bestFit="1" customWidth="1"/>
    <col min="15848" max="15848" width="10.6328125" style="8" customWidth="1"/>
    <col min="15849" max="15849" width="10.36328125" style="8" customWidth="1"/>
    <col min="15850" max="15850" width="9.6328125" style="8" customWidth="1"/>
    <col min="15851" max="15857" width="8.90625" style="8"/>
    <col min="15858" max="15858" width="9" style="8" customWidth="1"/>
    <col min="15859" max="15859" width="11" style="8" customWidth="1"/>
    <col min="15860" max="15864" width="8.90625" style="8"/>
    <col min="15865" max="15866" width="11.36328125" style="8" customWidth="1"/>
    <col min="15867" max="15867" width="8.90625" style="8"/>
    <col min="15868" max="15868" width="12.6328125" style="8" customWidth="1"/>
    <col min="15869" max="15870" width="11.6328125" style="8" customWidth="1"/>
    <col min="15871" max="15871" width="13.453125" style="8" customWidth="1"/>
    <col min="15872" max="15872" width="11.36328125" style="8" customWidth="1"/>
    <col min="15873" max="15873" width="8.90625" style="8"/>
    <col min="15874" max="15874" width="10" style="8" bestFit="1" customWidth="1"/>
    <col min="15875" max="15875" width="11.54296875" style="8" customWidth="1"/>
    <col min="15876" max="15877" width="9.6328125" style="8" customWidth="1"/>
    <col min="15878" max="15878" width="8.90625" style="8"/>
    <col min="15879" max="15879" width="10.54296875" style="8" customWidth="1"/>
    <col min="15880" max="15882" width="8.90625" style="8"/>
    <col min="15883" max="15883" width="10.54296875" style="8" customWidth="1"/>
    <col min="15884" max="15885" width="8.90625" style="8"/>
    <col min="15886" max="15886" width="10.453125" style="8" customWidth="1"/>
    <col min="15887" max="16092" width="8.90625" style="8"/>
    <col min="16093" max="16093" width="9.36328125" style="8" customWidth="1"/>
    <col min="16094" max="16094" width="9.453125" style="8" customWidth="1"/>
    <col min="16095" max="16095" width="44.54296875" style="8" customWidth="1"/>
    <col min="16096" max="16096" width="10.453125" style="8" customWidth="1"/>
    <col min="16097" max="16102" width="8.90625" style="8"/>
    <col min="16103" max="16103" width="9.36328125" style="8" bestFit="1" customWidth="1"/>
    <col min="16104" max="16104" width="10.6328125" style="8" customWidth="1"/>
    <col min="16105" max="16105" width="10.36328125" style="8" customWidth="1"/>
    <col min="16106" max="16106" width="9.6328125" style="8" customWidth="1"/>
    <col min="16107" max="16113" width="8.90625" style="8"/>
    <col min="16114" max="16114" width="9" style="8" customWidth="1"/>
    <col min="16115" max="16115" width="11" style="8" customWidth="1"/>
    <col min="16116" max="16120" width="8.90625" style="8"/>
    <col min="16121" max="16122" width="11.36328125" style="8" customWidth="1"/>
    <col min="16123" max="16123" width="8.90625" style="8"/>
    <col min="16124" max="16124" width="12.6328125" style="8" customWidth="1"/>
    <col min="16125" max="16126" width="11.6328125" style="8" customWidth="1"/>
    <col min="16127" max="16127" width="13.453125" style="8" customWidth="1"/>
    <col min="16128" max="16128" width="11.36328125" style="8" customWidth="1"/>
    <col min="16129" max="16129" width="8.90625" style="8"/>
    <col min="16130" max="16130" width="10" style="8" bestFit="1" customWidth="1"/>
    <col min="16131" max="16131" width="11.54296875" style="8" customWidth="1"/>
    <col min="16132" max="16133" width="9.6328125" style="8" customWidth="1"/>
    <col min="16134" max="16134" width="8.90625" style="8"/>
    <col min="16135" max="16135" width="10.54296875" style="8" customWidth="1"/>
    <col min="16136" max="16138" width="8.90625" style="8"/>
    <col min="16139" max="16139" width="10.54296875" style="8" customWidth="1"/>
    <col min="16140" max="16141" width="8.90625" style="8"/>
    <col min="16142" max="16142" width="10.453125" style="8" customWidth="1"/>
    <col min="16143" max="16378" width="8.90625" style="8"/>
    <col min="16379" max="16384" width="9.36328125" style="8" customWidth="1"/>
  </cols>
  <sheetData>
    <row r="1" spans="2:18" s="10" customFormat="1" ht="26" x14ac:dyDescent="0.25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2:18" s="10" customFormat="1" ht="26" x14ac:dyDescent="0.25">
      <c r="B2" s="137"/>
      <c r="C2" s="173" t="s">
        <v>123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18" s="10" customFormat="1" ht="30" customHeight="1" x14ac:dyDescent="0.25">
      <c r="B3" s="201" t="s">
        <v>54</v>
      </c>
      <c r="C3" s="204" t="s">
        <v>16</v>
      </c>
      <c r="D3" s="199" t="s">
        <v>17</v>
      </c>
      <c r="E3" s="199"/>
      <c r="F3" s="199"/>
      <c r="G3" s="199"/>
      <c r="H3" s="199"/>
      <c r="I3" s="199"/>
      <c r="J3" s="199"/>
      <c r="K3" s="199"/>
      <c r="L3" s="199"/>
      <c r="M3" s="199" t="s">
        <v>18</v>
      </c>
      <c r="N3" s="199" t="s">
        <v>19</v>
      </c>
      <c r="O3" s="199"/>
      <c r="P3" s="212" t="s">
        <v>32</v>
      </c>
      <c r="Q3" s="212"/>
      <c r="R3" s="212"/>
    </row>
    <row r="4" spans="2:18" s="10" customFormat="1" x14ac:dyDescent="0.25">
      <c r="B4" s="202"/>
      <c r="C4" s="205"/>
      <c r="D4" s="198" t="s">
        <v>20</v>
      </c>
      <c r="E4" s="210" t="s">
        <v>21</v>
      </c>
      <c r="F4" s="210"/>
      <c r="G4" s="210"/>
      <c r="H4" s="210"/>
      <c r="I4" s="210"/>
      <c r="J4" s="198" t="s">
        <v>22</v>
      </c>
      <c r="K4" s="198" t="s">
        <v>55</v>
      </c>
      <c r="L4" s="198" t="s">
        <v>23</v>
      </c>
      <c r="M4" s="199"/>
      <c r="N4" s="198" t="s">
        <v>24</v>
      </c>
      <c r="O4" s="198"/>
      <c r="P4" s="211" t="s">
        <v>53</v>
      </c>
      <c r="Q4" s="211" t="s">
        <v>46</v>
      </c>
      <c r="R4" s="211" t="s">
        <v>33</v>
      </c>
    </row>
    <row r="5" spans="2:18" s="10" customFormat="1" ht="43.5" x14ac:dyDescent="0.25">
      <c r="B5" s="202"/>
      <c r="C5" s="205"/>
      <c r="D5" s="198"/>
      <c r="E5" s="138" t="s">
        <v>25</v>
      </c>
      <c r="F5" s="3" t="s">
        <v>31</v>
      </c>
      <c r="G5" s="198" t="s">
        <v>26</v>
      </c>
      <c r="H5" s="198"/>
      <c r="I5" s="198"/>
      <c r="J5" s="198"/>
      <c r="K5" s="198"/>
      <c r="L5" s="198"/>
      <c r="M5" s="199"/>
      <c r="N5" s="138" t="s">
        <v>47</v>
      </c>
      <c r="O5" s="138" t="s">
        <v>48</v>
      </c>
      <c r="P5" s="211"/>
      <c r="Q5" s="211"/>
      <c r="R5" s="211"/>
    </row>
    <row r="6" spans="2:18" s="10" customFormat="1" ht="16.5" x14ac:dyDescent="0.25">
      <c r="B6" s="203"/>
      <c r="C6" s="206"/>
      <c r="D6" s="4" t="s">
        <v>10</v>
      </c>
      <c r="E6" s="1" t="s">
        <v>27</v>
      </c>
      <c r="F6" s="4" t="s">
        <v>10</v>
      </c>
      <c r="G6" s="4" t="s">
        <v>56</v>
      </c>
      <c r="H6" s="1" t="s">
        <v>28</v>
      </c>
      <c r="I6" s="4" t="s">
        <v>34</v>
      </c>
      <c r="J6" s="1" t="s">
        <v>57</v>
      </c>
      <c r="K6" s="1" t="s">
        <v>72</v>
      </c>
      <c r="L6" s="1" t="s">
        <v>72</v>
      </c>
      <c r="M6" s="1" t="s">
        <v>72</v>
      </c>
      <c r="N6" s="1" t="s">
        <v>72</v>
      </c>
      <c r="O6" s="1" t="s">
        <v>72</v>
      </c>
      <c r="P6" s="9">
        <v>0.2</v>
      </c>
      <c r="Q6" s="9">
        <v>0.7</v>
      </c>
      <c r="R6" s="9">
        <v>0.1</v>
      </c>
    </row>
    <row r="7" spans="2:18" s="10" customFormat="1" x14ac:dyDescent="0.25">
      <c r="B7" s="5"/>
      <c r="C7" s="11" t="s">
        <v>50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2:18" s="10" customFormat="1" x14ac:dyDescent="0.25">
      <c r="B8" s="6"/>
      <c r="C8" s="12" t="s">
        <v>119</v>
      </c>
      <c r="D8" s="13">
        <f>(E8*3.6)+F8+I8</f>
        <v>0</v>
      </c>
      <c r="E8" s="14"/>
      <c r="F8" s="14"/>
      <c r="G8" s="14"/>
      <c r="H8" s="14"/>
      <c r="I8" s="14"/>
      <c r="J8" s="14"/>
      <c r="K8" s="189">
        <f>E8*'Ref. spotřeby'!$J$274+'03'!F8*'Ref. spotřeby'!$G$274+'03'!H8*'Ref. spotřeby'!$D$274+'03'!J8*('Ref. spotřeby'!$M$274+'Ref. spotřeby'!$P$274)</f>
        <v>0</v>
      </c>
      <c r="L8" s="15">
        <v>0</v>
      </c>
      <c r="M8" s="15">
        <f t="shared" ref="M8:M32" si="0">K8*$C$41</f>
        <v>0</v>
      </c>
      <c r="N8" s="7"/>
      <c r="O8" s="7"/>
      <c r="P8" s="16"/>
      <c r="Q8" s="17"/>
      <c r="R8" s="17"/>
    </row>
    <row r="9" spans="2:18" s="10" customFormat="1" x14ac:dyDescent="0.25">
      <c r="B9" s="6"/>
      <c r="C9" s="12" t="s">
        <v>112</v>
      </c>
      <c r="D9" s="13">
        <f t="shared" ref="D9:D13" si="1">(E9*3.6)+F9+I9</f>
        <v>0</v>
      </c>
      <c r="E9" s="12"/>
      <c r="F9" s="12"/>
      <c r="G9" s="12"/>
      <c r="H9" s="12"/>
      <c r="I9" s="12"/>
      <c r="J9" s="12"/>
      <c r="K9" s="189">
        <f>E9*'Ref. spotřeby'!$J$274+'03'!F9*'Ref. spotřeby'!$G$274+'03'!H9*'Ref. spotřeby'!$D$274+'03'!J9*('Ref. spotřeby'!$M$274+'Ref. spotřeby'!$P$274)</f>
        <v>0</v>
      </c>
      <c r="L9" s="15">
        <v>0</v>
      </c>
      <c r="M9" s="15">
        <f t="shared" si="0"/>
        <v>0</v>
      </c>
      <c r="N9" s="7"/>
      <c r="O9" s="7"/>
      <c r="P9" s="18"/>
      <c r="Q9" s="17"/>
      <c r="R9" s="17"/>
    </row>
    <row r="10" spans="2:18" s="10" customFormat="1" x14ac:dyDescent="0.25">
      <c r="B10" s="6"/>
      <c r="C10" s="12" t="s">
        <v>120</v>
      </c>
      <c r="D10" s="13">
        <f t="shared" si="1"/>
        <v>0</v>
      </c>
      <c r="E10" s="14"/>
      <c r="F10" s="14"/>
      <c r="G10" s="14"/>
      <c r="H10" s="14"/>
      <c r="I10" s="14"/>
      <c r="J10" s="14"/>
      <c r="K10" s="189">
        <f>E10*'Ref. spotřeby'!$J$274+'03'!F10*'Ref. spotřeby'!$G$274+'03'!H10*'Ref. spotřeby'!$D$274+'03'!J10*('Ref. spotřeby'!$M$274+'Ref. spotřeby'!$P$274)</f>
        <v>0</v>
      </c>
      <c r="L10" s="15">
        <v>0</v>
      </c>
      <c r="M10" s="15">
        <f t="shared" si="0"/>
        <v>0</v>
      </c>
      <c r="N10" s="7"/>
      <c r="O10" s="7"/>
      <c r="P10" s="19"/>
      <c r="Q10" s="20"/>
      <c r="R10" s="20"/>
    </row>
    <row r="11" spans="2:18" s="10" customFormat="1" x14ac:dyDescent="0.25">
      <c r="B11" s="6"/>
      <c r="C11" s="12" t="s">
        <v>131</v>
      </c>
      <c r="D11" s="13">
        <f t="shared" si="1"/>
        <v>0</v>
      </c>
      <c r="E11" s="14"/>
      <c r="F11" s="14"/>
      <c r="G11" s="14"/>
      <c r="H11" s="14"/>
      <c r="I11" s="14"/>
      <c r="J11" s="14"/>
      <c r="K11" s="189">
        <f>E11*'Ref. spotřeby'!$J$274+'03'!F11*'Ref. spotřeby'!$G$274+'03'!H11*'Ref. spotřeby'!$D$274+'03'!J11*('Ref. spotřeby'!$M$274+'Ref. spotřeby'!$P$274)</f>
        <v>0</v>
      </c>
      <c r="L11" s="15">
        <v>0</v>
      </c>
      <c r="M11" s="15">
        <f t="shared" si="0"/>
        <v>0</v>
      </c>
      <c r="N11" s="7"/>
      <c r="O11" s="7"/>
      <c r="P11" s="18"/>
      <c r="Q11" s="17"/>
      <c r="R11" s="17"/>
    </row>
    <row r="12" spans="2:18" s="10" customFormat="1" x14ac:dyDescent="0.25">
      <c r="B12" s="6"/>
      <c r="C12" s="12"/>
      <c r="D12" s="13">
        <f t="shared" si="1"/>
        <v>0</v>
      </c>
      <c r="E12" s="14"/>
      <c r="F12" s="14"/>
      <c r="G12" s="14"/>
      <c r="H12" s="14"/>
      <c r="I12" s="14"/>
      <c r="J12" s="14"/>
      <c r="K12" s="189">
        <f>E12*'Ref. spotřeby'!$J$274+'03'!F12*'Ref. spotřeby'!$G$274+'03'!H12*'Ref. spotřeby'!$D$274+'03'!J12*('Ref. spotřeby'!$M$274+'Ref. spotřeby'!$P$274)</f>
        <v>0</v>
      </c>
      <c r="L12" s="15">
        <v>0</v>
      </c>
      <c r="M12" s="15">
        <f t="shared" si="0"/>
        <v>0</v>
      </c>
      <c r="N12" s="7"/>
      <c r="O12" s="7"/>
      <c r="P12" s="18"/>
      <c r="Q12" s="17"/>
      <c r="R12" s="17"/>
    </row>
    <row r="13" spans="2:18" s="10" customFormat="1" x14ac:dyDescent="0.25">
      <c r="B13" s="6"/>
      <c r="C13" s="12"/>
      <c r="D13" s="13">
        <f t="shared" si="1"/>
        <v>0</v>
      </c>
      <c r="E13" s="14"/>
      <c r="F13" s="14"/>
      <c r="G13" s="14"/>
      <c r="H13" s="14"/>
      <c r="I13" s="14"/>
      <c r="J13" s="14"/>
      <c r="K13" s="189">
        <f>E13*'Ref. spotřeby'!$J$274+'03'!F13*'Ref. spotřeby'!$G$274+'03'!H13*'Ref. spotřeby'!$D$274+'03'!J13*('Ref. spotřeby'!$M$274+'Ref. spotřeby'!$P$274)</f>
        <v>0</v>
      </c>
      <c r="L13" s="15">
        <v>0</v>
      </c>
      <c r="M13" s="15">
        <f t="shared" si="0"/>
        <v>0</v>
      </c>
      <c r="N13" s="7"/>
      <c r="O13" s="7"/>
      <c r="P13" s="18"/>
      <c r="Q13" s="17"/>
      <c r="R13" s="17"/>
    </row>
    <row r="14" spans="2:18" s="10" customFormat="1" x14ac:dyDescent="0.25">
      <c r="B14" s="5"/>
      <c r="C14" s="11" t="s">
        <v>51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>
        <f t="shared" si="0"/>
        <v>0</v>
      </c>
      <c r="N14" s="200"/>
      <c r="O14" s="200"/>
      <c r="P14" s="200"/>
      <c r="Q14" s="200"/>
      <c r="R14" s="200"/>
    </row>
    <row r="15" spans="2:18" s="10" customFormat="1" x14ac:dyDescent="0.25">
      <c r="B15" s="6"/>
      <c r="C15" s="12"/>
      <c r="D15" s="13">
        <f t="shared" ref="D15:D32" si="2">(E15*3.6)+F15+I15</f>
        <v>0</v>
      </c>
      <c r="E15" s="14"/>
      <c r="F15" s="14"/>
      <c r="G15" s="14"/>
      <c r="H15" s="14"/>
      <c r="I15" s="14"/>
      <c r="J15" s="14"/>
      <c r="K15" s="189">
        <f>E15*'Ref. spotřeby'!$J$274+'03'!F15*'Ref. spotřeby'!$G$274+'03'!H15*'Ref. spotřeby'!$D$274+'03'!J15*('Ref. spotřeby'!$M$274+'Ref. spotřeby'!$P$274)</f>
        <v>0</v>
      </c>
      <c r="L15" s="15">
        <v>0</v>
      </c>
      <c r="M15" s="15">
        <f t="shared" si="0"/>
        <v>0</v>
      </c>
      <c r="N15" s="7"/>
      <c r="O15" s="7"/>
      <c r="P15" s="18"/>
      <c r="Q15" s="17"/>
      <c r="R15" s="17"/>
    </row>
    <row r="16" spans="2:18" s="10" customFormat="1" x14ac:dyDescent="0.25">
      <c r="B16" s="6"/>
      <c r="C16" s="12"/>
      <c r="D16" s="13">
        <f t="shared" si="2"/>
        <v>0</v>
      </c>
      <c r="E16" s="14"/>
      <c r="F16" s="14"/>
      <c r="G16" s="14"/>
      <c r="H16" s="14"/>
      <c r="I16" s="14"/>
      <c r="J16" s="14"/>
      <c r="K16" s="189">
        <f>E16*'Ref. spotřeby'!$J$274+'03'!F16*'Ref. spotřeby'!$G$274+'03'!H16*'Ref. spotřeby'!$D$274+'03'!J16*('Ref. spotřeby'!$M$274+'Ref. spotřeby'!$P$274)</f>
        <v>0</v>
      </c>
      <c r="L16" s="15">
        <v>0</v>
      </c>
      <c r="M16" s="15">
        <f t="shared" si="0"/>
        <v>0</v>
      </c>
      <c r="N16" s="7"/>
      <c r="O16" s="7"/>
      <c r="P16" s="18"/>
      <c r="Q16" s="17"/>
      <c r="R16" s="17"/>
    </row>
    <row r="17" spans="2:18" s="10" customFormat="1" x14ac:dyDescent="0.25">
      <c r="B17" s="6"/>
      <c r="C17" s="12"/>
      <c r="D17" s="13">
        <f t="shared" si="2"/>
        <v>0</v>
      </c>
      <c r="E17" s="14"/>
      <c r="F17" s="14"/>
      <c r="G17" s="14"/>
      <c r="H17" s="14"/>
      <c r="I17" s="14"/>
      <c r="J17" s="14"/>
      <c r="K17" s="189">
        <f>E17*'Ref. spotřeby'!$J$274+'03'!F17*'Ref. spotřeby'!$G$274+'03'!H17*'Ref. spotřeby'!$D$274+'03'!J17*('Ref. spotřeby'!$M$274+'Ref. spotřeby'!$P$274)</f>
        <v>0</v>
      </c>
      <c r="L17" s="15">
        <v>0</v>
      </c>
      <c r="M17" s="15">
        <f t="shared" si="0"/>
        <v>0</v>
      </c>
      <c r="N17" s="7"/>
      <c r="O17" s="7"/>
      <c r="P17" s="18"/>
      <c r="Q17" s="17"/>
      <c r="R17" s="17"/>
    </row>
    <row r="18" spans="2:18" s="10" customFormat="1" x14ac:dyDescent="0.25">
      <c r="B18" s="6"/>
      <c r="C18" s="12"/>
      <c r="D18" s="13">
        <f t="shared" si="2"/>
        <v>0</v>
      </c>
      <c r="E18" s="14"/>
      <c r="F18" s="14"/>
      <c r="G18" s="14"/>
      <c r="H18" s="14"/>
      <c r="I18" s="14"/>
      <c r="J18" s="14"/>
      <c r="K18" s="189">
        <f>E18*'Ref. spotřeby'!$J$274+'03'!F18*'Ref. spotřeby'!$G$274+'03'!H18*'Ref. spotřeby'!$D$274+'03'!J18*('Ref. spotřeby'!$M$274+'Ref. spotřeby'!$P$274)</f>
        <v>0</v>
      </c>
      <c r="L18" s="15">
        <v>0</v>
      </c>
      <c r="M18" s="15">
        <f t="shared" si="0"/>
        <v>0</v>
      </c>
      <c r="N18" s="7"/>
      <c r="O18" s="7"/>
      <c r="P18" s="18"/>
      <c r="Q18" s="17"/>
      <c r="R18" s="17"/>
    </row>
    <row r="19" spans="2:18" s="10" customFormat="1" x14ac:dyDescent="0.25">
      <c r="B19" s="6"/>
      <c r="C19" s="12"/>
      <c r="D19" s="13">
        <f t="shared" si="2"/>
        <v>0</v>
      </c>
      <c r="E19" s="14"/>
      <c r="F19" s="14"/>
      <c r="G19" s="14"/>
      <c r="H19" s="14"/>
      <c r="I19" s="14"/>
      <c r="J19" s="14"/>
      <c r="K19" s="189">
        <f>E19*'Ref. spotřeby'!$J$274+'03'!F19*'Ref. spotřeby'!$G$274+'03'!H19*'Ref. spotřeby'!$D$274+'03'!J19*('Ref. spotřeby'!$M$274+'Ref. spotřeby'!$P$274)</f>
        <v>0</v>
      </c>
      <c r="L19" s="15">
        <v>0</v>
      </c>
      <c r="M19" s="15">
        <f t="shared" si="0"/>
        <v>0</v>
      </c>
      <c r="N19" s="7"/>
      <c r="O19" s="7"/>
      <c r="P19" s="18"/>
      <c r="Q19" s="17"/>
      <c r="R19" s="17"/>
    </row>
    <row r="20" spans="2:18" s="10" customFormat="1" x14ac:dyDescent="0.25">
      <c r="B20" s="6"/>
      <c r="C20" s="12"/>
      <c r="D20" s="13">
        <f t="shared" si="2"/>
        <v>0</v>
      </c>
      <c r="E20" s="14"/>
      <c r="F20" s="14"/>
      <c r="G20" s="14"/>
      <c r="H20" s="14"/>
      <c r="I20" s="14"/>
      <c r="J20" s="14"/>
      <c r="K20" s="189">
        <f>E20*'Ref. spotřeby'!$J$274+'03'!F20*'Ref. spotřeby'!$G$274+'03'!H20*'Ref. spotřeby'!$D$274+'03'!J20*('Ref. spotřeby'!$M$274+'Ref. spotřeby'!$P$274)</f>
        <v>0</v>
      </c>
      <c r="L20" s="15">
        <v>0</v>
      </c>
      <c r="M20" s="15">
        <f t="shared" si="0"/>
        <v>0</v>
      </c>
      <c r="N20" s="7"/>
      <c r="O20" s="7"/>
      <c r="P20" s="18"/>
      <c r="Q20" s="17"/>
      <c r="R20" s="17"/>
    </row>
    <row r="21" spans="2:18" s="10" customFormat="1" x14ac:dyDescent="0.25">
      <c r="B21" s="6"/>
      <c r="C21" s="12"/>
      <c r="D21" s="13">
        <f t="shared" si="2"/>
        <v>0</v>
      </c>
      <c r="E21" s="14"/>
      <c r="F21" s="14"/>
      <c r="G21" s="14"/>
      <c r="H21" s="14"/>
      <c r="I21" s="14"/>
      <c r="J21" s="14"/>
      <c r="K21" s="189">
        <f>E21*'Ref. spotřeby'!$J$274+'03'!F21*'Ref. spotřeby'!$G$274+'03'!H21*'Ref. spotřeby'!$D$274+'03'!J21*('Ref. spotřeby'!$M$274+'Ref. spotřeby'!$P$274)</f>
        <v>0</v>
      </c>
      <c r="L21" s="15">
        <v>0</v>
      </c>
      <c r="M21" s="15">
        <f t="shared" si="0"/>
        <v>0</v>
      </c>
      <c r="N21" s="7"/>
      <c r="O21" s="7"/>
      <c r="P21" s="18"/>
      <c r="Q21" s="17"/>
      <c r="R21" s="17"/>
    </row>
    <row r="22" spans="2:18" s="10" customFormat="1" x14ac:dyDescent="0.25">
      <c r="B22" s="6"/>
      <c r="C22" s="12"/>
      <c r="D22" s="13">
        <f t="shared" si="2"/>
        <v>0</v>
      </c>
      <c r="E22" s="14"/>
      <c r="F22" s="14"/>
      <c r="G22" s="14"/>
      <c r="H22" s="14"/>
      <c r="I22" s="14"/>
      <c r="J22" s="14"/>
      <c r="K22" s="189">
        <f>E22*'Ref. spotřeby'!$J$274+'03'!F22*'Ref. spotřeby'!$G$274+'03'!H22*'Ref. spotřeby'!$D$274+'03'!J22*('Ref. spotřeby'!$M$274+'Ref. spotřeby'!$P$274)</f>
        <v>0</v>
      </c>
      <c r="L22" s="15">
        <v>0</v>
      </c>
      <c r="M22" s="15">
        <f t="shared" si="0"/>
        <v>0</v>
      </c>
      <c r="N22" s="7"/>
      <c r="O22" s="7"/>
      <c r="P22" s="18"/>
      <c r="Q22" s="17"/>
      <c r="R22" s="17"/>
    </row>
    <row r="23" spans="2:18" s="10" customFormat="1" x14ac:dyDescent="0.25">
      <c r="B23" s="6"/>
      <c r="C23" s="12"/>
      <c r="D23" s="13">
        <f t="shared" si="2"/>
        <v>0</v>
      </c>
      <c r="E23" s="14"/>
      <c r="F23" s="14"/>
      <c r="G23" s="14"/>
      <c r="H23" s="14"/>
      <c r="I23" s="14"/>
      <c r="J23" s="14"/>
      <c r="K23" s="189">
        <f>E23*'Ref. spotřeby'!$J$274+'03'!F23*'Ref. spotřeby'!$G$274+'03'!H23*'Ref. spotřeby'!$D$274+'03'!J23*('Ref. spotřeby'!$M$274+'Ref. spotřeby'!$P$274)</f>
        <v>0</v>
      </c>
      <c r="L23" s="15">
        <v>0</v>
      </c>
      <c r="M23" s="15">
        <f t="shared" si="0"/>
        <v>0</v>
      </c>
      <c r="N23" s="7"/>
      <c r="O23" s="7"/>
      <c r="P23" s="18"/>
      <c r="Q23" s="17"/>
      <c r="R23" s="17"/>
    </row>
    <row r="24" spans="2:18" s="10" customFormat="1" x14ac:dyDescent="0.25">
      <c r="B24" s="6"/>
      <c r="C24" s="12"/>
      <c r="D24" s="13">
        <f t="shared" si="2"/>
        <v>0</v>
      </c>
      <c r="E24" s="14"/>
      <c r="F24" s="14"/>
      <c r="G24" s="14"/>
      <c r="H24" s="14"/>
      <c r="I24" s="14"/>
      <c r="J24" s="14"/>
      <c r="K24" s="189">
        <f>E24*'Ref. spotřeby'!$J$274+'03'!F24*'Ref. spotřeby'!$G$274+'03'!H24*'Ref. spotřeby'!$D$274+'03'!J24*('Ref. spotřeby'!$M$274+'Ref. spotřeby'!$P$274)</f>
        <v>0</v>
      </c>
      <c r="L24" s="15">
        <v>0</v>
      </c>
      <c r="M24" s="15">
        <f t="shared" si="0"/>
        <v>0</v>
      </c>
      <c r="N24" s="7"/>
      <c r="O24" s="7"/>
      <c r="P24" s="18"/>
      <c r="Q24" s="17"/>
      <c r="R24" s="17"/>
    </row>
    <row r="25" spans="2:18" s="10" customFormat="1" x14ac:dyDescent="0.25">
      <c r="B25" s="6"/>
      <c r="C25" s="12"/>
      <c r="D25" s="13">
        <f t="shared" si="2"/>
        <v>0</v>
      </c>
      <c r="E25" s="14"/>
      <c r="F25" s="14"/>
      <c r="G25" s="14"/>
      <c r="H25" s="14"/>
      <c r="I25" s="14"/>
      <c r="J25" s="14"/>
      <c r="K25" s="189">
        <f>E25*'Ref. spotřeby'!$J$274+'03'!F25*'Ref. spotřeby'!$G$274+'03'!H25*'Ref. spotřeby'!$D$274+'03'!J25*('Ref. spotřeby'!$M$274+'Ref. spotřeby'!$P$274)</f>
        <v>0</v>
      </c>
      <c r="L25" s="15">
        <v>0</v>
      </c>
      <c r="M25" s="15">
        <f t="shared" si="0"/>
        <v>0</v>
      </c>
      <c r="N25" s="7"/>
      <c r="O25" s="7"/>
      <c r="P25" s="18"/>
      <c r="Q25" s="17"/>
      <c r="R25" s="17"/>
    </row>
    <row r="26" spans="2:18" s="10" customFormat="1" x14ac:dyDescent="0.25">
      <c r="B26" s="6"/>
      <c r="C26" s="12"/>
      <c r="D26" s="13">
        <f t="shared" si="2"/>
        <v>0</v>
      </c>
      <c r="E26" s="14"/>
      <c r="F26" s="14"/>
      <c r="G26" s="14"/>
      <c r="H26" s="14"/>
      <c r="I26" s="14"/>
      <c r="J26" s="14"/>
      <c r="K26" s="189">
        <f>E26*'Ref. spotřeby'!$J$274+'03'!F26*'Ref. spotřeby'!$G$274+'03'!H26*'Ref. spotřeby'!$D$274+'03'!J26*('Ref. spotřeby'!$M$274+'Ref. spotřeby'!$P$274)</f>
        <v>0</v>
      </c>
      <c r="L26" s="15">
        <v>0</v>
      </c>
      <c r="M26" s="15">
        <f t="shared" si="0"/>
        <v>0</v>
      </c>
      <c r="N26" s="7"/>
      <c r="O26" s="7"/>
      <c r="P26" s="18"/>
      <c r="Q26" s="17"/>
      <c r="R26" s="17"/>
    </row>
    <row r="27" spans="2:18" s="10" customFormat="1" x14ac:dyDescent="0.25">
      <c r="B27" s="6"/>
      <c r="C27" s="12"/>
      <c r="D27" s="13">
        <f t="shared" si="2"/>
        <v>0</v>
      </c>
      <c r="E27" s="14"/>
      <c r="F27" s="14"/>
      <c r="G27" s="14"/>
      <c r="H27" s="14"/>
      <c r="I27" s="14"/>
      <c r="J27" s="14"/>
      <c r="K27" s="189">
        <f>E27*'Ref. spotřeby'!$J$274+'03'!F27*'Ref. spotřeby'!$G$274+'03'!H27*'Ref. spotřeby'!$D$274+'03'!J27*('Ref. spotřeby'!$M$274+'Ref. spotřeby'!$P$274)</f>
        <v>0</v>
      </c>
      <c r="L27" s="15">
        <v>0</v>
      </c>
      <c r="M27" s="15">
        <f t="shared" si="0"/>
        <v>0</v>
      </c>
      <c r="N27" s="7"/>
      <c r="O27" s="7"/>
      <c r="P27" s="18"/>
      <c r="Q27" s="17"/>
      <c r="R27" s="17"/>
    </row>
    <row r="28" spans="2:18" s="10" customFormat="1" x14ac:dyDescent="0.25">
      <c r="B28" s="6"/>
      <c r="C28" s="21"/>
      <c r="D28" s="13">
        <f t="shared" si="2"/>
        <v>0</v>
      </c>
      <c r="E28" s="14"/>
      <c r="F28" s="14"/>
      <c r="G28" s="14"/>
      <c r="H28" s="14"/>
      <c r="I28" s="14"/>
      <c r="J28" s="14"/>
      <c r="K28" s="189">
        <f>E28*'Ref. spotřeby'!$J$274+'03'!F28*'Ref. spotřeby'!$G$274+'03'!H28*'Ref. spotřeby'!$D$274+'03'!J28*('Ref. spotřeby'!$M$274+'Ref. spotřeby'!$P$274)</f>
        <v>0</v>
      </c>
      <c r="L28" s="15">
        <v>0</v>
      </c>
      <c r="M28" s="15">
        <f t="shared" si="0"/>
        <v>0</v>
      </c>
      <c r="N28" s="7"/>
      <c r="O28" s="7"/>
      <c r="P28" s="19"/>
      <c r="Q28" s="20"/>
      <c r="R28" s="17"/>
    </row>
    <row r="29" spans="2:18" s="10" customFormat="1" x14ac:dyDescent="0.25">
      <c r="B29" s="6"/>
      <c r="C29" s="12"/>
      <c r="D29" s="13">
        <f t="shared" si="2"/>
        <v>0</v>
      </c>
      <c r="E29" s="14"/>
      <c r="F29" s="14"/>
      <c r="G29" s="14"/>
      <c r="H29" s="14"/>
      <c r="I29" s="14"/>
      <c r="J29" s="14"/>
      <c r="K29" s="189">
        <f>E29*'Ref. spotřeby'!$J$274+'03'!F29*'Ref. spotřeby'!$G$274+'03'!H29*'Ref. spotřeby'!$D$274+'03'!J29*('Ref. spotřeby'!$M$274+'Ref. spotřeby'!$P$274)</f>
        <v>0</v>
      </c>
      <c r="L29" s="15">
        <v>0</v>
      </c>
      <c r="M29" s="15">
        <f t="shared" si="0"/>
        <v>0</v>
      </c>
      <c r="N29" s="7"/>
      <c r="O29" s="7"/>
      <c r="P29" s="18"/>
      <c r="Q29" s="17"/>
      <c r="R29" s="17"/>
    </row>
    <row r="30" spans="2:18" s="10" customFormat="1" x14ac:dyDescent="0.25">
      <c r="B30" s="6"/>
      <c r="C30" s="21"/>
      <c r="D30" s="13">
        <f t="shared" si="2"/>
        <v>0</v>
      </c>
      <c r="E30" s="14"/>
      <c r="F30" s="14"/>
      <c r="G30" s="14"/>
      <c r="H30" s="14"/>
      <c r="I30" s="14"/>
      <c r="J30" s="14"/>
      <c r="K30" s="189">
        <f>E30*'Ref. spotřeby'!$J$274+'03'!F30*'Ref. spotřeby'!$G$274+'03'!H30*'Ref. spotřeby'!$D$274+'03'!J30*('Ref. spotřeby'!$M$274+'Ref. spotřeby'!$P$274)</f>
        <v>0</v>
      </c>
      <c r="L30" s="15">
        <v>0</v>
      </c>
      <c r="M30" s="15">
        <f t="shared" si="0"/>
        <v>0</v>
      </c>
      <c r="N30" s="7"/>
      <c r="O30" s="7"/>
      <c r="P30" s="19"/>
      <c r="Q30" s="19"/>
      <c r="R30" s="17"/>
    </row>
    <row r="31" spans="2:18" s="10" customFormat="1" x14ac:dyDescent="0.25">
      <c r="B31" s="6"/>
      <c r="C31" s="12"/>
      <c r="D31" s="13">
        <f t="shared" si="2"/>
        <v>0</v>
      </c>
      <c r="E31" s="14"/>
      <c r="F31" s="14"/>
      <c r="G31" s="14"/>
      <c r="H31" s="14"/>
      <c r="I31" s="14"/>
      <c r="J31" s="14"/>
      <c r="K31" s="189">
        <f>E31*'Ref. spotřeby'!$J$274+'03'!F31*'Ref. spotřeby'!$G$274+'03'!H31*'Ref. spotřeby'!$D$274+'03'!J31*('Ref. spotřeby'!$M$274+'Ref. spotřeby'!$P$274)</f>
        <v>0</v>
      </c>
      <c r="L31" s="15">
        <v>0</v>
      </c>
      <c r="M31" s="15">
        <f t="shared" si="0"/>
        <v>0</v>
      </c>
      <c r="N31" s="7"/>
      <c r="O31" s="7"/>
      <c r="P31" s="18"/>
      <c r="Q31" s="17"/>
      <c r="R31" s="17"/>
    </row>
    <row r="32" spans="2:18" s="10" customFormat="1" x14ac:dyDescent="0.25">
      <c r="B32" s="6"/>
      <c r="C32" s="21"/>
      <c r="D32" s="13">
        <f t="shared" si="2"/>
        <v>0</v>
      </c>
      <c r="E32" s="14"/>
      <c r="F32" s="14"/>
      <c r="G32" s="14"/>
      <c r="H32" s="14"/>
      <c r="I32" s="14"/>
      <c r="J32" s="14"/>
      <c r="K32" s="189">
        <f>E32*'Ref. spotřeby'!$J$274+'03'!F32*'Ref. spotřeby'!$G$274+'03'!H32*'Ref. spotřeby'!$D$274+'03'!J32*('Ref. spotřeby'!$M$274+'Ref. spotřeby'!$P$274)</f>
        <v>0</v>
      </c>
      <c r="L32" s="15">
        <v>0</v>
      </c>
      <c r="M32" s="15">
        <f t="shared" si="0"/>
        <v>0</v>
      </c>
      <c r="N32" s="7"/>
      <c r="O32" s="7"/>
      <c r="P32" s="19"/>
      <c r="Q32" s="20"/>
      <c r="R32" s="17"/>
    </row>
    <row r="33" spans="2:18" s="10" customFormat="1" x14ac:dyDescent="0.25">
      <c r="B33" s="22"/>
      <c r="C33" s="23" t="s">
        <v>29</v>
      </c>
      <c r="D33" s="24">
        <f t="shared" ref="D33:O33" si="3">SUM(D8:D32)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5"/>
      <c r="Q33" s="25"/>
      <c r="R33" s="25"/>
    </row>
    <row r="34" spans="2:18" s="10" customFormat="1" x14ac:dyDescent="0.25">
      <c r="B34" s="45" t="s">
        <v>30</v>
      </c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209">
        <f>N33+O33</f>
        <v>0</v>
      </c>
      <c r="O34" s="209"/>
      <c r="P34" s="45"/>
      <c r="Q34" s="45"/>
      <c r="R34" s="45"/>
    </row>
    <row r="35" spans="2:18" s="10" customFormat="1" x14ac:dyDescent="0.25">
      <c r="B35" s="139" t="s">
        <v>35</v>
      </c>
      <c r="C35" s="45" t="s">
        <v>36</v>
      </c>
      <c r="D35" s="45"/>
      <c r="E35" s="45"/>
      <c r="F35" s="45"/>
      <c r="G35" s="45"/>
      <c r="H35" s="45"/>
      <c r="I35" s="45"/>
      <c r="J35" s="45"/>
      <c r="K35" s="136"/>
      <c r="L35" s="45"/>
      <c r="M35" s="45"/>
      <c r="N35" s="45"/>
      <c r="O35" s="45"/>
      <c r="P35" s="45"/>
      <c r="Q35" s="45"/>
      <c r="R35" s="45"/>
    </row>
    <row r="36" spans="2:18" s="10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0" customFormat="1" x14ac:dyDescent="0.25">
      <c r="B37" s="207" t="s">
        <v>52</v>
      </c>
      <c r="C37" s="207"/>
      <c r="D37" s="207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0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0" customFormat="1" x14ac:dyDescent="0.25">
      <c r="B39" s="45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0" customFormat="1" x14ac:dyDescent="0.25"/>
    <row r="41" spans="2:18" s="10" customFormat="1" x14ac:dyDescent="0.25">
      <c r="B41" s="61" t="s">
        <v>49</v>
      </c>
      <c r="C41" s="61">
        <f>Úspory!C2</f>
        <v>10</v>
      </c>
    </row>
    <row r="42" spans="2:18" s="10" customFormat="1" x14ac:dyDescent="0.25"/>
    <row r="43" spans="2:18" s="10" customFormat="1" x14ac:dyDescent="0.25"/>
    <row r="44" spans="2:18" s="10" customFormat="1" x14ac:dyDescent="0.25"/>
    <row r="45" spans="2:18" s="10" customFormat="1" x14ac:dyDescent="0.25"/>
    <row r="46" spans="2:18" s="10" customFormat="1" x14ac:dyDescent="0.25"/>
    <row r="47" spans="2:18" s="10" customFormat="1" x14ac:dyDescent="0.25"/>
    <row r="48" spans="2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</sheetData>
  <mergeCells count="21">
    <mergeCell ref="D7:R7"/>
    <mergeCell ref="D14:R14"/>
    <mergeCell ref="N34:O34"/>
    <mergeCell ref="B37:D37"/>
    <mergeCell ref="K4:K5"/>
    <mergeCell ref="L4:L5"/>
    <mergeCell ref="N4:O4"/>
    <mergeCell ref="P4:P5"/>
    <mergeCell ref="Q4:Q5"/>
    <mergeCell ref="R4:R5"/>
    <mergeCell ref="B1:R1"/>
    <mergeCell ref="B3:B6"/>
    <mergeCell ref="C3:C6"/>
    <mergeCell ref="D3:L3"/>
    <mergeCell ref="M3:M5"/>
    <mergeCell ref="N3:O3"/>
    <mergeCell ref="P3:R3"/>
    <mergeCell ref="D4:D5"/>
    <mergeCell ref="E4:I4"/>
    <mergeCell ref="J4:J5"/>
    <mergeCell ref="G5:I5"/>
  </mergeCells>
  <pageMargins left="0.7" right="0.7" top="0.78740157499999996" bottom="0.78740157499999996" header="0.3" footer="0.3"/>
  <pageSetup paperSize="9" orientation="portrait" verticalDpi="0" r:id="rId1"/>
  <ignoredErrors>
    <ignoredError sqref="K15:K32 K8:K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251"/>
  <sheetViews>
    <sheetView zoomScale="85" zoomScaleNormal="85" workbookViewId="0">
      <selection activeCell="C13" sqref="C13"/>
    </sheetView>
  </sheetViews>
  <sheetFormatPr defaultRowHeight="14.5" x14ac:dyDescent="0.25"/>
  <cols>
    <col min="1" max="1" width="3.36328125" style="10" customWidth="1"/>
    <col min="2" max="2" width="9.453125" style="8" customWidth="1"/>
    <col min="3" max="3" width="65.36328125" style="8" bestFit="1" customWidth="1"/>
    <col min="4" max="10" width="9" style="8" customWidth="1"/>
    <col min="11" max="18" width="14.6328125" style="8" customWidth="1"/>
    <col min="19" max="29" width="8.90625" style="10"/>
    <col min="30" max="220" width="8.90625" style="8"/>
    <col min="221" max="221" width="9.36328125" style="8" customWidth="1"/>
    <col min="222" max="222" width="9.453125" style="8" customWidth="1"/>
    <col min="223" max="223" width="44.54296875" style="8" customWidth="1"/>
    <col min="224" max="224" width="10.453125" style="8" customWidth="1"/>
    <col min="225" max="230" width="8.90625" style="8"/>
    <col min="231" max="231" width="9.36328125" style="8" bestFit="1" customWidth="1"/>
    <col min="232" max="232" width="10.6328125" style="8" customWidth="1"/>
    <col min="233" max="233" width="10.36328125" style="8" customWidth="1"/>
    <col min="234" max="234" width="9.6328125" style="8" customWidth="1"/>
    <col min="235" max="241" width="8.90625" style="8"/>
    <col min="242" max="242" width="9" style="8" customWidth="1"/>
    <col min="243" max="243" width="11" style="8" customWidth="1"/>
    <col min="244" max="248" width="8.90625" style="8"/>
    <col min="249" max="250" width="11.36328125" style="8" customWidth="1"/>
    <col min="251" max="251" width="8.90625" style="8"/>
    <col min="252" max="252" width="12.6328125" style="8" customWidth="1"/>
    <col min="253" max="254" width="11.6328125" style="8" customWidth="1"/>
    <col min="255" max="255" width="13.453125" style="8" customWidth="1"/>
    <col min="256" max="256" width="11.36328125" style="8" customWidth="1"/>
    <col min="257" max="257" width="8.90625" style="8"/>
    <col min="258" max="258" width="10" style="8" bestFit="1" customWidth="1"/>
    <col min="259" max="259" width="11.54296875" style="8" customWidth="1"/>
    <col min="260" max="261" width="9.6328125" style="8" customWidth="1"/>
    <col min="262" max="262" width="8.90625" style="8"/>
    <col min="263" max="263" width="10.54296875" style="8" customWidth="1"/>
    <col min="264" max="266" width="8.90625" style="8"/>
    <col min="267" max="267" width="10.54296875" style="8" customWidth="1"/>
    <col min="268" max="269" width="8.90625" style="8"/>
    <col min="270" max="270" width="10.453125" style="8" customWidth="1"/>
    <col min="271" max="476" width="8.90625" style="8"/>
    <col min="477" max="477" width="9.36328125" style="8" customWidth="1"/>
    <col min="478" max="478" width="9.453125" style="8" customWidth="1"/>
    <col min="479" max="479" width="44.54296875" style="8" customWidth="1"/>
    <col min="480" max="480" width="10.453125" style="8" customWidth="1"/>
    <col min="481" max="486" width="8.90625" style="8"/>
    <col min="487" max="487" width="9.36328125" style="8" bestFit="1" customWidth="1"/>
    <col min="488" max="488" width="10.6328125" style="8" customWidth="1"/>
    <col min="489" max="489" width="10.36328125" style="8" customWidth="1"/>
    <col min="490" max="490" width="9.6328125" style="8" customWidth="1"/>
    <col min="491" max="497" width="8.90625" style="8"/>
    <col min="498" max="498" width="9" style="8" customWidth="1"/>
    <col min="499" max="499" width="11" style="8" customWidth="1"/>
    <col min="500" max="504" width="8.90625" style="8"/>
    <col min="505" max="506" width="11.36328125" style="8" customWidth="1"/>
    <col min="507" max="507" width="8.90625" style="8"/>
    <col min="508" max="508" width="12.6328125" style="8" customWidth="1"/>
    <col min="509" max="510" width="11.6328125" style="8" customWidth="1"/>
    <col min="511" max="511" width="13.453125" style="8" customWidth="1"/>
    <col min="512" max="512" width="11.36328125" style="8" customWidth="1"/>
    <col min="513" max="513" width="8.90625" style="8"/>
    <col min="514" max="514" width="10" style="8" bestFit="1" customWidth="1"/>
    <col min="515" max="515" width="11.54296875" style="8" customWidth="1"/>
    <col min="516" max="517" width="9.6328125" style="8" customWidth="1"/>
    <col min="518" max="518" width="8.90625" style="8"/>
    <col min="519" max="519" width="10.54296875" style="8" customWidth="1"/>
    <col min="520" max="522" width="8.90625" style="8"/>
    <col min="523" max="523" width="10.54296875" style="8" customWidth="1"/>
    <col min="524" max="525" width="8.90625" style="8"/>
    <col min="526" max="526" width="10.453125" style="8" customWidth="1"/>
    <col min="527" max="732" width="8.90625" style="8"/>
    <col min="733" max="733" width="9.36328125" style="8" customWidth="1"/>
    <col min="734" max="734" width="9.453125" style="8" customWidth="1"/>
    <col min="735" max="735" width="44.54296875" style="8" customWidth="1"/>
    <col min="736" max="736" width="10.453125" style="8" customWidth="1"/>
    <col min="737" max="742" width="8.90625" style="8"/>
    <col min="743" max="743" width="9.36328125" style="8" bestFit="1" customWidth="1"/>
    <col min="744" max="744" width="10.6328125" style="8" customWidth="1"/>
    <col min="745" max="745" width="10.36328125" style="8" customWidth="1"/>
    <col min="746" max="746" width="9.6328125" style="8" customWidth="1"/>
    <col min="747" max="753" width="8.90625" style="8"/>
    <col min="754" max="754" width="9" style="8" customWidth="1"/>
    <col min="755" max="755" width="11" style="8" customWidth="1"/>
    <col min="756" max="760" width="8.90625" style="8"/>
    <col min="761" max="762" width="11.36328125" style="8" customWidth="1"/>
    <col min="763" max="763" width="8.90625" style="8"/>
    <col min="764" max="764" width="12.6328125" style="8" customWidth="1"/>
    <col min="765" max="766" width="11.6328125" style="8" customWidth="1"/>
    <col min="767" max="767" width="13.453125" style="8" customWidth="1"/>
    <col min="768" max="768" width="11.36328125" style="8" customWidth="1"/>
    <col min="769" max="769" width="8.90625" style="8"/>
    <col min="770" max="770" width="10" style="8" bestFit="1" customWidth="1"/>
    <col min="771" max="771" width="11.54296875" style="8" customWidth="1"/>
    <col min="772" max="773" width="9.6328125" style="8" customWidth="1"/>
    <col min="774" max="774" width="8.90625" style="8"/>
    <col min="775" max="775" width="10.54296875" style="8" customWidth="1"/>
    <col min="776" max="778" width="8.90625" style="8"/>
    <col min="779" max="779" width="10.54296875" style="8" customWidth="1"/>
    <col min="780" max="781" width="8.90625" style="8"/>
    <col min="782" max="782" width="10.453125" style="8" customWidth="1"/>
    <col min="783" max="988" width="8.90625" style="8"/>
    <col min="989" max="989" width="9.36328125" style="8" customWidth="1"/>
    <col min="990" max="990" width="9.453125" style="8" customWidth="1"/>
    <col min="991" max="991" width="44.54296875" style="8" customWidth="1"/>
    <col min="992" max="992" width="10.453125" style="8" customWidth="1"/>
    <col min="993" max="998" width="8.90625" style="8"/>
    <col min="999" max="999" width="9.36328125" style="8" bestFit="1" customWidth="1"/>
    <col min="1000" max="1000" width="10.6328125" style="8" customWidth="1"/>
    <col min="1001" max="1001" width="10.36328125" style="8" customWidth="1"/>
    <col min="1002" max="1002" width="9.6328125" style="8" customWidth="1"/>
    <col min="1003" max="1009" width="8.90625" style="8"/>
    <col min="1010" max="1010" width="9" style="8" customWidth="1"/>
    <col min="1011" max="1011" width="11" style="8" customWidth="1"/>
    <col min="1012" max="1016" width="8.90625" style="8"/>
    <col min="1017" max="1018" width="11.36328125" style="8" customWidth="1"/>
    <col min="1019" max="1019" width="8.90625" style="8"/>
    <col min="1020" max="1020" width="12.6328125" style="8" customWidth="1"/>
    <col min="1021" max="1022" width="11.6328125" style="8" customWidth="1"/>
    <col min="1023" max="1023" width="13.453125" style="8" customWidth="1"/>
    <col min="1024" max="1024" width="11.36328125" style="8" customWidth="1"/>
    <col min="1025" max="1025" width="8.90625" style="8"/>
    <col min="1026" max="1026" width="10" style="8" bestFit="1" customWidth="1"/>
    <col min="1027" max="1027" width="11.54296875" style="8" customWidth="1"/>
    <col min="1028" max="1029" width="9.6328125" style="8" customWidth="1"/>
    <col min="1030" max="1030" width="8.90625" style="8"/>
    <col min="1031" max="1031" width="10.54296875" style="8" customWidth="1"/>
    <col min="1032" max="1034" width="8.90625" style="8"/>
    <col min="1035" max="1035" width="10.54296875" style="8" customWidth="1"/>
    <col min="1036" max="1037" width="8.90625" style="8"/>
    <col min="1038" max="1038" width="10.453125" style="8" customWidth="1"/>
    <col min="1039" max="1244" width="8.90625" style="8"/>
    <col min="1245" max="1245" width="9.36328125" style="8" customWidth="1"/>
    <col min="1246" max="1246" width="9.453125" style="8" customWidth="1"/>
    <col min="1247" max="1247" width="44.54296875" style="8" customWidth="1"/>
    <col min="1248" max="1248" width="10.453125" style="8" customWidth="1"/>
    <col min="1249" max="1254" width="8.90625" style="8"/>
    <col min="1255" max="1255" width="9.36328125" style="8" bestFit="1" customWidth="1"/>
    <col min="1256" max="1256" width="10.6328125" style="8" customWidth="1"/>
    <col min="1257" max="1257" width="10.36328125" style="8" customWidth="1"/>
    <col min="1258" max="1258" width="9.6328125" style="8" customWidth="1"/>
    <col min="1259" max="1265" width="8.90625" style="8"/>
    <col min="1266" max="1266" width="9" style="8" customWidth="1"/>
    <col min="1267" max="1267" width="11" style="8" customWidth="1"/>
    <col min="1268" max="1272" width="8.90625" style="8"/>
    <col min="1273" max="1274" width="11.36328125" style="8" customWidth="1"/>
    <col min="1275" max="1275" width="8.90625" style="8"/>
    <col min="1276" max="1276" width="12.6328125" style="8" customWidth="1"/>
    <col min="1277" max="1278" width="11.6328125" style="8" customWidth="1"/>
    <col min="1279" max="1279" width="13.453125" style="8" customWidth="1"/>
    <col min="1280" max="1280" width="11.36328125" style="8" customWidth="1"/>
    <col min="1281" max="1281" width="8.90625" style="8"/>
    <col min="1282" max="1282" width="10" style="8" bestFit="1" customWidth="1"/>
    <col min="1283" max="1283" width="11.54296875" style="8" customWidth="1"/>
    <col min="1284" max="1285" width="9.6328125" style="8" customWidth="1"/>
    <col min="1286" max="1286" width="8.90625" style="8"/>
    <col min="1287" max="1287" width="10.54296875" style="8" customWidth="1"/>
    <col min="1288" max="1290" width="8.90625" style="8"/>
    <col min="1291" max="1291" width="10.54296875" style="8" customWidth="1"/>
    <col min="1292" max="1293" width="8.90625" style="8"/>
    <col min="1294" max="1294" width="10.453125" style="8" customWidth="1"/>
    <col min="1295" max="1500" width="8.90625" style="8"/>
    <col min="1501" max="1501" width="9.36328125" style="8" customWidth="1"/>
    <col min="1502" max="1502" width="9.453125" style="8" customWidth="1"/>
    <col min="1503" max="1503" width="44.54296875" style="8" customWidth="1"/>
    <col min="1504" max="1504" width="10.453125" style="8" customWidth="1"/>
    <col min="1505" max="1510" width="8.90625" style="8"/>
    <col min="1511" max="1511" width="9.36328125" style="8" bestFit="1" customWidth="1"/>
    <col min="1512" max="1512" width="10.6328125" style="8" customWidth="1"/>
    <col min="1513" max="1513" width="10.36328125" style="8" customWidth="1"/>
    <col min="1514" max="1514" width="9.6328125" style="8" customWidth="1"/>
    <col min="1515" max="1521" width="8.90625" style="8"/>
    <col min="1522" max="1522" width="9" style="8" customWidth="1"/>
    <col min="1523" max="1523" width="11" style="8" customWidth="1"/>
    <col min="1524" max="1528" width="8.90625" style="8"/>
    <col min="1529" max="1530" width="11.36328125" style="8" customWidth="1"/>
    <col min="1531" max="1531" width="8.90625" style="8"/>
    <col min="1532" max="1532" width="12.6328125" style="8" customWidth="1"/>
    <col min="1533" max="1534" width="11.6328125" style="8" customWidth="1"/>
    <col min="1535" max="1535" width="13.453125" style="8" customWidth="1"/>
    <col min="1536" max="1536" width="11.36328125" style="8" customWidth="1"/>
    <col min="1537" max="1537" width="8.90625" style="8"/>
    <col min="1538" max="1538" width="10" style="8" bestFit="1" customWidth="1"/>
    <col min="1539" max="1539" width="11.54296875" style="8" customWidth="1"/>
    <col min="1540" max="1541" width="9.6328125" style="8" customWidth="1"/>
    <col min="1542" max="1542" width="8.90625" style="8"/>
    <col min="1543" max="1543" width="10.54296875" style="8" customWidth="1"/>
    <col min="1544" max="1546" width="8.90625" style="8"/>
    <col min="1547" max="1547" width="10.54296875" style="8" customWidth="1"/>
    <col min="1548" max="1549" width="8.90625" style="8"/>
    <col min="1550" max="1550" width="10.453125" style="8" customWidth="1"/>
    <col min="1551" max="1756" width="8.90625" style="8"/>
    <col min="1757" max="1757" width="9.36328125" style="8" customWidth="1"/>
    <col min="1758" max="1758" width="9.453125" style="8" customWidth="1"/>
    <col min="1759" max="1759" width="44.54296875" style="8" customWidth="1"/>
    <col min="1760" max="1760" width="10.453125" style="8" customWidth="1"/>
    <col min="1761" max="1766" width="8.90625" style="8"/>
    <col min="1767" max="1767" width="9.36328125" style="8" bestFit="1" customWidth="1"/>
    <col min="1768" max="1768" width="10.6328125" style="8" customWidth="1"/>
    <col min="1769" max="1769" width="10.36328125" style="8" customWidth="1"/>
    <col min="1770" max="1770" width="9.6328125" style="8" customWidth="1"/>
    <col min="1771" max="1777" width="8.90625" style="8"/>
    <col min="1778" max="1778" width="9" style="8" customWidth="1"/>
    <col min="1779" max="1779" width="11" style="8" customWidth="1"/>
    <col min="1780" max="1784" width="8.90625" style="8"/>
    <col min="1785" max="1786" width="11.36328125" style="8" customWidth="1"/>
    <col min="1787" max="1787" width="8.90625" style="8"/>
    <col min="1788" max="1788" width="12.6328125" style="8" customWidth="1"/>
    <col min="1789" max="1790" width="11.6328125" style="8" customWidth="1"/>
    <col min="1791" max="1791" width="13.453125" style="8" customWidth="1"/>
    <col min="1792" max="1792" width="11.36328125" style="8" customWidth="1"/>
    <col min="1793" max="1793" width="8.90625" style="8"/>
    <col min="1794" max="1794" width="10" style="8" bestFit="1" customWidth="1"/>
    <col min="1795" max="1795" width="11.54296875" style="8" customWidth="1"/>
    <col min="1796" max="1797" width="9.6328125" style="8" customWidth="1"/>
    <col min="1798" max="1798" width="8.90625" style="8"/>
    <col min="1799" max="1799" width="10.54296875" style="8" customWidth="1"/>
    <col min="1800" max="1802" width="8.90625" style="8"/>
    <col min="1803" max="1803" width="10.54296875" style="8" customWidth="1"/>
    <col min="1804" max="1805" width="8.90625" style="8"/>
    <col min="1806" max="1806" width="10.453125" style="8" customWidth="1"/>
    <col min="1807" max="2012" width="8.90625" style="8"/>
    <col min="2013" max="2013" width="9.36328125" style="8" customWidth="1"/>
    <col min="2014" max="2014" width="9.453125" style="8" customWidth="1"/>
    <col min="2015" max="2015" width="44.54296875" style="8" customWidth="1"/>
    <col min="2016" max="2016" width="10.453125" style="8" customWidth="1"/>
    <col min="2017" max="2022" width="8.90625" style="8"/>
    <col min="2023" max="2023" width="9.36328125" style="8" bestFit="1" customWidth="1"/>
    <col min="2024" max="2024" width="10.6328125" style="8" customWidth="1"/>
    <col min="2025" max="2025" width="10.36328125" style="8" customWidth="1"/>
    <col min="2026" max="2026" width="9.6328125" style="8" customWidth="1"/>
    <col min="2027" max="2033" width="8.90625" style="8"/>
    <col min="2034" max="2034" width="9" style="8" customWidth="1"/>
    <col min="2035" max="2035" width="11" style="8" customWidth="1"/>
    <col min="2036" max="2040" width="8.90625" style="8"/>
    <col min="2041" max="2042" width="11.36328125" style="8" customWidth="1"/>
    <col min="2043" max="2043" width="8.90625" style="8"/>
    <col min="2044" max="2044" width="12.6328125" style="8" customWidth="1"/>
    <col min="2045" max="2046" width="11.6328125" style="8" customWidth="1"/>
    <col min="2047" max="2047" width="13.453125" style="8" customWidth="1"/>
    <col min="2048" max="2048" width="11.36328125" style="8" customWidth="1"/>
    <col min="2049" max="2049" width="8.90625" style="8"/>
    <col min="2050" max="2050" width="10" style="8" bestFit="1" customWidth="1"/>
    <col min="2051" max="2051" width="11.54296875" style="8" customWidth="1"/>
    <col min="2052" max="2053" width="9.6328125" style="8" customWidth="1"/>
    <col min="2054" max="2054" width="8.90625" style="8"/>
    <col min="2055" max="2055" width="10.54296875" style="8" customWidth="1"/>
    <col min="2056" max="2058" width="8.90625" style="8"/>
    <col min="2059" max="2059" width="10.54296875" style="8" customWidth="1"/>
    <col min="2060" max="2061" width="8.90625" style="8"/>
    <col min="2062" max="2062" width="10.453125" style="8" customWidth="1"/>
    <col min="2063" max="2268" width="8.90625" style="8"/>
    <col min="2269" max="2269" width="9.36328125" style="8" customWidth="1"/>
    <col min="2270" max="2270" width="9.453125" style="8" customWidth="1"/>
    <col min="2271" max="2271" width="44.54296875" style="8" customWidth="1"/>
    <col min="2272" max="2272" width="10.453125" style="8" customWidth="1"/>
    <col min="2273" max="2278" width="8.90625" style="8"/>
    <col min="2279" max="2279" width="9.36328125" style="8" bestFit="1" customWidth="1"/>
    <col min="2280" max="2280" width="10.6328125" style="8" customWidth="1"/>
    <col min="2281" max="2281" width="10.36328125" style="8" customWidth="1"/>
    <col min="2282" max="2282" width="9.6328125" style="8" customWidth="1"/>
    <col min="2283" max="2289" width="8.90625" style="8"/>
    <col min="2290" max="2290" width="9" style="8" customWidth="1"/>
    <col min="2291" max="2291" width="11" style="8" customWidth="1"/>
    <col min="2292" max="2296" width="8.90625" style="8"/>
    <col min="2297" max="2298" width="11.36328125" style="8" customWidth="1"/>
    <col min="2299" max="2299" width="8.90625" style="8"/>
    <col min="2300" max="2300" width="12.6328125" style="8" customWidth="1"/>
    <col min="2301" max="2302" width="11.6328125" style="8" customWidth="1"/>
    <col min="2303" max="2303" width="13.453125" style="8" customWidth="1"/>
    <col min="2304" max="2304" width="11.36328125" style="8" customWidth="1"/>
    <col min="2305" max="2305" width="8.90625" style="8"/>
    <col min="2306" max="2306" width="10" style="8" bestFit="1" customWidth="1"/>
    <col min="2307" max="2307" width="11.54296875" style="8" customWidth="1"/>
    <col min="2308" max="2309" width="9.6328125" style="8" customWidth="1"/>
    <col min="2310" max="2310" width="8.90625" style="8"/>
    <col min="2311" max="2311" width="10.54296875" style="8" customWidth="1"/>
    <col min="2312" max="2314" width="8.90625" style="8"/>
    <col min="2315" max="2315" width="10.54296875" style="8" customWidth="1"/>
    <col min="2316" max="2317" width="8.90625" style="8"/>
    <col min="2318" max="2318" width="10.453125" style="8" customWidth="1"/>
    <col min="2319" max="2524" width="8.90625" style="8"/>
    <col min="2525" max="2525" width="9.36328125" style="8" customWidth="1"/>
    <col min="2526" max="2526" width="9.453125" style="8" customWidth="1"/>
    <col min="2527" max="2527" width="44.54296875" style="8" customWidth="1"/>
    <col min="2528" max="2528" width="10.453125" style="8" customWidth="1"/>
    <col min="2529" max="2534" width="8.90625" style="8"/>
    <col min="2535" max="2535" width="9.36328125" style="8" bestFit="1" customWidth="1"/>
    <col min="2536" max="2536" width="10.6328125" style="8" customWidth="1"/>
    <col min="2537" max="2537" width="10.36328125" style="8" customWidth="1"/>
    <col min="2538" max="2538" width="9.6328125" style="8" customWidth="1"/>
    <col min="2539" max="2545" width="8.90625" style="8"/>
    <col min="2546" max="2546" width="9" style="8" customWidth="1"/>
    <col min="2547" max="2547" width="11" style="8" customWidth="1"/>
    <col min="2548" max="2552" width="8.90625" style="8"/>
    <col min="2553" max="2554" width="11.36328125" style="8" customWidth="1"/>
    <col min="2555" max="2555" width="8.90625" style="8"/>
    <col min="2556" max="2556" width="12.6328125" style="8" customWidth="1"/>
    <col min="2557" max="2558" width="11.6328125" style="8" customWidth="1"/>
    <col min="2559" max="2559" width="13.453125" style="8" customWidth="1"/>
    <col min="2560" max="2560" width="11.36328125" style="8" customWidth="1"/>
    <col min="2561" max="2561" width="8.90625" style="8"/>
    <col min="2562" max="2562" width="10" style="8" bestFit="1" customWidth="1"/>
    <col min="2563" max="2563" width="11.54296875" style="8" customWidth="1"/>
    <col min="2564" max="2565" width="9.6328125" style="8" customWidth="1"/>
    <col min="2566" max="2566" width="8.90625" style="8"/>
    <col min="2567" max="2567" width="10.54296875" style="8" customWidth="1"/>
    <col min="2568" max="2570" width="8.90625" style="8"/>
    <col min="2571" max="2571" width="10.54296875" style="8" customWidth="1"/>
    <col min="2572" max="2573" width="8.90625" style="8"/>
    <col min="2574" max="2574" width="10.453125" style="8" customWidth="1"/>
    <col min="2575" max="2780" width="8.90625" style="8"/>
    <col min="2781" max="2781" width="9.36328125" style="8" customWidth="1"/>
    <col min="2782" max="2782" width="9.453125" style="8" customWidth="1"/>
    <col min="2783" max="2783" width="44.54296875" style="8" customWidth="1"/>
    <col min="2784" max="2784" width="10.453125" style="8" customWidth="1"/>
    <col min="2785" max="2790" width="8.90625" style="8"/>
    <col min="2791" max="2791" width="9.36328125" style="8" bestFit="1" customWidth="1"/>
    <col min="2792" max="2792" width="10.6328125" style="8" customWidth="1"/>
    <col min="2793" max="2793" width="10.36328125" style="8" customWidth="1"/>
    <col min="2794" max="2794" width="9.6328125" style="8" customWidth="1"/>
    <col min="2795" max="2801" width="8.90625" style="8"/>
    <col min="2802" max="2802" width="9" style="8" customWidth="1"/>
    <col min="2803" max="2803" width="11" style="8" customWidth="1"/>
    <col min="2804" max="2808" width="8.90625" style="8"/>
    <col min="2809" max="2810" width="11.36328125" style="8" customWidth="1"/>
    <col min="2811" max="2811" width="8.90625" style="8"/>
    <col min="2812" max="2812" width="12.6328125" style="8" customWidth="1"/>
    <col min="2813" max="2814" width="11.6328125" style="8" customWidth="1"/>
    <col min="2815" max="2815" width="13.453125" style="8" customWidth="1"/>
    <col min="2816" max="2816" width="11.36328125" style="8" customWidth="1"/>
    <col min="2817" max="2817" width="8.90625" style="8"/>
    <col min="2818" max="2818" width="10" style="8" bestFit="1" customWidth="1"/>
    <col min="2819" max="2819" width="11.54296875" style="8" customWidth="1"/>
    <col min="2820" max="2821" width="9.6328125" style="8" customWidth="1"/>
    <col min="2822" max="2822" width="8.90625" style="8"/>
    <col min="2823" max="2823" width="10.54296875" style="8" customWidth="1"/>
    <col min="2824" max="2826" width="8.90625" style="8"/>
    <col min="2827" max="2827" width="10.54296875" style="8" customWidth="1"/>
    <col min="2828" max="2829" width="8.90625" style="8"/>
    <col min="2830" max="2830" width="10.453125" style="8" customWidth="1"/>
    <col min="2831" max="3036" width="8.90625" style="8"/>
    <col min="3037" max="3037" width="9.36328125" style="8" customWidth="1"/>
    <col min="3038" max="3038" width="9.453125" style="8" customWidth="1"/>
    <col min="3039" max="3039" width="44.54296875" style="8" customWidth="1"/>
    <col min="3040" max="3040" width="10.453125" style="8" customWidth="1"/>
    <col min="3041" max="3046" width="8.90625" style="8"/>
    <col min="3047" max="3047" width="9.36328125" style="8" bestFit="1" customWidth="1"/>
    <col min="3048" max="3048" width="10.6328125" style="8" customWidth="1"/>
    <col min="3049" max="3049" width="10.36328125" style="8" customWidth="1"/>
    <col min="3050" max="3050" width="9.6328125" style="8" customWidth="1"/>
    <col min="3051" max="3057" width="8.90625" style="8"/>
    <col min="3058" max="3058" width="9" style="8" customWidth="1"/>
    <col min="3059" max="3059" width="11" style="8" customWidth="1"/>
    <col min="3060" max="3064" width="8.90625" style="8"/>
    <col min="3065" max="3066" width="11.36328125" style="8" customWidth="1"/>
    <col min="3067" max="3067" width="8.90625" style="8"/>
    <col min="3068" max="3068" width="12.6328125" style="8" customWidth="1"/>
    <col min="3069" max="3070" width="11.6328125" style="8" customWidth="1"/>
    <col min="3071" max="3071" width="13.453125" style="8" customWidth="1"/>
    <col min="3072" max="3072" width="11.36328125" style="8" customWidth="1"/>
    <col min="3073" max="3073" width="8.90625" style="8"/>
    <col min="3074" max="3074" width="10" style="8" bestFit="1" customWidth="1"/>
    <col min="3075" max="3075" width="11.54296875" style="8" customWidth="1"/>
    <col min="3076" max="3077" width="9.6328125" style="8" customWidth="1"/>
    <col min="3078" max="3078" width="8.90625" style="8"/>
    <col min="3079" max="3079" width="10.54296875" style="8" customWidth="1"/>
    <col min="3080" max="3082" width="8.90625" style="8"/>
    <col min="3083" max="3083" width="10.54296875" style="8" customWidth="1"/>
    <col min="3084" max="3085" width="8.90625" style="8"/>
    <col min="3086" max="3086" width="10.453125" style="8" customWidth="1"/>
    <col min="3087" max="3292" width="8.90625" style="8"/>
    <col min="3293" max="3293" width="9.36328125" style="8" customWidth="1"/>
    <col min="3294" max="3294" width="9.453125" style="8" customWidth="1"/>
    <col min="3295" max="3295" width="44.54296875" style="8" customWidth="1"/>
    <col min="3296" max="3296" width="10.453125" style="8" customWidth="1"/>
    <col min="3297" max="3302" width="8.90625" style="8"/>
    <col min="3303" max="3303" width="9.36328125" style="8" bestFit="1" customWidth="1"/>
    <col min="3304" max="3304" width="10.6328125" style="8" customWidth="1"/>
    <col min="3305" max="3305" width="10.36328125" style="8" customWidth="1"/>
    <col min="3306" max="3306" width="9.6328125" style="8" customWidth="1"/>
    <col min="3307" max="3313" width="8.90625" style="8"/>
    <col min="3314" max="3314" width="9" style="8" customWidth="1"/>
    <col min="3315" max="3315" width="11" style="8" customWidth="1"/>
    <col min="3316" max="3320" width="8.90625" style="8"/>
    <col min="3321" max="3322" width="11.36328125" style="8" customWidth="1"/>
    <col min="3323" max="3323" width="8.90625" style="8"/>
    <col min="3324" max="3324" width="12.6328125" style="8" customWidth="1"/>
    <col min="3325" max="3326" width="11.6328125" style="8" customWidth="1"/>
    <col min="3327" max="3327" width="13.453125" style="8" customWidth="1"/>
    <col min="3328" max="3328" width="11.36328125" style="8" customWidth="1"/>
    <col min="3329" max="3329" width="8.90625" style="8"/>
    <col min="3330" max="3330" width="10" style="8" bestFit="1" customWidth="1"/>
    <col min="3331" max="3331" width="11.54296875" style="8" customWidth="1"/>
    <col min="3332" max="3333" width="9.6328125" style="8" customWidth="1"/>
    <col min="3334" max="3334" width="8.90625" style="8"/>
    <col min="3335" max="3335" width="10.54296875" style="8" customWidth="1"/>
    <col min="3336" max="3338" width="8.90625" style="8"/>
    <col min="3339" max="3339" width="10.54296875" style="8" customWidth="1"/>
    <col min="3340" max="3341" width="8.90625" style="8"/>
    <col min="3342" max="3342" width="10.453125" style="8" customWidth="1"/>
    <col min="3343" max="3548" width="8.90625" style="8"/>
    <col min="3549" max="3549" width="9.36328125" style="8" customWidth="1"/>
    <col min="3550" max="3550" width="9.453125" style="8" customWidth="1"/>
    <col min="3551" max="3551" width="44.54296875" style="8" customWidth="1"/>
    <col min="3552" max="3552" width="10.453125" style="8" customWidth="1"/>
    <col min="3553" max="3558" width="8.90625" style="8"/>
    <col min="3559" max="3559" width="9.36328125" style="8" bestFit="1" customWidth="1"/>
    <col min="3560" max="3560" width="10.6328125" style="8" customWidth="1"/>
    <col min="3561" max="3561" width="10.36328125" style="8" customWidth="1"/>
    <col min="3562" max="3562" width="9.6328125" style="8" customWidth="1"/>
    <col min="3563" max="3569" width="8.90625" style="8"/>
    <col min="3570" max="3570" width="9" style="8" customWidth="1"/>
    <col min="3571" max="3571" width="11" style="8" customWidth="1"/>
    <col min="3572" max="3576" width="8.90625" style="8"/>
    <col min="3577" max="3578" width="11.36328125" style="8" customWidth="1"/>
    <col min="3579" max="3579" width="8.90625" style="8"/>
    <col min="3580" max="3580" width="12.6328125" style="8" customWidth="1"/>
    <col min="3581" max="3582" width="11.6328125" style="8" customWidth="1"/>
    <col min="3583" max="3583" width="13.453125" style="8" customWidth="1"/>
    <col min="3584" max="3584" width="11.36328125" style="8" customWidth="1"/>
    <col min="3585" max="3585" width="8.90625" style="8"/>
    <col min="3586" max="3586" width="10" style="8" bestFit="1" customWidth="1"/>
    <col min="3587" max="3587" width="11.54296875" style="8" customWidth="1"/>
    <col min="3588" max="3589" width="9.6328125" style="8" customWidth="1"/>
    <col min="3590" max="3590" width="8.90625" style="8"/>
    <col min="3591" max="3591" width="10.54296875" style="8" customWidth="1"/>
    <col min="3592" max="3594" width="8.90625" style="8"/>
    <col min="3595" max="3595" width="10.54296875" style="8" customWidth="1"/>
    <col min="3596" max="3597" width="8.90625" style="8"/>
    <col min="3598" max="3598" width="10.453125" style="8" customWidth="1"/>
    <col min="3599" max="3804" width="8.90625" style="8"/>
    <col min="3805" max="3805" width="9.36328125" style="8" customWidth="1"/>
    <col min="3806" max="3806" width="9.453125" style="8" customWidth="1"/>
    <col min="3807" max="3807" width="44.54296875" style="8" customWidth="1"/>
    <col min="3808" max="3808" width="10.453125" style="8" customWidth="1"/>
    <col min="3809" max="3814" width="8.90625" style="8"/>
    <col min="3815" max="3815" width="9.36328125" style="8" bestFit="1" customWidth="1"/>
    <col min="3816" max="3816" width="10.6328125" style="8" customWidth="1"/>
    <col min="3817" max="3817" width="10.36328125" style="8" customWidth="1"/>
    <col min="3818" max="3818" width="9.6328125" style="8" customWidth="1"/>
    <col min="3819" max="3825" width="8.90625" style="8"/>
    <col min="3826" max="3826" width="9" style="8" customWidth="1"/>
    <col min="3827" max="3827" width="11" style="8" customWidth="1"/>
    <col min="3828" max="3832" width="8.90625" style="8"/>
    <col min="3833" max="3834" width="11.36328125" style="8" customWidth="1"/>
    <col min="3835" max="3835" width="8.90625" style="8"/>
    <col min="3836" max="3836" width="12.6328125" style="8" customWidth="1"/>
    <col min="3837" max="3838" width="11.6328125" style="8" customWidth="1"/>
    <col min="3839" max="3839" width="13.453125" style="8" customWidth="1"/>
    <col min="3840" max="3840" width="11.36328125" style="8" customWidth="1"/>
    <col min="3841" max="3841" width="8.90625" style="8"/>
    <col min="3842" max="3842" width="10" style="8" bestFit="1" customWidth="1"/>
    <col min="3843" max="3843" width="11.54296875" style="8" customWidth="1"/>
    <col min="3844" max="3845" width="9.6328125" style="8" customWidth="1"/>
    <col min="3846" max="3846" width="8.90625" style="8"/>
    <col min="3847" max="3847" width="10.54296875" style="8" customWidth="1"/>
    <col min="3848" max="3850" width="8.90625" style="8"/>
    <col min="3851" max="3851" width="10.54296875" style="8" customWidth="1"/>
    <col min="3852" max="3853" width="8.90625" style="8"/>
    <col min="3854" max="3854" width="10.453125" style="8" customWidth="1"/>
    <col min="3855" max="4060" width="8.90625" style="8"/>
    <col min="4061" max="4061" width="9.36328125" style="8" customWidth="1"/>
    <col min="4062" max="4062" width="9.453125" style="8" customWidth="1"/>
    <col min="4063" max="4063" width="44.54296875" style="8" customWidth="1"/>
    <col min="4064" max="4064" width="10.453125" style="8" customWidth="1"/>
    <col min="4065" max="4070" width="8.90625" style="8"/>
    <col min="4071" max="4071" width="9.36328125" style="8" bestFit="1" customWidth="1"/>
    <col min="4072" max="4072" width="10.6328125" style="8" customWidth="1"/>
    <col min="4073" max="4073" width="10.36328125" style="8" customWidth="1"/>
    <col min="4074" max="4074" width="9.6328125" style="8" customWidth="1"/>
    <col min="4075" max="4081" width="8.90625" style="8"/>
    <col min="4082" max="4082" width="9" style="8" customWidth="1"/>
    <col min="4083" max="4083" width="11" style="8" customWidth="1"/>
    <col min="4084" max="4088" width="8.90625" style="8"/>
    <col min="4089" max="4090" width="11.36328125" style="8" customWidth="1"/>
    <col min="4091" max="4091" width="8.90625" style="8"/>
    <col min="4092" max="4092" width="12.6328125" style="8" customWidth="1"/>
    <col min="4093" max="4094" width="11.6328125" style="8" customWidth="1"/>
    <col min="4095" max="4095" width="13.453125" style="8" customWidth="1"/>
    <col min="4096" max="4096" width="11.36328125" style="8" customWidth="1"/>
    <col min="4097" max="4097" width="8.90625" style="8"/>
    <col min="4098" max="4098" width="10" style="8" bestFit="1" customWidth="1"/>
    <col min="4099" max="4099" width="11.54296875" style="8" customWidth="1"/>
    <col min="4100" max="4101" width="9.6328125" style="8" customWidth="1"/>
    <col min="4102" max="4102" width="8.90625" style="8"/>
    <col min="4103" max="4103" width="10.54296875" style="8" customWidth="1"/>
    <col min="4104" max="4106" width="8.90625" style="8"/>
    <col min="4107" max="4107" width="10.54296875" style="8" customWidth="1"/>
    <col min="4108" max="4109" width="8.90625" style="8"/>
    <col min="4110" max="4110" width="10.453125" style="8" customWidth="1"/>
    <col min="4111" max="4316" width="8.90625" style="8"/>
    <col min="4317" max="4317" width="9.36328125" style="8" customWidth="1"/>
    <col min="4318" max="4318" width="9.453125" style="8" customWidth="1"/>
    <col min="4319" max="4319" width="44.54296875" style="8" customWidth="1"/>
    <col min="4320" max="4320" width="10.453125" style="8" customWidth="1"/>
    <col min="4321" max="4326" width="8.90625" style="8"/>
    <col min="4327" max="4327" width="9.36328125" style="8" bestFit="1" customWidth="1"/>
    <col min="4328" max="4328" width="10.6328125" style="8" customWidth="1"/>
    <col min="4329" max="4329" width="10.36328125" style="8" customWidth="1"/>
    <col min="4330" max="4330" width="9.6328125" style="8" customWidth="1"/>
    <col min="4331" max="4337" width="8.90625" style="8"/>
    <col min="4338" max="4338" width="9" style="8" customWidth="1"/>
    <col min="4339" max="4339" width="11" style="8" customWidth="1"/>
    <col min="4340" max="4344" width="8.90625" style="8"/>
    <col min="4345" max="4346" width="11.36328125" style="8" customWidth="1"/>
    <col min="4347" max="4347" width="8.90625" style="8"/>
    <col min="4348" max="4348" width="12.6328125" style="8" customWidth="1"/>
    <col min="4349" max="4350" width="11.6328125" style="8" customWidth="1"/>
    <col min="4351" max="4351" width="13.453125" style="8" customWidth="1"/>
    <col min="4352" max="4352" width="11.36328125" style="8" customWidth="1"/>
    <col min="4353" max="4353" width="8.90625" style="8"/>
    <col min="4354" max="4354" width="10" style="8" bestFit="1" customWidth="1"/>
    <col min="4355" max="4355" width="11.54296875" style="8" customWidth="1"/>
    <col min="4356" max="4357" width="9.6328125" style="8" customWidth="1"/>
    <col min="4358" max="4358" width="8.90625" style="8"/>
    <col min="4359" max="4359" width="10.54296875" style="8" customWidth="1"/>
    <col min="4360" max="4362" width="8.90625" style="8"/>
    <col min="4363" max="4363" width="10.54296875" style="8" customWidth="1"/>
    <col min="4364" max="4365" width="8.90625" style="8"/>
    <col min="4366" max="4366" width="10.453125" style="8" customWidth="1"/>
    <col min="4367" max="4572" width="8.90625" style="8"/>
    <col min="4573" max="4573" width="9.36328125" style="8" customWidth="1"/>
    <col min="4574" max="4574" width="9.453125" style="8" customWidth="1"/>
    <col min="4575" max="4575" width="44.54296875" style="8" customWidth="1"/>
    <col min="4576" max="4576" width="10.453125" style="8" customWidth="1"/>
    <col min="4577" max="4582" width="8.90625" style="8"/>
    <col min="4583" max="4583" width="9.36328125" style="8" bestFit="1" customWidth="1"/>
    <col min="4584" max="4584" width="10.6328125" style="8" customWidth="1"/>
    <col min="4585" max="4585" width="10.36328125" style="8" customWidth="1"/>
    <col min="4586" max="4586" width="9.6328125" style="8" customWidth="1"/>
    <col min="4587" max="4593" width="8.90625" style="8"/>
    <col min="4594" max="4594" width="9" style="8" customWidth="1"/>
    <col min="4595" max="4595" width="11" style="8" customWidth="1"/>
    <col min="4596" max="4600" width="8.90625" style="8"/>
    <col min="4601" max="4602" width="11.36328125" style="8" customWidth="1"/>
    <col min="4603" max="4603" width="8.90625" style="8"/>
    <col min="4604" max="4604" width="12.6328125" style="8" customWidth="1"/>
    <col min="4605" max="4606" width="11.6328125" style="8" customWidth="1"/>
    <col min="4607" max="4607" width="13.453125" style="8" customWidth="1"/>
    <col min="4608" max="4608" width="11.36328125" style="8" customWidth="1"/>
    <col min="4609" max="4609" width="8.90625" style="8"/>
    <col min="4610" max="4610" width="10" style="8" bestFit="1" customWidth="1"/>
    <col min="4611" max="4611" width="11.54296875" style="8" customWidth="1"/>
    <col min="4612" max="4613" width="9.6328125" style="8" customWidth="1"/>
    <col min="4614" max="4614" width="8.90625" style="8"/>
    <col min="4615" max="4615" width="10.54296875" style="8" customWidth="1"/>
    <col min="4616" max="4618" width="8.90625" style="8"/>
    <col min="4619" max="4619" width="10.54296875" style="8" customWidth="1"/>
    <col min="4620" max="4621" width="8.90625" style="8"/>
    <col min="4622" max="4622" width="10.453125" style="8" customWidth="1"/>
    <col min="4623" max="4828" width="8.90625" style="8"/>
    <col min="4829" max="4829" width="9.36328125" style="8" customWidth="1"/>
    <col min="4830" max="4830" width="9.453125" style="8" customWidth="1"/>
    <col min="4831" max="4831" width="44.54296875" style="8" customWidth="1"/>
    <col min="4832" max="4832" width="10.453125" style="8" customWidth="1"/>
    <col min="4833" max="4838" width="8.90625" style="8"/>
    <col min="4839" max="4839" width="9.36328125" style="8" bestFit="1" customWidth="1"/>
    <col min="4840" max="4840" width="10.6328125" style="8" customWidth="1"/>
    <col min="4841" max="4841" width="10.36328125" style="8" customWidth="1"/>
    <col min="4842" max="4842" width="9.6328125" style="8" customWidth="1"/>
    <col min="4843" max="4849" width="8.90625" style="8"/>
    <col min="4850" max="4850" width="9" style="8" customWidth="1"/>
    <col min="4851" max="4851" width="11" style="8" customWidth="1"/>
    <col min="4852" max="4856" width="8.90625" style="8"/>
    <col min="4857" max="4858" width="11.36328125" style="8" customWidth="1"/>
    <col min="4859" max="4859" width="8.90625" style="8"/>
    <col min="4860" max="4860" width="12.6328125" style="8" customWidth="1"/>
    <col min="4861" max="4862" width="11.6328125" style="8" customWidth="1"/>
    <col min="4863" max="4863" width="13.453125" style="8" customWidth="1"/>
    <col min="4864" max="4864" width="11.36328125" style="8" customWidth="1"/>
    <col min="4865" max="4865" width="8.90625" style="8"/>
    <col min="4866" max="4866" width="10" style="8" bestFit="1" customWidth="1"/>
    <col min="4867" max="4867" width="11.54296875" style="8" customWidth="1"/>
    <col min="4868" max="4869" width="9.6328125" style="8" customWidth="1"/>
    <col min="4870" max="4870" width="8.90625" style="8"/>
    <col min="4871" max="4871" width="10.54296875" style="8" customWidth="1"/>
    <col min="4872" max="4874" width="8.90625" style="8"/>
    <col min="4875" max="4875" width="10.54296875" style="8" customWidth="1"/>
    <col min="4876" max="4877" width="8.90625" style="8"/>
    <col min="4878" max="4878" width="10.453125" style="8" customWidth="1"/>
    <col min="4879" max="5084" width="8.90625" style="8"/>
    <col min="5085" max="5085" width="9.36328125" style="8" customWidth="1"/>
    <col min="5086" max="5086" width="9.453125" style="8" customWidth="1"/>
    <col min="5087" max="5087" width="44.54296875" style="8" customWidth="1"/>
    <col min="5088" max="5088" width="10.453125" style="8" customWidth="1"/>
    <col min="5089" max="5094" width="8.90625" style="8"/>
    <col min="5095" max="5095" width="9.36328125" style="8" bestFit="1" customWidth="1"/>
    <col min="5096" max="5096" width="10.6328125" style="8" customWidth="1"/>
    <col min="5097" max="5097" width="10.36328125" style="8" customWidth="1"/>
    <col min="5098" max="5098" width="9.6328125" style="8" customWidth="1"/>
    <col min="5099" max="5105" width="8.90625" style="8"/>
    <col min="5106" max="5106" width="9" style="8" customWidth="1"/>
    <col min="5107" max="5107" width="11" style="8" customWidth="1"/>
    <col min="5108" max="5112" width="8.90625" style="8"/>
    <col min="5113" max="5114" width="11.36328125" style="8" customWidth="1"/>
    <col min="5115" max="5115" width="8.90625" style="8"/>
    <col min="5116" max="5116" width="12.6328125" style="8" customWidth="1"/>
    <col min="5117" max="5118" width="11.6328125" style="8" customWidth="1"/>
    <col min="5119" max="5119" width="13.453125" style="8" customWidth="1"/>
    <col min="5120" max="5120" width="11.36328125" style="8" customWidth="1"/>
    <col min="5121" max="5121" width="8.90625" style="8"/>
    <col min="5122" max="5122" width="10" style="8" bestFit="1" customWidth="1"/>
    <col min="5123" max="5123" width="11.54296875" style="8" customWidth="1"/>
    <col min="5124" max="5125" width="9.6328125" style="8" customWidth="1"/>
    <col min="5126" max="5126" width="8.90625" style="8"/>
    <col min="5127" max="5127" width="10.54296875" style="8" customWidth="1"/>
    <col min="5128" max="5130" width="8.90625" style="8"/>
    <col min="5131" max="5131" width="10.54296875" style="8" customWidth="1"/>
    <col min="5132" max="5133" width="8.90625" style="8"/>
    <col min="5134" max="5134" width="10.453125" style="8" customWidth="1"/>
    <col min="5135" max="5340" width="8.90625" style="8"/>
    <col min="5341" max="5341" width="9.36328125" style="8" customWidth="1"/>
    <col min="5342" max="5342" width="9.453125" style="8" customWidth="1"/>
    <col min="5343" max="5343" width="44.54296875" style="8" customWidth="1"/>
    <col min="5344" max="5344" width="10.453125" style="8" customWidth="1"/>
    <col min="5345" max="5350" width="8.90625" style="8"/>
    <col min="5351" max="5351" width="9.36328125" style="8" bestFit="1" customWidth="1"/>
    <col min="5352" max="5352" width="10.6328125" style="8" customWidth="1"/>
    <col min="5353" max="5353" width="10.36328125" style="8" customWidth="1"/>
    <col min="5354" max="5354" width="9.6328125" style="8" customWidth="1"/>
    <col min="5355" max="5361" width="8.90625" style="8"/>
    <col min="5362" max="5362" width="9" style="8" customWidth="1"/>
    <col min="5363" max="5363" width="11" style="8" customWidth="1"/>
    <col min="5364" max="5368" width="8.90625" style="8"/>
    <col min="5369" max="5370" width="11.36328125" style="8" customWidth="1"/>
    <col min="5371" max="5371" width="8.90625" style="8"/>
    <col min="5372" max="5372" width="12.6328125" style="8" customWidth="1"/>
    <col min="5373" max="5374" width="11.6328125" style="8" customWidth="1"/>
    <col min="5375" max="5375" width="13.453125" style="8" customWidth="1"/>
    <col min="5376" max="5376" width="11.36328125" style="8" customWidth="1"/>
    <col min="5377" max="5377" width="8.90625" style="8"/>
    <col min="5378" max="5378" width="10" style="8" bestFit="1" customWidth="1"/>
    <col min="5379" max="5379" width="11.54296875" style="8" customWidth="1"/>
    <col min="5380" max="5381" width="9.6328125" style="8" customWidth="1"/>
    <col min="5382" max="5382" width="8.90625" style="8"/>
    <col min="5383" max="5383" width="10.54296875" style="8" customWidth="1"/>
    <col min="5384" max="5386" width="8.90625" style="8"/>
    <col min="5387" max="5387" width="10.54296875" style="8" customWidth="1"/>
    <col min="5388" max="5389" width="8.90625" style="8"/>
    <col min="5390" max="5390" width="10.453125" style="8" customWidth="1"/>
    <col min="5391" max="5596" width="8.90625" style="8"/>
    <col min="5597" max="5597" width="9.36328125" style="8" customWidth="1"/>
    <col min="5598" max="5598" width="9.453125" style="8" customWidth="1"/>
    <col min="5599" max="5599" width="44.54296875" style="8" customWidth="1"/>
    <col min="5600" max="5600" width="10.453125" style="8" customWidth="1"/>
    <col min="5601" max="5606" width="8.90625" style="8"/>
    <col min="5607" max="5607" width="9.36328125" style="8" bestFit="1" customWidth="1"/>
    <col min="5608" max="5608" width="10.6328125" style="8" customWidth="1"/>
    <col min="5609" max="5609" width="10.36328125" style="8" customWidth="1"/>
    <col min="5610" max="5610" width="9.6328125" style="8" customWidth="1"/>
    <col min="5611" max="5617" width="8.90625" style="8"/>
    <col min="5618" max="5618" width="9" style="8" customWidth="1"/>
    <col min="5619" max="5619" width="11" style="8" customWidth="1"/>
    <col min="5620" max="5624" width="8.90625" style="8"/>
    <col min="5625" max="5626" width="11.36328125" style="8" customWidth="1"/>
    <col min="5627" max="5627" width="8.90625" style="8"/>
    <col min="5628" max="5628" width="12.6328125" style="8" customWidth="1"/>
    <col min="5629" max="5630" width="11.6328125" style="8" customWidth="1"/>
    <col min="5631" max="5631" width="13.453125" style="8" customWidth="1"/>
    <col min="5632" max="5632" width="11.36328125" style="8" customWidth="1"/>
    <col min="5633" max="5633" width="8.90625" style="8"/>
    <col min="5634" max="5634" width="10" style="8" bestFit="1" customWidth="1"/>
    <col min="5635" max="5635" width="11.54296875" style="8" customWidth="1"/>
    <col min="5636" max="5637" width="9.6328125" style="8" customWidth="1"/>
    <col min="5638" max="5638" width="8.90625" style="8"/>
    <col min="5639" max="5639" width="10.54296875" style="8" customWidth="1"/>
    <col min="5640" max="5642" width="8.90625" style="8"/>
    <col min="5643" max="5643" width="10.54296875" style="8" customWidth="1"/>
    <col min="5644" max="5645" width="8.90625" style="8"/>
    <col min="5646" max="5646" width="10.453125" style="8" customWidth="1"/>
    <col min="5647" max="5852" width="8.90625" style="8"/>
    <col min="5853" max="5853" width="9.36328125" style="8" customWidth="1"/>
    <col min="5854" max="5854" width="9.453125" style="8" customWidth="1"/>
    <col min="5855" max="5855" width="44.54296875" style="8" customWidth="1"/>
    <col min="5856" max="5856" width="10.453125" style="8" customWidth="1"/>
    <col min="5857" max="5862" width="8.90625" style="8"/>
    <col min="5863" max="5863" width="9.36328125" style="8" bestFit="1" customWidth="1"/>
    <col min="5864" max="5864" width="10.6328125" style="8" customWidth="1"/>
    <col min="5865" max="5865" width="10.36328125" style="8" customWidth="1"/>
    <col min="5866" max="5866" width="9.6328125" style="8" customWidth="1"/>
    <col min="5867" max="5873" width="8.90625" style="8"/>
    <col min="5874" max="5874" width="9" style="8" customWidth="1"/>
    <col min="5875" max="5875" width="11" style="8" customWidth="1"/>
    <col min="5876" max="5880" width="8.90625" style="8"/>
    <col min="5881" max="5882" width="11.36328125" style="8" customWidth="1"/>
    <col min="5883" max="5883" width="8.90625" style="8"/>
    <col min="5884" max="5884" width="12.6328125" style="8" customWidth="1"/>
    <col min="5885" max="5886" width="11.6328125" style="8" customWidth="1"/>
    <col min="5887" max="5887" width="13.453125" style="8" customWidth="1"/>
    <col min="5888" max="5888" width="11.36328125" style="8" customWidth="1"/>
    <col min="5889" max="5889" width="8.90625" style="8"/>
    <col min="5890" max="5890" width="10" style="8" bestFit="1" customWidth="1"/>
    <col min="5891" max="5891" width="11.54296875" style="8" customWidth="1"/>
    <col min="5892" max="5893" width="9.6328125" style="8" customWidth="1"/>
    <col min="5894" max="5894" width="8.90625" style="8"/>
    <col min="5895" max="5895" width="10.54296875" style="8" customWidth="1"/>
    <col min="5896" max="5898" width="8.90625" style="8"/>
    <col min="5899" max="5899" width="10.54296875" style="8" customWidth="1"/>
    <col min="5900" max="5901" width="8.90625" style="8"/>
    <col min="5902" max="5902" width="10.453125" style="8" customWidth="1"/>
    <col min="5903" max="6108" width="8.90625" style="8"/>
    <col min="6109" max="6109" width="9.36328125" style="8" customWidth="1"/>
    <col min="6110" max="6110" width="9.453125" style="8" customWidth="1"/>
    <col min="6111" max="6111" width="44.54296875" style="8" customWidth="1"/>
    <col min="6112" max="6112" width="10.453125" style="8" customWidth="1"/>
    <col min="6113" max="6118" width="8.90625" style="8"/>
    <col min="6119" max="6119" width="9.36328125" style="8" bestFit="1" customWidth="1"/>
    <col min="6120" max="6120" width="10.6328125" style="8" customWidth="1"/>
    <col min="6121" max="6121" width="10.36328125" style="8" customWidth="1"/>
    <col min="6122" max="6122" width="9.6328125" style="8" customWidth="1"/>
    <col min="6123" max="6129" width="8.90625" style="8"/>
    <col min="6130" max="6130" width="9" style="8" customWidth="1"/>
    <col min="6131" max="6131" width="11" style="8" customWidth="1"/>
    <col min="6132" max="6136" width="8.90625" style="8"/>
    <col min="6137" max="6138" width="11.36328125" style="8" customWidth="1"/>
    <col min="6139" max="6139" width="8.90625" style="8"/>
    <col min="6140" max="6140" width="12.6328125" style="8" customWidth="1"/>
    <col min="6141" max="6142" width="11.6328125" style="8" customWidth="1"/>
    <col min="6143" max="6143" width="13.453125" style="8" customWidth="1"/>
    <col min="6144" max="6144" width="11.36328125" style="8" customWidth="1"/>
    <col min="6145" max="6145" width="8.90625" style="8"/>
    <col min="6146" max="6146" width="10" style="8" bestFit="1" customWidth="1"/>
    <col min="6147" max="6147" width="11.54296875" style="8" customWidth="1"/>
    <col min="6148" max="6149" width="9.6328125" style="8" customWidth="1"/>
    <col min="6150" max="6150" width="8.90625" style="8"/>
    <col min="6151" max="6151" width="10.54296875" style="8" customWidth="1"/>
    <col min="6152" max="6154" width="8.90625" style="8"/>
    <col min="6155" max="6155" width="10.54296875" style="8" customWidth="1"/>
    <col min="6156" max="6157" width="8.90625" style="8"/>
    <col min="6158" max="6158" width="10.453125" style="8" customWidth="1"/>
    <col min="6159" max="6364" width="8.90625" style="8"/>
    <col min="6365" max="6365" width="9.36328125" style="8" customWidth="1"/>
    <col min="6366" max="6366" width="9.453125" style="8" customWidth="1"/>
    <col min="6367" max="6367" width="44.54296875" style="8" customWidth="1"/>
    <col min="6368" max="6368" width="10.453125" style="8" customWidth="1"/>
    <col min="6369" max="6374" width="8.90625" style="8"/>
    <col min="6375" max="6375" width="9.36328125" style="8" bestFit="1" customWidth="1"/>
    <col min="6376" max="6376" width="10.6328125" style="8" customWidth="1"/>
    <col min="6377" max="6377" width="10.36328125" style="8" customWidth="1"/>
    <col min="6378" max="6378" width="9.6328125" style="8" customWidth="1"/>
    <col min="6379" max="6385" width="8.90625" style="8"/>
    <col min="6386" max="6386" width="9" style="8" customWidth="1"/>
    <col min="6387" max="6387" width="11" style="8" customWidth="1"/>
    <col min="6388" max="6392" width="8.90625" style="8"/>
    <col min="6393" max="6394" width="11.36328125" style="8" customWidth="1"/>
    <col min="6395" max="6395" width="8.90625" style="8"/>
    <col min="6396" max="6396" width="12.6328125" style="8" customWidth="1"/>
    <col min="6397" max="6398" width="11.6328125" style="8" customWidth="1"/>
    <col min="6399" max="6399" width="13.453125" style="8" customWidth="1"/>
    <col min="6400" max="6400" width="11.36328125" style="8" customWidth="1"/>
    <col min="6401" max="6401" width="8.90625" style="8"/>
    <col min="6402" max="6402" width="10" style="8" bestFit="1" customWidth="1"/>
    <col min="6403" max="6403" width="11.54296875" style="8" customWidth="1"/>
    <col min="6404" max="6405" width="9.6328125" style="8" customWidth="1"/>
    <col min="6406" max="6406" width="8.90625" style="8"/>
    <col min="6407" max="6407" width="10.54296875" style="8" customWidth="1"/>
    <col min="6408" max="6410" width="8.90625" style="8"/>
    <col min="6411" max="6411" width="10.54296875" style="8" customWidth="1"/>
    <col min="6412" max="6413" width="8.90625" style="8"/>
    <col min="6414" max="6414" width="10.453125" style="8" customWidth="1"/>
    <col min="6415" max="6620" width="8.90625" style="8"/>
    <col min="6621" max="6621" width="9.36328125" style="8" customWidth="1"/>
    <col min="6622" max="6622" width="9.453125" style="8" customWidth="1"/>
    <col min="6623" max="6623" width="44.54296875" style="8" customWidth="1"/>
    <col min="6624" max="6624" width="10.453125" style="8" customWidth="1"/>
    <col min="6625" max="6630" width="8.90625" style="8"/>
    <col min="6631" max="6631" width="9.36328125" style="8" bestFit="1" customWidth="1"/>
    <col min="6632" max="6632" width="10.6328125" style="8" customWidth="1"/>
    <col min="6633" max="6633" width="10.36328125" style="8" customWidth="1"/>
    <col min="6634" max="6634" width="9.6328125" style="8" customWidth="1"/>
    <col min="6635" max="6641" width="8.90625" style="8"/>
    <col min="6642" max="6642" width="9" style="8" customWidth="1"/>
    <col min="6643" max="6643" width="11" style="8" customWidth="1"/>
    <col min="6644" max="6648" width="8.90625" style="8"/>
    <col min="6649" max="6650" width="11.36328125" style="8" customWidth="1"/>
    <col min="6651" max="6651" width="8.90625" style="8"/>
    <col min="6652" max="6652" width="12.6328125" style="8" customWidth="1"/>
    <col min="6653" max="6654" width="11.6328125" style="8" customWidth="1"/>
    <col min="6655" max="6655" width="13.453125" style="8" customWidth="1"/>
    <col min="6656" max="6656" width="11.36328125" style="8" customWidth="1"/>
    <col min="6657" max="6657" width="8.90625" style="8"/>
    <col min="6658" max="6658" width="10" style="8" bestFit="1" customWidth="1"/>
    <col min="6659" max="6659" width="11.54296875" style="8" customWidth="1"/>
    <col min="6660" max="6661" width="9.6328125" style="8" customWidth="1"/>
    <col min="6662" max="6662" width="8.90625" style="8"/>
    <col min="6663" max="6663" width="10.54296875" style="8" customWidth="1"/>
    <col min="6664" max="6666" width="8.90625" style="8"/>
    <col min="6667" max="6667" width="10.54296875" style="8" customWidth="1"/>
    <col min="6668" max="6669" width="8.90625" style="8"/>
    <col min="6670" max="6670" width="10.453125" style="8" customWidth="1"/>
    <col min="6671" max="6876" width="8.90625" style="8"/>
    <col min="6877" max="6877" width="9.36328125" style="8" customWidth="1"/>
    <col min="6878" max="6878" width="9.453125" style="8" customWidth="1"/>
    <col min="6879" max="6879" width="44.54296875" style="8" customWidth="1"/>
    <col min="6880" max="6880" width="10.453125" style="8" customWidth="1"/>
    <col min="6881" max="6886" width="8.90625" style="8"/>
    <col min="6887" max="6887" width="9.36328125" style="8" bestFit="1" customWidth="1"/>
    <col min="6888" max="6888" width="10.6328125" style="8" customWidth="1"/>
    <col min="6889" max="6889" width="10.36328125" style="8" customWidth="1"/>
    <col min="6890" max="6890" width="9.6328125" style="8" customWidth="1"/>
    <col min="6891" max="6897" width="8.90625" style="8"/>
    <col min="6898" max="6898" width="9" style="8" customWidth="1"/>
    <col min="6899" max="6899" width="11" style="8" customWidth="1"/>
    <col min="6900" max="6904" width="8.90625" style="8"/>
    <col min="6905" max="6906" width="11.36328125" style="8" customWidth="1"/>
    <col min="6907" max="6907" width="8.90625" style="8"/>
    <col min="6908" max="6908" width="12.6328125" style="8" customWidth="1"/>
    <col min="6909" max="6910" width="11.6328125" style="8" customWidth="1"/>
    <col min="6911" max="6911" width="13.453125" style="8" customWidth="1"/>
    <col min="6912" max="6912" width="11.36328125" style="8" customWidth="1"/>
    <col min="6913" max="6913" width="8.90625" style="8"/>
    <col min="6914" max="6914" width="10" style="8" bestFit="1" customWidth="1"/>
    <col min="6915" max="6915" width="11.54296875" style="8" customWidth="1"/>
    <col min="6916" max="6917" width="9.6328125" style="8" customWidth="1"/>
    <col min="6918" max="6918" width="8.90625" style="8"/>
    <col min="6919" max="6919" width="10.54296875" style="8" customWidth="1"/>
    <col min="6920" max="6922" width="8.90625" style="8"/>
    <col min="6923" max="6923" width="10.54296875" style="8" customWidth="1"/>
    <col min="6924" max="6925" width="8.90625" style="8"/>
    <col min="6926" max="6926" width="10.453125" style="8" customWidth="1"/>
    <col min="6927" max="7132" width="8.90625" style="8"/>
    <col min="7133" max="7133" width="9.36328125" style="8" customWidth="1"/>
    <col min="7134" max="7134" width="9.453125" style="8" customWidth="1"/>
    <col min="7135" max="7135" width="44.54296875" style="8" customWidth="1"/>
    <col min="7136" max="7136" width="10.453125" style="8" customWidth="1"/>
    <col min="7137" max="7142" width="8.90625" style="8"/>
    <col min="7143" max="7143" width="9.36328125" style="8" bestFit="1" customWidth="1"/>
    <col min="7144" max="7144" width="10.6328125" style="8" customWidth="1"/>
    <col min="7145" max="7145" width="10.36328125" style="8" customWidth="1"/>
    <col min="7146" max="7146" width="9.6328125" style="8" customWidth="1"/>
    <col min="7147" max="7153" width="8.90625" style="8"/>
    <col min="7154" max="7154" width="9" style="8" customWidth="1"/>
    <col min="7155" max="7155" width="11" style="8" customWidth="1"/>
    <col min="7156" max="7160" width="8.90625" style="8"/>
    <col min="7161" max="7162" width="11.36328125" style="8" customWidth="1"/>
    <col min="7163" max="7163" width="8.90625" style="8"/>
    <col min="7164" max="7164" width="12.6328125" style="8" customWidth="1"/>
    <col min="7165" max="7166" width="11.6328125" style="8" customWidth="1"/>
    <col min="7167" max="7167" width="13.453125" style="8" customWidth="1"/>
    <col min="7168" max="7168" width="11.36328125" style="8" customWidth="1"/>
    <col min="7169" max="7169" width="8.90625" style="8"/>
    <col min="7170" max="7170" width="10" style="8" bestFit="1" customWidth="1"/>
    <col min="7171" max="7171" width="11.54296875" style="8" customWidth="1"/>
    <col min="7172" max="7173" width="9.6328125" style="8" customWidth="1"/>
    <col min="7174" max="7174" width="8.90625" style="8"/>
    <col min="7175" max="7175" width="10.54296875" style="8" customWidth="1"/>
    <col min="7176" max="7178" width="8.90625" style="8"/>
    <col min="7179" max="7179" width="10.54296875" style="8" customWidth="1"/>
    <col min="7180" max="7181" width="8.90625" style="8"/>
    <col min="7182" max="7182" width="10.453125" style="8" customWidth="1"/>
    <col min="7183" max="7388" width="8.90625" style="8"/>
    <col min="7389" max="7389" width="9.36328125" style="8" customWidth="1"/>
    <col min="7390" max="7390" width="9.453125" style="8" customWidth="1"/>
    <col min="7391" max="7391" width="44.54296875" style="8" customWidth="1"/>
    <col min="7392" max="7392" width="10.453125" style="8" customWidth="1"/>
    <col min="7393" max="7398" width="8.90625" style="8"/>
    <col min="7399" max="7399" width="9.36328125" style="8" bestFit="1" customWidth="1"/>
    <col min="7400" max="7400" width="10.6328125" style="8" customWidth="1"/>
    <col min="7401" max="7401" width="10.36328125" style="8" customWidth="1"/>
    <col min="7402" max="7402" width="9.6328125" style="8" customWidth="1"/>
    <col min="7403" max="7409" width="8.90625" style="8"/>
    <col min="7410" max="7410" width="9" style="8" customWidth="1"/>
    <col min="7411" max="7411" width="11" style="8" customWidth="1"/>
    <col min="7412" max="7416" width="8.90625" style="8"/>
    <col min="7417" max="7418" width="11.36328125" style="8" customWidth="1"/>
    <col min="7419" max="7419" width="8.90625" style="8"/>
    <col min="7420" max="7420" width="12.6328125" style="8" customWidth="1"/>
    <col min="7421" max="7422" width="11.6328125" style="8" customWidth="1"/>
    <col min="7423" max="7423" width="13.453125" style="8" customWidth="1"/>
    <col min="7424" max="7424" width="11.36328125" style="8" customWidth="1"/>
    <col min="7425" max="7425" width="8.90625" style="8"/>
    <col min="7426" max="7426" width="10" style="8" bestFit="1" customWidth="1"/>
    <col min="7427" max="7427" width="11.54296875" style="8" customWidth="1"/>
    <col min="7428" max="7429" width="9.6328125" style="8" customWidth="1"/>
    <col min="7430" max="7430" width="8.90625" style="8"/>
    <col min="7431" max="7431" width="10.54296875" style="8" customWidth="1"/>
    <col min="7432" max="7434" width="8.90625" style="8"/>
    <col min="7435" max="7435" width="10.54296875" style="8" customWidth="1"/>
    <col min="7436" max="7437" width="8.90625" style="8"/>
    <col min="7438" max="7438" width="10.453125" style="8" customWidth="1"/>
    <col min="7439" max="7644" width="8.90625" style="8"/>
    <col min="7645" max="7645" width="9.36328125" style="8" customWidth="1"/>
    <col min="7646" max="7646" width="9.453125" style="8" customWidth="1"/>
    <col min="7647" max="7647" width="44.54296875" style="8" customWidth="1"/>
    <col min="7648" max="7648" width="10.453125" style="8" customWidth="1"/>
    <col min="7649" max="7654" width="8.90625" style="8"/>
    <col min="7655" max="7655" width="9.36328125" style="8" bestFit="1" customWidth="1"/>
    <col min="7656" max="7656" width="10.6328125" style="8" customWidth="1"/>
    <col min="7657" max="7657" width="10.36328125" style="8" customWidth="1"/>
    <col min="7658" max="7658" width="9.6328125" style="8" customWidth="1"/>
    <col min="7659" max="7665" width="8.90625" style="8"/>
    <col min="7666" max="7666" width="9" style="8" customWidth="1"/>
    <col min="7667" max="7667" width="11" style="8" customWidth="1"/>
    <col min="7668" max="7672" width="8.90625" style="8"/>
    <col min="7673" max="7674" width="11.36328125" style="8" customWidth="1"/>
    <col min="7675" max="7675" width="8.90625" style="8"/>
    <col min="7676" max="7676" width="12.6328125" style="8" customWidth="1"/>
    <col min="7677" max="7678" width="11.6328125" style="8" customWidth="1"/>
    <col min="7679" max="7679" width="13.453125" style="8" customWidth="1"/>
    <col min="7680" max="7680" width="11.36328125" style="8" customWidth="1"/>
    <col min="7681" max="7681" width="8.90625" style="8"/>
    <col min="7682" max="7682" width="10" style="8" bestFit="1" customWidth="1"/>
    <col min="7683" max="7683" width="11.54296875" style="8" customWidth="1"/>
    <col min="7684" max="7685" width="9.6328125" style="8" customWidth="1"/>
    <col min="7686" max="7686" width="8.90625" style="8"/>
    <col min="7687" max="7687" width="10.54296875" style="8" customWidth="1"/>
    <col min="7688" max="7690" width="8.90625" style="8"/>
    <col min="7691" max="7691" width="10.54296875" style="8" customWidth="1"/>
    <col min="7692" max="7693" width="8.90625" style="8"/>
    <col min="7694" max="7694" width="10.453125" style="8" customWidth="1"/>
    <col min="7695" max="7900" width="8.90625" style="8"/>
    <col min="7901" max="7901" width="9.36328125" style="8" customWidth="1"/>
    <col min="7902" max="7902" width="9.453125" style="8" customWidth="1"/>
    <col min="7903" max="7903" width="44.54296875" style="8" customWidth="1"/>
    <col min="7904" max="7904" width="10.453125" style="8" customWidth="1"/>
    <col min="7905" max="7910" width="8.90625" style="8"/>
    <col min="7911" max="7911" width="9.36328125" style="8" bestFit="1" customWidth="1"/>
    <col min="7912" max="7912" width="10.6328125" style="8" customWidth="1"/>
    <col min="7913" max="7913" width="10.36328125" style="8" customWidth="1"/>
    <col min="7914" max="7914" width="9.6328125" style="8" customWidth="1"/>
    <col min="7915" max="7921" width="8.90625" style="8"/>
    <col min="7922" max="7922" width="9" style="8" customWidth="1"/>
    <col min="7923" max="7923" width="11" style="8" customWidth="1"/>
    <col min="7924" max="7928" width="8.90625" style="8"/>
    <col min="7929" max="7930" width="11.36328125" style="8" customWidth="1"/>
    <col min="7931" max="7931" width="8.90625" style="8"/>
    <col min="7932" max="7932" width="12.6328125" style="8" customWidth="1"/>
    <col min="7933" max="7934" width="11.6328125" style="8" customWidth="1"/>
    <col min="7935" max="7935" width="13.453125" style="8" customWidth="1"/>
    <col min="7936" max="7936" width="11.36328125" style="8" customWidth="1"/>
    <col min="7937" max="7937" width="8.90625" style="8"/>
    <col min="7938" max="7938" width="10" style="8" bestFit="1" customWidth="1"/>
    <col min="7939" max="7939" width="11.54296875" style="8" customWidth="1"/>
    <col min="7940" max="7941" width="9.6328125" style="8" customWidth="1"/>
    <col min="7942" max="7942" width="8.90625" style="8"/>
    <col min="7943" max="7943" width="10.54296875" style="8" customWidth="1"/>
    <col min="7944" max="7946" width="8.90625" style="8"/>
    <col min="7947" max="7947" width="10.54296875" style="8" customWidth="1"/>
    <col min="7948" max="7949" width="8.90625" style="8"/>
    <col min="7950" max="7950" width="10.453125" style="8" customWidth="1"/>
    <col min="7951" max="8156" width="8.90625" style="8"/>
    <col min="8157" max="8157" width="9.36328125" style="8" customWidth="1"/>
    <col min="8158" max="8158" width="9.453125" style="8" customWidth="1"/>
    <col min="8159" max="8159" width="44.54296875" style="8" customWidth="1"/>
    <col min="8160" max="8160" width="10.453125" style="8" customWidth="1"/>
    <col min="8161" max="8166" width="8.90625" style="8"/>
    <col min="8167" max="8167" width="9.36328125" style="8" bestFit="1" customWidth="1"/>
    <col min="8168" max="8168" width="10.6328125" style="8" customWidth="1"/>
    <col min="8169" max="8169" width="10.36328125" style="8" customWidth="1"/>
    <col min="8170" max="8170" width="9.6328125" style="8" customWidth="1"/>
    <col min="8171" max="8177" width="8.90625" style="8"/>
    <col min="8178" max="8178" width="9" style="8" customWidth="1"/>
    <col min="8179" max="8179" width="11" style="8" customWidth="1"/>
    <col min="8180" max="8184" width="8.90625" style="8"/>
    <col min="8185" max="8186" width="11.36328125" style="8" customWidth="1"/>
    <col min="8187" max="8187" width="8.90625" style="8"/>
    <col min="8188" max="8188" width="12.6328125" style="8" customWidth="1"/>
    <col min="8189" max="8190" width="11.6328125" style="8" customWidth="1"/>
    <col min="8191" max="8191" width="13.453125" style="8" customWidth="1"/>
    <col min="8192" max="8192" width="11.36328125" style="8" customWidth="1"/>
    <col min="8193" max="8193" width="8.90625" style="8"/>
    <col min="8194" max="8194" width="10" style="8" bestFit="1" customWidth="1"/>
    <col min="8195" max="8195" width="11.54296875" style="8" customWidth="1"/>
    <col min="8196" max="8197" width="9.6328125" style="8" customWidth="1"/>
    <col min="8198" max="8198" width="8.90625" style="8"/>
    <col min="8199" max="8199" width="10.54296875" style="8" customWidth="1"/>
    <col min="8200" max="8202" width="8.90625" style="8"/>
    <col min="8203" max="8203" width="10.54296875" style="8" customWidth="1"/>
    <col min="8204" max="8205" width="8.90625" style="8"/>
    <col min="8206" max="8206" width="10.453125" style="8" customWidth="1"/>
    <col min="8207" max="8412" width="8.90625" style="8"/>
    <col min="8413" max="8413" width="9.36328125" style="8" customWidth="1"/>
    <col min="8414" max="8414" width="9.453125" style="8" customWidth="1"/>
    <col min="8415" max="8415" width="44.54296875" style="8" customWidth="1"/>
    <col min="8416" max="8416" width="10.453125" style="8" customWidth="1"/>
    <col min="8417" max="8422" width="8.90625" style="8"/>
    <col min="8423" max="8423" width="9.36328125" style="8" bestFit="1" customWidth="1"/>
    <col min="8424" max="8424" width="10.6328125" style="8" customWidth="1"/>
    <col min="8425" max="8425" width="10.36328125" style="8" customWidth="1"/>
    <col min="8426" max="8426" width="9.6328125" style="8" customWidth="1"/>
    <col min="8427" max="8433" width="8.90625" style="8"/>
    <col min="8434" max="8434" width="9" style="8" customWidth="1"/>
    <col min="8435" max="8435" width="11" style="8" customWidth="1"/>
    <col min="8436" max="8440" width="8.90625" style="8"/>
    <col min="8441" max="8442" width="11.36328125" style="8" customWidth="1"/>
    <col min="8443" max="8443" width="8.90625" style="8"/>
    <col min="8444" max="8444" width="12.6328125" style="8" customWidth="1"/>
    <col min="8445" max="8446" width="11.6328125" style="8" customWidth="1"/>
    <col min="8447" max="8447" width="13.453125" style="8" customWidth="1"/>
    <col min="8448" max="8448" width="11.36328125" style="8" customWidth="1"/>
    <col min="8449" max="8449" width="8.90625" style="8"/>
    <col min="8450" max="8450" width="10" style="8" bestFit="1" customWidth="1"/>
    <col min="8451" max="8451" width="11.54296875" style="8" customWidth="1"/>
    <col min="8452" max="8453" width="9.6328125" style="8" customWidth="1"/>
    <col min="8454" max="8454" width="8.90625" style="8"/>
    <col min="8455" max="8455" width="10.54296875" style="8" customWidth="1"/>
    <col min="8456" max="8458" width="8.90625" style="8"/>
    <col min="8459" max="8459" width="10.54296875" style="8" customWidth="1"/>
    <col min="8460" max="8461" width="8.90625" style="8"/>
    <col min="8462" max="8462" width="10.453125" style="8" customWidth="1"/>
    <col min="8463" max="8668" width="8.90625" style="8"/>
    <col min="8669" max="8669" width="9.36328125" style="8" customWidth="1"/>
    <col min="8670" max="8670" width="9.453125" style="8" customWidth="1"/>
    <col min="8671" max="8671" width="44.54296875" style="8" customWidth="1"/>
    <col min="8672" max="8672" width="10.453125" style="8" customWidth="1"/>
    <col min="8673" max="8678" width="8.90625" style="8"/>
    <col min="8679" max="8679" width="9.36328125" style="8" bestFit="1" customWidth="1"/>
    <col min="8680" max="8680" width="10.6328125" style="8" customWidth="1"/>
    <col min="8681" max="8681" width="10.36328125" style="8" customWidth="1"/>
    <col min="8682" max="8682" width="9.6328125" style="8" customWidth="1"/>
    <col min="8683" max="8689" width="8.90625" style="8"/>
    <col min="8690" max="8690" width="9" style="8" customWidth="1"/>
    <col min="8691" max="8691" width="11" style="8" customWidth="1"/>
    <col min="8692" max="8696" width="8.90625" style="8"/>
    <col min="8697" max="8698" width="11.36328125" style="8" customWidth="1"/>
    <col min="8699" max="8699" width="8.90625" style="8"/>
    <col min="8700" max="8700" width="12.6328125" style="8" customWidth="1"/>
    <col min="8701" max="8702" width="11.6328125" style="8" customWidth="1"/>
    <col min="8703" max="8703" width="13.453125" style="8" customWidth="1"/>
    <col min="8704" max="8704" width="11.36328125" style="8" customWidth="1"/>
    <col min="8705" max="8705" width="8.90625" style="8"/>
    <col min="8706" max="8706" width="10" style="8" bestFit="1" customWidth="1"/>
    <col min="8707" max="8707" width="11.54296875" style="8" customWidth="1"/>
    <col min="8708" max="8709" width="9.6328125" style="8" customWidth="1"/>
    <col min="8710" max="8710" width="8.90625" style="8"/>
    <col min="8711" max="8711" width="10.54296875" style="8" customWidth="1"/>
    <col min="8712" max="8714" width="8.90625" style="8"/>
    <col min="8715" max="8715" width="10.54296875" style="8" customWidth="1"/>
    <col min="8716" max="8717" width="8.90625" style="8"/>
    <col min="8718" max="8718" width="10.453125" style="8" customWidth="1"/>
    <col min="8719" max="8924" width="8.90625" style="8"/>
    <col min="8925" max="8925" width="9.36328125" style="8" customWidth="1"/>
    <col min="8926" max="8926" width="9.453125" style="8" customWidth="1"/>
    <col min="8927" max="8927" width="44.54296875" style="8" customWidth="1"/>
    <col min="8928" max="8928" width="10.453125" style="8" customWidth="1"/>
    <col min="8929" max="8934" width="8.90625" style="8"/>
    <col min="8935" max="8935" width="9.36328125" style="8" bestFit="1" customWidth="1"/>
    <col min="8936" max="8936" width="10.6328125" style="8" customWidth="1"/>
    <col min="8937" max="8937" width="10.36328125" style="8" customWidth="1"/>
    <col min="8938" max="8938" width="9.6328125" style="8" customWidth="1"/>
    <col min="8939" max="8945" width="8.90625" style="8"/>
    <col min="8946" max="8946" width="9" style="8" customWidth="1"/>
    <col min="8947" max="8947" width="11" style="8" customWidth="1"/>
    <col min="8948" max="8952" width="8.90625" style="8"/>
    <col min="8953" max="8954" width="11.36328125" style="8" customWidth="1"/>
    <col min="8955" max="8955" width="8.90625" style="8"/>
    <col min="8956" max="8956" width="12.6328125" style="8" customWidth="1"/>
    <col min="8957" max="8958" width="11.6328125" style="8" customWidth="1"/>
    <col min="8959" max="8959" width="13.453125" style="8" customWidth="1"/>
    <col min="8960" max="8960" width="11.36328125" style="8" customWidth="1"/>
    <col min="8961" max="8961" width="8.90625" style="8"/>
    <col min="8962" max="8962" width="10" style="8" bestFit="1" customWidth="1"/>
    <col min="8963" max="8963" width="11.54296875" style="8" customWidth="1"/>
    <col min="8964" max="8965" width="9.6328125" style="8" customWidth="1"/>
    <col min="8966" max="8966" width="8.90625" style="8"/>
    <col min="8967" max="8967" width="10.54296875" style="8" customWidth="1"/>
    <col min="8968" max="8970" width="8.90625" style="8"/>
    <col min="8971" max="8971" width="10.54296875" style="8" customWidth="1"/>
    <col min="8972" max="8973" width="8.90625" style="8"/>
    <col min="8974" max="8974" width="10.453125" style="8" customWidth="1"/>
    <col min="8975" max="9180" width="8.90625" style="8"/>
    <col min="9181" max="9181" width="9.36328125" style="8" customWidth="1"/>
    <col min="9182" max="9182" width="9.453125" style="8" customWidth="1"/>
    <col min="9183" max="9183" width="44.54296875" style="8" customWidth="1"/>
    <col min="9184" max="9184" width="10.453125" style="8" customWidth="1"/>
    <col min="9185" max="9190" width="8.90625" style="8"/>
    <col min="9191" max="9191" width="9.36328125" style="8" bestFit="1" customWidth="1"/>
    <col min="9192" max="9192" width="10.6328125" style="8" customWidth="1"/>
    <col min="9193" max="9193" width="10.36328125" style="8" customWidth="1"/>
    <col min="9194" max="9194" width="9.6328125" style="8" customWidth="1"/>
    <col min="9195" max="9201" width="8.90625" style="8"/>
    <col min="9202" max="9202" width="9" style="8" customWidth="1"/>
    <col min="9203" max="9203" width="11" style="8" customWidth="1"/>
    <col min="9204" max="9208" width="8.90625" style="8"/>
    <col min="9209" max="9210" width="11.36328125" style="8" customWidth="1"/>
    <col min="9211" max="9211" width="8.90625" style="8"/>
    <col min="9212" max="9212" width="12.6328125" style="8" customWidth="1"/>
    <col min="9213" max="9214" width="11.6328125" style="8" customWidth="1"/>
    <col min="9215" max="9215" width="13.453125" style="8" customWidth="1"/>
    <col min="9216" max="9216" width="11.36328125" style="8" customWidth="1"/>
    <col min="9217" max="9217" width="8.90625" style="8"/>
    <col min="9218" max="9218" width="10" style="8" bestFit="1" customWidth="1"/>
    <col min="9219" max="9219" width="11.54296875" style="8" customWidth="1"/>
    <col min="9220" max="9221" width="9.6328125" style="8" customWidth="1"/>
    <col min="9222" max="9222" width="8.90625" style="8"/>
    <col min="9223" max="9223" width="10.54296875" style="8" customWidth="1"/>
    <col min="9224" max="9226" width="8.90625" style="8"/>
    <col min="9227" max="9227" width="10.54296875" style="8" customWidth="1"/>
    <col min="9228" max="9229" width="8.90625" style="8"/>
    <col min="9230" max="9230" width="10.453125" style="8" customWidth="1"/>
    <col min="9231" max="9436" width="8.90625" style="8"/>
    <col min="9437" max="9437" width="9.36328125" style="8" customWidth="1"/>
    <col min="9438" max="9438" width="9.453125" style="8" customWidth="1"/>
    <col min="9439" max="9439" width="44.54296875" style="8" customWidth="1"/>
    <col min="9440" max="9440" width="10.453125" style="8" customWidth="1"/>
    <col min="9441" max="9446" width="8.90625" style="8"/>
    <col min="9447" max="9447" width="9.36328125" style="8" bestFit="1" customWidth="1"/>
    <col min="9448" max="9448" width="10.6328125" style="8" customWidth="1"/>
    <col min="9449" max="9449" width="10.36328125" style="8" customWidth="1"/>
    <col min="9450" max="9450" width="9.6328125" style="8" customWidth="1"/>
    <col min="9451" max="9457" width="8.90625" style="8"/>
    <col min="9458" max="9458" width="9" style="8" customWidth="1"/>
    <col min="9459" max="9459" width="11" style="8" customWidth="1"/>
    <col min="9460" max="9464" width="8.90625" style="8"/>
    <col min="9465" max="9466" width="11.36328125" style="8" customWidth="1"/>
    <col min="9467" max="9467" width="8.90625" style="8"/>
    <col min="9468" max="9468" width="12.6328125" style="8" customWidth="1"/>
    <col min="9469" max="9470" width="11.6328125" style="8" customWidth="1"/>
    <col min="9471" max="9471" width="13.453125" style="8" customWidth="1"/>
    <col min="9472" max="9472" width="11.36328125" style="8" customWidth="1"/>
    <col min="9473" max="9473" width="8.90625" style="8"/>
    <col min="9474" max="9474" width="10" style="8" bestFit="1" customWidth="1"/>
    <col min="9475" max="9475" width="11.54296875" style="8" customWidth="1"/>
    <col min="9476" max="9477" width="9.6328125" style="8" customWidth="1"/>
    <col min="9478" max="9478" width="8.90625" style="8"/>
    <col min="9479" max="9479" width="10.54296875" style="8" customWidth="1"/>
    <col min="9480" max="9482" width="8.90625" style="8"/>
    <col min="9483" max="9483" width="10.54296875" style="8" customWidth="1"/>
    <col min="9484" max="9485" width="8.90625" style="8"/>
    <col min="9486" max="9486" width="10.453125" style="8" customWidth="1"/>
    <col min="9487" max="9692" width="8.90625" style="8"/>
    <col min="9693" max="9693" width="9.36328125" style="8" customWidth="1"/>
    <col min="9694" max="9694" width="9.453125" style="8" customWidth="1"/>
    <col min="9695" max="9695" width="44.54296875" style="8" customWidth="1"/>
    <col min="9696" max="9696" width="10.453125" style="8" customWidth="1"/>
    <col min="9697" max="9702" width="8.90625" style="8"/>
    <col min="9703" max="9703" width="9.36328125" style="8" bestFit="1" customWidth="1"/>
    <col min="9704" max="9704" width="10.6328125" style="8" customWidth="1"/>
    <col min="9705" max="9705" width="10.36328125" style="8" customWidth="1"/>
    <col min="9706" max="9706" width="9.6328125" style="8" customWidth="1"/>
    <col min="9707" max="9713" width="8.90625" style="8"/>
    <col min="9714" max="9714" width="9" style="8" customWidth="1"/>
    <col min="9715" max="9715" width="11" style="8" customWidth="1"/>
    <col min="9716" max="9720" width="8.90625" style="8"/>
    <col min="9721" max="9722" width="11.36328125" style="8" customWidth="1"/>
    <col min="9723" max="9723" width="8.90625" style="8"/>
    <col min="9724" max="9724" width="12.6328125" style="8" customWidth="1"/>
    <col min="9725" max="9726" width="11.6328125" style="8" customWidth="1"/>
    <col min="9727" max="9727" width="13.453125" style="8" customWidth="1"/>
    <col min="9728" max="9728" width="11.36328125" style="8" customWidth="1"/>
    <col min="9729" max="9729" width="8.90625" style="8"/>
    <col min="9730" max="9730" width="10" style="8" bestFit="1" customWidth="1"/>
    <col min="9731" max="9731" width="11.54296875" style="8" customWidth="1"/>
    <col min="9732" max="9733" width="9.6328125" style="8" customWidth="1"/>
    <col min="9734" max="9734" width="8.90625" style="8"/>
    <col min="9735" max="9735" width="10.54296875" style="8" customWidth="1"/>
    <col min="9736" max="9738" width="8.90625" style="8"/>
    <col min="9739" max="9739" width="10.54296875" style="8" customWidth="1"/>
    <col min="9740" max="9741" width="8.90625" style="8"/>
    <col min="9742" max="9742" width="10.453125" style="8" customWidth="1"/>
    <col min="9743" max="9948" width="8.90625" style="8"/>
    <col min="9949" max="9949" width="9.36328125" style="8" customWidth="1"/>
    <col min="9950" max="9950" width="9.453125" style="8" customWidth="1"/>
    <col min="9951" max="9951" width="44.54296875" style="8" customWidth="1"/>
    <col min="9952" max="9952" width="10.453125" style="8" customWidth="1"/>
    <col min="9953" max="9958" width="8.90625" style="8"/>
    <col min="9959" max="9959" width="9.36328125" style="8" bestFit="1" customWidth="1"/>
    <col min="9960" max="9960" width="10.6328125" style="8" customWidth="1"/>
    <col min="9961" max="9961" width="10.36328125" style="8" customWidth="1"/>
    <col min="9962" max="9962" width="9.6328125" style="8" customWidth="1"/>
    <col min="9963" max="9969" width="8.90625" style="8"/>
    <col min="9970" max="9970" width="9" style="8" customWidth="1"/>
    <col min="9971" max="9971" width="11" style="8" customWidth="1"/>
    <col min="9972" max="9976" width="8.90625" style="8"/>
    <col min="9977" max="9978" width="11.36328125" style="8" customWidth="1"/>
    <col min="9979" max="9979" width="8.90625" style="8"/>
    <col min="9980" max="9980" width="12.6328125" style="8" customWidth="1"/>
    <col min="9981" max="9982" width="11.6328125" style="8" customWidth="1"/>
    <col min="9983" max="9983" width="13.453125" style="8" customWidth="1"/>
    <col min="9984" max="9984" width="11.36328125" style="8" customWidth="1"/>
    <col min="9985" max="9985" width="8.90625" style="8"/>
    <col min="9986" max="9986" width="10" style="8" bestFit="1" customWidth="1"/>
    <col min="9987" max="9987" width="11.54296875" style="8" customWidth="1"/>
    <col min="9988" max="9989" width="9.6328125" style="8" customWidth="1"/>
    <col min="9990" max="9990" width="8.90625" style="8"/>
    <col min="9991" max="9991" width="10.54296875" style="8" customWidth="1"/>
    <col min="9992" max="9994" width="8.90625" style="8"/>
    <col min="9995" max="9995" width="10.54296875" style="8" customWidth="1"/>
    <col min="9996" max="9997" width="8.90625" style="8"/>
    <col min="9998" max="9998" width="10.453125" style="8" customWidth="1"/>
    <col min="9999" max="10204" width="8.90625" style="8"/>
    <col min="10205" max="10205" width="9.36328125" style="8" customWidth="1"/>
    <col min="10206" max="10206" width="9.453125" style="8" customWidth="1"/>
    <col min="10207" max="10207" width="44.54296875" style="8" customWidth="1"/>
    <col min="10208" max="10208" width="10.453125" style="8" customWidth="1"/>
    <col min="10209" max="10214" width="8.90625" style="8"/>
    <col min="10215" max="10215" width="9.36328125" style="8" bestFit="1" customWidth="1"/>
    <col min="10216" max="10216" width="10.6328125" style="8" customWidth="1"/>
    <col min="10217" max="10217" width="10.36328125" style="8" customWidth="1"/>
    <col min="10218" max="10218" width="9.6328125" style="8" customWidth="1"/>
    <col min="10219" max="10225" width="8.90625" style="8"/>
    <col min="10226" max="10226" width="9" style="8" customWidth="1"/>
    <col min="10227" max="10227" width="11" style="8" customWidth="1"/>
    <col min="10228" max="10232" width="8.90625" style="8"/>
    <col min="10233" max="10234" width="11.36328125" style="8" customWidth="1"/>
    <col min="10235" max="10235" width="8.90625" style="8"/>
    <col min="10236" max="10236" width="12.6328125" style="8" customWidth="1"/>
    <col min="10237" max="10238" width="11.6328125" style="8" customWidth="1"/>
    <col min="10239" max="10239" width="13.453125" style="8" customWidth="1"/>
    <col min="10240" max="10240" width="11.36328125" style="8" customWidth="1"/>
    <col min="10241" max="10241" width="8.90625" style="8"/>
    <col min="10242" max="10242" width="10" style="8" bestFit="1" customWidth="1"/>
    <col min="10243" max="10243" width="11.54296875" style="8" customWidth="1"/>
    <col min="10244" max="10245" width="9.6328125" style="8" customWidth="1"/>
    <col min="10246" max="10246" width="8.90625" style="8"/>
    <col min="10247" max="10247" width="10.54296875" style="8" customWidth="1"/>
    <col min="10248" max="10250" width="8.90625" style="8"/>
    <col min="10251" max="10251" width="10.54296875" style="8" customWidth="1"/>
    <col min="10252" max="10253" width="8.90625" style="8"/>
    <col min="10254" max="10254" width="10.453125" style="8" customWidth="1"/>
    <col min="10255" max="10460" width="8.90625" style="8"/>
    <col min="10461" max="10461" width="9.36328125" style="8" customWidth="1"/>
    <col min="10462" max="10462" width="9.453125" style="8" customWidth="1"/>
    <col min="10463" max="10463" width="44.54296875" style="8" customWidth="1"/>
    <col min="10464" max="10464" width="10.453125" style="8" customWidth="1"/>
    <col min="10465" max="10470" width="8.90625" style="8"/>
    <col min="10471" max="10471" width="9.36328125" style="8" bestFit="1" customWidth="1"/>
    <col min="10472" max="10472" width="10.6328125" style="8" customWidth="1"/>
    <col min="10473" max="10473" width="10.36328125" style="8" customWidth="1"/>
    <col min="10474" max="10474" width="9.6328125" style="8" customWidth="1"/>
    <col min="10475" max="10481" width="8.90625" style="8"/>
    <col min="10482" max="10482" width="9" style="8" customWidth="1"/>
    <col min="10483" max="10483" width="11" style="8" customWidth="1"/>
    <col min="10484" max="10488" width="8.90625" style="8"/>
    <col min="10489" max="10490" width="11.36328125" style="8" customWidth="1"/>
    <col min="10491" max="10491" width="8.90625" style="8"/>
    <col min="10492" max="10492" width="12.6328125" style="8" customWidth="1"/>
    <col min="10493" max="10494" width="11.6328125" style="8" customWidth="1"/>
    <col min="10495" max="10495" width="13.453125" style="8" customWidth="1"/>
    <col min="10496" max="10496" width="11.36328125" style="8" customWidth="1"/>
    <col min="10497" max="10497" width="8.90625" style="8"/>
    <col min="10498" max="10498" width="10" style="8" bestFit="1" customWidth="1"/>
    <col min="10499" max="10499" width="11.54296875" style="8" customWidth="1"/>
    <col min="10500" max="10501" width="9.6328125" style="8" customWidth="1"/>
    <col min="10502" max="10502" width="8.90625" style="8"/>
    <col min="10503" max="10503" width="10.54296875" style="8" customWidth="1"/>
    <col min="10504" max="10506" width="8.90625" style="8"/>
    <col min="10507" max="10507" width="10.54296875" style="8" customWidth="1"/>
    <col min="10508" max="10509" width="8.90625" style="8"/>
    <col min="10510" max="10510" width="10.453125" style="8" customWidth="1"/>
    <col min="10511" max="10716" width="8.90625" style="8"/>
    <col min="10717" max="10717" width="9.36328125" style="8" customWidth="1"/>
    <col min="10718" max="10718" width="9.453125" style="8" customWidth="1"/>
    <col min="10719" max="10719" width="44.54296875" style="8" customWidth="1"/>
    <col min="10720" max="10720" width="10.453125" style="8" customWidth="1"/>
    <col min="10721" max="10726" width="8.90625" style="8"/>
    <col min="10727" max="10727" width="9.36328125" style="8" bestFit="1" customWidth="1"/>
    <col min="10728" max="10728" width="10.6328125" style="8" customWidth="1"/>
    <col min="10729" max="10729" width="10.36328125" style="8" customWidth="1"/>
    <col min="10730" max="10730" width="9.6328125" style="8" customWidth="1"/>
    <col min="10731" max="10737" width="8.90625" style="8"/>
    <col min="10738" max="10738" width="9" style="8" customWidth="1"/>
    <col min="10739" max="10739" width="11" style="8" customWidth="1"/>
    <col min="10740" max="10744" width="8.90625" style="8"/>
    <col min="10745" max="10746" width="11.36328125" style="8" customWidth="1"/>
    <col min="10747" max="10747" width="8.90625" style="8"/>
    <col min="10748" max="10748" width="12.6328125" style="8" customWidth="1"/>
    <col min="10749" max="10750" width="11.6328125" style="8" customWidth="1"/>
    <col min="10751" max="10751" width="13.453125" style="8" customWidth="1"/>
    <col min="10752" max="10752" width="11.36328125" style="8" customWidth="1"/>
    <col min="10753" max="10753" width="8.90625" style="8"/>
    <col min="10754" max="10754" width="10" style="8" bestFit="1" customWidth="1"/>
    <col min="10755" max="10755" width="11.54296875" style="8" customWidth="1"/>
    <col min="10756" max="10757" width="9.6328125" style="8" customWidth="1"/>
    <col min="10758" max="10758" width="8.90625" style="8"/>
    <col min="10759" max="10759" width="10.54296875" style="8" customWidth="1"/>
    <col min="10760" max="10762" width="8.90625" style="8"/>
    <col min="10763" max="10763" width="10.54296875" style="8" customWidth="1"/>
    <col min="10764" max="10765" width="8.90625" style="8"/>
    <col min="10766" max="10766" width="10.453125" style="8" customWidth="1"/>
    <col min="10767" max="10972" width="8.90625" style="8"/>
    <col min="10973" max="10973" width="9.36328125" style="8" customWidth="1"/>
    <col min="10974" max="10974" width="9.453125" style="8" customWidth="1"/>
    <col min="10975" max="10975" width="44.54296875" style="8" customWidth="1"/>
    <col min="10976" max="10976" width="10.453125" style="8" customWidth="1"/>
    <col min="10977" max="10982" width="8.90625" style="8"/>
    <col min="10983" max="10983" width="9.36328125" style="8" bestFit="1" customWidth="1"/>
    <col min="10984" max="10984" width="10.6328125" style="8" customWidth="1"/>
    <col min="10985" max="10985" width="10.36328125" style="8" customWidth="1"/>
    <col min="10986" max="10986" width="9.6328125" style="8" customWidth="1"/>
    <col min="10987" max="10993" width="8.90625" style="8"/>
    <col min="10994" max="10994" width="9" style="8" customWidth="1"/>
    <col min="10995" max="10995" width="11" style="8" customWidth="1"/>
    <col min="10996" max="11000" width="8.90625" style="8"/>
    <col min="11001" max="11002" width="11.36328125" style="8" customWidth="1"/>
    <col min="11003" max="11003" width="8.90625" style="8"/>
    <col min="11004" max="11004" width="12.6328125" style="8" customWidth="1"/>
    <col min="11005" max="11006" width="11.6328125" style="8" customWidth="1"/>
    <col min="11007" max="11007" width="13.453125" style="8" customWidth="1"/>
    <col min="11008" max="11008" width="11.36328125" style="8" customWidth="1"/>
    <col min="11009" max="11009" width="8.90625" style="8"/>
    <col min="11010" max="11010" width="10" style="8" bestFit="1" customWidth="1"/>
    <col min="11011" max="11011" width="11.54296875" style="8" customWidth="1"/>
    <col min="11012" max="11013" width="9.6328125" style="8" customWidth="1"/>
    <col min="11014" max="11014" width="8.90625" style="8"/>
    <col min="11015" max="11015" width="10.54296875" style="8" customWidth="1"/>
    <col min="11016" max="11018" width="8.90625" style="8"/>
    <col min="11019" max="11019" width="10.54296875" style="8" customWidth="1"/>
    <col min="11020" max="11021" width="8.90625" style="8"/>
    <col min="11022" max="11022" width="10.453125" style="8" customWidth="1"/>
    <col min="11023" max="11228" width="8.90625" style="8"/>
    <col min="11229" max="11229" width="9.36328125" style="8" customWidth="1"/>
    <col min="11230" max="11230" width="9.453125" style="8" customWidth="1"/>
    <col min="11231" max="11231" width="44.54296875" style="8" customWidth="1"/>
    <col min="11232" max="11232" width="10.453125" style="8" customWidth="1"/>
    <col min="11233" max="11238" width="8.90625" style="8"/>
    <col min="11239" max="11239" width="9.36328125" style="8" bestFit="1" customWidth="1"/>
    <col min="11240" max="11240" width="10.6328125" style="8" customWidth="1"/>
    <col min="11241" max="11241" width="10.36328125" style="8" customWidth="1"/>
    <col min="11242" max="11242" width="9.6328125" style="8" customWidth="1"/>
    <col min="11243" max="11249" width="8.90625" style="8"/>
    <col min="11250" max="11250" width="9" style="8" customWidth="1"/>
    <col min="11251" max="11251" width="11" style="8" customWidth="1"/>
    <col min="11252" max="11256" width="8.90625" style="8"/>
    <col min="11257" max="11258" width="11.36328125" style="8" customWidth="1"/>
    <col min="11259" max="11259" width="8.90625" style="8"/>
    <col min="11260" max="11260" width="12.6328125" style="8" customWidth="1"/>
    <col min="11261" max="11262" width="11.6328125" style="8" customWidth="1"/>
    <col min="11263" max="11263" width="13.453125" style="8" customWidth="1"/>
    <col min="11264" max="11264" width="11.36328125" style="8" customWidth="1"/>
    <col min="11265" max="11265" width="8.90625" style="8"/>
    <col min="11266" max="11266" width="10" style="8" bestFit="1" customWidth="1"/>
    <col min="11267" max="11267" width="11.54296875" style="8" customWidth="1"/>
    <col min="11268" max="11269" width="9.6328125" style="8" customWidth="1"/>
    <col min="11270" max="11270" width="8.90625" style="8"/>
    <col min="11271" max="11271" width="10.54296875" style="8" customWidth="1"/>
    <col min="11272" max="11274" width="8.90625" style="8"/>
    <col min="11275" max="11275" width="10.54296875" style="8" customWidth="1"/>
    <col min="11276" max="11277" width="8.90625" style="8"/>
    <col min="11278" max="11278" width="10.453125" style="8" customWidth="1"/>
    <col min="11279" max="11484" width="8.90625" style="8"/>
    <col min="11485" max="11485" width="9.36328125" style="8" customWidth="1"/>
    <col min="11486" max="11486" width="9.453125" style="8" customWidth="1"/>
    <col min="11487" max="11487" width="44.54296875" style="8" customWidth="1"/>
    <col min="11488" max="11488" width="10.453125" style="8" customWidth="1"/>
    <col min="11489" max="11494" width="8.90625" style="8"/>
    <col min="11495" max="11495" width="9.36328125" style="8" bestFit="1" customWidth="1"/>
    <col min="11496" max="11496" width="10.6328125" style="8" customWidth="1"/>
    <col min="11497" max="11497" width="10.36328125" style="8" customWidth="1"/>
    <col min="11498" max="11498" width="9.6328125" style="8" customWidth="1"/>
    <col min="11499" max="11505" width="8.90625" style="8"/>
    <col min="11506" max="11506" width="9" style="8" customWidth="1"/>
    <col min="11507" max="11507" width="11" style="8" customWidth="1"/>
    <col min="11508" max="11512" width="8.90625" style="8"/>
    <col min="11513" max="11514" width="11.36328125" style="8" customWidth="1"/>
    <col min="11515" max="11515" width="8.90625" style="8"/>
    <col min="11516" max="11516" width="12.6328125" style="8" customWidth="1"/>
    <col min="11517" max="11518" width="11.6328125" style="8" customWidth="1"/>
    <col min="11519" max="11519" width="13.453125" style="8" customWidth="1"/>
    <col min="11520" max="11520" width="11.36328125" style="8" customWidth="1"/>
    <col min="11521" max="11521" width="8.90625" style="8"/>
    <col min="11522" max="11522" width="10" style="8" bestFit="1" customWidth="1"/>
    <col min="11523" max="11523" width="11.54296875" style="8" customWidth="1"/>
    <col min="11524" max="11525" width="9.6328125" style="8" customWidth="1"/>
    <col min="11526" max="11526" width="8.90625" style="8"/>
    <col min="11527" max="11527" width="10.54296875" style="8" customWidth="1"/>
    <col min="11528" max="11530" width="8.90625" style="8"/>
    <col min="11531" max="11531" width="10.54296875" style="8" customWidth="1"/>
    <col min="11532" max="11533" width="8.90625" style="8"/>
    <col min="11534" max="11534" width="10.453125" style="8" customWidth="1"/>
    <col min="11535" max="11740" width="8.90625" style="8"/>
    <col min="11741" max="11741" width="9.36328125" style="8" customWidth="1"/>
    <col min="11742" max="11742" width="9.453125" style="8" customWidth="1"/>
    <col min="11743" max="11743" width="44.54296875" style="8" customWidth="1"/>
    <col min="11744" max="11744" width="10.453125" style="8" customWidth="1"/>
    <col min="11745" max="11750" width="8.90625" style="8"/>
    <col min="11751" max="11751" width="9.36328125" style="8" bestFit="1" customWidth="1"/>
    <col min="11752" max="11752" width="10.6328125" style="8" customWidth="1"/>
    <col min="11753" max="11753" width="10.36328125" style="8" customWidth="1"/>
    <col min="11754" max="11754" width="9.6328125" style="8" customWidth="1"/>
    <col min="11755" max="11761" width="8.90625" style="8"/>
    <col min="11762" max="11762" width="9" style="8" customWidth="1"/>
    <col min="11763" max="11763" width="11" style="8" customWidth="1"/>
    <col min="11764" max="11768" width="8.90625" style="8"/>
    <col min="11769" max="11770" width="11.36328125" style="8" customWidth="1"/>
    <col min="11771" max="11771" width="8.90625" style="8"/>
    <col min="11772" max="11772" width="12.6328125" style="8" customWidth="1"/>
    <col min="11773" max="11774" width="11.6328125" style="8" customWidth="1"/>
    <col min="11775" max="11775" width="13.453125" style="8" customWidth="1"/>
    <col min="11776" max="11776" width="11.36328125" style="8" customWidth="1"/>
    <col min="11777" max="11777" width="8.90625" style="8"/>
    <col min="11778" max="11778" width="10" style="8" bestFit="1" customWidth="1"/>
    <col min="11779" max="11779" width="11.54296875" style="8" customWidth="1"/>
    <col min="11780" max="11781" width="9.6328125" style="8" customWidth="1"/>
    <col min="11782" max="11782" width="8.90625" style="8"/>
    <col min="11783" max="11783" width="10.54296875" style="8" customWidth="1"/>
    <col min="11784" max="11786" width="8.90625" style="8"/>
    <col min="11787" max="11787" width="10.54296875" style="8" customWidth="1"/>
    <col min="11788" max="11789" width="8.90625" style="8"/>
    <col min="11790" max="11790" width="10.453125" style="8" customWidth="1"/>
    <col min="11791" max="11996" width="8.90625" style="8"/>
    <col min="11997" max="11997" width="9.36328125" style="8" customWidth="1"/>
    <col min="11998" max="11998" width="9.453125" style="8" customWidth="1"/>
    <col min="11999" max="11999" width="44.54296875" style="8" customWidth="1"/>
    <col min="12000" max="12000" width="10.453125" style="8" customWidth="1"/>
    <col min="12001" max="12006" width="8.90625" style="8"/>
    <col min="12007" max="12007" width="9.36328125" style="8" bestFit="1" customWidth="1"/>
    <col min="12008" max="12008" width="10.6328125" style="8" customWidth="1"/>
    <col min="12009" max="12009" width="10.36328125" style="8" customWidth="1"/>
    <col min="12010" max="12010" width="9.6328125" style="8" customWidth="1"/>
    <col min="12011" max="12017" width="8.90625" style="8"/>
    <col min="12018" max="12018" width="9" style="8" customWidth="1"/>
    <col min="12019" max="12019" width="11" style="8" customWidth="1"/>
    <col min="12020" max="12024" width="8.90625" style="8"/>
    <col min="12025" max="12026" width="11.36328125" style="8" customWidth="1"/>
    <col min="12027" max="12027" width="8.90625" style="8"/>
    <col min="12028" max="12028" width="12.6328125" style="8" customWidth="1"/>
    <col min="12029" max="12030" width="11.6328125" style="8" customWidth="1"/>
    <col min="12031" max="12031" width="13.453125" style="8" customWidth="1"/>
    <col min="12032" max="12032" width="11.36328125" style="8" customWidth="1"/>
    <col min="12033" max="12033" width="8.90625" style="8"/>
    <col min="12034" max="12034" width="10" style="8" bestFit="1" customWidth="1"/>
    <col min="12035" max="12035" width="11.54296875" style="8" customWidth="1"/>
    <col min="12036" max="12037" width="9.6328125" style="8" customWidth="1"/>
    <col min="12038" max="12038" width="8.90625" style="8"/>
    <col min="12039" max="12039" width="10.54296875" style="8" customWidth="1"/>
    <col min="12040" max="12042" width="8.90625" style="8"/>
    <col min="12043" max="12043" width="10.54296875" style="8" customWidth="1"/>
    <col min="12044" max="12045" width="8.90625" style="8"/>
    <col min="12046" max="12046" width="10.453125" style="8" customWidth="1"/>
    <col min="12047" max="12252" width="8.90625" style="8"/>
    <col min="12253" max="12253" width="9.36328125" style="8" customWidth="1"/>
    <col min="12254" max="12254" width="9.453125" style="8" customWidth="1"/>
    <col min="12255" max="12255" width="44.54296875" style="8" customWidth="1"/>
    <col min="12256" max="12256" width="10.453125" style="8" customWidth="1"/>
    <col min="12257" max="12262" width="8.90625" style="8"/>
    <col min="12263" max="12263" width="9.36328125" style="8" bestFit="1" customWidth="1"/>
    <col min="12264" max="12264" width="10.6328125" style="8" customWidth="1"/>
    <col min="12265" max="12265" width="10.36328125" style="8" customWidth="1"/>
    <col min="12266" max="12266" width="9.6328125" style="8" customWidth="1"/>
    <col min="12267" max="12273" width="8.90625" style="8"/>
    <col min="12274" max="12274" width="9" style="8" customWidth="1"/>
    <col min="12275" max="12275" width="11" style="8" customWidth="1"/>
    <col min="12276" max="12280" width="8.90625" style="8"/>
    <col min="12281" max="12282" width="11.36328125" style="8" customWidth="1"/>
    <col min="12283" max="12283" width="8.90625" style="8"/>
    <col min="12284" max="12284" width="12.6328125" style="8" customWidth="1"/>
    <col min="12285" max="12286" width="11.6328125" style="8" customWidth="1"/>
    <col min="12287" max="12287" width="13.453125" style="8" customWidth="1"/>
    <col min="12288" max="12288" width="11.36328125" style="8" customWidth="1"/>
    <col min="12289" max="12289" width="8.90625" style="8"/>
    <col min="12290" max="12290" width="10" style="8" bestFit="1" customWidth="1"/>
    <col min="12291" max="12291" width="11.54296875" style="8" customWidth="1"/>
    <col min="12292" max="12293" width="9.6328125" style="8" customWidth="1"/>
    <col min="12294" max="12294" width="8.90625" style="8"/>
    <col min="12295" max="12295" width="10.54296875" style="8" customWidth="1"/>
    <col min="12296" max="12298" width="8.90625" style="8"/>
    <col min="12299" max="12299" width="10.54296875" style="8" customWidth="1"/>
    <col min="12300" max="12301" width="8.90625" style="8"/>
    <col min="12302" max="12302" width="10.453125" style="8" customWidth="1"/>
    <col min="12303" max="12508" width="8.90625" style="8"/>
    <col min="12509" max="12509" width="9.36328125" style="8" customWidth="1"/>
    <col min="12510" max="12510" width="9.453125" style="8" customWidth="1"/>
    <col min="12511" max="12511" width="44.54296875" style="8" customWidth="1"/>
    <col min="12512" max="12512" width="10.453125" style="8" customWidth="1"/>
    <col min="12513" max="12518" width="8.90625" style="8"/>
    <col min="12519" max="12519" width="9.36328125" style="8" bestFit="1" customWidth="1"/>
    <col min="12520" max="12520" width="10.6328125" style="8" customWidth="1"/>
    <col min="12521" max="12521" width="10.36328125" style="8" customWidth="1"/>
    <col min="12522" max="12522" width="9.6328125" style="8" customWidth="1"/>
    <col min="12523" max="12529" width="8.90625" style="8"/>
    <col min="12530" max="12530" width="9" style="8" customWidth="1"/>
    <col min="12531" max="12531" width="11" style="8" customWidth="1"/>
    <col min="12532" max="12536" width="8.90625" style="8"/>
    <col min="12537" max="12538" width="11.36328125" style="8" customWidth="1"/>
    <col min="12539" max="12539" width="8.90625" style="8"/>
    <col min="12540" max="12540" width="12.6328125" style="8" customWidth="1"/>
    <col min="12541" max="12542" width="11.6328125" style="8" customWidth="1"/>
    <col min="12543" max="12543" width="13.453125" style="8" customWidth="1"/>
    <col min="12544" max="12544" width="11.36328125" style="8" customWidth="1"/>
    <col min="12545" max="12545" width="8.90625" style="8"/>
    <col min="12546" max="12546" width="10" style="8" bestFit="1" customWidth="1"/>
    <col min="12547" max="12547" width="11.54296875" style="8" customWidth="1"/>
    <col min="12548" max="12549" width="9.6328125" style="8" customWidth="1"/>
    <col min="12550" max="12550" width="8.90625" style="8"/>
    <col min="12551" max="12551" width="10.54296875" style="8" customWidth="1"/>
    <col min="12552" max="12554" width="8.90625" style="8"/>
    <col min="12555" max="12555" width="10.54296875" style="8" customWidth="1"/>
    <col min="12556" max="12557" width="8.90625" style="8"/>
    <col min="12558" max="12558" width="10.453125" style="8" customWidth="1"/>
    <col min="12559" max="12764" width="8.90625" style="8"/>
    <col min="12765" max="12765" width="9.36328125" style="8" customWidth="1"/>
    <col min="12766" max="12766" width="9.453125" style="8" customWidth="1"/>
    <col min="12767" max="12767" width="44.54296875" style="8" customWidth="1"/>
    <col min="12768" max="12768" width="10.453125" style="8" customWidth="1"/>
    <col min="12769" max="12774" width="8.90625" style="8"/>
    <col min="12775" max="12775" width="9.36328125" style="8" bestFit="1" customWidth="1"/>
    <col min="12776" max="12776" width="10.6328125" style="8" customWidth="1"/>
    <col min="12777" max="12777" width="10.36328125" style="8" customWidth="1"/>
    <col min="12778" max="12778" width="9.6328125" style="8" customWidth="1"/>
    <col min="12779" max="12785" width="8.90625" style="8"/>
    <col min="12786" max="12786" width="9" style="8" customWidth="1"/>
    <col min="12787" max="12787" width="11" style="8" customWidth="1"/>
    <col min="12788" max="12792" width="8.90625" style="8"/>
    <col min="12793" max="12794" width="11.36328125" style="8" customWidth="1"/>
    <col min="12795" max="12795" width="8.90625" style="8"/>
    <col min="12796" max="12796" width="12.6328125" style="8" customWidth="1"/>
    <col min="12797" max="12798" width="11.6328125" style="8" customWidth="1"/>
    <col min="12799" max="12799" width="13.453125" style="8" customWidth="1"/>
    <col min="12800" max="12800" width="11.36328125" style="8" customWidth="1"/>
    <col min="12801" max="12801" width="8.90625" style="8"/>
    <col min="12802" max="12802" width="10" style="8" bestFit="1" customWidth="1"/>
    <col min="12803" max="12803" width="11.54296875" style="8" customWidth="1"/>
    <col min="12804" max="12805" width="9.6328125" style="8" customWidth="1"/>
    <col min="12806" max="12806" width="8.90625" style="8"/>
    <col min="12807" max="12807" width="10.54296875" style="8" customWidth="1"/>
    <col min="12808" max="12810" width="8.90625" style="8"/>
    <col min="12811" max="12811" width="10.54296875" style="8" customWidth="1"/>
    <col min="12812" max="12813" width="8.90625" style="8"/>
    <col min="12814" max="12814" width="10.453125" style="8" customWidth="1"/>
    <col min="12815" max="13020" width="8.90625" style="8"/>
    <col min="13021" max="13021" width="9.36328125" style="8" customWidth="1"/>
    <col min="13022" max="13022" width="9.453125" style="8" customWidth="1"/>
    <col min="13023" max="13023" width="44.54296875" style="8" customWidth="1"/>
    <col min="13024" max="13024" width="10.453125" style="8" customWidth="1"/>
    <col min="13025" max="13030" width="8.90625" style="8"/>
    <col min="13031" max="13031" width="9.36328125" style="8" bestFit="1" customWidth="1"/>
    <col min="13032" max="13032" width="10.6328125" style="8" customWidth="1"/>
    <col min="13033" max="13033" width="10.36328125" style="8" customWidth="1"/>
    <col min="13034" max="13034" width="9.6328125" style="8" customWidth="1"/>
    <col min="13035" max="13041" width="8.90625" style="8"/>
    <col min="13042" max="13042" width="9" style="8" customWidth="1"/>
    <col min="13043" max="13043" width="11" style="8" customWidth="1"/>
    <col min="13044" max="13048" width="8.90625" style="8"/>
    <col min="13049" max="13050" width="11.36328125" style="8" customWidth="1"/>
    <col min="13051" max="13051" width="8.90625" style="8"/>
    <col min="13052" max="13052" width="12.6328125" style="8" customWidth="1"/>
    <col min="13053" max="13054" width="11.6328125" style="8" customWidth="1"/>
    <col min="13055" max="13055" width="13.453125" style="8" customWidth="1"/>
    <col min="13056" max="13056" width="11.36328125" style="8" customWidth="1"/>
    <col min="13057" max="13057" width="8.90625" style="8"/>
    <col min="13058" max="13058" width="10" style="8" bestFit="1" customWidth="1"/>
    <col min="13059" max="13059" width="11.54296875" style="8" customWidth="1"/>
    <col min="13060" max="13061" width="9.6328125" style="8" customWidth="1"/>
    <col min="13062" max="13062" width="8.90625" style="8"/>
    <col min="13063" max="13063" width="10.54296875" style="8" customWidth="1"/>
    <col min="13064" max="13066" width="8.90625" style="8"/>
    <col min="13067" max="13067" width="10.54296875" style="8" customWidth="1"/>
    <col min="13068" max="13069" width="8.90625" style="8"/>
    <col min="13070" max="13070" width="10.453125" style="8" customWidth="1"/>
    <col min="13071" max="13276" width="8.90625" style="8"/>
    <col min="13277" max="13277" width="9.36328125" style="8" customWidth="1"/>
    <col min="13278" max="13278" width="9.453125" style="8" customWidth="1"/>
    <col min="13279" max="13279" width="44.54296875" style="8" customWidth="1"/>
    <col min="13280" max="13280" width="10.453125" style="8" customWidth="1"/>
    <col min="13281" max="13286" width="8.90625" style="8"/>
    <col min="13287" max="13287" width="9.36328125" style="8" bestFit="1" customWidth="1"/>
    <col min="13288" max="13288" width="10.6328125" style="8" customWidth="1"/>
    <col min="13289" max="13289" width="10.36328125" style="8" customWidth="1"/>
    <col min="13290" max="13290" width="9.6328125" style="8" customWidth="1"/>
    <col min="13291" max="13297" width="8.90625" style="8"/>
    <col min="13298" max="13298" width="9" style="8" customWidth="1"/>
    <col min="13299" max="13299" width="11" style="8" customWidth="1"/>
    <col min="13300" max="13304" width="8.90625" style="8"/>
    <col min="13305" max="13306" width="11.36328125" style="8" customWidth="1"/>
    <col min="13307" max="13307" width="8.90625" style="8"/>
    <col min="13308" max="13308" width="12.6328125" style="8" customWidth="1"/>
    <col min="13309" max="13310" width="11.6328125" style="8" customWidth="1"/>
    <col min="13311" max="13311" width="13.453125" style="8" customWidth="1"/>
    <col min="13312" max="13312" width="11.36328125" style="8" customWidth="1"/>
    <col min="13313" max="13313" width="8.90625" style="8"/>
    <col min="13314" max="13314" width="10" style="8" bestFit="1" customWidth="1"/>
    <col min="13315" max="13315" width="11.54296875" style="8" customWidth="1"/>
    <col min="13316" max="13317" width="9.6328125" style="8" customWidth="1"/>
    <col min="13318" max="13318" width="8.90625" style="8"/>
    <col min="13319" max="13319" width="10.54296875" style="8" customWidth="1"/>
    <col min="13320" max="13322" width="8.90625" style="8"/>
    <col min="13323" max="13323" width="10.54296875" style="8" customWidth="1"/>
    <col min="13324" max="13325" width="8.90625" style="8"/>
    <col min="13326" max="13326" width="10.453125" style="8" customWidth="1"/>
    <col min="13327" max="13532" width="8.90625" style="8"/>
    <col min="13533" max="13533" width="9.36328125" style="8" customWidth="1"/>
    <col min="13534" max="13534" width="9.453125" style="8" customWidth="1"/>
    <col min="13535" max="13535" width="44.54296875" style="8" customWidth="1"/>
    <col min="13536" max="13536" width="10.453125" style="8" customWidth="1"/>
    <col min="13537" max="13542" width="8.90625" style="8"/>
    <col min="13543" max="13543" width="9.36328125" style="8" bestFit="1" customWidth="1"/>
    <col min="13544" max="13544" width="10.6328125" style="8" customWidth="1"/>
    <col min="13545" max="13545" width="10.36328125" style="8" customWidth="1"/>
    <col min="13546" max="13546" width="9.6328125" style="8" customWidth="1"/>
    <col min="13547" max="13553" width="8.90625" style="8"/>
    <col min="13554" max="13554" width="9" style="8" customWidth="1"/>
    <col min="13555" max="13555" width="11" style="8" customWidth="1"/>
    <col min="13556" max="13560" width="8.90625" style="8"/>
    <col min="13561" max="13562" width="11.36328125" style="8" customWidth="1"/>
    <col min="13563" max="13563" width="8.90625" style="8"/>
    <col min="13564" max="13564" width="12.6328125" style="8" customWidth="1"/>
    <col min="13565" max="13566" width="11.6328125" style="8" customWidth="1"/>
    <col min="13567" max="13567" width="13.453125" style="8" customWidth="1"/>
    <col min="13568" max="13568" width="11.36328125" style="8" customWidth="1"/>
    <col min="13569" max="13569" width="8.90625" style="8"/>
    <col min="13570" max="13570" width="10" style="8" bestFit="1" customWidth="1"/>
    <col min="13571" max="13571" width="11.54296875" style="8" customWidth="1"/>
    <col min="13572" max="13573" width="9.6328125" style="8" customWidth="1"/>
    <col min="13574" max="13574" width="8.90625" style="8"/>
    <col min="13575" max="13575" width="10.54296875" style="8" customWidth="1"/>
    <col min="13576" max="13578" width="8.90625" style="8"/>
    <col min="13579" max="13579" width="10.54296875" style="8" customWidth="1"/>
    <col min="13580" max="13581" width="8.90625" style="8"/>
    <col min="13582" max="13582" width="10.453125" style="8" customWidth="1"/>
    <col min="13583" max="13788" width="8.90625" style="8"/>
    <col min="13789" max="13789" width="9.36328125" style="8" customWidth="1"/>
    <col min="13790" max="13790" width="9.453125" style="8" customWidth="1"/>
    <col min="13791" max="13791" width="44.54296875" style="8" customWidth="1"/>
    <col min="13792" max="13792" width="10.453125" style="8" customWidth="1"/>
    <col min="13793" max="13798" width="8.90625" style="8"/>
    <col min="13799" max="13799" width="9.36328125" style="8" bestFit="1" customWidth="1"/>
    <col min="13800" max="13800" width="10.6328125" style="8" customWidth="1"/>
    <col min="13801" max="13801" width="10.36328125" style="8" customWidth="1"/>
    <col min="13802" max="13802" width="9.6328125" style="8" customWidth="1"/>
    <col min="13803" max="13809" width="8.90625" style="8"/>
    <col min="13810" max="13810" width="9" style="8" customWidth="1"/>
    <col min="13811" max="13811" width="11" style="8" customWidth="1"/>
    <col min="13812" max="13816" width="8.90625" style="8"/>
    <col min="13817" max="13818" width="11.36328125" style="8" customWidth="1"/>
    <col min="13819" max="13819" width="8.90625" style="8"/>
    <col min="13820" max="13820" width="12.6328125" style="8" customWidth="1"/>
    <col min="13821" max="13822" width="11.6328125" style="8" customWidth="1"/>
    <col min="13823" max="13823" width="13.453125" style="8" customWidth="1"/>
    <col min="13824" max="13824" width="11.36328125" style="8" customWidth="1"/>
    <col min="13825" max="13825" width="8.90625" style="8"/>
    <col min="13826" max="13826" width="10" style="8" bestFit="1" customWidth="1"/>
    <col min="13827" max="13827" width="11.54296875" style="8" customWidth="1"/>
    <col min="13828" max="13829" width="9.6328125" style="8" customWidth="1"/>
    <col min="13830" max="13830" width="8.90625" style="8"/>
    <col min="13831" max="13831" width="10.54296875" style="8" customWidth="1"/>
    <col min="13832" max="13834" width="8.90625" style="8"/>
    <col min="13835" max="13835" width="10.54296875" style="8" customWidth="1"/>
    <col min="13836" max="13837" width="8.90625" style="8"/>
    <col min="13838" max="13838" width="10.453125" style="8" customWidth="1"/>
    <col min="13839" max="14044" width="8.90625" style="8"/>
    <col min="14045" max="14045" width="9.36328125" style="8" customWidth="1"/>
    <col min="14046" max="14046" width="9.453125" style="8" customWidth="1"/>
    <col min="14047" max="14047" width="44.54296875" style="8" customWidth="1"/>
    <col min="14048" max="14048" width="10.453125" style="8" customWidth="1"/>
    <col min="14049" max="14054" width="8.90625" style="8"/>
    <col min="14055" max="14055" width="9.36328125" style="8" bestFit="1" customWidth="1"/>
    <col min="14056" max="14056" width="10.6328125" style="8" customWidth="1"/>
    <col min="14057" max="14057" width="10.36328125" style="8" customWidth="1"/>
    <col min="14058" max="14058" width="9.6328125" style="8" customWidth="1"/>
    <col min="14059" max="14065" width="8.90625" style="8"/>
    <col min="14066" max="14066" width="9" style="8" customWidth="1"/>
    <col min="14067" max="14067" width="11" style="8" customWidth="1"/>
    <col min="14068" max="14072" width="8.90625" style="8"/>
    <col min="14073" max="14074" width="11.36328125" style="8" customWidth="1"/>
    <col min="14075" max="14075" width="8.90625" style="8"/>
    <col min="14076" max="14076" width="12.6328125" style="8" customWidth="1"/>
    <col min="14077" max="14078" width="11.6328125" style="8" customWidth="1"/>
    <col min="14079" max="14079" width="13.453125" style="8" customWidth="1"/>
    <col min="14080" max="14080" width="11.36328125" style="8" customWidth="1"/>
    <col min="14081" max="14081" width="8.90625" style="8"/>
    <col min="14082" max="14082" width="10" style="8" bestFit="1" customWidth="1"/>
    <col min="14083" max="14083" width="11.54296875" style="8" customWidth="1"/>
    <col min="14084" max="14085" width="9.6328125" style="8" customWidth="1"/>
    <col min="14086" max="14086" width="8.90625" style="8"/>
    <col min="14087" max="14087" width="10.54296875" style="8" customWidth="1"/>
    <col min="14088" max="14090" width="8.90625" style="8"/>
    <col min="14091" max="14091" width="10.54296875" style="8" customWidth="1"/>
    <col min="14092" max="14093" width="8.90625" style="8"/>
    <col min="14094" max="14094" width="10.453125" style="8" customWidth="1"/>
    <col min="14095" max="14300" width="8.90625" style="8"/>
    <col min="14301" max="14301" width="9.36328125" style="8" customWidth="1"/>
    <col min="14302" max="14302" width="9.453125" style="8" customWidth="1"/>
    <col min="14303" max="14303" width="44.54296875" style="8" customWidth="1"/>
    <col min="14304" max="14304" width="10.453125" style="8" customWidth="1"/>
    <col min="14305" max="14310" width="8.90625" style="8"/>
    <col min="14311" max="14311" width="9.36328125" style="8" bestFit="1" customWidth="1"/>
    <col min="14312" max="14312" width="10.6328125" style="8" customWidth="1"/>
    <col min="14313" max="14313" width="10.36328125" style="8" customWidth="1"/>
    <col min="14314" max="14314" width="9.6328125" style="8" customWidth="1"/>
    <col min="14315" max="14321" width="8.90625" style="8"/>
    <col min="14322" max="14322" width="9" style="8" customWidth="1"/>
    <col min="14323" max="14323" width="11" style="8" customWidth="1"/>
    <col min="14324" max="14328" width="8.90625" style="8"/>
    <col min="14329" max="14330" width="11.36328125" style="8" customWidth="1"/>
    <col min="14331" max="14331" width="8.90625" style="8"/>
    <col min="14332" max="14332" width="12.6328125" style="8" customWidth="1"/>
    <col min="14333" max="14334" width="11.6328125" style="8" customWidth="1"/>
    <col min="14335" max="14335" width="13.453125" style="8" customWidth="1"/>
    <col min="14336" max="14336" width="11.36328125" style="8" customWidth="1"/>
    <col min="14337" max="14337" width="8.90625" style="8"/>
    <col min="14338" max="14338" width="10" style="8" bestFit="1" customWidth="1"/>
    <col min="14339" max="14339" width="11.54296875" style="8" customWidth="1"/>
    <col min="14340" max="14341" width="9.6328125" style="8" customWidth="1"/>
    <col min="14342" max="14342" width="8.90625" style="8"/>
    <col min="14343" max="14343" width="10.54296875" style="8" customWidth="1"/>
    <col min="14344" max="14346" width="8.90625" style="8"/>
    <col min="14347" max="14347" width="10.54296875" style="8" customWidth="1"/>
    <col min="14348" max="14349" width="8.90625" style="8"/>
    <col min="14350" max="14350" width="10.453125" style="8" customWidth="1"/>
    <col min="14351" max="14556" width="8.90625" style="8"/>
    <col min="14557" max="14557" width="9.36328125" style="8" customWidth="1"/>
    <col min="14558" max="14558" width="9.453125" style="8" customWidth="1"/>
    <col min="14559" max="14559" width="44.54296875" style="8" customWidth="1"/>
    <col min="14560" max="14560" width="10.453125" style="8" customWidth="1"/>
    <col min="14561" max="14566" width="8.90625" style="8"/>
    <col min="14567" max="14567" width="9.36328125" style="8" bestFit="1" customWidth="1"/>
    <col min="14568" max="14568" width="10.6328125" style="8" customWidth="1"/>
    <col min="14569" max="14569" width="10.36328125" style="8" customWidth="1"/>
    <col min="14570" max="14570" width="9.6328125" style="8" customWidth="1"/>
    <col min="14571" max="14577" width="8.90625" style="8"/>
    <col min="14578" max="14578" width="9" style="8" customWidth="1"/>
    <col min="14579" max="14579" width="11" style="8" customWidth="1"/>
    <col min="14580" max="14584" width="8.90625" style="8"/>
    <col min="14585" max="14586" width="11.36328125" style="8" customWidth="1"/>
    <col min="14587" max="14587" width="8.90625" style="8"/>
    <col min="14588" max="14588" width="12.6328125" style="8" customWidth="1"/>
    <col min="14589" max="14590" width="11.6328125" style="8" customWidth="1"/>
    <col min="14591" max="14591" width="13.453125" style="8" customWidth="1"/>
    <col min="14592" max="14592" width="11.36328125" style="8" customWidth="1"/>
    <col min="14593" max="14593" width="8.90625" style="8"/>
    <col min="14594" max="14594" width="10" style="8" bestFit="1" customWidth="1"/>
    <col min="14595" max="14595" width="11.54296875" style="8" customWidth="1"/>
    <col min="14596" max="14597" width="9.6328125" style="8" customWidth="1"/>
    <col min="14598" max="14598" width="8.90625" style="8"/>
    <col min="14599" max="14599" width="10.54296875" style="8" customWidth="1"/>
    <col min="14600" max="14602" width="8.90625" style="8"/>
    <col min="14603" max="14603" width="10.54296875" style="8" customWidth="1"/>
    <col min="14604" max="14605" width="8.90625" style="8"/>
    <col min="14606" max="14606" width="10.453125" style="8" customWidth="1"/>
    <col min="14607" max="14812" width="8.90625" style="8"/>
    <col min="14813" max="14813" width="9.36328125" style="8" customWidth="1"/>
    <col min="14814" max="14814" width="9.453125" style="8" customWidth="1"/>
    <col min="14815" max="14815" width="44.54296875" style="8" customWidth="1"/>
    <col min="14816" max="14816" width="10.453125" style="8" customWidth="1"/>
    <col min="14817" max="14822" width="8.90625" style="8"/>
    <col min="14823" max="14823" width="9.36328125" style="8" bestFit="1" customWidth="1"/>
    <col min="14824" max="14824" width="10.6328125" style="8" customWidth="1"/>
    <col min="14825" max="14825" width="10.36328125" style="8" customWidth="1"/>
    <col min="14826" max="14826" width="9.6328125" style="8" customWidth="1"/>
    <col min="14827" max="14833" width="8.90625" style="8"/>
    <col min="14834" max="14834" width="9" style="8" customWidth="1"/>
    <col min="14835" max="14835" width="11" style="8" customWidth="1"/>
    <col min="14836" max="14840" width="8.90625" style="8"/>
    <col min="14841" max="14842" width="11.36328125" style="8" customWidth="1"/>
    <col min="14843" max="14843" width="8.90625" style="8"/>
    <col min="14844" max="14844" width="12.6328125" style="8" customWidth="1"/>
    <col min="14845" max="14846" width="11.6328125" style="8" customWidth="1"/>
    <col min="14847" max="14847" width="13.453125" style="8" customWidth="1"/>
    <col min="14848" max="14848" width="11.36328125" style="8" customWidth="1"/>
    <col min="14849" max="14849" width="8.90625" style="8"/>
    <col min="14850" max="14850" width="10" style="8" bestFit="1" customWidth="1"/>
    <col min="14851" max="14851" width="11.54296875" style="8" customWidth="1"/>
    <col min="14852" max="14853" width="9.6328125" style="8" customWidth="1"/>
    <col min="14854" max="14854" width="8.90625" style="8"/>
    <col min="14855" max="14855" width="10.54296875" style="8" customWidth="1"/>
    <col min="14856" max="14858" width="8.90625" style="8"/>
    <col min="14859" max="14859" width="10.54296875" style="8" customWidth="1"/>
    <col min="14860" max="14861" width="8.90625" style="8"/>
    <col min="14862" max="14862" width="10.453125" style="8" customWidth="1"/>
    <col min="14863" max="15068" width="8.90625" style="8"/>
    <col min="15069" max="15069" width="9.36328125" style="8" customWidth="1"/>
    <col min="15070" max="15070" width="9.453125" style="8" customWidth="1"/>
    <col min="15071" max="15071" width="44.54296875" style="8" customWidth="1"/>
    <col min="15072" max="15072" width="10.453125" style="8" customWidth="1"/>
    <col min="15073" max="15078" width="8.90625" style="8"/>
    <col min="15079" max="15079" width="9.36328125" style="8" bestFit="1" customWidth="1"/>
    <col min="15080" max="15080" width="10.6328125" style="8" customWidth="1"/>
    <col min="15081" max="15081" width="10.36328125" style="8" customWidth="1"/>
    <col min="15082" max="15082" width="9.6328125" style="8" customWidth="1"/>
    <col min="15083" max="15089" width="8.90625" style="8"/>
    <col min="15090" max="15090" width="9" style="8" customWidth="1"/>
    <col min="15091" max="15091" width="11" style="8" customWidth="1"/>
    <col min="15092" max="15096" width="8.90625" style="8"/>
    <col min="15097" max="15098" width="11.36328125" style="8" customWidth="1"/>
    <col min="15099" max="15099" width="8.90625" style="8"/>
    <col min="15100" max="15100" width="12.6328125" style="8" customWidth="1"/>
    <col min="15101" max="15102" width="11.6328125" style="8" customWidth="1"/>
    <col min="15103" max="15103" width="13.453125" style="8" customWidth="1"/>
    <col min="15104" max="15104" width="11.36328125" style="8" customWidth="1"/>
    <col min="15105" max="15105" width="8.90625" style="8"/>
    <col min="15106" max="15106" width="10" style="8" bestFit="1" customWidth="1"/>
    <col min="15107" max="15107" width="11.54296875" style="8" customWidth="1"/>
    <col min="15108" max="15109" width="9.6328125" style="8" customWidth="1"/>
    <col min="15110" max="15110" width="8.90625" style="8"/>
    <col min="15111" max="15111" width="10.54296875" style="8" customWidth="1"/>
    <col min="15112" max="15114" width="8.90625" style="8"/>
    <col min="15115" max="15115" width="10.54296875" style="8" customWidth="1"/>
    <col min="15116" max="15117" width="8.90625" style="8"/>
    <col min="15118" max="15118" width="10.453125" style="8" customWidth="1"/>
    <col min="15119" max="15324" width="8.90625" style="8"/>
    <col min="15325" max="15325" width="9.36328125" style="8" customWidth="1"/>
    <col min="15326" max="15326" width="9.453125" style="8" customWidth="1"/>
    <col min="15327" max="15327" width="44.54296875" style="8" customWidth="1"/>
    <col min="15328" max="15328" width="10.453125" style="8" customWidth="1"/>
    <col min="15329" max="15334" width="8.90625" style="8"/>
    <col min="15335" max="15335" width="9.36328125" style="8" bestFit="1" customWidth="1"/>
    <col min="15336" max="15336" width="10.6328125" style="8" customWidth="1"/>
    <col min="15337" max="15337" width="10.36328125" style="8" customWidth="1"/>
    <col min="15338" max="15338" width="9.6328125" style="8" customWidth="1"/>
    <col min="15339" max="15345" width="8.90625" style="8"/>
    <col min="15346" max="15346" width="9" style="8" customWidth="1"/>
    <col min="15347" max="15347" width="11" style="8" customWidth="1"/>
    <col min="15348" max="15352" width="8.90625" style="8"/>
    <col min="15353" max="15354" width="11.36328125" style="8" customWidth="1"/>
    <col min="15355" max="15355" width="8.90625" style="8"/>
    <col min="15356" max="15356" width="12.6328125" style="8" customWidth="1"/>
    <col min="15357" max="15358" width="11.6328125" style="8" customWidth="1"/>
    <col min="15359" max="15359" width="13.453125" style="8" customWidth="1"/>
    <col min="15360" max="15360" width="11.36328125" style="8" customWidth="1"/>
    <col min="15361" max="15361" width="8.90625" style="8"/>
    <col min="15362" max="15362" width="10" style="8" bestFit="1" customWidth="1"/>
    <col min="15363" max="15363" width="11.54296875" style="8" customWidth="1"/>
    <col min="15364" max="15365" width="9.6328125" style="8" customWidth="1"/>
    <col min="15366" max="15366" width="8.90625" style="8"/>
    <col min="15367" max="15367" width="10.54296875" style="8" customWidth="1"/>
    <col min="15368" max="15370" width="8.90625" style="8"/>
    <col min="15371" max="15371" width="10.54296875" style="8" customWidth="1"/>
    <col min="15372" max="15373" width="8.90625" style="8"/>
    <col min="15374" max="15374" width="10.453125" style="8" customWidth="1"/>
    <col min="15375" max="15580" width="8.90625" style="8"/>
    <col min="15581" max="15581" width="9.36328125" style="8" customWidth="1"/>
    <col min="15582" max="15582" width="9.453125" style="8" customWidth="1"/>
    <col min="15583" max="15583" width="44.54296875" style="8" customWidth="1"/>
    <col min="15584" max="15584" width="10.453125" style="8" customWidth="1"/>
    <col min="15585" max="15590" width="8.90625" style="8"/>
    <col min="15591" max="15591" width="9.36328125" style="8" bestFit="1" customWidth="1"/>
    <col min="15592" max="15592" width="10.6328125" style="8" customWidth="1"/>
    <col min="15593" max="15593" width="10.36328125" style="8" customWidth="1"/>
    <col min="15594" max="15594" width="9.6328125" style="8" customWidth="1"/>
    <col min="15595" max="15601" width="8.90625" style="8"/>
    <col min="15602" max="15602" width="9" style="8" customWidth="1"/>
    <col min="15603" max="15603" width="11" style="8" customWidth="1"/>
    <col min="15604" max="15608" width="8.90625" style="8"/>
    <col min="15609" max="15610" width="11.36328125" style="8" customWidth="1"/>
    <col min="15611" max="15611" width="8.90625" style="8"/>
    <col min="15612" max="15612" width="12.6328125" style="8" customWidth="1"/>
    <col min="15613" max="15614" width="11.6328125" style="8" customWidth="1"/>
    <col min="15615" max="15615" width="13.453125" style="8" customWidth="1"/>
    <col min="15616" max="15616" width="11.36328125" style="8" customWidth="1"/>
    <col min="15617" max="15617" width="8.90625" style="8"/>
    <col min="15618" max="15618" width="10" style="8" bestFit="1" customWidth="1"/>
    <col min="15619" max="15619" width="11.54296875" style="8" customWidth="1"/>
    <col min="15620" max="15621" width="9.6328125" style="8" customWidth="1"/>
    <col min="15622" max="15622" width="8.90625" style="8"/>
    <col min="15623" max="15623" width="10.54296875" style="8" customWidth="1"/>
    <col min="15624" max="15626" width="8.90625" style="8"/>
    <col min="15627" max="15627" width="10.54296875" style="8" customWidth="1"/>
    <col min="15628" max="15629" width="8.90625" style="8"/>
    <col min="15630" max="15630" width="10.453125" style="8" customWidth="1"/>
    <col min="15631" max="15836" width="8.90625" style="8"/>
    <col min="15837" max="15837" width="9.36328125" style="8" customWidth="1"/>
    <col min="15838" max="15838" width="9.453125" style="8" customWidth="1"/>
    <col min="15839" max="15839" width="44.54296875" style="8" customWidth="1"/>
    <col min="15840" max="15840" width="10.453125" style="8" customWidth="1"/>
    <col min="15841" max="15846" width="8.90625" style="8"/>
    <col min="15847" max="15847" width="9.36328125" style="8" bestFit="1" customWidth="1"/>
    <col min="15848" max="15848" width="10.6328125" style="8" customWidth="1"/>
    <col min="15849" max="15849" width="10.36328125" style="8" customWidth="1"/>
    <col min="15850" max="15850" width="9.6328125" style="8" customWidth="1"/>
    <col min="15851" max="15857" width="8.90625" style="8"/>
    <col min="15858" max="15858" width="9" style="8" customWidth="1"/>
    <col min="15859" max="15859" width="11" style="8" customWidth="1"/>
    <col min="15860" max="15864" width="8.90625" style="8"/>
    <col min="15865" max="15866" width="11.36328125" style="8" customWidth="1"/>
    <col min="15867" max="15867" width="8.90625" style="8"/>
    <col min="15868" max="15868" width="12.6328125" style="8" customWidth="1"/>
    <col min="15869" max="15870" width="11.6328125" style="8" customWidth="1"/>
    <col min="15871" max="15871" width="13.453125" style="8" customWidth="1"/>
    <col min="15872" max="15872" width="11.36328125" style="8" customWidth="1"/>
    <col min="15873" max="15873" width="8.90625" style="8"/>
    <col min="15874" max="15874" width="10" style="8" bestFit="1" customWidth="1"/>
    <col min="15875" max="15875" width="11.54296875" style="8" customWidth="1"/>
    <col min="15876" max="15877" width="9.6328125" style="8" customWidth="1"/>
    <col min="15878" max="15878" width="8.90625" style="8"/>
    <col min="15879" max="15879" width="10.54296875" style="8" customWidth="1"/>
    <col min="15880" max="15882" width="8.90625" style="8"/>
    <col min="15883" max="15883" width="10.54296875" style="8" customWidth="1"/>
    <col min="15884" max="15885" width="8.90625" style="8"/>
    <col min="15886" max="15886" width="10.453125" style="8" customWidth="1"/>
    <col min="15887" max="16092" width="8.90625" style="8"/>
    <col min="16093" max="16093" width="9.36328125" style="8" customWidth="1"/>
    <col min="16094" max="16094" width="9.453125" style="8" customWidth="1"/>
    <col min="16095" max="16095" width="44.54296875" style="8" customWidth="1"/>
    <col min="16096" max="16096" width="10.453125" style="8" customWidth="1"/>
    <col min="16097" max="16102" width="8.90625" style="8"/>
    <col min="16103" max="16103" width="9.36328125" style="8" bestFit="1" customWidth="1"/>
    <col min="16104" max="16104" width="10.6328125" style="8" customWidth="1"/>
    <col min="16105" max="16105" width="10.36328125" style="8" customWidth="1"/>
    <col min="16106" max="16106" width="9.6328125" style="8" customWidth="1"/>
    <col min="16107" max="16113" width="8.90625" style="8"/>
    <col min="16114" max="16114" width="9" style="8" customWidth="1"/>
    <col min="16115" max="16115" width="11" style="8" customWidth="1"/>
    <col min="16116" max="16120" width="8.90625" style="8"/>
    <col min="16121" max="16122" width="11.36328125" style="8" customWidth="1"/>
    <col min="16123" max="16123" width="8.90625" style="8"/>
    <col min="16124" max="16124" width="12.6328125" style="8" customWidth="1"/>
    <col min="16125" max="16126" width="11.6328125" style="8" customWidth="1"/>
    <col min="16127" max="16127" width="13.453125" style="8" customWidth="1"/>
    <col min="16128" max="16128" width="11.36328125" style="8" customWidth="1"/>
    <col min="16129" max="16129" width="8.90625" style="8"/>
    <col min="16130" max="16130" width="10" style="8" bestFit="1" customWidth="1"/>
    <col min="16131" max="16131" width="11.54296875" style="8" customWidth="1"/>
    <col min="16132" max="16133" width="9.6328125" style="8" customWidth="1"/>
    <col min="16134" max="16134" width="8.90625" style="8"/>
    <col min="16135" max="16135" width="10.54296875" style="8" customWidth="1"/>
    <col min="16136" max="16138" width="8.90625" style="8"/>
    <col min="16139" max="16139" width="10.54296875" style="8" customWidth="1"/>
    <col min="16140" max="16141" width="8.90625" style="8"/>
    <col min="16142" max="16142" width="10.453125" style="8" customWidth="1"/>
    <col min="16143" max="16378" width="8.90625" style="8"/>
    <col min="16379" max="16384" width="9.36328125" style="8" customWidth="1"/>
  </cols>
  <sheetData>
    <row r="1" spans="2:18" s="10" customFormat="1" ht="26" x14ac:dyDescent="0.25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2:18" s="10" customFormat="1" ht="26" x14ac:dyDescent="0.25">
      <c r="B2" s="137"/>
      <c r="C2" s="173" t="s">
        <v>124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18" s="10" customFormat="1" ht="30" customHeight="1" x14ac:dyDescent="0.25">
      <c r="B3" s="201" t="s">
        <v>54</v>
      </c>
      <c r="C3" s="204" t="s">
        <v>16</v>
      </c>
      <c r="D3" s="199" t="s">
        <v>17</v>
      </c>
      <c r="E3" s="199"/>
      <c r="F3" s="199"/>
      <c r="G3" s="199"/>
      <c r="H3" s="199"/>
      <c r="I3" s="199"/>
      <c r="J3" s="199"/>
      <c r="K3" s="199"/>
      <c r="L3" s="199"/>
      <c r="M3" s="199" t="s">
        <v>18</v>
      </c>
      <c r="N3" s="199" t="s">
        <v>19</v>
      </c>
      <c r="O3" s="199"/>
      <c r="P3" s="212" t="s">
        <v>32</v>
      </c>
      <c r="Q3" s="212"/>
      <c r="R3" s="212"/>
    </row>
    <row r="4" spans="2:18" s="10" customFormat="1" x14ac:dyDescent="0.25">
      <c r="B4" s="202"/>
      <c r="C4" s="205"/>
      <c r="D4" s="198" t="s">
        <v>20</v>
      </c>
      <c r="E4" s="210" t="s">
        <v>21</v>
      </c>
      <c r="F4" s="210"/>
      <c r="G4" s="210"/>
      <c r="H4" s="210"/>
      <c r="I4" s="210"/>
      <c r="J4" s="198" t="s">
        <v>22</v>
      </c>
      <c r="K4" s="198" t="s">
        <v>55</v>
      </c>
      <c r="L4" s="198" t="s">
        <v>23</v>
      </c>
      <c r="M4" s="199"/>
      <c r="N4" s="198" t="s">
        <v>24</v>
      </c>
      <c r="O4" s="198"/>
      <c r="P4" s="211" t="s">
        <v>53</v>
      </c>
      <c r="Q4" s="211" t="s">
        <v>46</v>
      </c>
      <c r="R4" s="211" t="s">
        <v>33</v>
      </c>
    </row>
    <row r="5" spans="2:18" s="10" customFormat="1" ht="43.5" x14ac:dyDescent="0.25">
      <c r="B5" s="202"/>
      <c r="C5" s="205"/>
      <c r="D5" s="198"/>
      <c r="E5" s="138" t="s">
        <v>25</v>
      </c>
      <c r="F5" s="3" t="s">
        <v>31</v>
      </c>
      <c r="G5" s="198" t="s">
        <v>26</v>
      </c>
      <c r="H5" s="198"/>
      <c r="I5" s="198"/>
      <c r="J5" s="198"/>
      <c r="K5" s="198"/>
      <c r="L5" s="198"/>
      <c r="M5" s="199"/>
      <c r="N5" s="138" t="s">
        <v>47</v>
      </c>
      <c r="O5" s="138" t="s">
        <v>48</v>
      </c>
      <c r="P5" s="211"/>
      <c r="Q5" s="211"/>
      <c r="R5" s="211"/>
    </row>
    <row r="6" spans="2:18" s="10" customFormat="1" ht="16.5" x14ac:dyDescent="0.25">
      <c r="B6" s="203"/>
      <c r="C6" s="206"/>
      <c r="D6" s="4" t="s">
        <v>10</v>
      </c>
      <c r="E6" s="1" t="s">
        <v>27</v>
      </c>
      <c r="F6" s="4" t="s">
        <v>10</v>
      </c>
      <c r="G6" s="4" t="s">
        <v>56</v>
      </c>
      <c r="H6" s="1" t="s">
        <v>28</v>
      </c>
      <c r="I6" s="4" t="s">
        <v>34</v>
      </c>
      <c r="J6" s="1" t="s">
        <v>57</v>
      </c>
      <c r="K6" s="1" t="s">
        <v>72</v>
      </c>
      <c r="L6" s="1" t="s">
        <v>72</v>
      </c>
      <c r="M6" s="1" t="s">
        <v>72</v>
      </c>
      <c r="N6" s="1" t="s">
        <v>72</v>
      </c>
      <c r="O6" s="1" t="s">
        <v>72</v>
      </c>
      <c r="P6" s="9">
        <v>0.2</v>
      </c>
      <c r="Q6" s="9">
        <v>0.7</v>
      </c>
      <c r="R6" s="9">
        <v>0.1</v>
      </c>
    </row>
    <row r="7" spans="2:18" s="10" customFormat="1" x14ac:dyDescent="0.25">
      <c r="B7" s="5"/>
      <c r="C7" s="11" t="s">
        <v>50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2:18" s="10" customFormat="1" x14ac:dyDescent="0.25">
      <c r="B8" s="6"/>
      <c r="C8" s="12" t="s">
        <v>132</v>
      </c>
      <c r="D8" s="13">
        <f>(E8*3.6)+F8+I8</f>
        <v>0</v>
      </c>
      <c r="E8" s="14"/>
      <c r="F8" s="14"/>
      <c r="G8" s="14"/>
      <c r="H8" s="14"/>
      <c r="I8" s="14"/>
      <c r="J8" s="14"/>
      <c r="K8" s="189">
        <f>E8*'Ref. spotřeby'!$J$276+'04'!F8*'Ref. spotřeby'!$G$276+'04'!H8*'Ref. spotřeby'!$D$276+'04'!J8*('Ref. spotřeby'!$M$276+'Ref. spotřeby'!$P$276)</f>
        <v>0</v>
      </c>
      <c r="L8" s="15">
        <v>0</v>
      </c>
      <c r="M8" s="15">
        <f t="shared" ref="M8:M32" si="0">K8*$C$41</f>
        <v>0</v>
      </c>
      <c r="N8" s="7"/>
      <c r="O8" s="7"/>
      <c r="P8" s="16"/>
      <c r="Q8" s="17"/>
      <c r="R8" s="17"/>
    </row>
    <row r="9" spans="2:18" s="10" customFormat="1" x14ac:dyDescent="0.25">
      <c r="B9" s="6"/>
      <c r="C9" s="12" t="s">
        <v>119</v>
      </c>
      <c r="D9" s="13">
        <f t="shared" ref="D9:D13" si="1">(E9*3.6)+F9+I9</f>
        <v>0</v>
      </c>
      <c r="E9" s="12"/>
      <c r="F9" s="12"/>
      <c r="G9" s="12"/>
      <c r="H9" s="12"/>
      <c r="I9" s="12"/>
      <c r="J9" s="12"/>
      <c r="K9" s="189">
        <f>E9*'Ref. spotřeby'!$J$276+'04'!F9*'Ref. spotřeby'!$G$276+'04'!H9*'Ref. spotřeby'!$D$276+'04'!J9*('Ref. spotřeby'!$M$276+'Ref. spotřeby'!$P$276)</f>
        <v>0</v>
      </c>
      <c r="L9" s="15">
        <v>0</v>
      </c>
      <c r="M9" s="15">
        <f t="shared" si="0"/>
        <v>0</v>
      </c>
      <c r="N9" s="7"/>
      <c r="O9" s="7"/>
      <c r="P9" s="18"/>
      <c r="Q9" s="17"/>
      <c r="R9" s="17"/>
    </row>
    <row r="10" spans="2:18" s="10" customFormat="1" x14ac:dyDescent="0.25">
      <c r="B10" s="6"/>
      <c r="C10" s="12" t="s">
        <v>112</v>
      </c>
      <c r="D10" s="13">
        <f t="shared" si="1"/>
        <v>0</v>
      </c>
      <c r="E10" s="14"/>
      <c r="F10" s="14"/>
      <c r="G10" s="14"/>
      <c r="H10" s="14"/>
      <c r="I10" s="14"/>
      <c r="J10" s="14"/>
      <c r="K10" s="189">
        <f>E10*'Ref. spotřeby'!$J$276+'04'!F10*'Ref. spotřeby'!$G$276+'04'!H10*'Ref. spotřeby'!$D$276+'04'!J10*('Ref. spotřeby'!$M$276+'Ref. spotřeby'!$P$276)</f>
        <v>0</v>
      </c>
      <c r="L10" s="15">
        <v>0</v>
      </c>
      <c r="M10" s="15">
        <f t="shared" si="0"/>
        <v>0</v>
      </c>
      <c r="N10" s="7"/>
      <c r="O10" s="7"/>
      <c r="P10" s="19"/>
      <c r="Q10" s="20"/>
      <c r="R10" s="20"/>
    </row>
    <row r="11" spans="2:18" s="10" customFormat="1" x14ac:dyDescent="0.25">
      <c r="B11" s="6"/>
      <c r="C11" s="12" t="s">
        <v>120</v>
      </c>
      <c r="D11" s="13">
        <f t="shared" si="1"/>
        <v>0</v>
      </c>
      <c r="E11" s="14"/>
      <c r="F11" s="14"/>
      <c r="G11" s="14"/>
      <c r="H11" s="14"/>
      <c r="I11" s="14"/>
      <c r="J11" s="14"/>
      <c r="K11" s="189">
        <f>E11*'Ref. spotřeby'!$J$276+'04'!F11*'Ref. spotřeby'!$G$276+'04'!H11*'Ref. spotřeby'!$D$276+'04'!J11*('Ref. spotřeby'!$M$276+'Ref. spotřeby'!$P$276)</f>
        <v>0</v>
      </c>
      <c r="L11" s="15">
        <v>0</v>
      </c>
      <c r="M11" s="15">
        <f t="shared" si="0"/>
        <v>0</v>
      </c>
      <c r="N11" s="7"/>
      <c r="O11" s="7"/>
      <c r="P11" s="18"/>
      <c r="Q11" s="17"/>
      <c r="R11" s="17"/>
    </row>
    <row r="12" spans="2:18" s="10" customFormat="1" x14ac:dyDescent="0.25">
      <c r="B12" s="6"/>
      <c r="C12" s="12" t="s">
        <v>133</v>
      </c>
      <c r="D12" s="13">
        <f t="shared" si="1"/>
        <v>0</v>
      </c>
      <c r="E12" s="14"/>
      <c r="F12" s="14"/>
      <c r="G12" s="14"/>
      <c r="H12" s="14"/>
      <c r="I12" s="14"/>
      <c r="J12" s="14"/>
      <c r="K12" s="189">
        <f>E12*'Ref. spotřeby'!$J$276+'04'!F12*'Ref. spotřeby'!$G$276+'04'!H12*'Ref. spotřeby'!$D$276+'04'!J12*('Ref. spotřeby'!$M$276+'Ref. spotřeby'!$P$276)</f>
        <v>0</v>
      </c>
      <c r="L12" s="15">
        <v>0</v>
      </c>
      <c r="M12" s="15">
        <f t="shared" si="0"/>
        <v>0</v>
      </c>
      <c r="N12" s="7"/>
      <c r="O12" s="7"/>
      <c r="P12" s="18"/>
      <c r="Q12" s="17"/>
      <c r="R12" s="17"/>
    </row>
    <row r="13" spans="2:18" s="10" customFormat="1" x14ac:dyDescent="0.25">
      <c r="B13" s="6"/>
      <c r="C13" s="12"/>
      <c r="D13" s="13">
        <f t="shared" si="1"/>
        <v>0</v>
      </c>
      <c r="E13" s="14"/>
      <c r="F13" s="14"/>
      <c r="G13" s="14"/>
      <c r="H13" s="14"/>
      <c r="I13" s="14"/>
      <c r="J13" s="14"/>
      <c r="K13" s="189">
        <f>E13*'Ref. spotřeby'!$J$276+'04'!F13*'Ref. spotřeby'!$G$276+'04'!H13*'Ref. spotřeby'!$D$276+'04'!J13*('Ref. spotřeby'!$M$276+'Ref. spotřeby'!$P$276)</f>
        <v>0</v>
      </c>
      <c r="L13" s="15">
        <v>0</v>
      </c>
      <c r="M13" s="15">
        <f t="shared" si="0"/>
        <v>0</v>
      </c>
      <c r="N13" s="7"/>
      <c r="O13" s="7"/>
      <c r="P13" s="18"/>
      <c r="Q13" s="17"/>
      <c r="R13" s="17"/>
    </row>
    <row r="14" spans="2:18" s="10" customFormat="1" x14ac:dyDescent="0.25">
      <c r="B14" s="5"/>
      <c r="C14" s="11" t="s">
        <v>51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>
        <f t="shared" si="0"/>
        <v>0</v>
      </c>
      <c r="N14" s="200"/>
      <c r="O14" s="200"/>
      <c r="P14" s="200"/>
      <c r="Q14" s="200"/>
      <c r="R14" s="200"/>
    </row>
    <row r="15" spans="2:18" s="10" customFormat="1" x14ac:dyDescent="0.25">
      <c r="B15" s="6"/>
      <c r="C15" s="12"/>
      <c r="D15" s="13">
        <f t="shared" ref="D15:D32" si="2">(E15*3.6)+F15+I15</f>
        <v>0</v>
      </c>
      <c r="E15" s="14"/>
      <c r="F15" s="14"/>
      <c r="G15" s="14"/>
      <c r="H15" s="14"/>
      <c r="I15" s="14"/>
      <c r="J15" s="14"/>
      <c r="K15" s="189">
        <f>E15*'Ref. spotřeby'!$J$276+'04'!F15*'Ref. spotřeby'!$G$276+'04'!H15*'Ref. spotřeby'!$D$276+'04'!J15*('Ref. spotřeby'!$M$276+'Ref. spotřeby'!$P$276)</f>
        <v>0</v>
      </c>
      <c r="L15" s="15">
        <v>0</v>
      </c>
      <c r="M15" s="15">
        <f t="shared" si="0"/>
        <v>0</v>
      </c>
      <c r="N15" s="7"/>
      <c r="O15" s="7"/>
      <c r="P15" s="18"/>
      <c r="Q15" s="17"/>
      <c r="R15" s="17"/>
    </row>
    <row r="16" spans="2:18" s="10" customFormat="1" x14ac:dyDescent="0.25">
      <c r="B16" s="6"/>
      <c r="C16" s="12"/>
      <c r="D16" s="13">
        <f t="shared" si="2"/>
        <v>0</v>
      </c>
      <c r="E16" s="14"/>
      <c r="F16" s="14"/>
      <c r="G16" s="14"/>
      <c r="H16" s="14"/>
      <c r="I16" s="14"/>
      <c r="J16" s="14"/>
      <c r="K16" s="189">
        <f>E16*'Ref. spotřeby'!$J$276+'04'!F16*'Ref. spotřeby'!$G$276+'04'!H16*'Ref. spotřeby'!$D$276+'04'!J16*('Ref. spotřeby'!$M$276+'Ref. spotřeby'!$P$276)</f>
        <v>0</v>
      </c>
      <c r="L16" s="15">
        <v>0</v>
      </c>
      <c r="M16" s="15">
        <f t="shared" si="0"/>
        <v>0</v>
      </c>
      <c r="N16" s="7"/>
      <c r="O16" s="7"/>
      <c r="P16" s="18"/>
      <c r="Q16" s="17"/>
      <c r="R16" s="17"/>
    </row>
    <row r="17" spans="2:18" s="10" customFormat="1" x14ac:dyDescent="0.25">
      <c r="B17" s="6"/>
      <c r="C17" s="12"/>
      <c r="D17" s="13">
        <f t="shared" si="2"/>
        <v>0</v>
      </c>
      <c r="E17" s="14"/>
      <c r="F17" s="14"/>
      <c r="G17" s="14"/>
      <c r="H17" s="14"/>
      <c r="I17" s="14"/>
      <c r="J17" s="14"/>
      <c r="K17" s="189">
        <f>E17*'Ref. spotřeby'!$J$276+'04'!F17*'Ref. spotřeby'!$G$276+'04'!H17*'Ref. spotřeby'!$D$276+'04'!J17*('Ref. spotřeby'!$M$276+'Ref. spotřeby'!$P$276)</f>
        <v>0</v>
      </c>
      <c r="L17" s="15">
        <v>0</v>
      </c>
      <c r="M17" s="15">
        <f t="shared" si="0"/>
        <v>0</v>
      </c>
      <c r="N17" s="7"/>
      <c r="O17" s="7"/>
      <c r="P17" s="18"/>
      <c r="Q17" s="17"/>
      <c r="R17" s="17"/>
    </row>
    <row r="18" spans="2:18" s="10" customFormat="1" x14ac:dyDescent="0.25">
      <c r="B18" s="6"/>
      <c r="C18" s="12"/>
      <c r="D18" s="13">
        <f t="shared" si="2"/>
        <v>0</v>
      </c>
      <c r="E18" s="14"/>
      <c r="F18" s="14"/>
      <c r="G18" s="14"/>
      <c r="H18" s="14"/>
      <c r="I18" s="14"/>
      <c r="J18" s="14"/>
      <c r="K18" s="189">
        <f>E18*'Ref. spotřeby'!$J$276+'04'!F18*'Ref. spotřeby'!$G$276+'04'!H18*'Ref. spotřeby'!$D$276+'04'!J18*('Ref. spotřeby'!$M$276+'Ref. spotřeby'!$P$276)</f>
        <v>0</v>
      </c>
      <c r="L18" s="15">
        <v>0</v>
      </c>
      <c r="M18" s="15">
        <f t="shared" si="0"/>
        <v>0</v>
      </c>
      <c r="N18" s="7"/>
      <c r="O18" s="7"/>
      <c r="P18" s="18"/>
      <c r="Q18" s="17"/>
      <c r="R18" s="17"/>
    </row>
    <row r="19" spans="2:18" s="10" customFormat="1" x14ac:dyDescent="0.25">
      <c r="B19" s="6"/>
      <c r="C19" s="12"/>
      <c r="D19" s="13">
        <f t="shared" si="2"/>
        <v>0</v>
      </c>
      <c r="E19" s="14"/>
      <c r="F19" s="14"/>
      <c r="G19" s="14"/>
      <c r="H19" s="14"/>
      <c r="I19" s="14"/>
      <c r="J19" s="14"/>
      <c r="K19" s="189">
        <f>E19*'Ref. spotřeby'!$J$276+'04'!F19*'Ref. spotřeby'!$G$276+'04'!H19*'Ref. spotřeby'!$D$276+'04'!J19*('Ref. spotřeby'!$M$276+'Ref. spotřeby'!$P$276)</f>
        <v>0</v>
      </c>
      <c r="L19" s="15">
        <v>0</v>
      </c>
      <c r="M19" s="15">
        <f t="shared" si="0"/>
        <v>0</v>
      </c>
      <c r="N19" s="7"/>
      <c r="O19" s="7"/>
      <c r="P19" s="18"/>
      <c r="Q19" s="17"/>
      <c r="R19" s="17"/>
    </row>
    <row r="20" spans="2:18" s="10" customFormat="1" x14ac:dyDescent="0.25">
      <c r="B20" s="6"/>
      <c r="C20" s="12"/>
      <c r="D20" s="13">
        <f t="shared" si="2"/>
        <v>0</v>
      </c>
      <c r="E20" s="14"/>
      <c r="F20" s="14"/>
      <c r="G20" s="14"/>
      <c r="H20" s="14"/>
      <c r="I20" s="14"/>
      <c r="J20" s="14"/>
      <c r="K20" s="189">
        <f>E20*'Ref. spotřeby'!$J$276+'04'!F20*'Ref. spotřeby'!$G$276+'04'!H20*'Ref. spotřeby'!$D$276+'04'!J20*('Ref. spotřeby'!$M$276+'Ref. spotřeby'!$P$276)</f>
        <v>0</v>
      </c>
      <c r="L20" s="15">
        <v>0</v>
      </c>
      <c r="M20" s="15">
        <f t="shared" si="0"/>
        <v>0</v>
      </c>
      <c r="N20" s="7"/>
      <c r="O20" s="7"/>
      <c r="P20" s="18"/>
      <c r="Q20" s="17"/>
      <c r="R20" s="17"/>
    </row>
    <row r="21" spans="2:18" s="10" customFormat="1" x14ac:dyDescent="0.25">
      <c r="B21" s="6"/>
      <c r="C21" s="12"/>
      <c r="D21" s="13">
        <f t="shared" si="2"/>
        <v>0</v>
      </c>
      <c r="E21" s="14"/>
      <c r="F21" s="14"/>
      <c r="G21" s="14"/>
      <c r="H21" s="14"/>
      <c r="I21" s="14"/>
      <c r="J21" s="14"/>
      <c r="K21" s="189">
        <f>E21*'Ref. spotřeby'!$J$276+'04'!F21*'Ref. spotřeby'!$G$276+'04'!H21*'Ref. spotřeby'!$D$276+'04'!J21*('Ref. spotřeby'!$M$276+'Ref. spotřeby'!$P$276)</f>
        <v>0</v>
      </c>
      <c r="L21" s="15">
        <v>0</v>
      </c>
      <c r="M21" s="15">
        <f t="shared" si="0"/>
        <v>0</v>
      </c>
      <c r="N21" s="7"/>
      <c r="O21" s="7"/>
      <c r="P21" s="18"/>
      <c r="Q21" s="17"/>
      <c r="R21" s="17"/>
    </row>
    <row r="22" spans="2:18" s="10" customFormat="1" x14ac:dyDescent="0.25">
      <c r="B22" s="6"/>
      <c r="C22" s="12"/>
      <c r="D22" s="13">
        <f t="shared" si="2"/>
        <v>0</v>
      </c>
      <c r="E22" s="14"/>
      <c r="F22" s="14"/>
      <c r="G22" s="14"/>
      <c r="H22" s="14"/>
      <c r="I22" s="14"/>
      <c r="J22" s="14"/>
      <c r="K22" s="189">
        <f>E22*'Ref. spotřeby'!$J$276+'04'!F22*'Ref. spotřeby'!$G$276+'04'!H22*'Ref. spotřeby'!$D$276+'04'!J22*('Ref. spotřeby'!$M$276+'Ref. spotřeby'!$P$276)</f>
        <v>0</v>
      </c>
      <c r="L22" s="15">
        <v>0</v>
      </c>
      <c r="M22" s="15">
        <f t="shared" si="0"/>
        <v>0</v>
      </c>
      <c r="N22" s="7"/>
      <c r="O22" s="7"/>
      <c r="P22" s="18"/>
      <c r="Q22" s="17"/>
      <c r="R22" s="17"/>
    </row>
    <row r="23" spans="2:18" s="10" customFormat="1" x14ac:dyDescent="0.25">
      <c r="B23" s="6"/>
      <c r="C23" s="12"/>
      <c r="D23" s="13">
        <f t="shared" si="2"/>
        <v>0</v>
      </c>
      <c r="E23" s="14"/>
      <c r="F23" s="14"/>
      <c r="G23" s="14"/>
      <c r="H23" s="14"/>
      <c r="I23" s="14"/>
      <c r="J23" s="14"/>
      <c r="K23" s="189">
        <f>E23*'Ref. spotřeby'!$J$276+'04'!F23*'Ref. spotřeby'!$G$276+'04'!H23*'Ref. spotřeby'!$D$276+'04'!J23*('Ref. spotřeby'!$M$276+'Ref. spotřeby'!$P$276)</f>
        <v>0</v>
      </c>
      <c r="L23" s="15">
        <v>0</v>
      </c>
      <c r="M23" s="15">
        <f t="shared" si="0"/>
        <v>0</v>
      </c>
      <c r="N23" s="7"/>
      <c r="O23" s="7"/>
      <c r="P23" s="18"/>
      <c r="Q23" s="17"/>
      <c r="R23" s="17"/>
    </row>
    <row r="24" spans="2:18" s="10" customFormat="1" x14ac:dyDescent="0.25">
      <c r="B24" s="6"/>
      <c r="C24" s="12"/>
      <c r="D24" s="13">
        <f t="shared" si="2"/>
        <v>0</v>
      </c>
      <c r="E24" s="14"/>
      <c r="F24" s="14"/>
      <c r="G24" s="14"/>
      <c r="H24" s="14"/>
      <c r="I24" s="14"/>
      <c r="J24" s="14"/>
      <c r="K24" s="189">
        <f>E24*'Ref. spotřeby'!$J$276+'04'!F24*'Ref. spotřeby'!$G$276+'04'!H24*'Ref. spotřeby'!$D$276+'04'!J24*('Ref. spotřeby'!$M$276+'Ref. spotřeby'!$P$276)</f>
        <v>0</v>
      </c>
      <c r="L24" s="15">
        <v>0</v>
      </c>
      <c r="M24" s="15">
        <f t="shared" si="0"/>
        <v>0</v>
      </c>
      <c r="N24" s="7"/>
      <c r="O24" s="7"/>
      <c r="P24" s="18"/>
      <c r="Q24" s="17"/>
      <c r="R24" s="17"/>
    </row>
    <row r="25" spans="2:18" s="10" customFormat="1" x14ac:dyDescent="0.25">
      <c r="B25" s="6"/>
      <c r="C25" s="12"/>
      <c r="D25" s="13">
        <f t="shared" si="2"/>
        <v>0</v>
      </c>
      <c r="E25" s="14"/>
      <c r="F25" s="14"/>
      <c r="G25" s="14"/>
      <c r="H25" s="14"/>
      <c r="I25" s="14"/>
      <c r="J25" s="14"/>
      <c r="K25" s="189">
        <f>E25*'Ref. spotřeby'!$J$276+'04'!F25*'Ref. spotřeby'!$G$276+'04'!H25*'Ref. spotřeby'!$D$276+'04'!J25*('Ref. spotřeby'!$M$276+'Ref. spotřeby'!$P$276)</f>
        <v>0</v>
      </c>
      <c r="L25" s="15">
        <v>0</v>
      </c>
      <c r="M25" s="15">
        <f t="shared" si="0"/>
        <v>0</v>
      </c>
      <c r="N25" s="7"/>
      <c r="O25" s="7"/>
      <c r="P25" s="18"/>
      <c r="Q25" s="17"/>
      <c r="R25" s="17"/>
    </row>
    <row r="26" spans="2:18" s="10" customFormat="1" x14ac:dyDescent="0.25">
      <c r="B26" s="6"/>
      <c r="C26" s="12"/>
      <c r="D26" s="13">
        <f t="shared" si="2"/>
        <v>0</v>
      </c>
      <c r="E26" s="14"/>
      <c r="F26" s="14"/>
      <c r="G26" s="14"/>
      <c r="H26" s="14"/>
      <c r="I26" s="14"/>
      <c r="J26" s="14"/>
      <c r="K26" s="189">
        <f>E26*'Ref. spotřeby'!$J$276+'04'!F26*'Ref. spotřeby'!$G$276+'04'!H26*'Ref. spotřeby'!$D$276+'04'!J26*('Ref. spotřeby'!$M$276+'Ref. spotřeby'!$P$276)</f>
        <v>0</v>
      </c>
      <c r="L26" s="15">
        <v>0</v>
      </c>
      <c r="M26" s="15">
        <f t="shared" si="0"/>
        <v>0</v>
      </c>
      <c r="N26" s="7"/>
      <c r="O26" s="7"/>
      <c r="P26" s="18"/>
      <c r="Q26" s="17"/>
      <c r="R26" s="17"/>
    </row>
    <row r="27" spans="2:18" s="10" customFormat="1" x14ac:dyDescent="0.25">
      <c r="B27" s="6"/>
      <c r="C27" s="12"/>
      <c r="D27" s="13">
        <f t="shared" si="2"/>
        <v>0</v>
      </c>
      <c r="E27" s="14"/>
      <c r="F27" s="14"/>
      <c r="G27" s="14"/>
      <c r="H27" s="14"/>
      <c r="I27" s="14"/>
      <c r="J27" s="14"/>
      <c r="K27" s="189">
        <f>E27*'Ref. spotřeby'!$J$276+'04'!F27*'Ref. spotřeby'!$G$276+'04'!H27*'Ref. spotřeby'!$D$276+'04'!J27*('Ref. spotřeby'!$M$276+'Ref. spotřeby'!$P$276)</f>
        <v>0</v>
      </c>
      <c r="L27" s="15">
        <v>0</v>
      </c>
      <c r="M27" s="15">
        <f t="shared" si="0"/>
        <v>0</v>
      </c>
      <c r="N27" s="7"/>
      <c r="O27" s="7"/>
      <c r="P27" s="18"/>
      <c r="Q27" s="17"/>
      <c r="R27" s="17"/>
    </row>
    <row r="28" spans="2:18" s="10" customFormat="1" x14ac:dyDescent="0.25">
      <c r="B28" s="6"/>
      <c r="C28" s="21"/>
      <c r="D28" s="13">
        <f t="shared" si="2"/>
        <v>0</v>
      </c>
      <c r="E28" s="14"/>
      <c r="F28" s="14"/>
      <c r="G28" s="14"/>
      <c r="H28" s="14"/>
      <c r="I28" s="14"/>
      <c r="J28" s="14"/>
      <c r="K28" s="189">
        <f>E28*'Ref. spotřeby'!$J$276+'04'!F28*'Ref. spotřeby'!$G$276+'04'!H28*'Ref. spotřeby'!$D$276+'04'!J28*('Ref. spotřeby'!$M$276+'Ref. spotřeby'!$P$276)</f>
        <v>0</v>
      </c>
      <c r="L28" s="15">
        <v>0</v>
      </c>
      <c r="M28" s="15">
        <f t="shared" si="0"/>
        <v>0</v>
      </c>
      <c r="N28" s="7"/>
      <c r="O28" s="7"/>
      <c r="P28" s="19"/>
      <c r="Q28" s="20"/>
      <c r="R28" s="17"/>
    </row>
    <row r="29" spans="2:18" s="10" customFormat="1" x14ac:dyDescent="0.25">
      <c r="B29" s="6"/>
      <c r="C29" s="12"/>
      <c r="D29" s="13">
        <f t="shared" si="2"/>
        <v>0</v>
      </c>
      <c r="E29" s="14"/>
      <c r="F29" s="14"/>
      <c r="G29" s="14"/>
      <c r="H29" s="14"/>
      <c r="I29" s="14"/>
      <c r="J29" s="14"/>
      <c r="K29" s="189">
        <f>E29*'Ref. spotřeby'!$J$276+'04'!F29*'Ref. spotřeby'!$G$276+'04'!H29*'Ref. spotřeby'!$D$276+'04'!J29*('Ref. spotřeby'!$M$276+'Ref. spotřeby'!$P$276)</f>
        <v>0</v>
      </c>
      <c r="L29" s="15">
        <v>0</v>
      </c>
      <c r="M29" s="15">
        <f t="shared" si="0"/>
        <v>0</v>
      </c>
      <c r="N29" s="7"/>
      <c r="O29" s="7"/>
      <c r="P29" s="18"/>
      <c r="Q29" s="17"/>
      <c r="R29" s="17"/>
    </row>
    <row r="30" spans="2:18" s="10" customFormat="1" x14ac:dyDescent="0.25">
      <c r="B30" s="6"/>
      <c r="C30" s="21"/>
      <c r="D30" s="13">
        <f t="shared" si="2"/>
        <v>0</v>
      </c>
      <c r="E30" s="14"/>
      <c r="F30" s="14"/>
      <c r="G30" s="14"/>
      <c r="H30" s="14"/>
      <c r="I30" s="14"/>
      <c r="J30" s="14"/>
      <c r="K30" s="189">
        <f>E30*'Ref. spotřeby'!$J$276+'04'!F30*'Ref. spotřeby'!$G$276+'04'!H30*'Ref. spotřeby'!$D$276+'04'!J30*('Ref. spotřeby'!$M$276+'Ref. spotřeby'!$P$276)</f>
        <v>0</v>
      </c>
      <c r="L30" s="15">
        <v>0</v>
      </c>
      <c r="M30" s="15">
        <f t="shared" si="0"/>
        <v>0</v>
      </c>
      <c r="N30" s="7"/>
      <c r="O30" s="7"/>
      <c r="P30" s="19"/>
      <c r="Q30" s="19"/>
      <c r="R30" s="17"/>
    </row>
    <row r="31" spans="2:18" s="10" customFormat="1" x14ac:dyDescent="0.25">
      <c r="B31" s="6"/>
      <c r="C31" s="12"/>
      <c r="D31" s="13">
        <f t="shared" si="2"/>
        <v>0</v>
      </c>
      <c r="E31" s="14"/>
      <c r="F31" s="14"/>
      <c r="G31" s="14"/>
      <c r="H31" s="14"/>
      <c r="I31" s="14"/>
      <c r="J31" s="14"/>
      <c r="K31" s="189">
        <f>E31*'Ref. spotřeby'!$J$276+'04'!F31*'Ref. spotřeby'!$G$276+'04'!H31*'Ref. spotřeby'!$D$276+'04'!J31*('Ref. spotřeby'!$M$276+'Ref. spotřeby'!$P$276)</f>
        <v>0</v>
      </c>
      <c r="L31" s="15">
        <v>0</v>
      </c>
      <c r="M31" s="15">
        <f t="shared" si="0"/>
        <v>0</v>
      </c>
      <c r="N31" s="7"/>
      <c r="O31" s="7"/>
      <c r="P31" s="18"/>
      <c r="Q31" s="17"/>
      <c r="R31" s="17"/>
    </row>
    <row r="32" spans="2:18" s="10" customFormat="1" x14ac:dyDescent="0.25">
      <c r="B32" s="6"/>
      <c r="C32" s="21"/>
      <c r="D32" s="13">
        <f t="shared" si="2"/>
        <v>0</v>
      </c>
      <c r="E32" s="14"/>
      <c r="F32" s="14"/>
      <c r="G32" s="14"/>
      <c r="H32" s="14"/>
      <c r="I32" s="14"/>
      <c r="J32" s="14"/>
      <c r="K32" s="189">
        <f>E32*'Ref. spotřeby'!$J$276+'04'!F32*'Ref. spotřeby'!$G$276+'04'!H32*'Ref. spotřeby'!$D$276+'04'!J32*('Ref. spotřeby'!$M$276+'Ref. spotřeby'!$P$276)</f>
        <v>0</v>
      </c>
      <c r="L32" s="15">
        <v>0</v>
      </c>
      <c r="M32" s="15">
        <f t="shared" si="0"/>
        <v>0</v>
      </c>
      <c r="N32" s="7"/>
      <c r="O32" s="7"/>
      <c r="P32" s="19"/>
      <c r="Q32" s="20"/>
      <c r="R32" s="17"/>
    </row>
    <row r="33" spans="2:18" s="10" customFormat="1" x14ac:dyDescent="0.25">
      <c r="B33" s="22"/>
      <c r="C33" s="23" t="s">
        <v>29</v>
      </c>
      <c r="D33" s="24">
        <f t="shared" ref="D33:O33" si="3">SUM(D8:D32)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5"/>
      <c r="Q33" s="25"/>
      <c r="R33" s="25"/>
    </row>
    <row r="34" spans="2:18" s="10" customFormat="1" x14ac:dyDescent="0.25">
      <c r="B34" s="45" t="s">
        <v>30</v>
      </c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209">
        <f>N33+O33</f>
        <v>0</v>
      </c>
      <c r="O34" s="209"/>
      <c r="P34" s="45"/>
      <c r="Q34" s="45"/>
      <c r="R34" s="45"/>
    </row>
    <row r="35" spans="2:18" s="10" customFormat="1" x14ac:dyDescent="0.25">
      <c r="B35" s="139" t="s">
        <v>35</v>
      </c>
      <c r="C35" s="45" t="s">
        <v>36</v>
      </c>
      <c r="D35" s="45"/>
      <c r="E35" s="45"/>
      <c r="F35" s="45"/>
      <c r="G35" s="45"/>
      <c r="H35" s="45"/>
      <c r="I35" s="45"/>
      <c r="J35" s="45"/>
      <c r="K35" s="136"/>
      <c r="L35" s="45"/>
      <c r="M35" s="45"/>
      <c r="N35" s="45"/>
      <c r="O35" s="45"/>
      <c r="P35" s="45"/>
      <c r="Q35" s="45"/>
      <c r="R35" s="45"/>
    </row>
    <row r="36" spans="2:18" s="10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0" customFormat="1" x14ac:dyDescent="0.25">
      <c r="B37" s="207" t="s">
        <v>52</v>
      </c>
      <c r="C37" s="207"/>
      <c r="D37" s="207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0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0" customFormat="1" x14ac:dyDescent="0.25">
      <c r="B39" s="45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0" customFormat="1" x14ac:dyDescent="0.25"/>
    <row r="41" spans="2:18" s="10" customFormat="1" x14ac:dyDescent="0.25">
      <c r="B41" s="61" t="s">
        <v>49</v>
      </c>
      <c r="C41" s="61">
        <f>Úspory!C2</f>
        <v>10</v>
      </c>
    </row>
    <row r="42" spans="2:18" s="10" customFormat="1" x14ac:dyDescent="0.25"/>
    <row r="43" spans="2:18" s="10" customFormat="1" x14ac:dyDescent="0.25"/>
    <row r="44" spans="2:18" s="10" customFormat="1" x14ac:dyDescent="0.25"/>
    <row r="45" spans="2:18" s="10" customFormat="1" x14ac:dyDescent="0.25"/>
    <row r="46" spans="2:18" s="10" customFormat="1" x14ac:dyDescent="0.25"/>
    <row r="47" spans="2:18" s="10" customFormat="1" x14ac:dyDescent="0.25"/>
    <row r="48" spans="2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</sheetData>
  <mergeCells count="21">
    <mergeCell ref="D7:R7"/>
    <mergeCell ref="D14:R14"/>
    <mergeCell ref="N34:O34"/>
    <mergeCell ref="B37:D37"/>
    <mergeCell ref="K4:K5"/>
    <mergeCell ref="L4:L5"/>
    <mergeCell ref="N4:O4"/>
    <mergeCell ref="P4:P5"/>
    <mergeCell ref="Q4:Q5"/>
    <mergeCell ref="R4:R5"/>
    <mergeCell ref="B1:R1"/>
    <mergeCell ref="B3:B6"/>
    <mergeCell ref="C3:C6"/>
    <mergeCell ref="D3:L3"/>
    <mergeCell ref="M3:M5"/>
    <mergeCell ref="N3:O3"/>
    <mergeCell ref="P3:R3"/>
    <mergeCell ref="D4:D5"/>
    <mergeCell ref="E4:I4"/>
    <mergeCell ref="J4:J5"/>
    <mergeCell ref="G5:I5"/>
  </mergeCells>
  <pageMargins left="0.7" right="0.7" top="0.78740157499999996" bottom="0.78740157499999996" header="0.3" footer="0.3"/>
  <pageSetup paperSize="9" orientation="portrait" verticalDpi="0" r:id="rId1"/>
  <ignoredErrors>
    <ignoredError sqref="K8 K15:K32 K9:K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C251"/>
  <sheetViews>
    <sheetView zoomScale="85" zoomScaleNormal="85" workbookViewId="0">
      <selection activeCell="C11" sqref="C11"/>
    </sheetView>
  </sheetViews>
  <sheetFormatPr defaultRowHeight="14.5" x14ac:dyDescent="0.25"/>
  <cols>
    <col min="1" max="1" width="3.36328125" style="10" customWidth="1"/>
    <col min="2" max="2" width="9.453125" style="8" customWidth="1"/>
    <col min="3" max="3" width="65.36328125" style="8" bestFit="1" customWidth="1"/>
    <col min="4" max="10" width="9" style="8" customWidth="1"/>
    <col min="11" max="18" width="14.6328125" style="8" customWidth="1"/>
    <col min="19" max="29" width="8.90625" style="10"/>
    <col min="30" max="220" width="8.90625" style="8"/>
    <col min="221" max="221" width="9.36328125" style="8" customWidth="1"/>
    <col min="222" max="222" width="9.453125" style="8" customWidth="1"/>
    <col min="223" max="223" width="44.54296875" style="8" customWidth="1"/>
    <col min="224" max="224" width="10.453125" style="8" customWidth="1"/>
    <col min="225" max="230" width="8.90625" style="8"/>
    <col min="231" max="231" width="9.36328125" style="8" bestFit="1" customWidth="1"/>
    <col min="232" max="232" width="10.6328125" style="8" customWidth="1"/>
    <col min="233" max="233" width="10.36328125" style="8" customWidth="1"/>
    <col min="234" max="234" width="9.6328125" style="8" customWidth="1"/>
    <col min="235" max="241" width="8.90625" style="8"/>
    <col min="242" max="242" width="9" style="8" customWidth="1"/>
    <col min="243" max="243" width="11" style="8" customWidth="1"/>
    <col min="244" max="248" width="8.90625" style="8"/>
    <col min="249" max="250" width="11.36328125" style="8" customWidth="1"/>
    <col min="251" max="251" width="8.90625" style="8"/>
    <col min="252" max="252" width="12.6328125" style="8" customWidth="1"/>
    <col min="253" max="254" width="11.6328125" style="8" customWidth="1"/>
    <col min="255" max="255" width="13.453125" style="8" customWidth="1"/>
    <col min="256" max="256" width="11.36328125" style="8" customWidth="1"/>
    <col min="257" max="257" width="8.90625" style="8"/>
    <col min="258" max="258" width="10" style="8" bestFit="1" customWidth="1"/>
    <col min="259" max="259" width="11.54296875" style="8" customWidth="1"/>
    <col min="260" max="261" width="9.6328125" style="8" customWidth="1"/>
    <col min="262" max="262" width="8.90625" style="8"/>
    <col min="263" max="263" width="10.54296875" style="8" customWidth="1"/>
    <col min="264" max="266" width="8.90625" style="8"/>
    <col min="267" max="267" width="10.54296875" style="8" customWidth="1"/>
    <col min="268" max="269" width="8.90625" style="8"/>
    <col min="270" max="270" width="10.453125" style="8" customWidth="1"/>
    <col min="271" max="476" width="8.90625" style="8"/>
    <col min="477" max="477" width="9.36328125" style="8" customWidth="1"/>
    <col min="478" max="478" width="9.453125" style="8" customWidth="1"/>
    <col min="479" max="479" width="44.54296875" style="8" customWidth="1"/>
    <col min="480" max="480" width="10.453125" style="8" customWidth="1"/>
    <col min="481" max="486" width="8.90625" style="8"/>
    <col min="487" max="487" width="9.36328125" style="8" bestFit="1" customWidth="1"/>
    <col min="488" max="488" width="10.6328125" style="8" customWidth="1"/>
    <col min="489" max="489" width="10.36328125" style="8" customWidth="1"/>
    <col min="490" max="490" width="9.6328125" style="8" customWidth="1"/>
    <col min="491" max="497" width="8.90625" style="8"/>
    <col min="498" max="498" width="9" style="8" customWidth="1"/>
    <col min="499" max="499" width="11" style="8" customWidth="1"/>
    <col min="500" max="504" width="8.90625" style="8"/>
    <col min="505" max="506" width="11.36328125" style="8" customWidth="1"/>
    <col min="507" max="507" width="8.90625" style="8"/>
    <col min="508" max="508" width="12.6328125" style="8" customWidth="1"/>
    <col min="509" max="510" width="11.6328125" style="8" customWidth="1"/>
    <col min="511" max="511" width="13.453125" style="8" customWidth="1"/>
    <col min="512" max="512" width="11.36328125" style="8" customWidth="1"/>
    <col min="513" max="513" width="8.90625" style="8"/>
    <col min="514" max="514" width="10" style="8" bestFit="1" customWidth="1"/>
    <col min="515" max="515" width="11.54296875" style="8" customWidth="1"/>
    <col min="516" max="517" width="9.6328125" style="8" customWidth="1"/>
    <col min="518" max="518" width="8.90625" style="8"/>
    <col min="519" max="519" width="10.54296875" style="8" customWidth="1"/>
    <col min="520" max="522" width="8.90625" style="8"/>
    <col min="523" max="523" width="10.54296875" style="8" customWidth="1"/>
    <col min="524" max="525" width="8.90625" style="8"/>
    <col min="526" max="526" width="10.453125" style="8" customWidth="1"/>
    <col min="527" max="732" width="8.90625" style="8"/>
    <col min="733" max="733" width="9.36328125" style="8" customWidth="1"/>
    <col min="734" max="734" width="9.453125" style="8" customWidth="1"/>
    <col min="735" max="735" width="44.54296875" style="8" customWidth="1"/>
    <col min="736" max="736" width="10.453125" style="8" customWidth="1"/>
    <col min="737" max="742" width="8.90625" style="8"/>
    <col min="743" max="743" width="9.36328125" style="8" bestFit="1" customWidth="1"/>
    <col min="744" max="744" width="10.6328125" style="8" customWidth="1"/>
    <col min="745" max="745" width="10.36328125" style="8" customWidth="1"/>
    <col min="746" max="746" width="9.6328125" style="8" customWidth="1"/>
    <col min="747" max="753" width="8.90625" style="8"/>
    <col min="754" max="754" width="9" style="8" customWidth="1"/>
    <col min="755" max="755" width="11" style="8" customWidth="1"/>
    <col min="756" max="760" width="8.90625" style="8"/>
    <col min="761" max="762" width="11.36328125" style="8" customWidth="1"/>
    <col min="763" max="763" width="8.90625" style="8"/>
    <col min="764" max="764" width="12.6328125" style="8" customWidth="1"/>
    <col min="765" max="766" width="11.6328125" style="8" customWidth="1"/>
    <col min="767" max="767" width="13.453125" style="8" customWidth="1"/>
    <col min="768" max="768" width="11.36328125" style="8" customWidth="1"/>
    <col min="769" max="769" width="8.90625" style="8"/>
    <col min="770" max="770" width="10" style="8" bestFit="1" customWidth="1"/>
    <col min="771" max="771" width="11.54296875" style="8" customWidth="1"/>
    <col min="772" max="773" width="9.6328125" style="8" customWidth="1"/>
    <col min="774" max="774" width="8.90625" style="8"/>
    <col min="775" max="775" width="10.54296875" style="8" customWidth="1"/>
    <col min="776" max="778" width="8.90625" style="8"/>
    <col min="779" max="779" width="10.54296875" style="8" customWidth="1"/>
    <col min="780" max="781" width="8.90625" style="8"/>
    <col min="782" max="782" width="10.453125" style="8" customWidth="1"/>
    <col min="783" max="988" width="8.90625" style="8"/>
    <col min="989" max="989" width="9.36328125" style="8" customWidth="1"/>
    <col min="990" max="990" width="9.453125" style="8" customWidth="1"/>
    <col min="991" max="991" width="44.54296875" style="8" customWidth="1"/>
    <col min="992" max="992" width="10.453125" style="8" customWidth="1"/>
    <col min="993" max="998" width="8.90625" style="8"/>
    <col min="999" max="999" width="9.36328125" style="8" bestFit="1" customWidth="1"/>
    <col min="1000" max="1000" width="10.6328125" style="8" customWidth="1"/>
    <col min="1001" max="1001" width="10.36328125" style="8" customWidth="1"/>
    <col min="1002" max="1002" width="9.6328125" style="8" customWidth="1"/>
    <col min="1003" max="1009" width="8.90625" style="8"/>
    <col min="1010" max="1010" width="9" style="8" customWidth="1"/>
    <col min="1011" max="1011" width="11" style="8" customWidth="1"/>
    <col min="1012" max="1016" width="8.90625" style="8"/>
    <col min="1017" max="1018" width="11.36328125" style="8" customWidth="1"/>
    <col min="1019" max="1019" width="8.90625" style="8"/>
    <col min="1020" max="1020" width="12.6328125" style="8" customWidth="1"/>
    <col min="1021" max="1022" width="11.6328125" style="8" customWidth="1"/>
    <col min="1023" max="1023" width="13.453125" style="8" customWidth="1"/>
    <col min="1024" max="1024" width="11.36328125" style="8" customWidth="1"/>
    <col min="1025" max="1025" width="8.90625" style="8"/>
    <col min="1026" max="1026" width="10" style="8" bestFit="1" customWidth="1"/>
    <col min="1027" max="1027" width="11.54296875" style="8" customWidth="1"/>
    <col min="1028" max="1029" width="9.6328125" style="8" customWidth="1"/>
    <col min="1030" max="1030" width="8.90625" style="8"/>
    <col min="1031" max="1031" width="10.54296875" style="8" customWidth="1"/>
    <col min="1032" max="1034" width="8.90625" style="8"/>
    <col min="1035" max="1035" width="10.54296875" style="8" customWidth="1"/>
    <col min="1036" max="1037" width="8.90625" style="8"/>
    <col min="1038" max="1038" width="10.453125" style="8" customWidth="1"/>
    <col min="1039" max="1244" width="8.90625" style="8"/>
    <col min="1245" max="1245" width="9.36328125" style="8" customWidth="1"/>
    <col min="1246" max="1246" width="9.453125" style="8" customWidth="1"/>
    <col min="1247" max="1247" width="44.54296875" style="8" customWidth="1"/>
    <col min="1248" max="1248" width="10.453125" style="8" customWidth="1"/>
    <col min="1249" max="1254" width="8.90625" style="8"/>
    <col min="1255" max="1255" width="9.36328125" style="8" bestFit="1" customWidth="1"/>
    <col min="1256" max="1256" width="10.6328125" style="8" customWidth="1"/>
    <col min="1257" max="1257" width="10.36328125" style="8" customWidth="1"/>
    <col min="1258" max="1258" width="9.6328125" style="8" customWidth="1"/>
    <col min="1259" max="1265" width="8.90625" style="8"/>
    <col min="1266" max="1266" width="9" style="8" customWidth="1"/>
    <col min="1267" max="1267" width="11" style="8" customWidth="1"/>
    <col min="1268" max="1272" width="8.90625" style="8"/>
    <col min="1273" max="1274" width="11.36328125" style="8" customWidth="1"/>
    <col min="1275" max="1275" width="8.90625" style="8"/>
    <col min="1276" max="1276" width="12.6328125" style="8" customWidth="1"/>
    <col min="1277" max="1278" width="11.6328125" style="8" customWidth="1"/>
    <col min="1279" max="1279" width="13.453125" style="8" customWidth="1"/>
    <col min="1280" max="1280" width="11.36328125" style="8" customWidth="1"/>
    <col min="1281" max="1281" width="8.90625" style="8"/>
    <col min="1282" max="1282" width="10" style="8" bestFit="1" customWidth="1"/>
    <col min="1283" max="1283" width="11.54296875" style="8" customWidth="1"/>
    <col min="1284" max="1285" width="9.6328125" style="8" customWidth="1"/>
    <col min="1286" max="1286" width="8.90625" style="8"/>
    <col min="1287" max="1287" width="10.54296875" style="8" customWidth="1"/>
    <col min="1288" max="1290" width="8.90625" style="8"/>
    <col min="1291" max="1291" width="10.54296875" style="8" customWidth="1"/>
    <col min="1292" max="1293" width="8.90625" style="8"/>
    <col min="1294" max="1294" width="10.453125" style="8" customWidth="1"/>
    <col min="1295" max="1500" width="8.90625" style="8"/>
    <col min="1501" max="1501" width="9.36328125" style="8" customWidth="1"/>
    <col min="1502" max="1502" width="9.453125" style="8" customWidth="1"/>
    <col min="1503" max="1503" width="44.54296875" style="8" customWidth="1"/>
    <col min="1504" max="1504" width="10.453125" style="8" customWidth="1"/>
    <col min="1505" max="1510" width="8.90625" style="8"/>
    <col min="1511" max="1511" width="9.36328125" style="8" bestFit="1" customWidth="1"/>
    <col min="1512" max="1512" width="10.6328125" style="8" customWidth="1"/>
    <col min="1513" max="1513" width="10.36328125" style="8" customWidth="1"/>
    <col min="1514" max="1514" width="9.6328125" style="8" customWidth="1"/>
    <col min="1515" max="1521" width="8.90625" style="8"/>
    <col min="1522" max="1522" width="9" style="8" customWidth="1"/>
    <col min="1523" max="1523" width="11" style="8" customWidth="1"/>
    <col min="1524" max="1528" width="8.90625" style="8"/>
    <col min="1529" max="1530" width="11.36328125" style="8" customWidth="1"/>
    <col min="1531" max="1531" width="8.90625" style="8"/>
    <col min="1532" max="1532" width="12.6328125" style="8" customWidth="1"/>
    <col min="1533" max="1534" width="11.6328125" style="8" customWidth="1"/>
    <col min="1535" max="1535" width="13.453125" style="8" customWidth="1"/>
    <col min="1536" max="1536" width="11.36328125" style="8" customWidth="1"/>
    <col min="1537" max="1537" width="8.90625" style="8"/>
    <col min="1538" max="1538" width="10" style="8" bestFit="1" customWidth="1"/>
    <col min="1539" max="1539" width="11.54296875" style="8" customWidth="1"/>
    <col min="1540" max="1541" width="9.6328125" style="8" customWidth="1"/>
    <col min="1542" max="1542" width="8.90625" style="8"/>
    <col min="1543" max="1543" width="10.54296875" style="8" customWidth="1"/>
    <col min="1544" max="1546" width="8.90625" style="8"/>
    <col min="1547" max="1547" width="10.54296875" style="8" customWidth="1"/>
    <col min="1548" max="1549" width="8.90625" style="8"/>
    <col min="1550" max="1550" width="10.453125" style="8" customWidth="1"/>
    <col min="1551" max="1756" width="8.90625" style="8"/>
    <col min="1757" max="1757" width="9.36328125" style="8" customWidth="1"/>
    <col min="1758" max="1758" width="9.453125" style="8" customWidth="1"/>
    <col min="1759" max="1759" width="44.54296875" style="8" customWidth="1"/>
    <col min="1760" max="1760" width="10.453125" style="8" customWidth="1"/>
    <col min="1761" max="1766" width="8.90625" style="8"/>
    <col min="1767" max="1767" width="9.36328125" style="8" bestFit="1" customWidth="1"/>
    <col min="1768" max="1768" width="10.6328125" style="8" customWidth="1"/>
    <col min="1769" max="1769" width="10.36328125" style="8" customWidth="1"/>
    <col min="1770" max="1770" width="9.6328125" style="8" customWidth="1"/>
    <col min="1771" max="1777" width="8.90625" style="8"/>
    <col min="1778" max="1778" width="9" style="8" customWidth="1"/>
    <col min="1779" max="1779" width="11" style="8" customWidth="1"/>
    <col min="1780" max="1784" width="8.90625" style="8"/>
    <col min="1785" max="1786" width="11.36328125" style="8" customWidth="1"/>
    <col min="1787" max="1787" width="8.90625" style="8"/>
    <col min="1788" max="1788" width="12.6328125" style="8" customWidth="1"/>
    <col min="1789" max="1790" width="11.6328125" style="8" customWidth="1"/>
    <col min="1791" max="1791" width="13.453125" style="8" customWidth="1"/>
    <col min="1792" max="1792" width="11.36328125" style="8" customWidth="1"/>
    <col min="1793" max="1793" width="8.90625" style="8"/>
    <col min="1794" max="1794" width="10" style="8" bestFit="1" customWidth="1"/>
    <col min="1795" max="1795" width="11.54296875" style="8" customWidth="1"/>
    <col min="1796" max="1797" width="9.6328125" style="8" customWidth="1"/>
    <col min="1798" max="1798" width="8.90625" style="8"/>
    <col min="1799" max="1799" width="10.54296875" style="8" customWidth="1"/>
    <col min="1800" max="1802" width="8.90625" style="8"/>
    <col min="1803" max="1803" width="10.54296875" style="8" customWidth="1"/>
    <col min="1804" max="1805" width="8.90625" style="8"/>
    <col min="1806" max="1806" width="10.453125" style="8" customWidth="1"/>
    <col min="1807" max="2012" width="8.90625" style="8"/>
    <col min="2013" max="2013" width="9.36328125" style="8" customWidth="1"/>
    <col min="2014" max="2014" width="9.453125" style="8" customWidth="1"/>
    <col min="2015" max="2015" width="44.54296875" style="8" customWidth="1"/>
    <col min="2016" max="2016" width="10.453125" style="8" customWidth="1"/>
    <col min="2017" max="2022" width="8.90625" style="8"/>
    <col min="2023" max="2023" width="9.36328125" style="8" bestFit="1" customWidth="1"/>
    <col min="2024" max="2024" width="10.6328125" style="8" customWidth="1"/>
    <col min="2025" max="2025" width="10.36328125" style="8" customWidth="1"/>
    <col min="2026" max="2026" width="9.6328125" style="8" customWidth="1"/>
    <col min="2027" max="2033" width="8.90625" style="8"/>
    <col min="2034" max="2034" width="9" style="8" customWidth="1"/>
    <col min="2035" max="2035" width="11" style="8" customWidth="1"/>
    <col min="2036" max="2040" width="8.90625" style="8"/>
    <col min="2041" max="2042" width="11.36328125" style="8" customWidth="1"/>
    <col min="2043" max="2043" width="8.90625" style="8"/>
    <col min="2044" max="2044" width="12.6328125" style="8" customWidth="1"/>
    <col min="2045" max="2046" width="11.6328125" style="8" customWidth="1"/>
    <col min="2047" max="2047" width="13.453125" style="8" customWidth="1"/>
    <col min="2048" max="2048" width="11.36328125" style="8" customWidth="1"/>
    <col min="2049" max="2049" width="8.90625" style="8"/>
    <col min="2050" max="2050" width="10" style="8" bestFit="1" customWidth="1"/>
    <col min="2051" max="2051" width="11.54296875" style="8" customWidth="1"/>
    <col min="2052" max="2053" width="9.6328125" style="8" customWidth="1"/>
    <col min="2054" max="2054" width="8.90625" style="8"/>
    <col min="2055" max="2055" width="10.54296875" style="8" customWidth="1"/>
    <col min="2056" max="2058" width="8.90625" style="8"/>
    <col min="2059" max="2059" width="10.54296875" style="8" customWidth="1"/>
    <col min="2060" max="2061" width="8.90625" style="8"/>
    <col min="2062" max="2062" width="10.453125" style="8" customWidth="1"/>
    <col min="2063" max="2268" width="8.90625" style="8"/>
    <col min="2269" max="2269" width="9.36328125" style="8" customWidth="1"/>
    <col min="2270" max="2270" width="9.453125" style="8" customWidth="1"/>
    <col min="2271" max="2271" width="44.54296875" style="8" customWidth="1"/>
    <col min="2272" max="2272" width="10.453125" style="8" customWidth="1"/>
    <col min="2273" max="2278" width="8.90625" style="8"/>
    <col min="2279" max="2279" width="9.36328125" style="8" bestFit="1" customWidth="1"/>
    <col min="2280" max="2280" width="10.6328125" style="8" customWidth="1"/>
    <col min="2281" max="2281" width="10.36328125" style="8" customWidth="1"/>
    <col min="2282" max="2282" width="9.6328125" style="8" customWidth="1"/>
    <col min="2283" max="2289" width="8.90625" style="8"/>
    <col min="2290" max="2290" width="9" style="8" customWidth="1"/>
    <col min="2291" max="2291" width="11" style="8" customWidth="1"/>
    <col min="2292" max="2296" width="8.90625" style="8"/>
    <col min="2297" max="2298" width="11.36328125" style="8" customWidth="1"/>
    <col min="2299" max="2299" width="8.90625" style="8"/>
    <col min="2300" max="2300" width="12.6328125" style="8" customWidth="1"/>
    <col min="2301" max="2302" width="11.6328125" style="8" customWidth="1"/>
    <col min="2303" max="2303" width="13.453125" style="8" customWidth="1"/>
    <col min="2304" max="2304" width="11.36328125" style="8" customWidth="1"/>
    <col min="2305" max="2305" width="8.90625" style="8"/>
    <col min="2306" max="2306" width="10" style="8" bestFit="1" customWidth="1"/>
    <col min="2307" max="2307" width="11.54296875" style="8" customWidth="1"/>
    <col min="2308" max="2309" width="9.6328125" style="8" customWidth="1"/>
    <col min="2310" max="2310" width="8.90625" style="8"/>
    <col min="2311" max="2311" width="10.54296875" style="8" customWidth="1"/>
    <col min="2312" max="2314" width="8.90625" style="8"/>
    <col min="2315" max="2315" width="10.54296875" style="8" customWidth="1"/>
    <col min="2316" max="2317" width="8.90625" style="8"/>
    <col min="2318" max="2318" width="10.453125" style="8" customWidth="1"/>
    <col min="2319" max="2524" width="8.90625" style="8"/>
    <col min="2525" max="2525" width="9.36328125" style="8" customWidth="1"/>
    <col min="2526" max="2526" width="9.453125" style="8" customWidth="1"/>
    <col min="2527" max="2527" width="44.54296875" style="8" customWidth="1"/>
    <col min="2528" max="2528" width="10.453125" style="8" customWidth="1"/>
    <col min="2529" max="2534" width="8.90625" style="8"/>
    <col min="2535" max="2535" width="9.36328125" style="8" bestFit="1" customWidth="1"/>
    <col min="2536" max="2536" width="10.6328125" style="8" customWidth="1"/>
    <col min="2537" max="2537" width="10.36328125" style="8" customWidth="1"/>
    <col min="2538" max="2538" width="9.6328125" style="8" customWidth="1"/>
    <col min="2539" max="2545" width="8.90625" style="8"/>
    <col min="2546" max="2546" width="9" style="8" customWidth="1"/>
    <col min="2547" max="2547" width="11" style="8" customWidth="1"/>
    <col min="2548" max="2552" width="8.90625" style="8"/>
    <col min="2553" max="2554" width="11.36328125" style="8" customWidth="1"/>
    <col min="2555" max="2555" width="8.90625" style="8"/>
    <col min="2556" max="2556" width="12.6328125" style="8" customWidth="1"/>
    <col min="2557" max="2558" width="11.6328125" style="8" customWidth="1"/>
    <col min="2559" max="2559" width="13.453125" style="8" customWidth="1"/>
    <col min="2560" max="2560" width="11.36328125" style="8" customWidth="1"/>
    <col min="2561" max="2561" width="8.90625" style="8"/>
    <col min="2562" max="2562" width="10" style="8" bestFit="1" customWidth="1"/>
    <col min="2563" max="2563" width="11.54296875" style="8" customWidth="1"/>
    <col min="2564" max="2565" width="9.6328125" style="8" customWidth="1"/>
    <col min="2566" max="2566" width="8.90625" style="8"/>
    <col min="2567" max="2567" width="10.54296875" style="8" customWidth="1"/>
    <col min="2568" max="2570" width="8.90625" style="8"/>
    <col min="2571" max="2571" width="10.54296875" style="8" customWidth="1"/>
    <col min="2572" max="2573" width="8.90625" style="8"/>
    <col min="2574" max="2574" width="10.453125" style="8" customWidth="1"/>
    <col min="2575" max="2780" width="8.90625" style="8"/>
    <col min="2781" max="2781" width="9.36328125" style="8" customWidth="1"/>
    <col min="2782" max="2782" width="9.453125" style="8" customWidth="1"/>
    <col min="2783" max="2783" width="44.54296875" style="8" customWidth="1"/>
    <col min="2784" max="2784" width="10.453125" style="8" customWidth="1"/>
    <col min="2785" max="2790" width="8.90625" style="8"/>
    <col min="2791" max="2791" width="9.36328125" style="8" bestFit="1" customWidth="1"/>
    <col min="2792" max="2792" width="10.6328125" style="8" customWidth="1"/>
    <col min="2793" max="2793" width="10.36328125" style="8" customWidth="1"/>
    <col min="2794" max="2794" width="9.6328125" style="8" customWidth="1"/>
    <col min="2795" max="2801" width="8.90625" style="8"/>
    <col min="2802" max="2802" width="9" style="8" customWidth="1"/>
    <col min="2803" max="2803" width="11" style="8" customWidth="1"/>
    <col min="2804" max="2808" width="8.90625" style="8"/>
    <col min="2809" max="2810" width="11.36328125" style="8" customWidth="1"/>
    <col min="2811" max="2811" width="8.90625" style="8"/>
    <col min="2812" max="2812" width="12.6328125" style="8" customWidth="1"/>
    <col min="2813" max="2814" width="11.6328125" style="8" customWidth="1"/>
    <col min="2815" max="2815" width="13.453125" style="8" customWidth="1"/>
    <col min="2816" max="2816" width="11.36328125" style="8" customWidth="1"/>
    <col min="2817" max="2817" width="8.90625" style="8"/>
    <col min="2818" max="2818" width="10" style="8" bestFit="1" customWidth="1"/>
    <col min="2819" max="2819" width="11.54296875" style="8" customWidth="1"/>
    <col min="2820" max="2821" width="9.6328125" style="8" customWidth="1"/>
    <col min="2822" max="2822" width="8.90625" style="8"/>
    <col min="2823" max="2823" width="10.54296875" style="8" customWidth="1"/>
    <col min="2824" max="2826" width="8.90625" style="8"/>
    <col min="2827" max="2827" width="10.54296875" style="8" customWidth="1"/>
    <col min="2828" max="2829" width="8.90625" style="8"/>
    <col min="2830" max="2830" width="10.453125" style="8" customWidth="1"/>
    <col min="2831" max="3036" width="8.90625" style="8"/>
    <col min="3037" max="3037" width="9.36328125" style="8" customWidth="1"/>
    <col min="3038" max="3038" width="9.453125" style="8" customWidth="1"/>
    <col min="3039" max="3039" width="44.54296875" style="8" customWidth="1"/>
    <col min="3040" max="3040" width="10.453125" style="8" customWidth="1"/>
    <col min="3041" max="3046" width="8.90625" style="8"/>
    <col min="3047" max="3047" width="9.36328125" style="8" bestFit="1" customWidth="1"/>
    <col min="3048" max="3048" width="10.6328125" style="8" customWidth="1"/>
    <col min="3049" max="3049" width="10.36328125" style="8" customWidth="1"/>
    <col min="3050" max="3050" width="9.6328125" style="8" customWidth="1"/>
    <col min="3051" max="3057" width="8.90625" style="8"/>
    <col min="3058" max="3058" width="9" style="8" customWidth="1"/>
    <col min="3059" max="3059" width="11" style="8" customWidth="1"/>
    <col min="3060" max="3064" width="8.90625" style="8"/>
    <col min="3065" max="3066" width="11.36328125" style="8" customWidth="1"/>
    <col min="3067" max="3067" width="8.90625" style="8"/>
    <col min="3068" max="3068" width="12.6328125" style="8" customWidth="1"/>
    <col min="3069" max="3070" width="11.6328125" style="8" customWidth="1"/>
    <col min="3071" max="3071" width="13.453125" style="8" customWidth="1"/>
    <col min="3072" max="3072" width="11.36328125" style="8" customWidth="1"/>
    <col min="3073" max="3073" width="8.90625" style="8"/>
    <col min="3074" max="3074" width="10" style="8" bestFit="1" customWidth="1"/>
    <col min="3075" max="3075" width="11.54296875" style="8" customWidth="1"/>
    <col min="3076" max="3077" width="9.6328125" style="8" customWidth="1"/>
    <col min="3078" max="3078" width="8.90625" style="8"/>
    <col min="3079" max="3079" width="10.54296875" style="8" customWidth="1"/>
    <col min="3080" max="3082" width="8.90625" style="8"/>
    <col min="3083" max="3083" width="10.54296875" style="8" customWidth="1"/>
    <col min="3084" max="3085" width="8.90625" style="8"/>
    <col min="3086" max="3086" width="10.453125" style="8" customWidth="1"/>
    <col min="3087" max="3292" width="8.90625" style="8"/>
    <col min="3293" max="3293" width="9.36328125" style="8" customWidth="1"/>
    <col min="3294" max="3294" width="9.453125" style="8" customWidth="1"/>
    <col min="3295" max="3295" width="44.54296875" style="8" customWidth="1"/>
    <col min="3296" max="3296" width="10.453125" style="8" customWidth="1"/>
    <col min="3297" max="3302" width="8.90625" style="8"/>
    <col min="3303" max="3303" width="9.36328125" style="8" bestFit="1" customWidth="1"/>
    <col min="3304" max="3304" width="10.6328125" style="8" customWidth="1"/>
    <col min="3305" max="3305" width="10.36328125" style="8" customWidth="1"/>
    <col min="3306" max="3306" width="9.6328125" style="8" customWidth="1"/>
    <col min="3307" max="3313" width="8.90625" style="8"/>
    <col min="3314" max="3314" width="9" style="8" customWidth="1"/>
    <col min="3315" max="3315" width="11" style="8" customWidth="1"/>
    <col min="3316" max="3320" width="8.90625" style="8"/>
    <col min="3321" max="3322" width="11.36328125" style="8" customWidth="1"/>
    <col min="3323" max="3323" width="8.90625" style="8"/>
    <col min="3324" max="3324" width="12.6328125" style="8" customWidth="1"/>
    <col min="3325" max="3326" width="11.6328125" style="8" customWidth="1"/>
    <col min="3327" max="3327" width="13.453125" style="8" customWidth="1"/>
    <col min="3328" max="3328" width="11.36328125" style="8" customWidth="1"/>
    <col min="3329" max="3329" width="8.90625" style="8"/>
    <col min="3330" max="3330" width="10" style="8" bestFit="1" customWidth="1"/>
    <col min="3331" max="3331" width="11.54296875" style="8" customWidth="1"/>
    <col min="3332" max="3333" width="9.6328125" style="8" customWidth="1"/>
    <col min="3334" max="3334" width="8.90625" style="8"/>
    <col min="3335" max="3335" width="10.54296875" style="8" customWidth="1"/>
    <col min="3336" max="3338" width="8.90625" style="8"/>
    <col min="3339" max="3339" width="10.54296875" style="8" customWidth="1"/>
    <col min="3340" max="3341" width="8.90625" style="8"/>
    <col min="3342" max="3342" width="10.453125" style="8" customWidth="1"/>
    <col min="3343" max="3548" width="8.90625" style="8"/>
    <col min="3549" max="3549" width="9.36328125" style="8" customWidth="1"/>
    <col min="3550" max="3550" width="9.453125" style="8" customWidth="1"/>
    <col min="3551" max="3551" width="44.54296875" style="8" customWidth="1"/>
    <col min="3552" max="3552" width="10.453125" style="8" customWidth="1"/>
    <col min="3553" max="3558" width="8.90625" style="8"/>
    <col min="3559" max="3559" width="9.36328125" style="8" bestFit="1" customWidth="1"/>
    <col min="3560" max="3560" width="10.6328125" style="8" customWidth="1"/>
    <col min="3561" max="3561" width="10.36328125" style="8" customWidth="1"/>
    <col min="3562" max="3562" width="9.6328125" style="8" customWidth="1"/>
    <col min="3563" max="3569" width="8.90625" style="8"/>
    <col min="3570" max="3570" width="9" style="8" customWidth="1"/>
    <col min="3571" max="3571" width="11" style="8" customWidth="1"/>
    <col min="3572" max="3576" width="8.90625" style="8"/>
    <col min="3577" max="3578" width="11.36328125" style="8" customWidth="1"/>
    <col min="3579" max="3579" width="8.90625" style="8"/>
    <col min="3580" max="3580" width="12.6328125" style="8" customWidth="1"/>
    <col min="3581" max="3582" width="11.6328125" style="8" customWidth="1"/>
    <col min="3583" max="3583" width="13.453125" style="8" customWidth="1"/>
    <col min="3584" max="3584" width="11.36328125" style="8" customWidth="1"/>
    <col min="3585" max="3585" width="8.90625" style="8"/>
    <col min="3586" max="3586" width="10" style="8" bestFit="1" customWidth="1"/>
    <col min="3587" max="3587" width="11.54296875" style="8" customWidth="1"/>
    <col min="3588" max="3589" width="9.6328125" style="8" customWidth="1"/>
    <col min="3590" max="3590" width="8.90625" style="8"/>
    <col min="3591" max="3591" width="10.54296875" style="8" customWidth="1"/>
    <col min="3592" max="3594" width="8.90625" style="8"/>
    <col min="3595" max="3595" width="10.54296875" style="8" customWidth="1"/>
    <col min="3596" max="3597" width="8.90625" style="8"/>
    <col min="3598" max="3598" width="10.453125" style="8" customWidth="1"/>
    <col min="3599" max="3804" width="8.90625" style="8"/>
    <col min="3805" max="3805" width="9.36328125" style="8" customWidth="1"/>
    <col min="3806" max="3806" width="9.453125" style="8" customWidth="1"/>
    <col min="3807" max="3807" width="44.54296875" style="8" customWidth="1"/>
    <col min="3808" max="3808" width="10.453125" style="8" customWidth="1"/>
    <col min="3809" max="3814" width="8.90625" style="8"/>
    <col min="3815" max="3815" width="9.36328125" style="8" bestFit="1" customWidth="1"/>
    <col min="3816" max="3816" width="10.6328125" style="8" customWidth="1"/>
    <col min="3817" max="3817" width="10.36328125" style="8" customWidth="1"/>
    <col min="3818" max="3818" width="9.6328125" style="8" customWidth="1"/>
    <col min="3819" max="3825" width="8.90625" style="8"/>
    <col min="3826" max="3826" width="9" style="8" customWidth="1"/>
    <col min="3827" max="3827" width="11" style="8" customWidth="1"/>
    <col min="3828" max="3832" width="8.90625" style="8"/>
    <col min="3833" max="3834" width="11.36328125" style="8" customWidth="1"/>
    <col min="3835" max="3835" width="8.90625" style="8"/>
    <col min="3836" max="3836" width="12.6328125" style="8" customWidth="1"/>
    <col min="3837" max="3838" width="11.6328125" style="8" customWidth="1"/>
    <col min="3839" max="3839" width="13.453125" style="8" customWidth="1"/>
    <col min="3840" max="3840" width="11.36328125" style="8" customWidth="1"/>
    <col min="3841" max="3841" width="8.90625" style="8"/>
    <col min="3842" max="3842" width="10" style="8" bestFit="1" customWidth="1"/>
    <col min="3843" max="3843" width="11.54296875" style="8" customWidth="1"/>
    <col min="3844" max="3845" width="9.6328125" style="8" customWidth="1"/>
    <col min="3846" max="3846" width="8.90625" style="8"/>
    <col min="3847" max="3847" width="10.54296875" style="8" customWidth="1"/>
    <col min="3848" max="3850" width="8.90625" style="8"/>
    <col min="3851" max="3851" width="10.54296875" style="8" customWidth="1"/>
    <col min="3852" max="3853" width="8.90625" style="8"/>
    <col min="3854" max="3854" width="10.453125" style="8" customWidth="1"/>
    <col min="3855" max="4060" width="8.90625" style="8"/>
    <col min="4061" max="4061" width="9.36328125" style="8" customWidth="1"/>
    <col min="4062" max="4062" width="9.453125" style="8" customWidth="1"/>
    <col min="4063" max="4063" width="44.54296875" style="8" customWidth="1"/>
    <col min="4064" max="4064" width="10.453125" style="8" customWidth="1"/>
    <col min="4065" max="4070" width="8.90625" style="8"/>
    <col min="4071" max="4071" width="9.36328125" style="8" bestFit="1" customWidth="1"/>
    <col min="4072" max="4072" width="10.6328125" style="8" customWidth="1"/>
    <col min="4073" max="4073" width="10.36328125" style="8" customWidth="1"/>
    <col min="4074" max="4074" width="9.6328125" style="8" customWidth="1"/>
    <col min="4075" max="4081" width="8.90625" style="8"/>
    <col min="4082" max="4082" width="9" style="8" customWidth="1"/>
    <col min="4083" max="4083" width="11" style="8" customWidth="1"/>
    <col min="4084" max="4088" width="8.90625" style="8"/>
    <col min="4089" max="4090" width="11.36328125" style="8" customWidth="1"/>
    <col min="4091" max="4091" width="8.90625" style="8"/>
    <col min="4092" max="4092" width="12.6328125" style="8" customWidth="1"/>
    <col min="4093" max="4094" width="11.6328125" style="8" customWidth="1"/>
    <col min="4095" max="4095" width="13.453125" style="8" customWidth="1"/>
    <col min="4096" max="4096" width="11.36328125" style="8" customWidth="1"/>
    <col min="4097" max="4097" width="8.90625" style="8"/>
    <col min="4098" max="4098" width="10" style="8" bestFit="1" customWidth="1"/>
    <col min="4099" max="4099" width="11.54296875" style="8" customWidth="1"/>
    <col min="4100" max="4101" width="9.6328125" style="8" customWidth="1"/>
    <col min="4102" max="4102" width="8.90625" style="8"/>
    <col min="4103" max="4103" width="10.54296875" style="8" customWidth="1"/>
    <col min="4104" max="4106" width="8.90625" style="8"/>
    <col min="4107" max="4107" width="10.54296875" style="8" customWidth="1"/>
    <col min="4108" max="4109" width="8.90625" style="8"/>
    <col min="4110" max="4110" width="10.453125" style="8" customWidth="1"/>
    <col min="4111" max="4316" width="8.90625" style="8"/>
    <col min="4317" max="4317" width="9.36328125" style="8" customWidth="1"/>
    <col min="4318" max="4318" width="9.453125" style="8" customWidth="1"/>
    <col min="4319" max="4319" width="44.54296875" style="8" customWidth="1"/>
    <col min="4320" max="4320" width="10.453125" style="8" customWidth="1"/>
    <col min="4321" max="4326" width="8.90625" style="8"/>
    <col min="4327" max="4327" width="9.36328125" style="8" bestFit="1" customWidth="1"/>
    <col min="4328" max="4328" width="10.6328125" style="8" customWidth="1"/>
    <col min="4329" max="4329" width="10.36328125" style="8" customWidth="1"/>
    <col min="4330" max="4330" width="9.6328125" style="8" customWidth="1"/>
    <col min="4331" max="4337" width="8.90625" style="8"/>
    <col min="4338" max="4338" width="9" style="8" customWidth="1"/>
    <col min="4339" max="4339" width="11" style="8" customWidth="1"/>
    <col min="4340" max="4344" width="8.90625" style="8"/>
    <col min="4345" max="4346" width="11.36328125" style="8" customWidth="1"/>
    <col min="4347" max="4347" width="8.90625" style="8"/>
    <col min="4348" max="4348" width="12.6328125" style="8" customWidth="1"/>
    <col min="4349" max="4350" width="11.6328125" style="8" customWidth="1"/>
    <col min="4351" max="4351" width="13.453125" style="8" customWidth="1"/>
    <col min="4352" max="4352" width="11.36328125" style="8" customWidth="1"/>
    <col min="4353" max="4353" width="8.90625" style="8"/>
    <col min="4354" max="4354" width="10" style="8" bestFit="1" customWidth="1"/>
    <col min="4355" max="4355" width="11.54296875" style="8" customWidth="1"/>
    <col min="4356" max="4357" width="9.6328125" style="8" customWidth="1"/>
    <col min="4358" max="4358" width="8.90625" style="8"/>
    <col min="4359" max="4359" width="10.54296875" style="8" customWidth="1"/>
    <col min="4360" max="4362" width="8.90625" style="8"/>
    <col min="4363" max="4363" width="10.54296875" style="8" customWidth="1"/>
    <col min="4364" max="4365" width="8.90625" style="8"/>
    <col min="4366" max="4366" width="10.453125" style="8" customWidth="1"/>
    <col min="4367" max="4572" width="8.90625" style="8"/>
    <col min="4573" max="4573" width="9.36328125" style="8" customWidth="1"/>
    <col min="4574" max="4574" width="9.453125" style="8" customWidth="1"/>
    <col min="4575" max="4575" width="44.54296875" style="8" customWidth="1"/>
    <col min="4576" max="4576" width="10.453125" style="8" customWidth="1"/>
    <col min="4577" max="4582" width="8.90625" style="8"/>
    <col min="4583" max="4583" width="9.36328125" style="8" bestFit="1" customWidth="1"/>
    <col min="4584" max="4584" width="10.6328125" style="8" customWidth="1"/>
    <col min="4585" max="4585" width="10.36328125" style="8" customWidth="1"/>
    <col min="4586" max="4586" width="9.6328125" style="8" customWidth="1"/>
    <col min="4587" max="4593" width="8.90625" style="8"/>
    <col min="4594" max="4594" width="9" style="8" customWidth="1"/>
    <col min="4595" max="4595" width="11" style="8" customWidth="1"/>
    <col min="4596" max="4600" width="8.90625" style="8"/>
    <col min="4601" max="4602" width="11.36328125" style="8" customWidth="1"/>
    <col min="4603" max="4603" width="8.90625" style="8"/>
    <col min="4604" max="4604" width="12.6328125" style="8" customWidth="1"/>
    <col min="4605" max="4606" width="11.6328125" style="8" customWidth="1"/>
    <col min="4607" max="4607" width="13.453125" style="8" customWidth="1"/>
    <col min="4608" max="4608" width="11.36328125" style="8" customWidth="1"/>
    <col min="4609" max="4609" width="8.90625" style="8"/>
    <col min="4610" max="4610" width="10" style="8" bestFit="1" customWidth="1"/>
    <col min="4611" max="4611" width="11.54296875" style="8" customWidth="1"/>
    <col min="4612" max="4613" width="9.6328125" style="8" customWidth="1"/>
    <col min="4614" max="4614" width="8.90625" style="8"/>
    <col min="4615" max="4615" width="10.54296875" style="8" customWidth="1"/>
    <col min="4616" max="4618" width="8.90625" style="8"/>
    <col min="4619" max="4619" width="10.54296875" style="8" customWidth="1"/>
    <col min="4620" max="4621" width="8.90625" style="8"/>
    <col min="4622" max="4622" width="10.453125" style="8" customWidth="1"/>
    <col min="4623" max="4828" width="8.90625" style="8"/>
    <col min="4829" max="4829" width="9.36328125" style="8" customWidth="1"/>
    <col min="4830" max="4830" width="9.453125" style="8" customWidth="1"/>
    <col min="4831" max="4831" width="44.54296875" style="8" customWidth="1"/>
    <col min="4832" max="4832" width="10.453125" style="8" customWidth="1"/>
    <col min="4833" max="4838" width="8.90625" style="8"/>
    <col min="4839" max="4839" width="9.36328125" style="8" bestFit="1" customWidth="1"/>
    <col min="4840" max="4840" width="10.6328125" style="8" customWidth="1"/>
    <col min="4841" max="4841" width="10.36328125" style="8" customWidth="1"/>
    <col min="4842" max="4842" width="9.6328125" style="8" customWidth="1"/>
    <col min="4843" max="4849" width="8.90625" style="8"/>
    <col min="4850" max="4850" width="9" style="8" customWidth="1"/>
    <col min="4851" max="4851" width="11" style="8" customWidth="1"/>
    <col min="4852" max="4856" width="8.90625" style="8"/>
    <col min="4857" max="4858" width="11.36328125" style="8" customWidth="1"/>
    <col min="4859" max="4859" width="8.90625" style="8"/>
    <col min="4860" max="4860" width="12.6328125" style="8" customWidth="1"/>
    <col min="4861" max="4862" width="11.6328125" style="8" customWidth="1"/>
    <col min="4863" max="4863" width="13.453125" style="8" customWidth="1"/>
    <col min="4864" max="4864" width="11.36328125" style="8" customWidth="1"/>
    <col min="4865" max="4865" width="8.90625" style="8"/>
    <col min="4866" max="4866" width="10" style="8" bestFit="1" customWidth="1"/>
    <col min="4867" max="4867" width="11.54296875" style="8" customWidth="1"/>
    <col min="4868" max="4869" width="9.6328125" style="8" customWidth="1"/>
    <col min="4870" max="4870" width="8.90625" style="8"/>
    <col min="4871" max="4871" width="10.54296875" style="8" customWidth="1"/>
    <col min="4872" max="4874" width="8.90625" style="8"/>
    <col min="4875" max="4875" width="10.54296875" style="8" customWidth="1"/>
    <col min="4876" max="4877" width="8.90625" style="8"/>
    <col min="4878" max="4878" width="10.453125" style="8" customWidth="1"/>
    <col min="4879" max="5084" width="8.90625" style="8"/>
    <col min="5085" max="5085" width="9.36328125" style="8" customWidth="1"/>
    <col min="5086" max="5086" width="9.453125" style="8" customWidth="1"/>
    <col min="5087" max="5087" width="44.54296875" style="8" customWidth="1"/>
    <col min="5088" max="5088" width="10.453125" style="8" customWidth="1"/>
    <col min="5089" max="5094" width="8.90625" style="8"/>
    <col min="5095" max="5095" width="9.36328125" style="8" bestFit="1" customWidth="1"/>
    <col min="5096" max="5096" width="10.6328125" style="8" customWidth="1"/>
    <col min="5097" max="5097" width="10.36328125" style="8" customWidth="1"/>
    <col min="5098" max="5098" width="9.6328125" style="8" customWidth="1"/>
    <col min="5099" max="5105" width="8.90625" style="8"/>
    <col min="5106" max="5106" width="9" style="8" customWidth="1"/>
    <col min="5107" max="5107" width="11" style="8" customWidth="1"/>
    <col min="5108" max="5112" width="8.90625" style="8"/>
    <col min="5113" max="5114" width="11.36328125" style="8" customWidth="1"/>
    <col min="5115" max="5115" width="8.90625" style="8"/>
    <col min="5116" max="5116" width="12.6328125" style="8" customWidth="1"/>
    <col min="5117" max="5118" width="11.6328125" style="8" customWidth="1"/>
    <col min="5119" max="5119" width="13.453125" style="8" customWidth="1"/>
    <col min="5120" max="5120" width="11.36328125" style="8" customWidth="1"/>
    <col min="5121" max="5121" width="8.90625" style="8"/>
    <col min="5122" max="5122" width="10" style="8" bestFit="1" customWidth="1"/>
    <col min="5123" max="5123" width="11.54296875" style="8" customWidth="1"/>
    <col min="5124" max="5125" width="9.6328125" style="8" customWidth="1"/>
    <col min="5126" max="5126" width="8.90625" style="8"/>
    <col min="5127" max="5127" width="10.54296875" style="8" customWidth="1"/>
    <col min="5128" max="5130" width="8.90625" style="8"/>
    <col min="5131" max="5131" width="10.54296875" style="8" customWidth="1"/>
    <col min="5132" max="5133" width="8.90625" style="8"/>
    <col min="5134" max="5134" width="10.453125" style="8" customWidth="1"/>
    <col min="5135" max="5340" width="8.90625" style="8"/>
    <col min="5341" max="5341" width="9.36328125" style="8" customWidth="1"/>
    <col min="5342" max="5342" width="9.453125" style="8" customWidth="1"/>
    <col min="5343" max="5343" width="44.54296875" style="8" customWidth="1"/>
    <col min="5344" max="5344" width="10.453125" style="8" customWidth="1"/>
    <col min="5345" max="5350" width="8.90625" style="8"/>
    <col min="5351" max="5351" width="9.36328125" style="8" bestFit="1" customWidth="1"/>
    <col min="5352" max="5352" width="10.6328125" style="8" customWidth="1"/>
    <col min="5353" max="5353" width="10.36328125" style="8" customWidth="1"/>
    <col min="5354" max="5354" width="9.6328125" style="8" customWidth="1"/>
    <col min="5355" max="5361" width="8.90625" style="8"/>
    <col min="5362" max="5362" width="9" style="8" customWidth="1"/>
    <col min="5363" max="5363" width="11" style="8" customWidth="1"/>
    <col min="5364" max="5368" width="8.90625" style="8"/>
    <col min="5369" max="5370" width="11.36328125" style="8" customWidth="1"/>
    <col min="5371" max="5371" width="8.90625" style="8"/>
    <col min="5372" max="5372" width="12.6328125" style="8" customWidth="1"/>
    <col min="5373" max="5374" width="11.6328125" style="8" customWidth="1"/>
    <col min="5375" max="5375" width="13.453125" style="8" customWidth="1"/>
    <col min="5376" max="5376" width="11.36328125" style="8" customWidth="1"/>
    <col min="5377" max="5377" width="8.90625" style="8"/>
    <col min="5378" max="5378" width="10" style="8" bestFit="1" customWidth="1"/>
    <col min="5379" max="5379" width="11.54296875" style="8" customWidth="1"/>
    <col min="5380" max="5381" width="9.6328125" style="8" customWidth="1"/>
    <col min="5382" max="5382" width="8.90625" style="8"/>
    <col min="5383" max="5383" width="10.54296875" style="8" customWidth="1"/>
    <col min="5384" max="5386" width="8.90625" style="8"/>
    <col min="5387" max="5387" width="10.54296875" style="8" customWidth="1"/>
    <col min="5388" max="5389" width="8.90625" style="8"/>
    <col min="5390" max="5390" width="10.453125" style="8" customWidth="1"/>
    <col min="5391" max="5596" width="8.90625" style="8"/>
    <col min="5597" max="5597" width="9.36328125" style="8" customWidth="1"/>
    <col min="5598" max="5598" width="9.453125" style="8" customWidth="1"/>
    <col min="5599" max="5599" width="44.54296875" style="8" customWidth="1"/>
    <col min="5600" max="5600" width="10.453125" style="8" customWidth="1"/>
    <col min="5601" max="5606" width="8.90625" style="8"/>
    <col min="5607" max="5607" width="9.36328125" style="8" bestFit="1" customWidth="1"/>
    <col min="5608" max="5608" width="10.6328125" style="8" customWidth="1"/>
    <col min="5609" max="5609" width="10.36328125" style="8" customWidth="1"/>
    <col min="5610" max="5610" width="9.6328125" style="8" customWidth="1"/>
    <col min="5611" max="5617" width="8.90625" style="8"/>
    <col min="5618" max="5618" width="9" style="8" customWidth="1"/>
    <col min="5619" max="5619" width="11" style="8" customWidth="1"/>
    <col min="5620" max="5624" width="8.90625" style="8"/>
    <col min="5625" max="5626" width="11.36328125" style="8" customWidth="1"/>
    <col min="5627" max="5627" width="8.90625" style="8"/>
    <col min="5628" max="5628" width="12.6328125" style="8" customWidth="1"/>
    <col min="5629" max="5630" width="11.6328125" style="8" customWidth="1"/>
    <col min="5631" max="5631" width="13.453125" style="8" customWidth="1"/>
    <col min="5632" max="5632" width="11.36328125" style="8" customWidth="1"/>
    <col min="5633" max="5633" width="8.90625" style="8"/>
    <col min="5634" max="5634" width="10" style="8" bestFit="1" customWidth="1"/>
    <col min="5635" max="5635" width="11.54296875" style="8" customWidth="1"/>
    <col min="5636" max="5637" width="9.6328125" style="8" customWidth="1"/>
    <col min="5638" max="5638" width="8.90625" style="8"/>
    <col min="5639" max="5639" width="10.54296875" style="8" customWidth="1"/>
    <col min="5640" max="5642" width="8.90625" style="8"/>
    <col min="5643" max="5643" width="10.54296875" style="8" customWidth="1"/>
    <col min="5644" max="5645" width="8.90625" style="8"/>
    <col min="5646" max="5646" width="10.453125" style="8" customWidth="1"/>
    <col min="5647" max="5852" width="8.90625" style="8"/>
    <col min="5853" max="5853" width="9.36328125" style="8" customWidth="1"/>
    <col min="5854" max="5854" width="9.453125" style="8" customWidth="1"/>
    <col min="5855" max="5855" width="44.54296875" style="8" customWidth="1"/>
    <col min="5856" max="5856" width="10.453125" style="8" customWidth="1"/>
    <col min="5857" max="5862" width="8.90625" style="8"/>
    <col min="5863" max="5863" width="9.36328125" style="8" bestFit="1" customWidth="1"/>
    <col min="5864" max="5864" width="10.6328125" style="8" customWidth="1"/>
    <col min="5865" max="5865" width="10.36328125" style="8" customWidth="1"/>
    <col min="5866" max="5866" width="9.6328125" style="8" customWidth="1"/>
    <col min="5867" max="5873" width="8.90625" style="8"/>
    <col min="5874" max="5874" width="9" style="8" customWidth="1"/>
    <col min="5875" max="5875" width="11" style="8" customWidth="1"/>
    <col min="5876" max="5880" width="8.90625" style="8"/>
    <col min="5881" max="5882" width="11.36328125" style="8" customWidth="1"/>
    <col min="5883" max="5883" width="8.90625" style="8"/>
    <col min="5884" max="5884" width="12.6328125" style="8" customWidth="1"/>
    <col min="5885" max="5886" width="11.6328125" style="8" customWidth="1"/>
    <col min="5887" max="5887" width="13.453125" style="8" customWidth="1"/>
    <col min="5888" max="5888" width="11.36328125" style="8" customWidth="1"/>
    <col min="5889" max="5889" width="8.90625" style="8"/>
    <col min="5890" max="5890" width="10" style="8" bestFit="1" customWidth="1"/>
    <col min="5891" max="5891" width="11.54296875" style="8" customWidth="1"/>
    <col min="5892" max="5893" width="9.6328125" style="8" customWidth="1"/>
    <col min="5894" max="5894" width="8.90625" style="8"/>
    <col min="5895" max="5895" width="10.54296875" style="8" customWidth="1"/>
    <col min="5896" max="5898" width="8.90625" style="8"/>
    <col min="5899" max="5899" width="10.54296875" style="8" customWidth="1"/>
    <col min="5900" max="5901" width="8.90625" style="8"/>
    <col min="5902" max="5902" width="10.453125" style="8" customWidth="1"/>
    <col min="5903" max="6108" width="8.90625" style="8"/>
    <col min="6109" max="6109" width="9.36328125" style="8" customWidth="1"/>
    <col min="6110" max="6110" width="9.453125" style="8" customWidth="1"/>
    <col min="6111" max="6111" width="44.54296875" style="8" customWidth="1"/>
    <col min="6112" max="6112" width="10.453125" style="8" customWidth="1"/>
    <col min="6113" max="6118" width="8.90625" style="8"/>
    <col min="6119" max="6119" width="9.36328125" style="8" bestFit="1" customWidth="1"/>
    <col min="6120" max="6120" width="10.6328125" style="8" customWidth="1"/>
    <col min="6121" max="6121" width="10.36328125" style="8" customWidth="1"/>
    <col min="6122" max="6122" width="9.6328125" style="8" customWidth="1"/>
    <col min="6123" max="6129" width="8.90625" style="8"/>
    <col min="6130" max="6130" width="9" style="8" customWidth="1"/>
    <col min="6131" max="6131" width="11" style="8" customWidth="1"/>
    <col min="6132" max="6136" width="8.90625" style="8"/>
    <col min="6137" max="6138" width="11.36328125" style="8" customWidth="1"/>
    <col min="6139" max="6139" width="8.90625" style="8"/>
    <col min="6140" max="6140" width="12.6328125" style="8" customWidth="1"/>
    <col min="6141" max="6142" width="11.6328125" style="8" customWidth="1"/>
    <col min="6143" max="6143" width="13.453125" style="8" customWidth="1"/>
    <col min="6144" max="6144" width="11.36328125" style="8" customWidth="1"/>
    <col min="6145" max="6145" width="8.90625" style="8"/>
    <col min="6146" max="6146" width="10" style="8" bestFit="1" customWidth="1"/>
    <col min="6147" max="6147" width="11.54296875" style="8" customWidth="1"/>
    <col min="6148" max="6149" width="9.6328125" style="8" customWidth="1"/>
    <col min="6150" max="6150" width="8.90625" style="8"/>
    <col min="6151" max="6151" width="10.54296875" style="8" customWidth="1"/>
    <col min="6152" max="6154" width="8.90625" style="8"/>
    <col min="6155" max="6155" width="10.54296875" style="8" customWidth="1"/>
    <col min="6156" max="6157" width="8.90625" style="8"/>
    <col min="6158" max="6158" width="10.453125" style="8" customWidth="1"/>
    <col min="6159" max="6364" width="8.90625" style="8"/>
    <col min="6365" max="6365" width="9.36328125" style="8" customWidth="1"/>
    <col min="6366" max="6366" width="9.453125" style="8" customWidth="1"/>
    <col min="6367" max="6367" width="44.54296875" style="8" customWidth="1"/>
    <col min="6368" max="6368" width="10.453125" style="8" customWidth="1"/>
    <col min="6369" max="6374" width="8.90625" style="8"/>
    <col min="6375" max="6375" width="9.36328125" style="8" bestFit="1" customWidth="1"/>
    <col min="6376" max="6376" width="10.6328125" style="8" customWidth="1"/>
    <col min="6377" max="6377" width="10.36328125" style="8" customWidth="1"/>
    <col min="6378" max="6378" width="9.6328125" style="8" customWidth="1"/>
    <col min="6379" max="6385" width="8.90625" style="8"/>
    <col min="6386" max="6386" width="9" style="8" customWidth="1"/>
    <col min="6387" max="6387" width="11" style="8" customWidth="1"/>
    <col min="6388" max="6392" width="8.90625" style="8"/>
    <col min="6393" max="6394" width="11.36328125" style="8" customWidth="1"/>
    <col min="6395" max="6395" width="8.90625" style="8"/>
    <col min="6396" max="6396" width="12.6328125" style="8" customWidth="1"/>
    <col min="6397" max="6398" width="11.6328125" style="8" customWidth="1"/>
    <col min="6399" max="6399" width="13.453125" style="8" customWidth="1"/>
    <col min="6400" max="6400" width="11.36328125" style="8" customWidth="1"/>
    <col min="6401" max="6401" width="8.90625" style="8"/>
    <col min="6402" max="6402" width="10" style="8" bestFit="1" customWidth="1"/>
    <col min="6403" max="6403" width="11.54296875" style="8" customWidth="1"/>
    <col min="6404" max="6405" width="9.6328125" style="8" customWidth="1"/>
    <col min="6406" max="6406" width="8.90625" style="8"/>
    <col min="6407" max="6407" width="10.54296875" style="8" customWidth="1"/>
    <col min="6408" max="6410" width="8.90625" style="8"/>
    <col min="6411" max="6411" width="10.54296875" style="8" customWidth="1"/>
    <col min="6412" max="6413" width="8.90625" style="8"/>
    <col min="6414" max="6414" width="10.453125" style="8" customWidth="1"/>
    <col min="6415" max="6620" width="8.90625" style="8"/>
    <col min="6621" max="6621" width="9.36328125" style="8" customWidth="1"/>
    <col min="6622" max="6622" width="9.453125" style="8" customWidth="1"/>
    <col min="6623" max="6623" width="44.54296875" style="8" customWidth="1"/>
    <col min="6624" max="6624" width="10.453125" style="8" customWidth="1"/>
    <col min="6625" max="6630" width="8.90625" style="8"/>
    <col min="6631" max="6631" width="9.36328125" style="8" bestFit="1" customWidth="1"/>
    <col min="6632" max="6632" width="10.6328125" style="8" customWidth="1"/>
    <col min="6633" max="6633" width="10.36328125" style="8" customWidth="1"/>
    <col min="6634" max="6634" width="9.6328125" style="8" customWidth="1"/>
    <col min="6635" max="6641" width="8.90625" style="8"/>
    <col min="6642" max="6642" width="9" style="8" customWidth="1"/>
    <col min="6643" max="6643" width="11" style="8" customWidth="1"/>
    <col min="6644" max="6648" width="8.90625" style="8"/>
    <col min="6649" max="6650" width="11.36328125" style="8" customWidth="1"/>
    <col min="6651" max="6651" width="8.90625" style="8"/>
    <col min="6652" max="6652" width="12.6328125" style="8" customWidth="1"/>
    <col min="6653" max="6654" width="11.6328125" style="8" customWidth="1"/>
    <col min="6655" max="6655" width="13.453125" style="8" customWidth="1"/>
    <col min="6656" max="6656" width="11.36328125" style="8" customWidth="1"/>
    <col min="6657" max="6657" width="8.90625" style="8"/>
    <col min="6658" max="6658" width="10" style="8" bestFit="1" customWidth="1"/>
    <col min="6659" max="6659" width="11.54296875" style="8" customWidth="1"/>
    <col min="6660" max="6661" width="9.6328125" style="8" customWidth="1"/>
    <col min="6662" max="6662" width="8.90625" style="8"/>
    <col min="6663" max="6663" width="10.54296875" style="8" customWidth="1"/>
    <col min="6664" max="6666" width="8.90625" style="8"/>
    <col min="6667" max="6667" width="10.54296875" style="8" customWidth="1"/>
    <col min="6668" max="6669" width="8.90625" style="8"/>
    <col min="6670" max="6670" width="10.453125" style="8" customWidth="1"/>
    <col min="6671" max="6876" width="8.90625" style="8"/>
    <col min="6877" max="6877" width="9.36328125" style="8" customWidth="1"/>
    <col min="6878" max="6878" width="9.453125" style="8" customWidth="1"/>
    <col min="6879" max="6879" width="44.54296875" style="8" customWidth="1"/>
    <col min="6880" max="6880" width="10.453125" style="8" customWidth="1"/>
    <col min="6881" max="6886" width="8.90625" style="8"/>
    <col min="6887" max="6887" width="9.36328125" style="8" bestFit="1" customWidth="1"/>
    <col min="6888" max="6888" width="10.6328125" style="8" customWidth="1"/>
    <col min="6889" max="6889" width="10.36328125" style="8" customWidth="1"/>
    <col min="6890" max="6890" width="9.6328125" style="8" customWidth="1"/>
    <col min="6891" max="6897" width="8.90625" style="8"/>
    <col min="6898" max="6898" width="9" style="8" customWidth="1"/>
    <col min="6899" max="6899" width="11" style="8" customWidth="1"/>
    <col min="6900" max="6904" width="8.90625" style="8"/>
    <col min="6905" max="6906" width="11.36328125" style="8" customWidth="1"/>
    <col min="6907" max="6907" width="8.90625" style="8"/>
    <col min="6908" max="6908" width="12.6328125" style="8" customWidth="1"/>
    <col min="6909" max="6910" width="11.6328125" style="8" customWidth="1"/>
    <col min="6911" max="6911" width="13.453125" style="8" customWidth="1"/>
    <col min="6912" max="6912" width="11.36328125" style="8" customWidth="1"/>
    <col min="6913" max="6913" width="8.90625" style="8"/>
    <col min="6914" max="6914" width="10" style="8" bestFit="1" customWidth="1"/>
    <col min="6915" max="6915" width="11.54296875" style="8" customWidth="1"/>
    <col min="6916" max="6917" width="9.6328125" style="8" customWidth="1"/>
    <col min="6918" max="6918" width="8.90625" style="8"/>
    <col min="6919" max="6919" width="10.54296875" style="8" customWidth="1"/>
    <col min="6920" max="6922" width="8.90625" style="8"/>
    <col min="6923" max="6923" width="10.54296875" style="8" customWidth="1"/>
    <col min="6924" max="6925" width="8.90625" style="8"/>
    <col min="6926" max="6926" width="10.453125" style="8" customWidth="1"/>
    <col min="6927" max="7132" width="8.90625" style="8"/>
    <col min="7133" max="7133" width="9.36328125" style="8" customWidth="1"/>
    <col min="7134" max="7134" width="9.453125" style="8" customWidth="1"/>
    <col min="7135" max="7135" width="44.54296875" style="8" customWidth="1"/>
    <col min="7136" max="7136" width="10.453125" style="8" customWidth="1"/>
    <col min="7137" max="7142" width="8.90625" style="8"/>
    <col min="7143" max="7143" width="9.36328125" style="8" bestFit="1" customWidth="1"/>
    <col min="7144" max="7144" width="10.6328125" style="8" customWidth="1"/>
    <col min="7145" max="7145" width="10.36328125" style="8" customWidth="1"/>
    <col min="7146" max="7146" width="9.6328125" style="8" customWidth="1"/>
    <col min="7147" max="7153" width="8.90625" style="8"/>
    <col min="7154" max="7154" width="9" style="8" customWidth="1"/>
    <col min="7155" max="7155" width="11" style="8" customWidth="1"/>
    <col min="7156" max="7160" width="8.90625" style="8"/>
    <col min="7161" max="7162" width="11.36328125" style="8" customWidth="1"/>
    <col min="7163" max="7163" width="8.90625" style="8"/>
    <col min="7164" max="7164" width="12.6328125" style="8" customWidth="1"/>
    <col min="7165" max="7166" width="11.6328125" style="8" customWidth="1"/>
    <col min="7167" max="7167" width="13.453125" style="8" customWidth="1"/>
    <col min="7168" max="7168" width="11.36328125" style="8" customWidth="1"/>
    <col min="7169" max="7169" width="8.90625" style="8"/>
    <col min="7170" max="7170" width="10" style="8" bestFit="1" customWidth="1"/>
    <col min="7171" max="7171" width="11.54296875" style="8" customWidth="1"/>
    <col min="7172" max="7173" width="9.6328125" style="8" customWidth="1"/>
    <col min="7174" max="7174" width="8.90625" style="8"/>
    <col min="7175" max="7175" width="10.54296875" style="8" customWidth="1"/>
    <col min="7176" max="7178" width="8.90625" style="8"/>
    <col min="7179" max="7179" width="10.54296875" style="8" customWidth="1"/>
    <col min="7180" max="7181" width="8.90625" style="8"/>
    <col min="7182" max="7182" width="10.453125" style="8" customWidth="1"/>
    <col min="7183" max="7388" width="8.90625" style="8"/>
    <col min="7389" max="7389" width="9.36328125" style="8" customWidth="1"/>
    <col min="7390" max="7390" width="9.453125" style="8" customWidth="1"/>
    <col min="7391" max="7391" width="44.54296875" style="8" customWidth="1"/>
    <col min="7392" max="7392" width="10.453125" style="8" customWidth="1"/>
    <col min="7393" max="7398" width="8.90625" style="8"/>
    <col min="7399" max="7399" width="9.36328125" style="8" bestFit="1" customWidth="1"/>
    <col min="7400" max="7400" width="10.6328125" style="8" customWidth="1"/>
    <col min="7401" max="7401" width="10.36328125" style="8" customWidth="1"/>
    <col min="7402" max="7402" width="9.6328125" style="8" customWidth="1"/>
    <col min="7403" max="7409" width="8.90625" style="8"/>
    <col min="7410" max="7410" width="9" style="8" customWidth="1"/>
    <col min="7411" max="7411" width="11" style="8" customWidth="1"/>
    <col min="7412" max="7416" width="8.90625" style="8"/>
    <col min="7417" max="7418" width="11.36328125" style="8" customWidth="1"/>
    <col min="7419" max="7419" width="8.90625" style="8"/>
    <col min="7420" max="7420" width="12.6328125" style="8" customWidth="1"/>
    <col min="7421" max="7422" width="11.6328125" style="8" customWidth="1"/>
    <col min="7423" max="7423" width="13.453125" style="8" customWidth="1"/>
    <col min="7424" max="7424" width="11.36328125" style="8" customWidth="1"/>
    <col min="7425" max="7425" width="8.90625" style="8"/>
    <col min="7426" max="7426" width="10" style="8" bestFit="1" customWidth="1"/>
    <col min="7427" max="7427" width="11.54296875" style="8" customWidth="1"/>
    <col min="7428" max="7429" width="9.6328125" style="8" customWidth="1"/>
    <col min="7430" max="7430" width="8.90625" style="8"/>
    <col min="7431" max="7431" width="10.54296875" style="8" customWidth="1"/>
    <col min="7432" max="7434" width="8.90625" style="8"/>
    <col min="7435" max="7435" width="10.54296875" style="8" customWidth="1"/>
    <col min="7436" max="7437" width="8.90625" style="8"/>
    <col min="7438" max="7438" width="10.453125" style="8" customWidth="1"/>
    <col min="7439" max="7644" width="8.90625" style="8"/>
    <col min="7645" max="7645" width="9.36328125" style="8" customWidth="1"/>
    <col min="7646" max="7646" width="9.453125" style="8" customWidth="1"/>
    <col min="7647" max="7647" width="44.54296875" style="8" customWidth="1"/>
    <col min="7648" max="7648" width="10.453125" style="8" customWidth="1"/>
    <col min="7649" max="7654" width="8.90625" style="8"/>
    <col min="7655" max="7655" width="9.36328125" style="8" bestFit="1" customWidth="1"/>
    <col min="7656" max="7656" width="10.6328125" style="8" customWidth="1"/>
    <col min="7657" max="7657" width="10.36328125" style="8" customWidth="1"/>
    <col min="7658" max="7658" width="9.6328125" style="8" customWidth="1"/>
    <col min="7659" max="7665" width="8.90625" style="8"/>
    <col min="7666" max="7666" width="9" style="8" customWidth="1"/>
    <col min="7667" max="7667" width="11" style="8" customWidth="1"/>
    <col min="7668" max="7672" width="8.90625" style="8"/>
    <col min="7673" max="7674" width="11.36328125" style="8" customWidth="1"/>
    <col min="7675" max="7675" width="8.90625" style="8"/>
    <col min="7676" max="7676" width="12.6328125" style="8" customWidth="1"/>
    <col min="7677" max="7678" width="11.6328125" style="8" customWidth="1"/>
    <col min="7679" max="7679" width="13.453125" style="8" customWidth="1"/>
    <col min="7680" max="7680" width="11.36328125" style="8" customWidth="1"/>
    <col min="7681" max="7681" width="8.90625" style="8"/>
    <col min="7682" max="7682" width="10" style="8" bestFit="1" customWidth="1"/>
    <col min="7683" max="7683" width="11.54296875" style="8" customWidth="1"/>
    <col min="7684" max="7685" width="9.6328125" style="8" customWidth="1"/>
    <col min="7686" max="7686" width="8.90625" style="8"/>
    <col min="7687" max="7687" width="10.54296875" style="8" customWidth="1"/>
    <col min="7688" max="7690" width="8.90625" style="8"/>
    <col min="7691" max="7691" width="10.54296875" style="8" customWidth="1"/>
    <col min="7692" max="7693" width="8.90625" style="8"/>
    <col min="7694" max="7694" width="10.453125" style="8" customWidth="1"/>
    <col min="7695" max="7900" width="8.90625" style="8"/>
    <col min="7901" max="7901" width="9.36328125" style="8" customWidth="1"/>
    <col min="7902" max="7902" width="9.453125" style="8" customWidth="1"/>
    <col min="7903" max="7903" width="44.54296875" style="8" customWidth="1"/>
    <col min="7904" max="7904" width="10.453125" style="8" customWidth="1"/>
    <col min="7905" max="7910" width="8.90625" style="8"/>
    <col min="7911" max="7911" width="9.36328125" style="8" bestFit="1" customWidth="1"/>
    <col min="7912" max="7912" width="10.6328125" style="8" customWidth="1"/>
    <col min="7913" max="7913" width="10.36328125" style="8" customWidth="1"/>
    <col min="7914" max="7914" width="9.6328125" style="8" customWidth="1"/>
    <col min="7915" max="7921" width="8.90625" style="8"/>
    <col min="7922" max="7922" width="9" style="8" customWidth="1"/>
    <col min="7923" max="7923" width="11" style="8" customWidth="1"/>
    <col min="7924" max="7928" width="8.90625" style="8"/>
    <col min="7929" max="7930" width="11.36328125" style="8" customWidth="1"/>
    <col min="7931" max="7931" width="8.90625" style="8"/>
    <col min="7932" max="7932" width="12.6328125" style="8" customWidth="1"/>
    <col min="7933" max="7934" width="11.6328125" style="8" customWidth="1"/>
    <col min="7935" max="7935" width="13.453125" style="8" customWidth="1"/>
    <col min="7936" max="7936" width="11.36328125" style="8" customWidth="1"/>
    <col min="7937" max="7937" width="8.90625" style="8"/>
    <col min="7938" max="7938" width="10" style="8" bestFit="1" customWidth="1"/>
    <col min="7939" max="7939" width="11.54296875" style="8" customWidth="1"/>
    <col min="7940" max="7941" width="9.6328125" style="8" customWidth="1"/>
    <col min="7942" max="7942" width="8.90625" style="8"/>
    <col min="7943" max="7943" width="10.54296875" style="8" customWidth="1"/>
    <col min="7944" max="7946" width="8.90625" style="8"/>
    <col min="7947" max="7947" width="10.54296875" style="8" customWidth="1"/>
    <col min="7948" max="7949" width="8.90625" style="8"/>
    <col min="7950" max="7950" width="10.453125" style="8" customWidth="1"/>
    <col min="7951" max="8156" width="8.90625" style="8"/>
    <col min="8157" max="8157" width="9.36328125" style="8" customWidth="1"/>
    <col min="8158" max="8158" width="9.453125" style="8" customWidth="1"/>
    <col min="8159" max="8159" width="44.54296875" style="8" customWidth="1"/>
    <col min="8160" max="8160" width="10.453125" style="8" customWidth="1"/>
    <col min="8161" max="8166" width="8.90625" style="8"/>
    <col min="8167" max="8167" width="9.36328125" style="8" bestFit="1" customWidth="1"/>
    <col min="8168" max="8168" width="10.6328125" style="8" customWidth="1"/>
    <col min="8169" max="8169" width="10.36328125" style="8" customWidth="1"/>
    <col min="8170" max="8170" width="9.6328125" style="8" customWidth="1"/>
    <col min="8171" max="8177" width="8.90625" style="8"/>
    <col min="8178" max="8178" width="9" style="8" customWidth="1"/>
    <col min="8179" max="8179" width="11" style="8" customWidth="1"/>
    <col min="8180" max="8184" width="8.90625" style="8"/>
    <col min="8185" max="8186" width="11.36328125" style="8" customWidth="1"/>
    <col min="8187" max="8187" width="8.90625" style="8"/>
    <col min="8188" max="8188" width="12.6328125" style="8" customWidth="1"/>
    <col min="8189" max="8190" width="11.6328125" style="8" customWidth="1"/>
    <col min="8191" max="8191" width="13.453125" style="8" customWidth="1"/>
    <col min="8192" max="8192" width="11.36328125" style="8" customWidth="1"/>
    <col min="8193" max="8193" width="8.90625" style="8"/>
    <col min="8194" max="8194" width="10" style="8" bestFit="1" customWidth="1"/>
    <col min="8195" max="8195" width="11.54296875" style="8" customWidth="1"/>
    <col min="8196" max="8197" width="9.6328125" style="8" customWidth="1"/>
    <col min="8198" max="8198" width="8.90625" style="8"/>
    <col min="8199" max="8199" width="10.54296875" style="8" customWidth="1"/>
    <col min="8200" max="8202" width="8.90625" style="8"/>
    <col min="8203" max="8203" width="10.54296875" style="8" customWidth="1"/>
    <col min="8204" max="8205" width="8.90625" style="8"/>
    <col min="8206" max="8206" width="10.453125" style="8" customWidth="1"/>
    <col min="8207" max="8412" width="8.90625" style="8"/>
    <col min="8413" max="8413" width="9.36328125" style="8" customWidth="1"/>
    <col min="8414" max="8414" width="9.453125" style="8" customWidth="1"/>
    <col min="8415" max="8415" width="44.54296875" style="8" customWidth="1"/>
    <col min="8416" max="8416" width="10.453125" style="8" customWidth="1"/>
    <col min="8417" max="8422" width="8.90625" style="8"/>
    <col min="8423" max="8423" width="9.36328125" style="8" bestFit="1" customWidth="1"/>
    <col min="8424" max="8424" width="10.6328125" style="8" customWidth="1"/>
    <col min="8425" max="8425" width="10.36328125" style="8" customWidth="1"/>
    <col min="8426" max="8426" width="9.6328125" style="8" customWidth="1"/>
    <col min="8427" max="8433" width="8.90625" style="8"/>
    <col min="8434" max="8434" width="9" style="8" customWidth="1"/>
    <col min="8435" max="8435" width="11" style="8" customWidth="1"/>
    <col min="8436" max="8440" width="8.90625" style="8"/>
    <col min="8441" max="8442" width="11.36328125" style="8" customWidth="1"/>
    <col min="8443" max="8443" width="8.90625" style="8"/>
    <col min="8444" max="8444" width="12.6328125" style="8" customWidth="1"/>
    <col min="8445" max="8446" width="11.6328125" style="8" customWidth="1"/>
    <col min="8447" max="8447" width="13.453125" style="8" customWidth="1"/>
    <col min="8448" max="8448" width="11.36328125" style="8" customWidth="1"/>
    <col min="8449" max="8449" width="8.90625" style="8"/>
    <col min="8450" max="8450" width="10" style="8" bestFit="1" customWidth="1"/>
    <col min="8451" max="8451" width="11.54296875" style="8" customWidth="1"/>
    <col min="8452" max="8453" width="9.6328125" style="8" customWidth="1"/>
    <col min="8454" max="8454" width="8.90625" style="8"/>
    <col min="8455" max="8455" width="10.54296875" style="8" customWidth="1"/>
    <col min="8456" max="8458" width="8.90625" style="8"/>
    <col min="8459" max="8459" width="10.54296875" style="8" customWidth="1"/>
    <col min="8460" max="8461" width="8.90625" style="8"/>
    <col min="8462" max="8462" width="10.453125" style="8" customWidth="1"/>
    <col min="8463" max="8668" width="8.90625" style="8"/>
    <col min="8669" max="8669" width="9.36328125" style="8" customWidth="1"/>
    <col min="8670" max="8670" width="9.453125" style="8" customWidth="1"/>
    <col min="8671" max="8671" width="44.54296875" style="8" customWidth="1"/>
    <col min="8672" max="8672" width="10.453125" style="8" customWidth="1"/>
    <col min="8673" max="8678" width="8.90625" style="8"/>
    <col min="8679" max="8679" width="9.36328125" style="8" bestFit="1" customWidth="1"/>
    <col min="8680" max="8680" width="10.6328125" style="8" customWidth="1"/>
    <col min="8681" max="8681" width="10.36328125" style="8" customWidth="1"/>
    <col min="8682" max="8682" width="9.6328125" style="8" customWidth="1"/>
    <col min="8683" max="8689" width="8.90625" style="8"/>
    <col min="8690" max="8690" width="9" style="8" customWidth="1"/>
    <col min="8691" max="8691" width="11" style="8" customWidth="1"/>
    <col min="8692" max="8696" width="8.90625" style="8"/>
    <col min="8697" max="8698" width="11.36328125" style="8" customWidth="1"/>
    <col min="8699" max="8699" width="8.90625" style="8"/>
    <col min="8700" max="8700" width="12.6328125" style="8" customWidth="1"/>
    <col min="8701" max="8702" width="11.6328125" style="8" customWidth="1"/>
    <col min="8703" max="8703" width="13.453125" style="8" customWidth="1"/>
    <col min="8704" max="8704" width="11.36328125" style="8" customWidth="1"/>
    <col min="8705" max="8705" width="8.90625" style="8"/>
    <col min="8706" max="8706" width="10" style="8" bestFit="1" customWidth="1"/>
    <col min="8707" max="8707" width="11.54296875" style="8" customWidth="1"/>
    <col min="8708" max="8709" width="9.6328125" style="8" customWidth="1"/>
    <col min="8710" max="8710" width="8.90625" style="8"/>
    <col min="8711" max="8711" width="10.54296875" style="8" customWidth="1"/>
    <col min="8712" max="8714" width="8.90625" style="8"/>
    <col min="8715" max="8715" width="10.54296875" style="8" customWidth="1"/>
    <col min="8716" max="8717" width="8.90625" style="8"/>
    <col min="8718" max="8718" width="10.453125" style="8" customWidth="1"/>
    <col min="8719" max="8924" width="8.90625" style="8"/>
    <col min="8925" max="8925" width="9.36328125" style="8" customWidth="1"/>
    <col min="8926" max="8926" width="9.453125" style="8" customWidth="1"/>
    <col min="8927" max="8927" width="44.54296875" style="8" customWidth="1"/>
    <col min="8928" max="8928" width="10.453125" style="8" customWidth="1"/>
    <col min="8929" max="8934" width="8.90625" style="8"/>
    <col min="8935" max="8935" width="9.36328125" style="8" bestFit="1" customWidth="1"/>
    <col min="8936" max="8936" width="10.6328125" style="8" customWidth="1"/>
    <col min="8937" max="8937" width="10.36328125" style="8" customWidth="1"/>
    <col min="8938" max="8938" width="9.6328125" style="8" customWidth="1"/>
    <col min="8939" max="8945" width="8.90625" style="8"/>
    <col min="8946" max="8946" width="9" style="8" customWidth="1"/>
    <col min="8947" max="8947" width="11" style="8" customWidth="1"/>
    <col min="8948" max="8952" width="8.90625" style="8"/>
    <col min="8953" max="8954" width="11.36328125" style="8" customWidth="1"/>
    <col min="8955" max="8955" width="8.90625" style="8"/>
    <col min="8956" max="8956" width="12.6328125" style="8" customWidth="1"/>
    <col min="8957" max="8958" width="11.6328125" style="8" customWidth="1"/>
    <col min="8959" max="8959" width="13.453125" style="8" customWidth="1"/>
    <col min="8960" max="8960" width="11.36328125" style="8" customWidth="1"/>
    <col min="8961" max="8961" width="8.90625" style="8"/>
    <col min="8962" max="8962" width="10" style="8" bestFit="1" customWidth="1"/>
    <col min="8963" max="8963" width="11.54296875" style="8" customWidth="1"/>
    <col min="8964" max="8965" width="9.6328125" style="8" customWidth="1"/>
    <col min="8966" max="8966" width="8.90625" style="8"/>
    <col min="8967" max="8967" width="10.54296875" style="8" customWidth="1"/>
    <col min="8968" max="8970" width="8.90625" style="8"/>
    <col min="8971" max="8971" width="10.54296875" style="8" customWidth="1"/>
    <col min="8972" max="8973" width="8.90625" style="8"/>
    <col min="8974" max="8974" width="10.453125" style="8" customWidth="1"/>
    <col min="8975" max="9180" width="8.90625" style="8"/>
    <col min="9181" max="9181" width="9.36328125" style="8" customWidth="1"/>
    <col min="9182" max="9182" width="9.453125" style="8" customWidth="1"/>
    <col min="9183" max="9183" width="44.54296875" style="8" customWidth="1"/>
    <col min="9184" max="9184" width="10.453125" style="8" customWidth="1"/>
    <col min="9185" max="9190" width="8.90625" style="8"/>
    <col min="9191" max="9191" width="9.36328125" style="8" bestFit="1" customWidth="1"/>
    <col min="9192" max="9192" width="10.6328125" style="8" customWidth="1"/>
    <col min="9193" max="9193" width="10.36328125" style="8" customWidth="1"/>
    <col min="9194" max="9194" width="9.6328125" style="8" customWidth="1"/>
    <col min="9195" max="9201" width="8.90625" style="8"/>
    <col min="9202" max="9202" width="9" style="8" customWidth="1"/>
    <col min="9203" max="9203" width="11" style="8" customWidth="1"/>
    <col min="9204" max="9208" width="8.90625" style="8"/>
    <col min="9209" max="9210" width="11.36328125" style="8" customWidth="1"/>
    <col min="9211" max="9211" width="8.90625" style="8"/>
    <col min="9212" max="9212" width="12.6328125" style="8" customWidth="1"/>
    <col min="9213" max="9214" width="11.6328125" style="8" customWidth="1"/>
    <col min="9215" max="9215" width="13.453125" style="8" customWidth="1"/>
    <col min="9216" max="9216" width="11.36328125" style="8" customWidth="1"/>
    <col min="9217" max="9217" width="8.90625" style="8"/>
    <col min="9218" max="9218" width="10" style="8" bestFit="1" customWidth="1"/>
    <col min="9219" max="9219" width="11.54296875" style="8" customWidth="1"/>
    <col min="9220" max="9221" width="9.6328125" style="8" customWidth="1"/>
    <col min="9222" max="9222" width="8.90625" style="8"/>
    <col min="9223" max="9223" width="10.54296875" style="8" customWidth="1"/>
    <col min="9224" max="9226" width="8.90625" style="8"/>
    <col min="9227" max="9227" width="10.54296875" style="8" customWidth="1"/>
    <col min="9228" max="9229" width="8.90625" style="8"/>
    <col min="9230" max="9230" width="10.453125" style="8" customWidth="1"/>
    <col min="9231" max="9436" width="8.90625" style="8"/>
    <col min="9437" max="9437" width="9.36328125" style="8" customWidth="1"/>
    <col min="9438" max="9438" width="9.453125" style="8" customWidth="1"/>
    <col min="9439" max="9439" width="44.54296875" style="8" customWidth="1"/>
    <col min="9440" max="9440" width="10.453125" style="8" customWidth="1"/>
    <col min="9441" max="9446" width="8.90625" style="8"/>
    <col min="9447" max="9447" width="9.36328125" style="8" bestFit="1" customWidth="1"/>
    <col min="9448" max="9448" width="10.6328125" style="8" customWidth="1"/>
    <col min="9449" max="9449" width="10.36328125" style="8" customWidth="1"/>
    <col min="9450" max="9450" width="9.6328125" style="8" customWidth="1"/>
    <col min="9451" max="9457" width="8.90625" style="8"/>
    <col min="9458" max="9458" width="9" style="8" customWidth="1"/>
    <col min="9459" max="9459" width="11" style="8" customWidth="1"/>
    <col min="9460" max="9464" width="8.90625" style="8"/>
    <col min="9465" max="9466" width="11.36328125" style="8" customWidth="1"/>
    <col min="9467" max="9467" width="8.90625" style="8"/>
    <col min="9468" max="9468" width="12.6328125" style="8" customWidth="1"/>
    <col min="9469" max="9470" width="11.6328125" style="8" customWidth="1"/>
    <col min="9471" max="9471" width="13.453125" style="8" customWidth="1"/>
    <col min="9472" max="9472" width="11.36328125" style="8" customWidth="1"/>
    <col min="9473" max="9473" width="8.90625" style="8"/>
    <col min="9474" max="9474" width="10" style="8" bestFit="1" customWidth="1"/>
    <col min="9475" max="9475" width="11.54296875" style="8" customWidth="1"/>
    <col min="9476" max="9477" width="9.6328125" style="8" customWidth="1"/>
    <col min="9478" max="9478" width="8.90625" style="8"/>
    <col min="9479" max="9479" width="10.54296875" style="8" customWidth="1"/>
    <col min="9480" max="9482" width="8.90625" style="8"/>
    <col min="9483" max="9483" width="10.54296875" style="8" customWidth="1"/>
    <col min="9484" max="9485" width="8.90625" style="8"/>
    <col min="9486" max="9486" width="10.453125" style="8" customWidth="1"/>
    <col min="9487" max="9692" width="8.90625" style="8"/>
    <col min="9693" max="9693" width="9.36328125" style="8" customWidth="1"/>
    <col min="9694" max="9694" width="9.453125" style="8" customWidth="1"/>
    <col min="9695" max="9695" width="44.54296875" style="8" customWidth="1"/>
    <col min="9696" max="9696" width="10.453125" style="8" customWidth="1"/>
    <col min="9697" max="9702" width="8.90625" style="8"/>
    <col min="9703" max="9703" width="9.36328125" style="8" bestFit="1" customWidth="1"/>
    <col min="9704" max="9704" width="10.6328125" style="8" customWidth="1"/>
    <col min="9705" max="9705" width="10.36328125" style="8" customWidth="1"/>
    <col min="9706" max="9706" width="9.6328125" style="8" customWidth="1"/>
    <col min="9707" max="9713" width="8.90625" style="8"/>
    <col min="9714" max="9714" width="9" style="8" customWidth="1"/>
    <col min="9715" max="9715" width="11" style="8" customWidth="1"/>
    <col min="9716" max="9720" width="8.90625" style="8"/>
    <col min="9721" max="9722" width="11.36328125" style="8" customWidth="1"/>
    <col min="9723" max="9723" width="8.90625" style="8"/>
    <col min="9724" max="9724" width="12.6328125" style="8" customWidth="1"/>
    <col min="9725" max="9726" width="11.6328125" style="8" customWidth="1"/>
    <col min="9727" max="9727" width="13.453125" style="8" customWidth="1"/>
    <col min="9728" max="9728" width="11.36328125" style="8" customWidth="1"/>
    <col min="9729" max="9729" width="8.90625" style="8"/>
    <col min="9730" max="9730" width="10" style="8" bestFit="1" customWidth="1"/>
    <col min="9731" max="9731" width="11.54296875" style="8" customWidth="1"/>
    <col min="9732" max="9733" width="9.6328125" style="8" customWidth="1"/>
    <col min="9734" max="9734" width="8.90625" style="8"/>
    <col min="9735" max="9735" width="10.54296875" style="8" customWidth="1"/>
    <col min="9736" max="9738" width="8.90625" style="8"/>
    <col min="9739" max="9739" width="10.54296875" style="8" customWidth="1"/>
    <col min="9740" max="9741" width="8.90625" style="8"/>
    <col min="9742" max="9742" width="10.453125" style="8" customWidth="1"/>
    <col min="9743" max="9948" width="8.90625" style="8"/>
    <col min="9949" max="9949" width="9.36328125" style="8" customWidth="1"/>
    <col min="9950" max="9950" width="9.453125" style="8" customWidth="1"/>
    <col min="9951" max="9951" width="44.54296875" style="8" customWidth="1"/>
    <col min="9952" max="9952" width="10.453125" style="8" customWidth="1"/>
    <col min="9953" max="9958" width="8.90625" style="8"/>
    <col min="9959" max="9959" width="9.36328125" style="8" bestFit="1" customWidth="1"/>
    <col min="9960" max="9960" width="10.6328125" style="8" customWidth="1"/>
    <col min="9961" max="9961" width="10.36328125" style="8" customWidth="1"/>
    <col min="9962" max="9962" width="9.6328125" style="8" customWidth="1"/>
    <col min="9963" max="9969" width="8.90625" style="8"/>
    <col min="9970" max="9970" width="9" style="8" customWidth="1"/>
    <col min="9971" max="9971" width="11" style="8" customWidth="1"/>
    <col min="9972" max="9976" width="8.90625" style="8"/>
    <col min="9977" max="9978" width="11.36328125" style="8" customWidth="1"/>
    <col min="9979" max="9979" width="8.90625" style="8"/>
    <col min="9980" max="9980" width="12.6328125" style="8" customWidth="1"/>
    <col min="9981" max="9982" width="11.6328125" style="8" customWidth="1"/>
    <col min="9983" max="9983" width="13.453125" style="8" customWidth="1"/>
    <col min="9984" max="9984" width="11.36328125" style="8" customWidth="1"/>
    <col min="9985" max="9985" width="8.90625" style="8"/>
    <col min="9986" max="9986" width="10" style="8" bestFit="1" customWidth="1"/>
    <col min="9987" max="9987" width="11.54296875" style="8" customWidth="1"/>
    <col min="9988" max="9989" width="9.6328125" style="8" customWidth="1"/>
    <col min="9990" max="9990" width="8.90625" style="8"/>
    <col min="9991" max="9991" width="10.54296875" style="8" customWidth="1"/>
    <col min="9992" max="9994" width="8.90625" style="8"/>
    <col min="9995" max="9995" width="10.54296875" style="8" customWidth="1"/>
    <col min="9996" max="9997" width="8.90625" style="8"/>
    <col min="9998" max="9998" width="10.453125" style="8" customWidth="1"/>
    <col min="9999" max="10204" width="8.90625" style="8"/>
    <col min="10205" max="10205" width="9.36328125" style="8" customWidth="1"/>
    <col min="10206" max="10206" width="9.453125" style="8" customWidth="1"/>
    <col min="10207" max="10207" width="44.54296875" style="8" customWidth="1"/>
    <col min="10208" max="10208" width="10.453125" style="8" customWidth="1"/>
    <col min="10209" max="10214" width="8.90625" style="8"/>
    <col min="10215" max="10215" width="9.36328125" style="8" bestFit="1" customWidth="1"/>
    <col min="10216" max="10216" width="10.6328125" style="8" customWidth="1"/>
    <col min="10217" max="10217" width="10.36328125" style="8" customWidth="1"/>
    <col min="10218" max="10218" width="9.6328125" style="8" customWidth="1"/>
    <col min="10219" max="10225" width="8.90625" style="8"/>
    <col min="10226" max="10226" width="9" style="8" customWidth="1"/>
    <col min="10227" max="10227" width="11" style="8" customWidth="1"/>
    <col min="10228" max="10232" width="8.90625" style="8"/>
    <col min="10233" max="10234" width="11.36328125" style="8" customWidth="1"/>
    <col min="10235" max="10235" width="8.90625" style="8"/>
    <col min="10236" max="10236" width="12.6328125" style="8" customWidth="1"/>
    <col min="10237" max="10238" width="11.6328125" style="8" customWidth="1"/>
    <col min="10239" max="10239" width="13.453125" style="8" customWidth="1"/>
    <col min="10240" max="10240" width="11.36328125" style="8" customWidth="1"/>
    <col min="10241" max="10241" width="8.90625" style="8"/>
    <col min="10242" max="10242" width="10" style="8" bestFit="1" customWidth="1"/>
    <col min="10243" max="10243" width="11.54296875" style="8" customWidth="1"/>
    <col min="10244" max="10245" width="9.6328125" style="8" customWidth="1"/>
    <col min="10246" max="10246" width="8.90625" style="8"/>
    <col min="10247" max="10247" width="10.54296875" style="8" customWidth="1"/>
    <col min="10248" max="10250" width="8.90625" style="8"/>
    <col min="10251" max="10251" width="10.54296875" style="8" customWidth="1"/>
    <col min="10252" max="10253" width="8.90625" style="8"/>
    <col min="10254" max="10254" width="10.453125" style="8" customWidth="1"/>
    <col min="10255" max="10460" width="8.90625" style="8"/>
    <col min="10461" max="10461" width="9.36328125" style="8" customWidth="1"/>
    <col min="10462" max="10462" width="9.453125" style="8" customWidth="1"/>
    <col min="10463" max="10463" width="44.54296875" style="8" customWidth="1"/>
    <col min="10464" max="10464" width="10.453125" style="8" customWidth="1"/>
    <col min="10465" max="10470" width="8.90625" style="8"/>
    <col min="10471" max="10471" width="9.36328125" style="8" bestFit="1" customWidth="1"/>
    <col min="10472" max="10472" width="10.6328125" style="8" customWidth="1"/>
    <col min="10473" max="10473" width="10.36328125" style="8" customWidth="1"/>
    <col min="10474" max="10474" width="9.6328125" style="8" customWidth="1"/>
    <col min="10475" max="10481" width="8.90625" style="8"/>
    <col min="10482" max="10482" width="9" style="8" customWidth="1"/>
    <col min="10483" max="10483" width="11" style="8" customWidth="1"/>
    <col min="10484" max="10488" width="8.90625" style="8"/>
    <col min="10489" max="10490" width="11.36328125" style="8" customWidth="1"/>
    <col min="10491" max="10491" width="8.90625" style="8"/>
    <col min="10492" max="10492" width="12.6328125" style="8" customWidth="1"/>
    <col min="10493" max="10494" width="11.6328125" style="8" customWidth="1"/>
    <col min="10495" max="10495" width="13.453125" style="8" customWidth="1"/>
    <col min="10496" max="10496" width="11.36328125" style="8" customWidth="1"/>
    <col min="10497" max="10497" width="8.90625" style="8"/>
    <col min="10498" max="10498" width="10" style="8" bestFit="1" customWidth="1"/>
    <col min="10499" max="10499" width="11.54296875" style="8" customWidth="1"/>
    <col min="10500" max="10501" width="9.6328125" style="8" customWidth="1"/>
    <col min="10502" max="10502" width="8.90625" style="8"/>
    <col min="10503" max="10503" width="10.54296875" style="8" customWidth="1"/>
    <col min="10504" max="10506" width="8.90625" style="8"/>
    <col min="10507" max="10507" width="10.54296875" style="8" customWidth="1"/>
    <col min="10508" max="10509" width="8.90625" style="8"/>
    <col min="10510" max="10510" width="10.453125" style="8" customWidth="1"/>
    <col min="10511" max="10716" width="8.90625" style="8"/>
    <col min="10717" max="10717" width="9.36328125" style="8" customWidth="1"/>
    <col min="10718" max="10718" width="9.453125" style="8" customWidth="1"/>
    <col min="10719" max="10719" width="44.54296875" style="8" customWidth="1"/>
    <col min="10720" max="10720" width="10.453125" style="8" customWidth="1"/>
    <col min="10721" max="10726" width="8.90625" style="8"/>
    <col min="10727" max="10727" width="9.36328125" style="8" bestFit="1" customWidth="1"/>
    <col min="10728" max="10728" width="10.6328125" style="8" customWidth="1"/>
    <col min="10729" max="10729" width="10.36328125" style="8" customWidth="1"/>
    <col min="10730" max="10730" width="9.6328125" style="8" customWidth="1"/>
    <col min="10731" max="10737" width="8.90625" style="8"/>
    <col min="10738" max="10738" width="9" style="8" customWidth="1"/>
    <col min="10739" max="10739" width="11" style="8" customWidth="1"/>
    <col min="10740" max="10744" width="8.90625" style="8"/>
    <col min="10745" max="10746" width="11.36328125" style="8" customWidth="1"/>
    <col min="10747" max="10747" width="8.90625" style="8"/>
    <col min="10748" max="10748" width="12.6328125" style="8" customWidth="1"/>
    <col min="10749" max="10750" width="11.6328125" style="8" customWidth="1"/>
    <col min="10751" max="10751" width="13.453125" style="8" customWidth="1"/>
    <col min="10752" max="10752" width="11.36328125" style="8" customWidth="1"/>
    <col min="10753" max="10753" width="8.90625" style="8"/>
    <col min="10754" max="10754" width="10" style="8" bestFit="1" customWidth="1"/>
    <col min="10755" max="10755" width="11.54296875" style="8" customWidth="1"/>
    <col min="10756" max="10757" width="9.6328125" style="8" customWidth="1"/>
    <col min="10758" max="10758" width="8.90625" style="8"/>
    <col min="10759" max="10759" width="10.54296875" style="8" customWidth="1"/>
    <col min="10760" max="10762" width="8.90625" style="8"/>
    <col min="10763" max="10763" width="10.54296875" style="8" customWidth="1"/>
    <col min="10764" max="10765" width="8.90625" style="8"/>
    <col min="10766" max="10766" width="10.453125" style="8" customWidth="1"/>
    <col min="10767" max="10972" width="8.90625" style="8"/>
    <col min="10973" max="10973" width="9.36328125" style="8" customWidth="1"/>
    <col min="10974" max="10974" width="9.453125" style="8" customWidth="1"/>
    <col min="10975" max="10975" width="44.54296875" style="8" customWidth="1"/>
    <col min="10976" max="10976" width="10.453125" style="8" customWidth="1"/>
    <col min="10977" max="10982" width="8.90625" style="8"/>
    <col min="10983" max="10983" width="9.36328125" style="8" bestFit="1" customWidth="1"/>
    <col min="10984" max="10984" width="10.6328125" style="8" customWidth="1"/>
    <col min="10985" max="10985" width="10.36328125" style="8" customWidth="1"/>
    <col min="10986" max="10986" width="9.6328125" style="8" customWidth="1"/>
    <col min="10987" max="10993" width="8.90625" style="8"/>
    <col min="10994" max="10994" width="9" style="8" customWidth="1"/>
    <col min="10995" max="10995" width="11" style="8" customWidth="1"/>
    <col min="10996" max="11000" width="8.90625" style="8"/>
    <col min="11001" max="11002" width="11.36328125" style="8" customWidth="1"/>
    <col min="11003" max="11003" width="8.90625" style="8"/>
    <col min="11004" max="11004" width="12.6328125" style="8" customWidth="1"/>
    <col min="11005" max="11006" width="11.6328125" style="8" customWidth="1"/>
    <col min="11007" max="11007" width="13.453125" style="8" customWidth="1"/>
    <col min="11008" max="11008" width="11.36328125" style="8" customWidth="1"/>
    <col min="11009" max="11009" width="8.90625" style="8"/>
    <col min="11010" max="11010" width="10" style="8" bestFit="1" customWidth="1"/>
    <col min="11011" max="11011" width="11.54296875" style="8" customWidth="1"/>
    <col min="11012" max="11013" width="9.6328125" style="8" customWidth="1"/>
    <col min="11014" max="11014" width="8.90625" style="8"/>
    <col min="11015" max="11015" width="10.54296875" style="8" customWidth="1"/>
    <col min="11016" max="11018" width="8.90625" style="8"/>
    <col min="11019" max="11019" width="10.54296875" style="8" customWidth="1"/>
    <col min="11020" max="11021" width="8.90625" style="8"/>
    <col min="11022" max="11022" width="10.453125" style="8" customWidth="1"/>
    <col min="11023" max="11228" width="8.90625" style="8"/>
    <col min="11229" max="11229" width="9.36328125" style="8" customWidth="1"/>
    <col min="11230" max="11230" width="9.453125" style="8" customWidth="1"/>
    <col min="11231" max="11231" width="44.54296875" style="8" customWidth="1"/>
    <col min="11232" max="11232" width="10.453125" style="8" customWidth="1"/>
    <col min="11233" max="11238" width="8.90625" style="8"/>
    <col min="11239" max="11239" width="9.36328125" style="8" bestFit="1" customWidth="1"/>
    <col min="11240" max="11240" width="10.6328125" style="8" customWidth="1"/>
    <col min="11241" max="11241" width="10.36328125" style="8" customWidth="1"/>
    <col min="11242" max="11242" width="9.6328125" style="8" customWidth="1"/>
    <col min="11243" max="11249" width="8.90625" style="8"/>
    <col min="11250" max="11250" width="9" style="8" customWidth="1"/>
    <col min="11251" max="11251" width="11" style="8" customWidth="1"/>
    <col min="11252" max="11256" width="8.90625" style="8"/>
    <col min="11257" max="11258" width="11.36328125" style="8" customWidth="1"/>
    <col min="11259" max="11259" width="8.90625" style="8"/>
    <col min="11260" max="11260" width="12.6328125" style="8" customWidth="1"/>
    <col min="11261" max="11262" width="11.6328125" style="8" customWidth="1"/>
    <col min="11263" max="11263" width="13.453125" style="8" customWidth="1"/>
    <col min="11264" max="11264" width="11.36328125" style="8" customWidth="1"/>
    <col min="11265" max="11265" width="8.90625" style="8"/>
    <col min="11266" max="11266" width="10" style="8" bestFit="1" customWidth="1"/>
    <col min="11267" max="11267" width="11.54296875" style="8" customWidth="1"/>
    <col min="11268" max="11269" width="9.6328125" style="8" customWidth="1"/>
    <col min="11270" max="11270" width="8.90625" style="8"/>
    <col min="11271" max="11271" width="10.54296875" style="8" customWidth="1"/>
    <col min="11272" max="11274" width="8.90625" style="8"/>
    <col min="11275" max="11275" width="10.54296875" style="8" customWidth="1"/>
    <col min="11276" max="11277" width="8.90625" style="8"/>
    <col min="11278" max="11278" width="10.453125" style="8" customWidth="1"/>
    <col min="11279" max="11484" width="8.90625" style="8"/>
    <col min="11485" max="11485" width="9.36328125" style="8" customWidth="1"/>
    <col min="11486" max="11486" width="9.453125" style="8" customWidth="1"/>
    <col min="11487" max="11487" width="44.54296875" style="8" customWidth="1"/>
    <col min="11488" max="11488" width="10.453125" style="8" customWidth="1"/>
    <col min="11489" max="11494" width="8.90625" style="8"/>
    <col min="11495" max="11495" width="9.36328125" style="8" bestFit="1" customWidth="1"/>
    <col min="11496" max="11496" width="10.6328125" style="8" customWidth="1"/>
    <col min="11497" max="11497" width="10.36328125" style="8" customWidth="1"/>
    <col min="11498" max="11498" width="9.6328125" style="8" customWidth="1"/>
    <col min="11499" max="11505" width="8.90625" style="8"/>
    <col min="11506" max="11506" width="9" style="8" customWidth="1"/>
    <col min="11507" max="11507" width="11" style="8" customWidth="1"/>
    <col min="11508" max="11512" width="8.90625" style="8"/>
    <col min="11513" max="11514" width="11.36328125" style="8" customWidth="1"/>
    <col min="11515" max="11515" width="8.90625" style="8"/>
    <col min="11516" max="11516" width="12.6328125" style="8" customWidth="1"/>
    <col min="11517" max="11518" width="11.6328125" style="8" customWidth="1"/>
    <col min="11519" max="11519" width="13.453125" style="8" customWidth="1"/>
    <col min="11520" max="11520" width="11.36328125" style="8" customWidth="1"/>
    <col min="11521" max="11521" width="8.90625" style="8"/>
    <col min="11522" max="11522" width="10" style="8" bestFit="1" customWidth="1"/>
    <col min="11523" max="11523" width="11.54296875" style="8" customWidth="1"/>
    <col min="11524" max="11525" width="9.6328125" style="8" customWidth="1"/>
    <col min="11526" max="11526" width="8.90625" style="8"/>
    <col min="11527" max="11527" width="10.54296875" style="8" customWidth="1"/>
    <col min="11528" max="11530" width="8.90625" style="8"/>
    <col min="11531" max="11531" width="10.54296875" style="8" customWidth="1"/>
    <col min="11532" max="11533" width="8.90625" style="8"/>
    <col min="11534" max="11534" width="10.453125" style="8" customWidth="1"/>
    <col min="11535" max="11740" width="8.90625" style="8"/>
    <col min="11741" max="11741" width="9.36328125" style="8" customWidth="1"/>
    <col min="11742" max="11742" width="9.453125" style="8" customWidth="1"/>
    <col min="11743" max="11743" width="44.54296875" style="8" customWidth="1"/>
    <col min="11744" max="11744" width="10.453125" style="8" customWidth="1"/>
    <col min="11745" max="11750" width="8.90625" style="8"/>
    <col min="11751" max="11751" width="9.36328125" style="8" bestFit="1" customWidth="1"/>
    <col min="11752" max="11752" width="10.6328125" style="8" customWidth="1"/>
    <col min="11753" max="11753" width="10.36328125" style="8" customWidth="1"/>
    <col min="11754" max="11754" width="9.6328125" style="8" customWidth="1"/>
    <col min="11755" max="11761" width="8.90625" style="8"/>
    <col min="11762" max="11762" width="9" style="8" customWidth="1"/>
    <col min="11763" max="11763" width="11" style="8" customWidth="1"/>
    <col min="11764" max="11768" width="8.90625" style="8"/>
    <col min="11769" max="11770" width="11.36328125" style="8" customWidth="1"/>
    <col min="11771" max="11771" width="8.90625" style="8"/>
    <col min="11772" max="11772" width="12.6328125" style="8" customWidth="1"/>
    <col min="11773" max="11774" width="11.6328125" style="8" customWidth="1"/>
    <col min="11775" max="11775" width="13.453125" style="8" customWidth="1"/>
    <col min="11776" max="11776" width="11.36328125" style="8" customWidth="1"/>
    <col min="11777" max="11777" width="8.90625" style="8"/>
    <col min="11778" max="11778" width="10" style="8" bestFit="1" customWidth="1"/>
    <col min="11779" max="11779" width="11.54296875" style="8" customWidth="1"/>
    <col min="11780" max="11781" width="9.6328125" style="8" customWidth="1"/>
    <col min="11782" max="11782" width="8.90625" style="8"/>
    <col min="11783" max="11783" width="10.54296875" style="8" customWidth="1"/>
    <col min="11784" max="11786" width="8.90625" style="8"/>
    <col min="11787" max="11787" width="10.54296875" style="8" customWidth="1"/>
    <col min="11788" max="11789" width="8.90625" style="8"/>
    <col min="11790" max="11790" width="10.453125" style="8" customWidth="1"/>
    <col min="11791" max="11996" width="8.90625" style="8"/>
    <col min="11997" max="11997" width="9.36328125" style="8" customWidth="1"/>
    <col min="11998" max="11998" width="9.453125" style="8" customWidth="1"/>
    <col min="11999" max="11999" width="44.54296875" style="8" customWidth="1"/>
    <col min="12000" max="12000" width="10.453125" style="8" customWidth="1"/>
    <col min="12001" max="12006" width="8.90625" style="8"/>
    <col min="12007" max="12007" width="9.36328125" style="8" bestFit="1" customWidth="1"/>
    <col min="12008" max="12008" width="10.6328125" style="8" customWidth="1"/>
    <col min="12009" max="12009" width="10.36328125" style="8" customWidth="1"/>
    <col min="12010" max="12010" width="9.6328125" style="8" customWidth="1"/>
    <col min="12011" max="12017" width="8.90625" style="8"/>
    <col min="12018" max="12018" width="9" style="8" customWidth="1"/>
    <col min="12019" max="12019" width="11" style="8" customWidth="1"/>
    <col min="12020" max="12024" width="8.90625" style="8"/>
    <col min="12025" max="12026" width="11.36328125" style="8" customWidth="1"/>
    <col min="12027" max="12027" width="8.90625" style="8"/>
    <col min="12028" max="12028" width="12.6328125" style="8" customWidth="1"/>
    <col min="12029" max="12030" width="11.6328125" style="8" customWidth="1"/>
    <col min="12031" max="12031" width="13.453125" style="8" customWidth="1"/>
    <col min="12032" max="12032" width="11.36328125" style="8" customWidth="1"/>
    <col min="12033" max="12033" width="8.90625" style="8"/>
    <col min="12034" max="12034" width="10" style="8" bestFit="1" customWidth="1"/>
    <col min="12035" max="12035" width="11.54296875" style="8" customWidth="1"/>
    <col min="12036" max="12037" width="9.6328125" style="8" customWidth="1"/>
    <col min="12038" max="12038" width="8.90625" style="8"/>
    <col min="12039" max="12039" width="10.54296875" style="8" customWidth="1"/>
    <col min="12040" max="12042" width="8.90625" style="8"/>
    <col min="12043" max="12043" width="10.54296875" style="8" customWidth="1"/>
    <col min="12044" max="12045" width="8.90625" style="8"/>
    <col min="12046" max="12046" width="10.453125" style="8" customWidth="1"/>
    <col min="12047" max="12252" width="8.90625" style="8"/>
    <col min="12253" max="12253" width="9.36328125" style="8" customWidth="1"/>
    <col min="12254" max="12254" width="9.453125" style="8" customWidth="1"/>
    <col min="12255" max="12255" width="44.54296875" style="8" customWidth="1"/>
    <col min="12256" max="12256" width="10.453125" style="8" customWidth="1"/>
    <col min="12257" max="12262" width="8.90625" style="8"/>
    <col min="12263" max="12263" width="9.36328125" style="8" bestFit="1" customWidth="1"/>
    <col min="12264" max="12264" width="10.6328125" style="8" customWidth="1"/>
    <col min="12265" max="12265" width="10.36328125" style="8" customWidth="1"/>
    <col min="12266" max="12266" width="9.6328125" style="8" customWidth="1"/>
    <col min="12267" max="12273" width="8.90625" style="8"/>
    <col min="12274" max="12274" width="9" style="8" customWidth="1"/>
    <col min="12275" max="12275" width="11" style="8" customWidth="1"/>
    <col min="12276" max="12280" width="8.90625" style="8"/>
    <col min="12281" max="12282" width="11.36328125" style="8" customWidth="1"/>
    <col min="12283" max="12283" width="8.90625" style="8"/>
    <col min="12284" max="12284" width="12.6328125" style="8" customWidth="1"/>
    <col min="12285" max="12286" width="11.6328125" style="8" customWidth="1"/>
    <col min="12287" max="12287" width="13.453125" style="8" customWidth="1"/>
    <col min="12288" max="12288" width="11.36328125" style="8" customWidth="1"/>
    <col min="12289" max="12289" width="8.90625" style="8"/>
    <col min="12290" max="12290" width="10" style="8" bestFit="1" customWidth="1"/>
    <col min="12291" max="12291" width="11.54296875" style="8" customWidth="1"/>
    <col min="12292" max="12293" width="9.6328125" style="8" customWidth="1"/>
    <col min="12294" max="12294" width="8.90625" style="8"/>
    <col min="12295" max="12295" width="10.54296875" style="8" customWidth="1"/>
    <col min="12296" max="12298" width="8.90625" style="8"/>
    <col min="12299" max="12299" width="10.54296875" style="8" customWidth="1"/>
    <col min="12300" max="12301" width="8.90625" style="8"/>
    <col min="12302" max="12302" width="10.453125" style="8" customWidth="1"/>
    <col min="12303" max="12508" width="8.90625" style="8"/>
    <col min="12509" max="12509" width="9.36328125" style="8" customWidth="1"/>
    <col min="12510" max="12510" width="9.453125" style="8" customWidth="1"/>
    <col min="12511" max="12511" width="44.54296875" style="8" customWidth="1"/>
    <col min="12512" max="12512" width="10.453125" style="8" customWidth="1"/>
    <col min="12513" max="12518" width="8.90625" style="8"/>
    <col min="12519" max="12519" width="9.36328125" style="8" bestFit="1" customWidth="1"/>
    <col min="12520" max="12520" width="10.6328125" style="8" customWidth="1"/>
    <col min="12521" max="12521" width="10.36328125" style="8" customWidth="1"/>
    <col min="12522" max="12522" width="9.6328125" style="8" customWidth="1"/>
    <col min="12523" max="12529" width="8.90625" style="8"/>
    <col min="12530" max="12530" width="9" style="8" customWidth="1"/>
    <col min="12531" max="12531" width="11" style="8" customWidth="1"/>
    <col min="12532" max="12536" width="8.90625" style="8"/>
    <col min="12537" max="12538" width="11.36328125" style="8" customWidth="1"/>
    <col min="12539" max="12539" width="8.90625" style="8"/>
    <col min="12540" max="12540" width="12.6328125" style="8" customWidth="1"/>
    <col min="12541" max="12542" width="11.6328125" style="8" customWidth="1"/>
    <col min="12543" max="12543" width="13.453125" style="8" customWidth="1"/>
    <col min="12544" max="12544" width="11.36328125" style="8" customWidth="1"/>
    <col min="12545" max="12545" width="8.90625" style="8"/>
    <col min="12546" max="12546" width="10" style="8" bestFit="1" customWidth="1"/>
    <col min="12547" max="12547" width="11.54296875" style="8" customWidth="1"/>
    <col min="12548" max="12549" width="9.6328125" style="8" customWidth="1"/>
    <col min="12550" max="12550" width="8.90625" style="8"/>
    <col min="12551" max="12551" width="10.54296875" style="8" customWidth="1"/>
    <col min="12552" max="12554" width="8.90625" style="8"/>
    <col min="12555" max="12555" width="10.54296875" style="8" customWidth="1"/>
    <col min="12556" max="12557" width="8.90625" style="8"/>
    <col min="12558" max="12558" width="10.453125" style="8" customWidth="1"/>
    <col min="12559" max="12764" width="8.90625" style="8"/>
    <col min="12765" max="12765" width="9.36328125" style="8" customWidth="1"/>
    <col min="12766" max="12766" width="9.453125" style="8" customWidth="1"/>
    <col min="12767" max="12767" width="44.54296875" style="8" customWidth="1"/>
    <col min="12768" max="12768" width="10.453125" style="8" customWidth="1"/>
    <col min="12769" max="12774" width="8.90625" style="8"/>
    <col min="12775" max="12775" width="9.36328125" style="8" bestFit="1" customWidth="1"/>
    <col min="12776" max="12776" width="10.6328125" style="8" customWidth="1"/>
    <col min="12777" max="12777" width="10.36328125" style="8" customWidth="1"/>
    <col min="12778" max="12778" width="9.6328125" style="8" customWidth="1"/>
    <col min="12779" max="12785" width="8.90625" style="8"/>
    <col min="12786" max="12786" width="9" style="8" customWidth="1"/>
    <col min="12787" max="12787" width="11" style="8" customWidth="1"/>
    <col min="12788" max="12792" width="8.90625" style="8"/>
    <col min="12793" max="12794" width="11.36328125" style="8" customWidth="1"/>
    <col min="12795" max="12795" width="8.90625" style="8"/>
    <col min="12796" max="12796" width="12.6328125" style="8" customWidth="1"/>
    <col min="12797" max="12798" width="11.6328125" style="8" customWidth="1"/>
    <col min="12799" max="12799" width="13.453125" style="8" customWidth="1"/>
    <col min="12800" max="12800" width="11.36328125" style="8" customWidth="1"/>
    <col min="12801" max="12801" width="8.90625" style="8"/>
    <col min="12802" max="12802" width="10" style="8" bestFit="1" customWidth="1"/>
    <col min="12803" max="12803" width="11.54296875" style="8" customWidth="1"/>
    <col min="12804" max="12805" width="9.6328125" style="8" customWidth="1"/>
    <col min="12806" max="12806" width="8.90625" style="8"/>
    <col min="12807" max="12807" width="10.54296875" style="8" customWidth="1"/>
    <col min="12808" max="12810" width="8.90625" style="8"/>
    <col min="12811" max="12811" width="10.54296875" style="8" customWidth="1"/>
    <col min="12812" max="12813" width="8.90625" style="8"/>
    <col min="12814" max="12814" width="10.453125" style="8" customWidth="1"/>
    <col min="12815" max="13020" width="8.90625" style="8"/>
    <col min="13021" max="13021" width="9.36328125" style="8" customWidth="1"/>
    <col min="13022" max="13022" width="9.453125" style="8" customWidth="1"/>
    <col min="13023" max="13023" width="44.54296875" style="8" customWidth="1"/>
    <col min="13024" max="13024" width="10.453125" style="8" customWidth="1"/>
    <col min="13025" max="13030" width="8.90625" style="8"/>
    <col min="13031" max="13031" width="9.36328125" style="8" bestFit="1" customWidth="1"/>
    <col min="13032" max="13032" width="10.6328125" style="8" customWidth="1"/>
    <col min="13033" max="13033" width="10.36328125" style="8" customWidth="1"/>
    <col min="13034" max="13034" width="9.6328125" style="8" customWidth="1"/>
    <col min="13035" max="13041" width="8.90625" style="8"/>
    <col min="13042" max="13042" width="9" style="8" customWidth="1"/>
    <col min="13043" max="13043" width="11" style="8" customWidth="1"/>
    <col min="13044" max="13048" width="8.90625" style="8"/>
    <col min="13049" max="13050" width="11.36328125" style="8" customWidth="1"/>
    <col min="13051" max="13051" width="8.90625" style="8"/>
    <col min="13052" max="13052" width="12.6328125" style="8" customWidth="1"/>
    <col min="13053" max="13054" width="11.6328125" style="8" customWidth="1"/>
    <col min="13055" max="13055" width="13.453125" style="8" customWidth="1"/>
    <col min="13056" max="13056" width="11.36328125" style="8" customWidth="1"/>
    <col min="13057" max="13057" width="8.90625" style="8"/>
    <col min="13058" max="13058" width="10" style="8" bestFit="1" customWidth="1"/>
    <col min="13059" max="13059" width="11.54296875" style="8" customWidth="1"/>
    <col min="13060" max="13061" width="9.6328125" style="8" customWidth="1"/>
    <col min="13062" max="13062" width="8.90625" style="8"/>
    <col min="13063" max="13063" width="10.54296875" style="8" customWidth="1"/>
    <col min="13064" max="13066" width="8.90625" style="8"/>
    <col min="13067" max="13067" width="10.54296875" style="8" customWidth="1"/>
    <col min="13068" max="13069" width="8.90625" style="8"/>
    <col min="13070" max="13070" width="10.453125" style="8" customWidth="1"/>
    <col min="13071" max="13276" width="8.90625" style="8"/>
    <col min="13277" max="13277" width="9.36328125" style="8" customWidth="1"/>
    <col min="13278" max="13278" width="9.453125" style="8" customWidth="1"/>
    <col min="13279" max="13279" width="44.54296875" style="8" customWidth="1"/>
    <col min="13280" max="13280" width="10.453125" style="8" customWidth="1"/>
    <col min="13281" max="13286" width="8.90625" style="8"/>
    <col min="13287" max="13287" width="9.36328125" style="8" bestFit="1" customWidth="1"/>
    <col min="13288" max="13288" width="10.6328125" style="8" customWidth="1"/>
    <col min="13289" max="13289" width="10.36328125" style="8" customWidth="1"/>
    <col min="13290" max="13290" width="9.6328125" style="8" customWidth="1"/>
    <col min="13291" max="13297" width="8.90625" style="8"/>
    <col min="13298" max="13298" width="9" style="8" customWidth="1"/>
    <col min="13299" max="13299" width="11" style="8" customWidth="1"/>
    <col min="13300" max="13304" width="8.90625" style="8"/>
    <col min="13305" max="13306" width="11.36328125" style="8" customWidth="1"/>
    <col min="13307" max="13307" width="8.90625" style="8"/>
    <col min="13308" max="13308" width="12.6328125" style="8" customWidth="1"/>
    <col min="13309" max="13310" width="11.6328125" style="8" customWidth="1"/>
    <col min="13311" max="13311" width="13.453125" style="8" customWidth="1"/>
    <col min="13312" max="13312" width="11.36328125" style="8" customWidth="1"/>
    <col min="13313" max="13313" width="8.90625" style="8"/>
    <col min="13314" max="13314" width="10" style="8" bestFit="1" customWidth="1"/>
    <col min="13315" max="13315" width="11.54296875" style="8" customWidth="1"/>
    <col min="13316" max="13317" width="9.6328125" style="8" customWidth="1"/>
    <col min="13318" max="13318" width="8.90625" style="8"/>
    <col min="13319" max="13319" width="10.54296875" style="8" customWidth="1"/>
    <col min="13320" max="13322" width="8.90625" style="8"/>
    <col min="13323" max="13323" width="10.54296875" style="8" customWidth="1"/>
    <col min="13324" max="13325" width="8.90625" style="8"/>
    <col min="13326" max="13326" width="10.453125" style="8" customWidth="1"/>
    <col min="13327" max="13532" width="8.90625" style="8"/>
    <col min="13533" max="13533" width="9.36328125" style="8" customWidth="1"/>
    <col min="13534" max="13534" width="9.453125" style="8" customWidth="1"/>
    <col min="13535" max="13535" width="44.54296875" style="8" customWidth="1"/>
    <col min="13536" max="13536" width="10.453125" style="8" customWidth="1"/>
    <col min="13537" max="13542" width="8.90625" style="8"/>
    <col min="13543" max="13543" width="9.36328125" style="8" bestFit="1" customWidth="1"/>
    <col min="13544" max="13544" width="10.6328125" style="8" customWidth="1"/>
    <col min="13545" max="13545" width="10.36328125" style="8" customWidth="1"/>
    <col min="13546" max="13546" width="9.6328125" style="8" customWidth="1"/>
    <col min="13547" max="13553" width="8.90625" style="8"/>
    <col min="13554" max="13554" width="9" style="8" customWidth="1"/>
    <col min="13555" max="13555" width="11" style="8" customWidth="1"/>
    <col min="13556" max="13560" width="8.90625" style="8"/>
    <col min="13561" max="13562" width="11.36328125" style="8" customWidth="1"/>
    <col min="13563" max="13563" width="8.90625" style="8"/>
    <col min="13564" max="13564" width="12.6328125" style="8" customWidth="1"/>
    <col min="13565" max="13566" width="11.6328125" style="8" customWidth="1"/>
    <col min="13567" max="13567" width="13.453125" style="8" customWidth="1"/>
    <col min="13568" max="13568" width="11.36328125" style="8" customWidth="1"/>
    <col min="13569" max="13569" width="8.90625" style="8"/>
    <col min="13570" max="13570" width="10" style="8" bestFit="1" customWidth="1"/>
    <col min="13571" max="13571" width="11.54296875" style="8" customWidth="1"/>
    <col min="13572" max="13573" width="9.6328125" style="8" customWidth="1"/>
    <col min="13574" max="13574" width="8.90625" style="8"/>
    <col min="13575" max="13575" width="10.54296875" style="8" customWidth="1"/>
    <col min="13576" max="13578" width="8.90625" style="8"/>
    <col min="13579" max="13579" width="10.54296875" style="8" customWidth="1"/>
    <col min="13580" max="13581" width="8.90625" style="8"/>
    <col min="13582" max="13582" width="10.453125" style="8" customWidth="1"/>
    <col min="13583" max="13788" width="8.90625" style="8"/>
    <col min="13789" max="13789" width="9.36328125" style="8" customWidth="1"/>
    <col min="13790" max="13790" width="9.453125" style="8" customWidth="1"/>
    <col min="13791" max="13791" width="44.54296875" style="8" customWidth="1"/>
    <col min="13792" max="13792" width="10.453125" style="8" customWidth="1"/>
    <col min="13793" max="13798" width="8.90625" style="8"/>
    <col min="13799" max="13799" width="9.36328125" style="8" bestFit="1" customWidth="1"/>
    <col min="13800" max="13800" width="10.6328125" style="8" customWidth="1"/>
    <col min="13801" max="13801" width="10.36328125" style="8" customWidth="1"/>
    <col min="13802" max="13802" width="9.6328125" style="8" customWidth="1"/>
    <col min="13803" max="13809" width="8.90625" style="8"/>
    <col min="13810" max="13810" width="9" style="8" customWidth="1"/>
    <col min="13811" max="13811" width="11" style="8" customWidth="1"/>
    <col min="13812" max="13816" width="8.90625" style="8"/>
    <col min="13817" max="13818" width="11.36328125" style="8" customWidth="1"/>
    <col min="13819" max="13819" width="8.90625" style="8"/>
    <col min="13820" max="13820" width="12.6328125" style="8" customWidth="1"/>
    <col min="13821" max="13822" width="11.6328125" style="8" customWidth="1"/>
    <col min="13823" max="13823" width="13.453125" style="8" customWidth="1"/>
    <col min="13824" max="13824" width="11.36328125" style="8" customWidth="1"/>
    <col min="13825" max="13825" width="8.90625" style="8"/>
    <col min="13826" max="13826" width="10" style="8" bestFit="1" customWidth="1"/>
    <col min="13827" max="13827" width="11.54296875" style="8" customWidth="1"/>
    <col min="13828" max="13829" width="9.6328125" style="8" customWidth="1"/>
    <col min="13830" max="13830" width="8.90625" style="8"/>
    <col min="13831" max="13831" width="10.54296875" style="8" customWidth="1"/>
    <col min="13832" max="13834" width="8.90625" style="8"/>
    <col min="13835" max="13835" width="10.54296875" style="8" customWidth="1"/>
    <col min="13836" max="13837" width="8.90625" style="8"/>
    <col min="13838" max="13838" width="10.453125" style="8" customWidth="1"/>
    <col min="13839" max="14044" width="8.90625" style="8"/>
    <col min="14045" max="14045" width="9.36328125" style="8" customWidth="1"/>
    <col min="14046" max="14046" width="9.453125" style="8" customWidth="1"/>
    <col min="14047" max="14047" width="44.54296875" style="8" customWidth="1"/>
    <col min="14048" max="14048" width="10.453125" style="8" customWidth="1"/>
    <col min="14049" max="14054" width="8.90625" style="8"/>
    <col min="14055" max="14055" width="9.36328125" style="8" bestFit="1" customWidth="1"/>
    <col min="14056" max="14056" width="10.6328125" style="8" customWidth="1"/>
    <col min="14057" max="14057" width="10.36328125" style="8" customWidth="1"/>
    <col min="14058" max="14058" width="9.6328125" style="8" customWidth="1"/>
    <col min="14059" max="14065" width="8.90625" style="8"/>
    <col min="14066" max="14066" width="9" style="8" customWidth="1"/>
    <col min="14067" max="14067" width="11" style="8" customWidth="1"/>
    <col min="14068" max="14072" width="8.90625" style="8"/>
    <col min="14073" max="14074" width="11.36328125" style="8" customWidth="1"/>
    <col min="14075" max="14075" width="8.90625" style="8"/>
    <col min="14076" max="14076" width="12.6328125" style="8" customWidth="1"/>
    <col min="14077" max="14078" width="11.6328125" style="8" customWidth="1"/>
    <col min="14079" max="14079" width="13.453125" style="8" customWidth="1"/>
    <col min="14080" max="14080" width="11.36328125" style="8" customWidth="1"/>
    <col min="14081" max="14081" width="8.90625" style="8"/>
    <col min="14082" max="14082" width="10" style="8" bestFit="1" customWidth="1"/>
    <col min="14083" max="14083" width="11.54296875" style="8" customWidth="1"/>
    <col min="14084" max="14085" width="9.6328125" style="8" customWidth="1"/>
    <col min="14086" max="14086" width="8.90625" style="8"/>
    <col min="14087" max="14087" width="10.54296875" style="8" customWidth="1"/>
    <col min="14088" max="14090" width="8.90625" style="8"/>
    <col min="14091" max="14091" width="10.54296875" style="8" customWidth="1"/>
    <col min="14092" max="14093" width="8.90625" style="8"/>
    <col min="14094" max="14094" width="10.453125" style="8" customWidth="1"/>
    <col min="14095" max="14300" width="8.90625" style="8"/>
    <col min="14301" max="14301" width="9.36328125" style="8" customWidth="1"/>
    <col min="14302" max="14302" width="9.453125" style="8" customWidth="1"/>
    <col min="14303" max="14303" width="44.54296875" style="8" customWidth="1"/>
    <col min="14304" max="14304" width="10.453125" style="8" customWidth="1"/>
    <col min="14305" max="14310" width="8.90625" style="8"/>
    <col min="14311" max="14311" width="9.36328125" style="8" bestFit="1" customWidth="1"/>
    <col min="14312" max="14312" width="10.6328125" style="8" customWidth="1"/>
    <col min="14313" max="14313" width="10.36328125" style="8" customWidth="1"/>
    <col min="14314" max="14314" width="9.6328125" style="8" customWidth="1"/>
    <col min="14315" max="14321" width="8.90625" style="8"/>
    <col min="14322" max="14322" width="9" style="8" customWidth="1"/>
    <col min="14323" max="14323" width="11" style="8" customWidth="1"/>
    <col min="14324" max="14328" width="8.90625" style="8"/>
    <col min="14329" max="14330" width="11.36328125" style="8" customWidth="1"/>
    <col min="14331" max="14331" width="8.90625" style="8"/>
    <col min="14332" max="14332" width="12.6328125" style="8" customWidth="1"/>
    <col min="14333" max="14334" width="11.6328125" style="8" customWidth="1"/>
    <col min="14335" max="14335" width="13.453125" style="8" customWidth="1"/>
    <col min="14336" max="14336" width="11.36328125" style="8" customWidth="1"/>
    <col min="14337" max="14337" width="8.90625" style="8"/>
    <col min="14338" max="14338" width="10" style="8" bestFit="1" customWidth="1"/>
    <col min="14339" max="14339" width="11.54296875" style="8" customWidth="1"/>
    <col min="14340" max="14341" width="9.6328125" style="8" customWidth="1"/>
    <col min="14342" max="14342" width="8.90625" style="8"/>
    <col min="14343" max="14343" width="10.54296875" style="8" customWidth="1"/>
    <col min="14344" max="14346" width="8.90625" style="8"/>
    <col min="14347" max="14347" width="10.54296875" style="8" customWidth="1"/>
    <col min="14348" max="14349" width="8.90625" style="8"/>
    <col min="14350" max="14350" width="10.453125" style="8" customWidth="1"/>
    <col min="14351" max="14556" width="8.90625" style="8"/>
    <col min="14557" max="14557" width="9.36328125" style="8" customWidth="1"/>
    <col min="14558" max="14558" width="9.453125" style="8" customWidth="1"/>
    <col min="14559" max="14559" width="44.54296875" style="8" customWidth="1"/>
    <col min="14560" max="14560" width="10.453125" style="8" customWidth="1"/>
    <col min="14561" max="14566" width="8.90625" style="8"/>
    <col min="14567" max="14567" width="9.36328125" style="8" bestFit="1" customWidth="1"/>
    <col min="14568" max="14568" width="10.6328125" style="8" customWidth="1"/>
    <col min="14569" max="14569" width="10.36328125" style="8" customWidth="1"/>
    <col min="14570" max="14570" width="9.6328125" style="8" customWidth="1"/>
    <col min="14571" max="14577" width="8.90625" style="8"/>
    <col min="14578" max="14578" width="9" style="8" customWidth="1"/>
    <col min="14579" max="14579" width="11" style="8" customWidth="1"/>
    <col min="14580" max="14584" width="8.90625" style="8"/>
    <col min="14585" max="14586" width="11.36328125" style="8" customWidth="1"/>
    <col min="14587" max="14587" width="8.90625" style="8"/>
    <col min="14588" max="14588" width="12.6328125" style="8" customWidth="1"/>
    <col min="14589" max="14590" width="11.6328125" style="8" customWidth="1"/>
    <col min="14591" max="14591" width="13.453125" style="8" customWidth="1"/>
    <col min="14592" max="14592" width="11.36328125" style="8" customWidth="1"/>
    <col min="14593" max="14593" width="8.90625" style="8"/>
    <col min="14594" max="14594" width="10" style="8" bestFit="1" customWidth="1"/>
    <col min="14595" max="14595" width="11.54296875" style="8" customWidth="1"/>
    <col min="14596" max="14597" width="9.6328125" style="8" customWidth="1"/>
    <col min="14598" max="14598" width="8.90625" style="8"/>
    <col min="14599" max="14599" width="10.54296875" style="8" customWidth="1"/>
    <col min="14600" max="14602" width="8.90625" style="8"/>
    <col min="14603" max="14603" width="10.54296875" style="8" customWidth="1"/>
    <col min="14604" max="14605" width="8.90625" style="8"/>
    <col min="14606" max="14606" width="10.453125" style="8" customWidth="1"/>
    <col min="14607" max="14812" width="8.90625" style="8"/>
    <col min="14813" max="14813" width="9.36328125" style="8" customWidth="1"/>
    <col min="14814" max="14814" width="9.453125" style="8" customWidth="1"/>
    <col min="14815" max="14815" width="44.54296875" style="8" customWidth="1"/>
    <col min="14816" max="14816" width="10.453125" style="8" customWidth="1"/>
    <col min="14817" max="14822" width="8.90625" style="8"/>
    <col min="14823" max="14823" width="9.36328125" style="8" bestFit="1" customWidth="1"/>
    <col min="14824" max="14824" width="10.6328125" style="8" customWidth="1"/>
    <col min="14825" max="14825" width="10.36328125" style="8" customWidth="1"/>
    <col min="14826" max="14826" width="9.6328125" style="8" customWidth="1"/>
    <col min="14827" max="14833" width="8.90625" style="8"/>
    <col min="14834" max="14834" width="9" style="8" customWidth="1"/>
    <col min="14835" max="14835" width="11" style="8" customWidth="1"/>
    <col min="14836" max="14840" width="8.90625" style="8"/>
    <col min="14841" max="14842" width="11.36328125" style="8" customWidth="1"/>
    <col min="14843" max="14843" width="8.90625" style="8"/>
    <col min="14844" max="14844" width="12.6328125" style="8" customWidth="1"/>
    <col min="14845" max="14846" width="11.6328125" style="8" customWidth="1"/>
    <col min="14847" max="14847" width="13.453125" style="8" customWidth="1"/>
    <col min="14848" max="14848" width="11.36328125" style="8" customWidth="1"/>
    <col min="14849" max="14849" width="8.90625" style="8"/>
    <col min="14850" max="14850" width="10" style="8" bestFit="1" customWidth="1"/>
    <col min="14851" max="14851" width="11.54296875" style="8" customWidth="1"/>
    <col min="14852" max="14853" width="9.6328125" style="8" customWidth="1"/>
    <col min="14854" max="14854" width="8.90625" style="8"/>
    <col min="14855" max="14855" width="10.54296875" style="8" customWidth="1"/>
    <col min="14856" max="14858" width="8.90625" style="8"/>
    <col min="14859" max="14859" width="10.54296875" style="8" customWidth="1"/>
    <col min="14860" max="14861" width="8.90625" style="8"/>
    <col min="14862" max="14862" width="10.453125" style="8" customWidth="1"/>
    <col min="14863" max="15068" width="8.90625" style="8"/>
    <col min="15069" max="15069" width="9.36328125" style="8" customWidth="1"/>
    <col min="15070" max="15070" width="9.453125" style="8" customWidth="1"/>
    <col min="15071" max="15071" width="44.54296875" style="8" customWidth="1"/>
    <col min="15072" max="15072" width="10.453125" style="8" customWidth="1"/>
    <col min="15073" max="15078" width="8.90625" style="8"/>
    <col min="15079" max="15079" width="9.36328125" style="8" bestFit="1" customWidth="1"/>
    <col min="15080" max="15080" width="10.6328125" style="8" customWidth="1"/>
    <col min="15081" max="15081" width="10.36328125" style="8" customWidth="1"/>
    <col min="15082" max="15082" width="9.6328125" style="8" customWidth="1"/>
    <col min="15083" max="15089" width="8.90625" style="8"/>
    <col min="15090" max="15090" width="9" style="8" customWidth="1"/>
    <col min="15091" max="15091" width="11" style="8" customWidth="1"/>
    <col min="15092" max="15096" width="8.90625" style="8"/>
    <col min="15097" max="15098" width="11.36328125" style="8" customWidth="1"/>
    <col min="15099" max="15099" width="8.90625" style="8"/>
    <col min="15100" max="15100" width="12.6328125" style="8" customWidth="1"/>
    <col min="15101" max="15102" width="11.6328125" style="8" customWidth="1"/>
    <col min="15103" max="15103" width="13.453125" style="8" customWidth="1"/>
    <col min="15104" max="15104" width="11.36328125" style="8" customWidth="1"/>
    <col min="15105" max="15105" width="8.90625" style="8"/>
    <col min="15106" max="15106" width="10" style="8" bestFit="1" customWidth="1"/>
    <col min="15107" max="15107" width="11.54296875" style="8" customWidth="1"/>
    <col min="15108" max="15109" width="9.6328125" style="8" customWidth="1"/>
    <col min="15110" max="15110" width="8.90625" style="8"/>
    <col min="15111" max="15111" width="10.54296875" style="8" customWidth="1"/>
    <col min="15112" max="15114" width="8.90625" style="8"/>
    <col min="15115" max="15115" width="10.54296875" style="8" customWidth="1"/>
    <col min="15116" max="15117" width="8.90625" style="8"/>
    <col min="15118" max="15118" width="10.453125" style="8" customWidth="1"/>
    <col min="15119" max="15324" width="8.90625" style="8"/>
    <col min="15325" max="15325" width="9.36328125" style="8" customWidth="1"/>
    <col min="15326" max="15326" width="9.453125" style="8" customWidth="1"/>
    <col min="15327" max="15327" width="44.54296875" style="8" customWidth="1"/>
    <col min="15328" max="15328" width="10.453125" style="8" customWidth="1"/>
    <col min="15329" max="15334" width="8.90625" style="8"/>
    <col min="15335" max="15335" width="9.36328125" style="8" bestFit="1" customWidth="1"/>
    <col min="15336" max="15336" width="10.6328125" style="8" customWidth="1"/>
    <col min="15337" max="15337" width="10.36328125" style="8" customWidth="1"/>
    <col min="15338" max="15338" width="9.6328125" style="8" customWidth="1"/>
    <col min="15339" max="15345" width="8.90625" style="8"/>
    <col min="15346" max="15346" width="9" style="8" customWidth="1"/>
    <col min="15347" max="15347" width="11" style="8" customWidth="1"/>
    <col min="15348" max="15352" width="8.90625" style="8"/>
    <col min="15353" max="15354" width="11.36328125" style="8" customWidth="1"/>
    <col min="15355" max="15355" width="8.90625" style="8"/>
    <col min="15356" max="15356" width="12.6328125" style="8" customWidth="1"/>
    <col min="15357" max="15358" width="11.6328125" style="8" customWidth="1"/>
    <col min="15359" max="15359" width="13.453125" style="8" customWidth="1"/>
    <col min="15360" max="15360" width="11.36328125" style="8" customWidth="1"/>
    <col min="15361" max="15361" width="8.90625" style="8"/>
    <col min="15362" max="15362" width="10" style="8" bestFit="1" customWidth="1"/>
    <col min="15363" max="15363" width="11.54296875" style="8" customWidth="1"/>
    <col min="15364" max="15365" width="9.6328125" style="8" customWidth="1"/>
    <col min="15366" max="15366" width="8.90625" style="8"/>
    <col min="15367" max="15367" width="10.54296875" style="8" customWidth="1"/>
    <col min="15368" max="15370" width="8.90625" style="8"/>
    <col min="15371" max="15371" width="10.54296875" style="8" customWidth="1"/>
    <col min="15372" max="15373" width="8.90625" style="8"/>
    <col min="15374" max="15374" width="10.453125" style="8" customWidth="1"/>
    <col min="15375" max="15580" width="8.90625" style="8"/>
    <col min="15581" max="15581" width="9.36328125" style="8" customWidth="1"/>
    <col min="15582" max="15582" width="9.453125" style="8" customWidth="1"/>
    <col min="15583" max="15583" width="44.54296875" style="8" customWidth="1"/>
    <col min="15584" max="15584" width="10.453125" style="8" customWidth="1"/>
    <col min="15585" max="15590" width="8.90625" style="8"/>
    <col min="15591" max="15591" width="9.36328125" style="8" bestFit="1" customWidth="1"/>
    <col min="15592" max="15592" width="10.6328125" style="8" customWidth="1"/>
    <col min="15593" max="15593" width="10.36328125" style="8" customWidth="1"/>
    <col min="15594" max="15594" width="9.6328125" style="8" customWidth="1"/>
    <col min="15595" max="15601" width="8.90625" style="8"/>
    <col min="15602" max="15602" width="9" style="8" customWidth="1"/>
    <col min="15603" max="15603" width="11" style="8" customWidth="1"/>
    <col min="15604" max="15608" width="8.90625" style="8"/>
    <col min="15609" max="15610" width="11.36328125" style="8" customWidth="1"/>
    <col min="15611" max="15611" width="8.90625" style="8"/>
    <col min="15612" max="15612" width="12.6328125" style="8" customWidth="1"/>
    <col min="15613" max="15614" width="11.6328125" style="8" customWidth="1"/>
    <col min="15615" max="15615" width="13.453125" style="8" customWidth="1"/>
    <col min="15616" max="15616" width="11.36328125" style="8" customWidth="1"/>
    <col min="15617" max="15617" width="8.90625" style="8"/>
    <col min="15618" max="15618" width="10" style="8" bestFit="1" customWidth="1"/>
    <col min="15619" max="15619" width="11.54296875" style="8" customWidth="1"/>
    <col min="15620" max="15621" width="9.6328125" style="8" customWidth="1"/>
    <col min="15622" max="15622" width="8.90625" style="8"/>
    <col min="15623" max="15623" width="10.54296875" style="8" customWidth="1"/>
    <col min="15624" max="15626" width="8.90625" style="8"/>
    <col min="15627" max="15627" width="10.54296875" style="8" customWidth="1"/>
    <col min="15628" max="15629" width="8.90625" style="8"/>
    <col min="15630" max="15630" width="10.453125" style="8" customWidth="1"/>
    <col min="15631" max="15836" width="8.90625" style="8"/>
    <col min="15837" max="15837" width="9.36328125" style="8" customWidth="1"/>
    <col min="15838" max="15838" width="9.453125" style="8" customWidth="1"/>
    <col min="15839" max="15839" width="44.54296875" style="8" customWidth="1"/>
    <col min="15840" max="15840" width="10.453125" style="8" customWidth="1"/>
    <col min="15841" max="15846" width="8.90625" style="8"/>
    <col min="15847" max="15847" width="9.36328125" style="8" bestFit="1" customWidth="1"/>
    <col min="15848" max="15848" width="10.6328125" style="8" customWidth="1"/>
    <col min="15849" max="15849" width="10.36328125" style="8" customWidth="1"/>
    <col min="15850" max="15850" width="9.6328125" style="8" customWidth="1"/>
    <col min="15851" max="15857" width="8.90625" style="8"/>
    <col min="15858" max="15858" width="9" style="8" customWidth="1"/>
    <col min="15859" max="15859" width="11" style="8" customWidth="1"/>
    <col min="15860" max="15864" width="8.90625" style="8"/>
    <col min="15865" max="15866" width="11.36328125" style="8" customWidth="1"/>
    <col min="15867" max="15867" width="8.90625" style="8"/>
    <col min="15868" max="15868" width="12.6328125" style="8" customWidth="1"/>
    <col min="15869" max="15870" width="11.6328125" style="8" customWidth="1"/>
    <col min="15871" max="15871" width="13.453125" style="8" customWidth="1"/>
    <col min="15872" max="15872" width="11.36328125" style="8" customWidth="1"/>
    <col min="15873" max="15873" width="8.90625" style="8"/>
    <col min="15874" max="15874" width="10" style="8" bestFit="1" customWidth="1"/>
    <col min="15875" max="15875" width="11.54296875" style="8" customWidth="1"/>
    <col min="15876" max="15877" width="9.6328125" style="8" customWidth="1"/>
    <col min="15878" max="15878" width="8.90625" style="8"/>
    <col min="15879" max="15879" width="10.54296875" style="8" customWidth="1"/>
    <col min="15880" max="15882" width="8.90625" style="8"/>
    <col min="15883" max="15883" width="10.54296875" style="8" customWidth="1"/>
    <col min="15884" max="15885" width="8.90625" style="8"/>
    <col min="15886" max="15886" width="10.453125" style="8" customWidth="1"/>
    <col min="15887" max="16092" width="8.90625" style="8"/>
    <col min="16093" max="16093" width="9.36328125" style="8" customWidth="1"/>
    <col min="16094" max="16094" width="9.453125" style="8" customWidth="1"/>
    <col min="16095" max="16095" width="44.54296875" style="8" customWidth="1"/>
    <col min="16096" max="16096" width="10.453125" style="8" customWidth="1"/>
    <col min="16097" max="16102" width="8.90625" style="8"/>
    <col min="16103" max="16103" width="9.36328125" style="8" bestFit="1" customWidth="1"/>
    <col min="16104" max="16104" width="10.6328125" style="8" customWidth="1"/>
    <col min="16105" max="16105" width="10.36328125" style="8" customWidth="1"/>
    <col min="16106" max="16106" width="9.6328125" style="8" customWidth="1"/>
    <col min="16107" max="16113" width="8.90625" style="8"/>
    <col min="16114" max="16114" width="9" style="8" customWidth="1"/>
    <col min="16115" max="16115" width="11" style="8" customWidth="1"/>
    <col min="16116" max="16120" width="8.90625" style="8"/>
    <col min="16121" max="16122" width="11.36328125" style="8" customWidth="1"/>
    <col min="16123" max="16123" width="8.90625" style="8"/>
    <col min="16124" max="16124" width="12.6328125" style="8" customWidth="1"/>
    <col min="16125" max="16126" width="11.6328125" style="8" customWidth="1"/>
    <col min="16127" max="16127" width="13.453125" style="8" customWidth="1"/>
    <col min="16128" max="16128" width="11.36328125" style="8" customWidth="1"/>
    <col min="16129" max="16129" width="8.90625" style="8"/>
    <col min="16130" max="16130" width="10" style="8" bestFit="1" customWidth="1"/>
    <col min="16131" max="16131" width="11.54296875" style="8" customWidth="1"/>
    <col min="16132" max="16133" width="9.6328125" style="8" customWidth="1"/>
    <col min="16134" max="16134" width="8.90625" style="8"/>
    <col min="16135" max="16135" width="10.54296875" style="8" customWidth="1"/>
    <col min="16136" max="16138" width="8.90625" style="8"/>
    <col min="16139" max="16139" width="10.54296875" style="8" customWidth="1"/>
    <col min="16140" max="16141" width="8.90625" style="8"/>
    <col min="16142" max="16142" width="10.453125" style="8" customWidth="1"/>
    <col min="16143" max="16378" width="8.90625" style="8"/>
    <col min="16379" max="16384" width="9.36328125" style="8" customWidth="1"/>
  </cols>
  <sheetData>
    <row r="1" spans="2:18" s="10" customFormat="1" ht="26" x14ac:dyDescent="0.25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2:18" s="10" customFormat="1" ht="26" x14ac:dyDescent="0.25">
      <c r="B2" s="137"/>
      <c r="C2" s="173" t="s">
        <v>125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18" s="10" customFormat="1" ht="30" customHeight="1" x14ac:dyDescent="0.25">
      <c r="B3" s="201" t="s">
        <v>54</v>
      </c>
      <c r="C3" s="204" t="s">
        <v>16</v>
      </c>
      <c r="D3" s="199" t="s">
        <v>17</v>
      </c>
      <c r="E3" s="199"/>
      <c r="F3" s="199"/>
      <c r="G3" s="199"/>
      <c r="H3" s="199"/>
      <c r="I3" s="199"/>
      <c r="J3" s="199"/>
      <c r="K3" s="199"/>
      <c r="L3" s="199"/>
      <c r="M3" s="199" t="s">
        <v>18</v>
      </c>
      <c r="N3" s="199" t="s">
        <v>19</v>
      </c>
      <c r="O3" s="199"/>
      <c r="P3" s="212" t="s">
        <v>32</v>
      </c>
      <c r="Q3" s="212"/>
      <c r="R3" s="212"/>
    </row>
    <row r="4" spans="2:18" s="10" customFormat="1" x14ac:dyDescent="0.25">
      <c r="B4" s="202"/>
      <c r="C4" s="205"/>
      <c r="D4" s="198" t="s">
        <v>20</v>
      </c>
      <c r="E4" s="210" t="s">
        <v>21</v>
      </c>
      <c r="F4" s="210"/>
      <c r="G4" s="210"/>
      <c r="H4" s="210"/>
      <c r="I4" s="210"/>
      <c r="J4" s="198" t="s">
        <v>22</v>
      </c>
      <c r="K4" s="198" t="s">
        <v>55</v>
      </c>
      <c r="L4" s="198" t="s">
        <v>23</v>
      </c>
      <c r="M4" s="199"/>
      <c r="N4" s="198" t="s">
        <v>24</v>
      </c>
      <c r="O4" s="198"/>
      <c r="P4" s="211" t="s">
        <v>53</v>
      </c>
      <c r="Q4" s="211" t="s">
        <v>46</v>
      </c>
      <c r="R4" s="211" t="s">
        <v>33</v>
      </c>
    </row>
    <row r="5" spans="2:18" s="10" customFormat="1" ht="43.5" x14ac:dyDescent="0.25">
      <c r="B5" s="202"/>
      <c r="C5" s="205"/>
      <c r="D5" s="198"/>
      <c r="E5" s="138" t="s">
        <v>25</v>
      </c>
      <c r="F5" s="3" t="s">
        <v>31</v>
      </c>
      <c r="G5" s="198" t="s">
        <v>26</v>
      </c>
      <c r="H5" s="198"/>
      <c r="I5" s="198"/>
      <c r="J5" s="198"/>
      <c r="K5" s="198"/>
      <c r="L5" s="198"/>
      <c r="M5" s="199"/>
      <c r="N5" s="138" t="s">
        <v>47</v>
      </c>
      <c r="O5" s="138" t="s">
        <v>48</v>
      </c>
      <c r="P5" s="211"/>
      <c r="Q5" s="211"/>
      <c r="R5" s="211"/>
    </row>
    <row r="6" spans="2:18" s="10" customFormat="1" ht="16.5" x14ac:dyDescent="0.25">
      <c r="B6" s="203"/>
      <c r="C6" s="206"/>
      <c r="D6" s="4" t="s">
        <v>10</v>
      </c>
      <c r="E6" s="1" t="s">
        <v>27</v>
      </c>
      <c r="F6" s="4" t="s">
        <v>10</v>
      </c>
      <c r="G6" s="4" t="s">
        <v>56</v>
      </c>
      <c r="H6" s="1" t="s">
        <v>28</v>
      </c>
      <c r="I6" s="4" t="s">
        <v>34</v>
      </c>
      <c r="J6" s="1" t="s">
        <v>57</v>
      </c>
      <c r="K6" s="1" t="s">
        <v>72</v>
      </c>
      <c r="L6" s="1" t="s">
        <v>72</v>
      </c>
      <c r="M6" s="1" t="s">
        <v>72</v>
      </c>
      <c r="N6" s="1" t="s">
        <v>72</v>
      </c>
      <c r="O6" s="1" t="s">
        <v>72</v>
      </c>
      <c r="P6" s="9">
        <v>0.2</v>
      </c>
      <c r="Q6" s="9">
        <v>0.7</v>
      </c>
      <c r="R6" s="9">
        <v>0.1</v>
      </c>
    </row>
    <row r="7" spans="2:18" s="10" customFormat="1" x14ac:dyDescent="0.25">
      <c r="B7" s="5"/>
      <c r="C7" s="11" t="s">
        <v>50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2:18" s="10" customFormat="1" x14ac:dyDescent="0.25">
      <c r="B8" s="6"/>
      <c r="C8" s="12" t="s">
        <v>134</v>
      </c>
      <c r="D8" s="13">
        <f>(E8*3.6)+F8+I8</f>
        <v>0</v>
      </c>
      <c r="E8" s="14"/>
      <c r="F8" s="14"/>
      <c r="G8" s="14"/>
      <c r="H8" s="14"/>
      <c r="I8" s="14"/>
      <c r="J8" s="14"/>
      <c r="K8" s="189">
        <f>E8*'Ref. spotřeby'!$J$278+'05'!F8*'Ref. spotřeby'!$G$278+'05'!H8*'Ref. spotřeby'!$D$278+'05'!J8*('Ref. spotřeby'!$M$278+'Ref. spotřeby'!$P$278)</f>
        <v>0</v>
      </c>
      <c r="L8" s="15">
        <v>0</v>
      </c>
      <c r="M8" s="15">
        <f t="shared" ref="M8:M32" si="0">K8*$C$41</f>
        <v>0</v>
      </c>
      <c r="N8" s="7"/>
      <c r="O8" s="7"/>
      <c r="P8" s="16"/>
      <c r="Q8" s="17"/>
      <c r="R8" s="17"/>
    </row>
    <row r="9" spans="2:18" s="10" customFormat="1" x14ac:dyDescent="0.25">
      <c r="B9" s="6"/>
      <c r="C9" s="12" t="s">
        <v>119</v>
      </c>
      <c r="D9" s="13">
        <f t="shared" ref="D9:D13" si="1">(E9*3.6)+F9+I9</f>
        <v>0</v>
      </c>
      <c r="E9" s="12"/>
      <c r="F9" s="12"/>
      <c r="G9" s="12"/>
      <c r="H9" s="12"/>
      <c r="I9" s="12"/>
      <c r="J9" s="12"/>
      <c r="K9" s="189">
        <f>E9*'Ref. spotřeby'!$J$278+'05'!F9*'Ref. spotřeby'!$G$278+'05'!H9*'Ref. spotřeby'!$D$278+'05'!J9*('Ref. spotřeby'!$M$278+'Ref. spotřeby'!$P$278)</f>
        <v>0</v>
      </c>
      <c r="L9" s="15">
        <v>0</v>
      </c>
      <c r="M9" s="15">
        <f t="shared" si="0"/>
        <v>0</v>
      </c>
      <c r="N9" s="7"/>
      <c r="O9" s="7"/>
      <c r="P9" s="18"/>
      <c r="Q9" s="17"/>
      <c r="R9" s="17"/>
    </row>
    <row r="10" spans="2:18" s="10" customFormat="1" x14ac:dyDescent="0.25">
      <c r="B10" s="6"/>
      <c r="C10" s="12" t="s">
        <v>135</v>
      </c>
      <c r="D10" s="13">
        <f t="shared" si="1"/>
        <v>0</v>
      </c>
      <c r="E10" s="14"/>
      <c r="F10" s="14"/>
      <c r="G10" s="14"/>
      <c r="H10" s="14"/>
      <c r="I10" s="14"/>
      <c r="J10" s="14"/>
      <c r="K10" s="189">
        <f>E10*'Ref. spotřeby'!$J$278+'05'!F10*'Ref. spotřeby'!$G$278+'05'!H10*'Ref. spotřeby'!$D$278+'05'!J10*('Ref. spotřeby'!$M$278+'Ref. spotřeby'!$P$278)</f>
        <v>0</v>
      </c>
      <c r="L10" s="15">
        <v>0</v>
      </c>
      <c r="M10" s="15">
        <f t="shared" si="0"/>
        <v>0</v>
      </c>
      <c r="N10" s="7"/>
      <c r="O10" s="7"/>
      <c r="P10" s="19"/>
      <c r="Q10" s="20"/>
      <c r="R10" s="20"/>
    </row>
    <row r="11" spans="2:18" s="10" customFormat="1" x14ac:dyDescent="0.25">
      <c r="B11" s="6"/>
      <c r="C11" s="12" t="s">
        <v>112</v>
      </c>
      <c r="D11" s="13">
        <f t="shared" si="1"/>
        <v>0</v>
      </c>
      <c r="E11" s="14"/>
      <c r="F11" s="14"/>
      <c r="G11" s="14"/>
      <c r="H11" s="14"/>
      <c r="I11" s="14"/>
      <c r="J11" s="14"/>
      <c r="K11" s="189">
        <f>E11*'Ref. spotřeby'!$J$278+'05'!F11*'Ref. spotřeby'!$G$278+'05'!H11*'Ref. spotřeby'!$D$278+'05'!J11*('Ref. spotřeby'!$M$278+'Ref. spotřeby'!$P$278)</f>
        <v>0</v>
      </c>
      <c r="L11" s="15">
        <v>0</v>
      </c>
      <c r="M11" s="15">
        <f t="shared" si="0"/>
        <v>0</v>
      </c>
      <c r="N11" s="7"/>
      <c r="O11" s="7"/>
      <c r="P11" s="18"/>
      <c r="Q11" s="17"/>
      <c r="R11" s="17"/>
    </row>
    <row r="12" spans="2:18" s="10" customFormat="1" x14ac:dyDescent="0.25">
      <c r="B12" s="6"/>
      <c r="C12" s="12"/>
      <c r="D12" s="13">
        <f t="shared" si="1"/>
        <v>0</v>
      </c>
      <c r="E12" s="14"/>
      <c r="F12" s="14"/>
      <c r="G12" s="14"/>
      <c r="H12" s="14"/>
      <c r="I12" s="14"/>
      <c r="J12" s="14"/>
      <c r="K12" s="189">
        <f>E12*'Ref. spotřeby'!$J$278+'05'!F12*'Ref. spotřeby'!$G$278+'05'!H12*'Ref. spotřeby'!$D$278+'05'!J12*('Ref. spotřeby'!$M$278+'Ref. spotřeby'!$P$278)</f>
        <v>0</v>
      </c>
      <c r="L12" s="15">
        <v>0</v>
      </c>
      <c r="M12" s="15">
        <f t="shared" si="0"/>
        <v>0</v>
      </c>
      <c r="N12" s="7"/>
      <c r="O12" s="7"/>
      <c r="P12" s="18"/>
      <c r="Q12" s="17"/>
      <c r="R12" s="17"/>
    </row>
    <row r="13" spans="2:18" s="10" customFormat="1" x14ac:dyDescent="0.25">
      <c r="B13" s="6"/>
      <c r="C13" s="12"/>
      <c r="D13" s="13">
        <f t="shared" si="1"/>
        <v>0</v>
      </c>
      <c r="E13" s="14"/>
      <c r="F13" s="14"/>
      <c r="G13" s="14"/>
      <c r="H13" s="14"/>
      <c r="I13" s="14"/>
      <c r="J13" s="14"/>
      <c r="K13" s="189">
        <f>E13*'Ref. spotřeby'!$J$278+'05'!F13*'Ref. spotřeby'!$G$278+'05'!H13*'Ref. spotřeby'!$D$278+'05'!J13*('Ref. spotřeby'!$M$278+'Ref. spotřeby'!$P$278)</f>
        <v>0</v>
      </c>
      <c r="L13" s="15">
        <v>0</v>
      </c>
      <c r="M13" s="15">
        <f t="shared" si="0"/>
        <v>0</v>
      </c>
      <c r="N13" s="7"/>
      <c r="O13" s="7"/>
      <c r="P13" s="18"/>
      <c r="Q13" s="17"/>
      <c r="R13" s="17"/>
    </row>
    <row r="14" spans="2:18" s="10" customFormat="1" x14ac:dyDescent="0.25">
      <c r="B14" s="5"/>
      <c r="C14" s="11" t="s">
        <v>51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>
        <f t="shared" si="0"/>
        <v>0</v>
      </c>
      <c r="N14" s="200"/>
      <c r="O14" s="200"/>
      <c r="P14" s="200"/>
      <c r="Q14" s="200"/>
      <c r="R14" s="200"/>
    </row>
    <row r="15" spans="2:18" s="10" customFormat="1" x14ac:dyDescent="0.25">
      <c r="B15" s="6"/>
      <c r="C15" s="12"/>
      <c r="D15" s="13">
        <f t="shared" ref="D15:D32" si="2">(E15*3.6)+F15+I15</f>
        <v>0</v>
      </c>
      <c r="E15" s="14"/>
      <c r="F15" s="14"/>
      <c r="G15" s="14"/>
      <c r="H15" s="14"/>
      <c r="I15" s="14"/>
      <c r="J15" s="14"/>
      <c r="K15" s="189">
        <f>E15*'Ref. spotřeby'!$J$278+'05'!F15*'Ref. spotřeby'!$G$278+'05'!H15*'Ref. spotřeby'!$D$278+'05'!J15*('Ref. spotřeby'!$M$278+'Ref. spotřeby'!$P$278)</f>
        <v>0</v>
      </c>
      <c r="L15" s="15">
        <v>0</v>
      </c>
      <c r="M15" s="15">
        <f t="shared" si="0"/>
        <v>0</v>
      </c>
      <c r="N15" s="7"/>
      <c r="O15" s="7"/>
      <c r="P15" s="18"/>
      <c r="Q15" s="17"/>
      <c r="R15" s="17"/>
    </row>
    <row r="16" spans="2:18" s="10" customFormat="1" x14ac:dyDescent="0.25">
      <c r="B16" s="6"/>
      <c r="C16" s="12"/>
      <c r="D16" s="13">
        <f t="shared" si="2"/>
        <v>0</v>
      </c>
      <c r="E16" s="14"/>
      <c r="F16" s="14"/>
      <c r="G16" s="14"/>
      <c r="H16" s="14"/>
      <c r="I16" s="14"/>
      <c r="J16" s="14"/>
      <c r="K16" s="189">
        <f>E16*'Ref. spotřeby'!$J$278+'05'!F16*'Ref. spotřeby'!$G$278+'05'!H16*'Ref. spotřeby'!$D$278+'05'!J16*('Ref. spotřeby'!$M$278+'Ref. spotřeby'!$P$278)</f>
        <v>0</v>
      </c>
      <c r="L16" s="15">
        <v>0</v>
      </c>
      <c r="M16" s="15">
        <f t="shared" si="0"/>
        <v>0</v>
      </c>
      <c r="N16" s="7"/>
      <c r="O16" s="7"/>
      <c r="P16" s="18"/>
      <c r="Q16" s="17"/>
      <c r="R16" s="17"/>
    </row>
    <row r="17" spans="2:18" s="10" customFormat="1" x14ac:dyDescent="0.25">
      <c r="B17" s="6"/>
      <c r="C17" s="12"/>
      <c r="D17" s="13">
        <f t="shared" si="2"/>
        <v>0</v>
      </c>
      <c r="E17" s="14"/>
      <c r="F17" s="14"/>
      <c r="G17" s="14"/>
      <c r="H17" s="14"/>
      <c r="I17" s="14"/>
      <c r="J17" s="14"/>
      <c r="K17" s="189">
        <f>E17*'Ref. spotřeby'!$J$278+'05'!F17*'Ref. spotřeby'!$G$278+'05'!H17*'Ref. spotřeby'!$D$278+'05'!J17*('Ref. spotřeby'!$M$278+'Ref. spotřeby'!$P$278)</f>
        <v>0</v>
      </c>
      <c r="L17" s="15">
        <v>0</v>
      </c>
      <c r="M17" s="15">
        <f t="shared" si="0"/>
        <v>0</v>
      </c>
      <c r="N17" s="7"/>
      <c r="O17" s="7"/>
      <c r="P17" s="18"/>
      <c r="Q17" s="17"/>
      <c r="R17" s="17"/>
    </row>
    <row r="18" spans="2:18" s="10" customFormat="1" x14ac:dyDescent="0.25">
      <c r="B18" s="6"/>
      <c r="C18" s="12"/>
      <c r="D18" s="13">
        <f t="shared" si="2"/>
        <v>0</v>
      </c>
      <c r="E18" s="14"/>
      <c r="F18" s="14"/>
      <c r="G18" s="14"/>
      <c r="H18" s="14"/>
      <c r="I18" s="14"/>
      <c r="J18" s="14"/>
      <c r="K18" s="189">
        <f>E18*'Ref. spotřeby'!$J$278+'05'!F18*'Ref. spotřeby'!$G$278+'05'!H18*'Ref. spotřeby'!$D$278+'05'!J18*('Ref. spotřeby'!$M$278+'Ref. spotřeby'!$P$278)</f>
        <v>0</v>
      </c>
      <c r="L18" s="15">
        <v>0</v>
      </c>
      <c r="M18" s="15">
        <f t="shared" si="0"/>
        <v>0</v>
      </c>
      <c r="N18" s="7"/>
      <c r="O18" s="7"/>
      <c r="P18" s="18"/>
      <c r="Q18" s="17"/>
      <c r="R18" s="17"/>
    </row>
    <row r="19" spans="2:18" s="10" customFormat="1" x14ac:dyDescent="0.25">
      <c r="B19" s="6"/>
      <c r="C19" s="12"/>
      <c r="D19" s="13">
        <f t="shared" si="2"/>
        <v>0</v>
      </c>
      <c r="E19" s="14"/>
      <c r="F19" s="14"/>
      <c r="G19" s="14"/>
      <c r="H19" s="14"/>
      <c r="I19" s="14"/>
      <c r="J19" s="14"/>
      <c r="K19" s="189">
        <f>E19*'Ref. spotřeby'!$J$278+'05'!F19*'Ref. spotřeby'!$G$278+'05'!H19*'Ref. spotřeby'!$D$278+'05'!J19*('Ref. spotřeby'!$M$278+'Ref. spotřeby'!$P$278)</f>
        <v>0</v>
      </c>
      <c r="L19" s="15">
        <v>0</v>
      </c>
      <c r="M19" s="15">
        <f t="shared" si="0"/>
        <v>0</v>
      </c>
      <c r="N19" s="7"/>
      <c r="O19" s="7"/>
      <c r="P19" s="18"/>
      <c r="Q19" s="17"/>
      <c r="R19" s="17"/>
    </row>
    <row r="20" spans="2:18" s="10" customFormat="1" x14ac:dyDescent="0.25">
      <c r="B20" s="6"/>
      <c r="C20" s="12"/>
      <c r="D20" s="13">
        <f t="shared" si="2"/>
        <v>0</v>
      </c>
      <c r="E20" s="14"/>
      <c r="F20" s="14"/>
      <c r="G20" s="14"/>
      <c r="H20" s="14"/>
      <c r="I20" s="14"/>
      <c r="J20" s="14"/>
      <c r="K20" s="189">
        <f>E20*'Ref. spotřeby'!$J$278+'05'!F20*'Ref. spotřeby'!$G$278+'05'!H20*'Ref. spotřeby'!$D$278+'05'!J20*('Ref. spotřeby'!$M$278+'Ref. spotřeby'!$P$278)</f>
        <v>0</v>
      </c>
      <c r="L20" s="15">
        <v>0</v>
      </c>
      <c r="M20" s="15">
        <f t="shared" si="0"/>
        <v>0</v>
      </c>
      <c r="N20" s="7"/>
      <c r="O20" s="7"/>
      <c r="P20" s="18"/>
      <c r="Q20" s="17"/>
      <c r="R20" s="17"/>
    </row>
    <row r="21" spans="2:18" s="10" customFormat="1" x14ac:dyDescent="0.25">
      <c r="B21" s="6"/>
      <c r="C21" s="12"/>
      <c r="D21" s="13">
        <f t="shared" si="2"/>
        <v>0</v>
      </c>
      <c r="E21" s="14"/>
      <c r="F21" s="14"/>
      <c r="G21" s="14"/>
      <c r="H21" s="14"/>
      <c r="I21" s="14"/>
      <c r="J21" s="14"/>
      <c r="K21" s="189">
        <f>E21*'Ref. spotřeby'!$J$278+'05'!F21*'Ref. spotřeby'!$G$278+'05'!H21*'Ref. spotřeby'!$D$278+'05'!J21*('Ref. spotřeby'!$M$278+'Ref. spotřeby'!$P$278)</f>
        <v>0</v>
      </c>
      <c r="L21" s="15">
        <v>0</v>
      </c>
      <c r="M21" s="15">
        <f t="shared" si="0"/>
        <v>0</v>
      </c>
      <c r="N21" s="7"/>
      <c r="O21" s="7"/>
      <c r="P21" s="18"/>
      <c r="Q21" s="17"/>
      <c r="R21" s="17"/>
    </row>
    <row r="22" spans="2:18" s="10" customFormat="1" x14ac:dyDescent="0.25">
      <c r="B22" s="6"/>
      <c r="C22" s="12"/>
      <c r="D22" s="13">
        <f t="shared" si="2"/>
        <v>0</v>
      </c>
      <c r="E22" s="14"/>
      <c r="F22" s="14"/>
      <c r="G22" s="14"/>
      <c r="H22" s="14"/>
      <c r="I22" s="14"/>
      <c r="J22" s="14"/>
      <c r="K22" s="189">
        <f>E22*'Ref. spotřeby'!$J$278+'05'!F22*'Ref. spotřeby'!$G$278+'05'!H22*'Ref. spotřeby'!$D$278+'05'!J22*('Ref. spotřeby'!$M$278+'Ref. spotřeby'!$P$278)</f>
        <v>0</v>
      </c>
      <c r="L22" s="15">
        <v>0</v>
      </c>
      <c r="M22" s="15">
        <f t="shared" si="0"/>
        <v>0</v>
      </c>
      <c r="N22" s="7"/>
      <c r="O22" s="7"/>
      <c r="P22" s="18"/>
      <c r="Q22" s="17"/>
      <c r="R22" s="17"/>
    </row>
    <row r="23" spans="2:18" s="10" customFormat="1" x14ac:dyDescent="0.25">
      <c r="B23" s="6"/>
      <c r="C23" s="12"/>
      <c r="D23" s="13">
        <f t="shared" si="2"/>
        <v>0</v>
      </c>
      <c r="E23" s="14"/>
      <c r="F23" s="14"/>
      <c r="G23" s="14"/>
      <c r="H23" s="14"/>
      <c r="I23" s="14"/>
      <c r="J23" s="14"/>
      <c r="K23" s="189">
        <f>E23*'Ref. spotřeby'!$J$278+'05'!F23*'Ref. spotřeby'!$G$278+'05'!H23*'Ref. spotřeby'!$D$278+'05'!J23*('Ref. spotřeby'!$M$278+'Ref. spotřeby'!$P$278)</f>
        <v>0</v>
      </c>
      <c r="L23" s="15">
        <v>0</v>
      </c>
      <c r="M23" s="15">
        <f t="shared" si="0"/>
        <v>0</v>
      </c>
      <c r="N23" s="7"/>
      <c r="O23" s="7"/>
      <c r="P23" s="18"/>
      <c r="Q23" s="17"/>
      <c r="R23" s="17"/>
    </row>
    <row r="24" spans="2:18" s="10" customFormat="1" x14ac:dyDescent="0.25">
      <c r="B24" s="6"/>
      <c r="C24" s="12"/>
      <c r="D24" s="13">
        <f t="shared" si="2"/>
        <v>0</v>
      </c>
      <c r="E24" s="14"/>
      <c r="F24" s="14"/>
      <c r="G24" s="14"/>
      <c r="H24" s="14"/>
      <c r="I24" s="14"/>
      <c r="J24" s="14"/>
      <c r="K24" s="189">
        <f>E24*'Ref. spotřeby'!$J$278+'05'!F24*'Ref. spotřeby'!$G$278+'05'!H24*'Ref. spotřeby'!$D$278+'05'!J24*('Ref. spotřeby'!$M$278+'Ref. spotřeby'!$P$278)</f>
        <v>0</v>
      </c>
      <c r="L24" s="15">
        <v>0</v>
      </c>
      <c r="M24" s="15">
        <f t="shared" si="0"/>
        <v>0</v>
      </c>
      <c r="N24" s="7"/>
      <c r="O24" s="7"/>
      <c r="P24" s="18"/>
      <c r="Q24" s="17"/>
      <c r="R24" s="17"/>
    </row>
    <row r="25" spans="2:18" s="10" customFormat="1" x14ac:dyDescent="0.25">
      <c r="B25" s="6"/>
      <c r="C25" s="12"/>
      <c r="D25" s="13">
        <f t="shared" si="2"/>
        <v>0</v>
      </c>
      <c r="E25" s="14"/>
      <c r="F25" s="14"/>
      <c r="G25" s="14"/>
      <c r="H25" s="14"/>
      <c r="I25" s="14"/>
      <c r="J25" s="14"/>
      <c r="K25" s="189">
        <f>E25*'Ref. spotřeby'!$J$278+'05'!F25*'Ref. spotřeby'!$G$278+'05'!H25*'Ref. spotřeby'!$D$278+'05'!J25*('Ref. spotřeby'!$M$278+'Ref. spotřeby'!$P$278)</f>
        <v>0</v>
      </c>
      <c r="L25" s="15">
        <v>0</v>
      </c>
      <c r="M25" s="15">
        <f t="shared" si="0"/>
        <v>0</v>
      </c>
      <c r="N25" s="7"/>
      <c r="O25" s="7"/>
      <c r="P25" s="18"/>
      <c r="Q25" s="17"/>
      <c r="R25" s="17"/>
    </row>
    <row r="26" spans="2:18" s="10" customFormat="1" x14ac:dyDescent="0.25">
      <c r="B26" s="6"/>
      <c r="C26" s="12"/>
      <c r="D26" s="13">
        <f t="shared" si="2"/>
        <v>0</v>
      </c>
      <c r="E26" s="14"/>
      <c r="F26" s="14"/>
      <c r="G26" s="14"/>
      <c r="H26" s="14"/>
      <c r="I26" s="14"/>
      <c r="J26" s="14"/>
      <c r="K26" s="189">
        <f>E26*'Ref. spotřeby'!$J$278+'05'!F26*'Ref. spotřeby'!$G$278+'05'!H26*'Ref. spotřeby'!$D$278+'05'!J26*('Ref. spotřeby'!$M$278+'Ref. spotřeby'!$P$278)</f>
        <v>0</v>
      </c>
      <c r="L26" s="15">
        <v>0</v>
      </c>
      <c r="M26" s="15">
        <f t="shared" si="0"/>
        <v>0</v>
      </c>
      <c r="N26" s="7"/>
      <c r="O26" s="7"/>
      <c r="P26" s="18"/>
      <c r="Q26" s="17"/>
      <c r="R26" s="17"/>
    </row>
    <row r="27" spans="2:18" s="10" customFormat="1" x14ac:dyDescent="0.25">
      <c r="B27" s="6"/>
      <c r="C27" s="12"/>
      <c r="D27" s="13">
        <f t="shared" si="2"/>
        <v>0</v>
      </c>
      <c r="E27" s="14"/>
      <c r="F27" s="14"/>
      <c r="G27" s="14"/>
      <c r="H27" s="14"/>
      <c r="I27" s="14"/>
      <c r="J27" s="14"/>
      <c r="K27" s="189">
        <f>E27*'Ref. spotřeby'!$J$278+'05'!F27*'Ref. spotřeby'!$G$278+'05'!H27*'Ref. spotřeby'!$D$278+'05'!J27*('Ref. spotřeby'!$M$278+'Ref. spotřeby'!$P$278)</f>
        <v>0</v>
      </c>
      <c r="L27" s="15">
        <v>0</v>
      </c>
      <c r="M27" s="15">
        <f t="shared" si="0"/>
        <v>0</v>
      </c>
      <c r="N27" s="7"/>
      <c r="O27" s="7"/>
      <c r="P27" s="18"/>
      <c r="Q27" s="17"/>
      <c r="R27" s="17"/>
    </row>
    <row r="28" spans="2:18" s="10" customFormat="1" x14ac:dyDescent="0.25">
      <c r="B28" s="6"/>
      <c r="C28" s="21"/>
      <c r="D28" s="13">
        <f t="shared" si="2"/>
        <v>0</v>
      </c>
      <c r="E28" s="14"/>
      <c r="F28" s="14"/>
      <c r="G28" s="14"/>
      <c r="H28" s="14"/>
      <c r="I28" s="14"/>
      <c r="J28" s="14"/>
      <c r="K28" s="189">
        <f>E28*'Ref. spotřeby'!$J$278+'05'!F28*'Ref. spotřeby'!$G$278+'05'!H28*'Ref. spotřeby'!$D$278+'05'!J28*('Ref. spotřeby'!$M$278+'Ref. spotřeby'!$P$278)</f>
        <v>0</v>
      </c>
      <c r="L28" s="15">
        <v>0</v>
      </c>
      <c r="M28" s="15">
        <f t="shared" si="0"/>
        <v>0</v>
      </c>
      <c r="N28" s="7"/>
      <c r="O28" s="7"/>
      <c r="P28" s="19"/>
      <c r="Q28" s="20"/>
      <c r="R28" s="17"/>
    </row>
    <row r="29" spans="2:18" s="10" customFormat="1" x14ac:dyDescent="0.25">
      <c r="B29" s="6"/>
      <c r="C29" s="12"/>
      <c r="D29" s="13">
        <f t="shared" si="2"/>
        <v>0</v>
      </c>
      <c r="E29" s="14"/>
      <c r="F29" s="14"/>
      <c r="G29" s="14"/>
      <c r="H29" s="14"/>
      <c r="I29" s="14"/>
      <c r="J29" s="14"/>
      <c r="K29" s="189">
        <f>E29*'Ref. spotřeby'!$J$278+'05'!F29*'Ref. spotřeby'!$G$278+'05'!H29*'Ref. spotřeby'!$D$278+'05'!J29*('Ref. spotřeby'!$M$278+'Ref. spotřeby'!$P$278)</f>
        <v>0</v>
      </c>
      <c r="L29" s="15">
        <v>0</v>
      </c>
      <c r="M29" s="15">
        <f t="shared" si="0"/>
        <v>0</v>
      </c>
      <c r="N29" s="7"/>
      <c r="O29" s="7"/>
      <c r="P29" s="18"/>
      <c r="Q29" s="17"/>
      <c r="R29" s="17"/>
    </row>
    <row r="30" spans="2:18" s="10" customFormat="1" x14ac:dyDescent="0.25">
      <c r="B30" s="6"/>
      <c r="C30" s="21"/>
      <c r="D30" s="13">
        <f t="shared" si="2"/>
        <v>0</v>
      </c>
      <c r="E30" s="14"/>
      <c r="F30" s="14"/>
      <c r="G30" s="14"/>
      <c r="H30" s="14"/>
      <c r="I30" s="14"/>
      <c r="J30" s="14"/>
      <c r="K30" s="189">
        <f>E30*'Ref. spotřeby'!$J$278+'05'!F30*'Ref. spotřeby'!$G$278+'05'!H30*'Ref. spotřeby'!$D$278+'05'!J30*('Ref. spotřeby'!$M$278+'Ref. spotřeby'!$P$278)</f>
        <v>0</v>
      </c>
      <c r="L30" s="15">
        <v>0</v>
      </c>
      <c r="M30" s="15">
        <f t="shared" si="0"/>
        <v>0</v>
      </c>
      <c r="N30" s="7"/>
      <c r="O30" s="7"/>
      <c r="P30" s="19"/>
      <c r="Q30" s="19"/>
      <c r="R30" s="17"/>
    </row>
    <row r="31" spans="2:18" s="10" customFormat="1" x14ac:dyDescent="0.25">
      <c r="B31" s="6"/>
      <c r="C31" s="12"/>
      <c r="D31" s="13">
        <f t="shared" si="2"/>
        <v>0</v>
      </c>
      <c r="E31" s="14"/>
      <c r="F31" s="14"/>
      <c r="G31" s="14"/>
      <c r="H31" s="14"/>
      <c r="I31" s="14"/>
      <c r="J31" s="14"/>
      <c r="K31" s="189">
        <f>E31*'Ref. spotřeby'!$J$278+'05'!F31*'Ref. spotřeby'!$G$278+'05'!H31*'Ref. spotřeby'!$D$278+'05'!J31*('Ref. spotřeby'!$M$278+'Ref. spotřeby'!$P$278)</f>
        <v>0</v>
      </c>
      <c r="L31" s="15">
        <v>0</v>
      </c>
      <c r="M31" s="15">
        <f t="shared" si="0"/>
        <v>0</v>
      </c>
      <c r="N31" s="7"/>
      <c r="O31" s="7"/>
      <c r="P31" s="18"/>
      <c r="Q31" s="17"/>
      <c r="R31" s="17"/>
    </row>
    <row r="32" spans="2:18" s="10" customFormat="1" x14ac:dyDescent="0.25">
      <c r="B32" s="6"/>
      <c r="C32" s="21"/>
      <c r="D32" s="13">
        <f t="shared" si="2"/>
        <v>0</v>
      </c>
      <c r="E32" s="14"/>
      <c r="F32" s="14"/>
      <c r="G32" s="14"/>
      <c r="H32" s="14"/>
      <c r="I32" s="14"/>
      <c r="J32" s="14"/>
      <c r="K32" s="189">
        <f>E32*'Ref. spotřeby'!$J$278+'05'!F32*'Ref. spotřeby'!$G$278+'05'!H32*'Ref. spotřeby'!$D$278+'05'!J32*('Ref. spotřeby'!$M$278+'Ref. spotřeby'!$P$278)</f>
        <v>0</v>
      </c>
      <c r="L32" s="15">
        <v>0</v>
      </c>
      <c r="M32" s="15">
        <f t="shared" si="0"/>
        <v>0</v>
      </c>
      <c r="N32" s="7"/>
      <c r="O32" s="7"/>
      <c r="P32" s="19"/>
      <c r="Q32" s="20"/>
      <c r="R32" s="17"/>
    </row>
    <row r="33" spans="2:18" s="10" customFormat="1" x14ac:dyDescent="0.25">
      <c r="B33" s="22"/>
      <c r="C33" s="23" t="s">
        <v>29</v>
      </c>
      <c r="D33" s="24">
        <f t="shared" ref="D33:O33" si="3">SUM(D8:D32)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5"/>
      <c r="Q33" s="25"/>
      <c r="R33" s="25"/>
    </row>
    <row r="34" spans="2:18" s="10" customFormat="1" x14ac:dyDescent="0.25">
      <c r="B34" s="45" t="s">
        <v>30</v>
      </c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209">
        <f>N33+O33</f>
        <v>0</v>
      </c>
      <c r="O34" s="209"/>
      <c r="P34" s="45"/>
      <c r="Q34" s="45"/>
      <c r="R34" s="45"/>
    </row>
    <row r="35" spans="2:18" s="10" customFormat="1" x14ac:dyDescent="0.25">
      <c r="B35" s="139" t="s">
        <v>35</v>
      </c>
      <c r="C35" s="45" t="s">
        <v>36</v>
      </c>
      <c r="D35" s="45"/>
      <c r="E35" s="45"/>
      <c r="F35" s="45"/>
      <c r="G35" s="45"/>
      <c r="H35" s="45"/>
      <c r="I35" s="45"/>
      <c r="J35" s="45"/>
      <c r="K35" s="136"/>
      <c r="L35" s="45"/>
      <c r="M35" s="45"/>
      <c r="N35" s="45"/>
      <c r="O35" s="45"/>
      <c r="P35" s="45"/>
      <c r="Q35" s="45"/>
      <c r="R35" s="45"/>
    </row>
    <row r="36" spans="2:18" s="10" customFormat="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0" customFormat="1" x14ac:dyDescent="0.25">
      <c r="B37" s="207" t="s">
        <v>52</v>
      </c>
      <c r="C37" s="207"/>
      <c r="D37" s="207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0" customForma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0" customFormat="1" x14ac:dyDescent="0.25">
      <c r="B39" s="45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0" customFormat="1" x14ac:dyDescent="0.25"/>
    <row r="41" spans="2:18" s="10" customFormat="1" x14ac:dyDescent="0.25">
      <c r="B41" s="61" t="s">
        <v>49</v>
      </c>
      <c r="C41" s="61">
        <f>Úspory!C2</f>
        <v>10</v>
      </c>
    </row>
    <row r="42" spans="2:18" s="10" customFormat="1" x14ac:dyDescent="0.25"/>
    <row r="43" spans="2:18" s="10" customFormat="1" x14ac:dyDescent="0.25"/>
    <row r="44" spans="2:18" s="10" customFormat="1" x14ac:dyDescent="0.25"/>
    <row r="45" spans="2:18" s="10" customFormat="1" x14ac:dyDescent="0.25"/>
    <row r="46" spans="2:18" s="10" customFormat="1" x14ac:dyDescent="0.25"/>
    <row r="47" spans="2:18" s="10" customFormat="1" x14ac:dyDescent="0.25"/>
    <row r="48" spans="2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</sheetData>
  <mergeCells count="21">
    <mergeCell ref="D7:R7"/>
    <mergeCell ref="D14:R14"/>
    <mergeCell ref="N34:O34"/>
    <mergeCell ref="B37:D37"/>
    <mergeCell ref="K4:K5"/>
    <mergeCell ref="L4:L5"/>
    <mergeCell ref="N4:O4"/>
    <mergeCell ref="P4:P5"/>
    <mergeCell ref="Q4:Q5"/>
    <mergeCell ref="R4:R5"/>
    <mergeCell ref="B1:R1"/>
    <mergeCell ref="B3:B6"/>
    <mergeCell ref="C3:C6"/>
    <mergeCell ref="D3:L3"/>
    <mergeCell ref="M3:M5"/>
    <mergeCell ref="N3:O3"/>
    <mergeCell ref="P3:R3"/>
    <mergeCell ref="D4:D5"/>
    <mergeCell ref="E4:I4"/>
    <mergeCell ref="J4:J5"/>
    <mergeCell ref="G5:I5"/>
  </mergeCells>
  <pageMargins left="0.7" right="0.7" top="0.78740157499999996" bottom="0.78740157499999996" header="0.3" footer="0.3"/>
  <pageSetup paperSize="9" orientation="portrait" verticalDpi="0" r:id="rId1"/>
  <ignoredErrors>
    <ignoredError sqref="K15:K32 K8:K1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361"/>
  <sheetViews>
    <sheetView showGridLines="0" topLeftCell="A187" zoomScale="85" zoomScaleNormal="85" workbookViewId="0">
      <selection activeCell="U273" sqref="U273"/>
    </sheetView>
  </sheetViews>
  <sheetFormatPr defaultColWidth="8.90625" defaultRowHeight="14.5" outlineLevelRow="1" x14ac:dyDescent="0.35"/>
  <cols>
    <col min="1" max="1" width="5.90625" style="66" customWidth="1"/>
    <col min="2" max="2" width="16.08984375" style="27" customWidth="1"/>
    <col min="3" max="17" width="12.54296875" style="27" customWidth="1"/>
    <col min="18" max="19" width="14.36328125" style="66" customWidth="1"/>
    <col min="20" max="41" width="8.90625" style="66"/>
    <col min="42" max="16384" width="8.90625" style="27"/>
  </cols>
  <sheetData>
    <row r="1" spans="1:19" s="66" customFormat="1" ht="15" thickBot="1" x14ac:dyDescent="0.4"/>
    <row r="2" spans="1:19" x14ac:dyDescent="0.35">
      <c r="A2" s="247" t="str">
        <f>'01'!C2</f>
        <v>01_MÚ Pelhřimov</v>
      </c>
      <c r="B2" s="250">
        <v>2020</v>
      </c>
      <c r="C2" s="252" t="s">
        <v>74</v>
      </c>
      <c r="D2" s="253"/>
      <c r="E2" s="254"/>
      <c r="F2" s="255" t="s">
        <v>75</v>
      </c>
      <c r="G2" s="256"/>
      <c r="H2" s="257"/>
      <c r="I2" s="258" t="s">
        <v>76</v>
      </c>
      <c r="J2" s="259"/>
      <c r="K2" s="260"/>
      <c r="L2" s="244" t="s">
        <v>107</v>
      </c>
      <c r="M2" s="245"/>
      <c r="N2" s="246"/>
      <c r="O2" s="244" t="s">
        <v>108</v>
      </c>
      <c r="P2" s="245"/>
      <c r="Q2" s="246"/>
      <c r="R2" s="276" t="s">
        <v>86</v>
      </c>
      <c r="S2" s="277"/>
    </row>
    <row r="3" spans="1:19" ht="16.5" x14ac:dyDescent="0.35">
      <c r="A3" s="248"/>
      <c r="B3" s="251"/>
      <c r="C3" s="30" t="s">
        <v>27</v>
      </c>
      <c r="D3" s="28" t="s">
        <v>72</v>
      </c>
      <c r="E3" s="31" t="s">
        <v>73</v>
      </c>
      <c r="F3" s="30" t="s">
        <v>10</v>
      </c>
      <c r="G3" s="28" t="s">
        <v>72</v>
      </c>
      <c r="H3" s="31" t="s">
        <v>73</v>
      </c>
      <c r="I3" s="30" t="s">
        <v>27</v>
      </c>
      <c r="J3" s="28" t="s">
        <v>72</v>
      </c>
      <c r="K3" s="31" t="s">
        <v>73</v>
      </c>
      <c r="L3" s="30" t="s">
        <v>70</v>
      </c>
      <c r="M3" s="28" t="s">
        <v>72</v>
      </c>
      <c r="N3" s="31" t="s">
        <v>73</v>
      </c>
      <c r="O3" s="30" t="s">
        <v>70</v>
      </c>
      <c r="P3" s="28" t="s">
        <v>72</v>
      </c>
      <c r="Q3" s="31" t="s">
        <v>73</v>
      </c>
      <c r="R3" s="151" t="s">
        <v>72</v>
      </c>
      <c r="S3" s="31" t="s">
        <v>73</v>
      </c>
    </row>
    <row r="4" spans="1:19" ht="14.4" hidden="1" customHeight="1" outlineLevel="1" x14ac:dyDescent="0.35">
      <c r="A4" s="248"/>
      <c r="B4" s="68" t="s">
        <v>71</v>
      </c>
      <c r="C4" s="37"/>
      <c r="D4" s="38"/>
      <c r="E4" s="39">
        <v>0.21</v>
      </c>
      <c r="F4" s="40"/>
      <c r="G4" s="41"/>
      <c r="H4" s="39">
        <v>0.15</v>
      </c>
      <c r="I4" s="37"/>
      <c r="J4" s="42"/>
      <c r="K4" s="39">
        <v>0.21</v>
      </c>
      <c r="L4" s="37"/>
      <c r="M4" s="42"/>
      <c r="N4" s="39">
        <v>0.15</v>
      </c>
      <c r="O4" s="37"/>
      <c r="P4" s="42"/>
      <c r="Q4" s="39">
        <v>0.15</v>
      </c>
      <c r="R4" s="152"/>
      <c r="S4" s="39">
        <v>0.21</v>
      </c>
    </row>
    <row r="5" spans="1:19" ht="14.4" hidden="1" customHeight="1" outlineLevel="1" x14ac:dyDescent="0.35">
      <c r="A5" s="248"/>
      <c r="B5" s="69" t="s">
        <v>58</v>
      </c>
      <c r="C5" s="32"/>
      <c r="D5" s="29"/>
      <c r="E5" s="33"/>
      <c r="F5" s="195">
        <v>226</v>
      </c>
      <c r="G5" s="219">
        <v>772179</v>
      </c>
      <c r="H5" s="219">
        <f>G5*1.1</f>
        <v>849396.9</v>
      </c>
      <c r="I5" s="197">
        <v>16.694000000000003</v>
      </c>
      <c r="J5" s="29">
        <v>53226.21</v>
      </c>
      <c r="K5" s="33">
        <f>J5*1.21</f>
        <v>64403.714099999997</v>
      </c>
      <c r="L5" s="32">
        <v>362</v>
      </c>
      <c r="M5" s="29">
        <v>12612.080000000002</v>
      </c>
      <c r="N5" s="33">
        <v>14503.892000000002</v>
      </c>
      <c r="O5" s="32">
        <v>362</v>
      </c>
      <c r="P5" s="29">
        <v>11403</v>
      </c>
      <c r="Q5" s="33">
        <v>13113.449999999999</v>
      </c>
      <c r="R5" s="153"/>
      <c r="S5" s="33"/>
    </row>
    <row r="6" spans="1:19" ht="14.4" hidden="1" customHeight="1" outlineLevel="1" x14ac:dyDescent="0.35">
      <c r="A6" s="248"/>
      <c r="B6" s="69" t="s">
        <v>59</v>
      </c>
      <c r="C6" s="32"/>
      <c r="D6" s="29"/>
      <c r="E6" s="33"/>
      <c r="F6" s="195">
        <v>184</v>
      </c>
      <c r="G6" s="220"/>
      <c r="H6" s="220"/>
      <c r="I6" s="197">
        <v>15.04</v>
      </c>
      <c r="J6" s="29">
        <v>48695.31</v>
      </c>
      <c r="K6" s="33">
        <f t="shared" ref="K6:K16" si="0">J6*1.21</f>
        <v>58921.325099999995</v>
      </c>
      <c r="L6" s="32">
        <v>690</v>
      </c>
      <c r="M6" s="29">
        <v>25116</v>
      </c>
      <c r="N6" s="33">
        <v>27627.600000000002</v>
      </c>
      <c r="O6" s="32">
        <v>690</v>
      </c>
      <c r="P6" s="29">
        <v>22701</v>
      </c>
      <c r="Q6" s="33">
        <v>24971.100000000002</v>
      </c>
      <c r="R6" s="153"/>
      <c r="S6" s="33"/>
    </row>
    <row r="7" spans="1:19" ht="14.4" hidden="1" customHeight="1" outlineLevel="1" x14ac:dyDescent="0.35">
      <c r="A7" s="248"/>
      <c r="B7" s="69" t="s">
        <v>60</v>
      </c>
      <c r="C7" s="32"/>
      <c r="D7" s="29"/>
      <c r="E7" s="33"/>
      <c r="F7" s="195">
        <v>174</v>
      </c>
      <c r="G7" s="220"/>
      <c r="H7" s="220"/>
      <c r="I7" s="197">
        <v>13.814</v>
      </c>
      <c r="J7" s="29">
        <v>45270.87</v>
      </c>
      <c r="K7" s="33">
        <f t="shared" si="0"/>
        <v>54777.752700000005</v>
      </c>
      <c r="L7" s="32">
        <v>64</v>
      </c>
      <c r="M7" s="29">
        <v>2329.6</v>
      </c>
      <c r="N7" s="33">
        <v>2562.56</v>
      </c>
      <c r="O7" s="32">
        <v>64</v>
      </c>
      <c r="P7" s="29">
        <v>2105.6</v>
      </c>
      <c r="Q7" s="33">
        <v>2316.1600000000003</v>
      </c>
      <c r="R7" s="153"/>
      <c r="S7" s="33"/>
    </row>
    <row r="8" spans="1:19" ht="14.4" hidden="1" customHeight="1" outlineLevel="1" x14ac:dyDescent="0.35">
      <c r="A8" s="248"/>
      <c r="B8" s="69" t="s">
        <v>61</v>
      </c>
      <c r="C8" s="32"/>
      <c r="D8" s="29"/>
      <c r="E8" s="33"/>
      <c r="F8" s="195">
        <v>108</v>
      </c>
      <c r="G8" s="220"/>
      <c r="H8" s="220"/>
      <c r="I8" s="197">
        <v>12.506</v>
      </c>
      <c r="J8" s="29">
        <v>41744.58</v>
      </c>
      <c r="K8" s="33">
        <f t="shared" si="0"/>
        <v>50510.941800000001</v>
      </c>
      <c r="L8" s="32"/>
      <c r="M8" s="29"/>
      <c r="N8" s="33"/>
      <c r="O8" s="32"/>
      <c r="P8" s="29"/>
      <c r="Q8" s="33"/>
      <c r="R8" s="153"/>
      <c r="S8" s="33"/>
    </row>
    <row r="9" spans="1:19" ht="14.4" hidden="1" customHeight="1" outlineLevel="1" x14ac:dyDescent="0.35">
      <c r="A9" s="248"/>
      <c r="B9" s="69" t="s">
        <v>62</v>
      </c>
      <c r="C9" s="32"/>
      <c r="D9" s="29"/>
      <c r="E9" s="33"/>
      <c r="F9" s="195">
        <v>61</v>
      </c>
      <c r="G9" s="220"/>
      <c r="H9" s="220"/>
      <c r="I9" s="197">
        <v>13.329000000000001</v>
      </c>
      <c r="J9" s="29">
        <v>44210.52</v>
      </c>
      <c r="K9" s="33">
        <f t="shared" si="0"/>
        <v>53494.729199999994</v>
      </c>
      <c r="L9" s="32"/>
      <c r="M9" s="29"/>
      <c r="N9" s="33"/>
      <c r="O9" s="32"/>
      <c r="P9" s="29"/>
      <c r="Q9" s="33"/>
      <c r="R9" s="153"/>
      <c r="S9" s="33"/>
    </row>
    <row r="10" spans="1:19" ht="14.4" hidden="1" customHeight="1" outlineLevel="1" x14ac:dyDescent="0.35">
      <c r="A10" s="248"/>
      <c r="B10" s="69" t="s">
        <v>63</v>
      </c>
      <c r="C10" s="32"/>
      <c r="D10" s="29"/>
      <c r="E10" s="33"/>
      <c r="F10" s="195">
        <v>27</v>
      </c>
      <c r="G10" s="220"/>
      <c r="H10" s="220"/>
      <c r="I10" s="197">
        <v>12.757999999999999</v>
      </c>
      <c r="J10" s="29">
        <v>42688.03</v>
      </c>
      <c r="K10" s="33">
        <f t="shared" si="0"/>
        <v>51652.516299999996</v>
      </c>
      <c r="L10" s="32"/>
      <c r="M10" s="29"/>
      <c r="N10" s="33"/>
      <c r="O10" s="32"/>
      <c r="P10" s="29"/>
      <c r="Q10" s="33"/>
      <c r="R10" s="153"/>
      <c r="S10" s="33"/>
    </row>
    <row r="11" spans="1:19" ht="14.4" hidden="1" customHeight="1" outlineLevel="1" x14ac:dyDescent="0.35">
      <c r="A11" s="248"/>
      <c r="B11" s="69" t="s">
        <v>64</v>
      </c>
      <c r="C11" s="32"/>
      <c r="D11" s="29"/>
      <c r="E11" s="33"/>
      <c r="F11" s="195">
        <v>0</v>
      </c>
      <c r="G11" s="220"/>
      <c r="H11" s="220"/>
      <c r="I11" s="197">
        <v>13.212</v>
      </c>
      <c r="J11" s="29">
        <v>44112.56</v>
      </c>
      <c r="K11" s="33">
        <f t="shared" si="0"/>
        <v>53376.197599999992</v>
      </c>
      <c r="L11" s="32"/>
      <c r="M11" s="29"/>
      <c r="N11" s="33"/>
      <c r="O11" s="32"/>
      <c r="P11" s="29"/>
      <c r="Q11" s="33"/>
      <c r="R11" s="153"/>
      <c r="S11" s="33"/>
    </row>
    <row r="12" spans="1:19" ht="14.4" hidden="1" customHeight="1" outlineLevel="1" x14ac:dyDescent="0.35">
      <c r="A12" s="248"/>
      <c r="B12" s="69" t="s">
        <v>65</v>
      </c>
      <c r="C12" s="32"/>
      <c r="D12" s="29"/>
      <c r="E12" s="33"/>
      <c r="F12" s="195">
        <v>0</v>
      </c>
      <c r="G12" s="220"/>
      <c r="H12" s="220"/>
      <c r="I12" s="197">
        <v>14.028</v>
      </c>
      <c r="J12" s="29">
        <v>46611.99</v>
      </c>
      <c r="K12" s="33">
        <f t="shared" si="0"/>
        <v>56400.507899999997</v>
      </c>
      <c r="L12" s="32"/>
      <c r="M12" s="29"/>
      <c r="N12" s="33"/>
      <c r="O12" s="32"/>
      <c r="P12" s="29"/>
      <c r="Q12" s="33"/>
      <c r="R12" s="153"/>
      <c r="S12" s="33"/>
    </row>
    <row r="13" spans="1:19" ht="14.4" hidden="1" customHeight="1" outlineLevel="1" x14ac:dyDescent="0.35">
      <c r="A13" s="248"/>
      <c r="B13" s="69" t="s">
        <v>66</v>
      </c>
      <c r="C13" s="32"/>
      <c r="D13" s="29"/>
      <c r="E13" s="33"/>
      <c r="F13" s="195">
        <v>0</v>
      </c>
      <c r="G13" s="220"/>
      <c r="H13" s="220"/>
      <c r="I13" s="197">
        <v>13.77</v>
      </c>
      <c r="J13" s="29">
        <v>45744.73</v>
      </c>
      <c r="K13" s="33">
        <f t="shared" si="0"/>
        <v>55351.123299999999</v>
      </c>
      <c r="L13" s="32"/>
      <c r="M13" s="29"/>
      <c r="N13" s="33"/>
      <c r="O13" s="32"/>
      <c r="P13" s="29"/>
      <c r="Q13" s="33"/>
      <c r="R13" s="153"/>
      <c r="S13" s="33"/>
    </row>
    <row r="14" spans="1:19" ht="14.4" hidden="1" customHeight="1" outlineLevel="1" x14ac:dyDescent="0.35">
      <c r="A14" s="248"/>
      <c r="B14" s="69" t="s">
        <v>67</v>
      </c>
      <c r="C14" s="32"/>
      <c r="D14" s="29"/>
      <c r="E14" s="33"/>
      <c r="F14" s="195">
        <v>137</v>
      </c>
      <c r="G14" s="220"/>
      <c r="H14" s="220"/>
      <c r="I14" s="197">
        <v>14.848000000000001</v>
      </c>
      <c r="J14" s="29">
        <v>48228.2</v>
      </c>
      <c r="K14" s="33">
        <f t="shared" si="0"/>
        <v>58356.121999999996</v>
      </c>
      <c r="L14" s="32"/>
      <c r="M14" s="29"/>
      <c r="N14" s="33"/>
      <c r="O14" s="32"/>
      <c r="P14" s="29"/>
      <c r="Q14" s="33"/>
      <c r="R14" s="153"/>
      <c r="S14" s="33"/>
    </row>
    <row r="15" spans="1:19" ht="14.4" hidden="1" customHeight="1" outlineLevel="1" x14ac:dyDescent="0.35">
      <c r="A15" s="248"/>
      <c r="B15" s="69" t="s">
        <v>68</v>
      </c>
      <c r="C15" s="32"/>
      <c r="D15" s="29"/>
      <c r="E15" s="33"/>
      <c r="F15" s="195">
        <v>183</v>
      </c>
      <c r="G15" s="220"/>
      <c r="H15" s="220"/>
      <c r="I15" s="197">
        <v>14.931999999999999</v>
      </c>
      <c r="J15" s="29">
        <v>48020.91</v>
      </c>
      <c r="K15" s="33">
        <f t="shared" si="0"/>
        <v>58105.301100000004</v>
      </c>
      <c r="L15" s="32"/>
      <c r="M15" s="29"/>
      <c r="N15" s="33"/>
      <c r="O15" s="32"/>
      <c r="P15" s="29"/>
      <c r="Q15" s="33"/>
      <c r="R15" s="153"/>
      <c r="S15" s="33"/>
    </row>
    <row r="16" spans="1:19" ht="14.4" hidden="1" customHeight="1" outlineLevel="1" x14ac:dyDescent="0.35">
      <c r="A16" s="248"/>
      <c r="B16" s="69" t="s">
        <v>69</v>
      </c>
      <c r="C16" s="32"/>
      <c r="D16" s="29"/>
      <c r="E16" s="33"/>
      <c r="F16" s="195">
        <v>211</v>
      </c>
      <c r="G16" s="221"/>
      <c r="H16" s="221"/>
      <c r="I16" s="197">
        <v>15.75</v>
      </c>
      <c r="J16" s="29">
        <v>50431.77</v>
      </c>
      <c r="K16" s="33">
        <f t="shared" si="0"/>
        <v>61022.441699999996</v>
      </c>
      <c r="L16" s="32"/>
      <c r="M16" s="29"/>
      <c r="N16" s="33"/>
      <c r="O16" s="32"/>
      <c r="P16" s="29"/>
      <c r="Q16" s="33"/>
      <c r="R16" s="153"/>
      <c r="S16" s="33"/>
    </row>
    <row r="17" spans="1:19" ht="15" collapsed="1" thickBot="1" x14ac:dyDescent="0.4">
      <c r="A17" s="248"/>
      <c r="B17" s="70" t="s">
        <v>9</v>
      </c>
      <c r="C17" s="34">
        <f>SUM(C5:C16)</f>
        <v>0</v>
      </c>
      <c r="D17" s="35">
        <f t="shared" ref="D17:N17" si="1">SUM(D5:D16)</f>
        <v>0</v>
      </c>
      <c r="E17" s="36">
        <f t="shared" si="1"/>
        <v>0</v>
      </c>
      <c r="F17" s="34">
        <f t="shared" si="1"/>
        <v>1311</v>
      </c>
      <c r="G17" s="35">
        <f t="shared" si="1"/>
        <v>772179</v>
      </c>
      <c r="H17" s="36">
        <f t="shared" si="1"/>
        <v>849396.9</v>
      </c>
      <c r="I17" s="34">
        <f>SUM(I5:I16)</f>
        <v>170.68100000000001</v>
      </c>
      <c r="J17" s="35">
        <f t="shared" si="1"/>
        <v>558985.67999999993</v>
      </c>
      <c r="K17" s="36">
        <f>SUM(K5:K16)</f>
        <v>676372.67279999994</v>
      </c>
      <c r="L17" s="34">
        <f>SUM(L5:L16)</f>
        <v>1116</v>
      </c>
      <c r="M17" s="35">
        <f>SUM(M5:M16)</f>
        <v>40057.68</v>
      </c>
      <c r="N17" s="36">
        <f t="shared" si="1"/>
        <v>44694.052000000003</v>
      </c>
      <c r="O17" s="34">
        <f>SUM(O5:O16)</f>
        <v>1116</v>
      </c>
      <c r="P17" s="35">
        <f>SUM(P5:P16)</f>
        <v>36209.599999999999</v>
      </c>
      <c r="Q17" s="36">
        <f t="shared" ref="Q17" si="2">SUM(Q5:Q16)</f>
        <v>40400.710000000006</v>
      </c>
      <c r="R17" s="154">
        <f>SUM(R5:R16)</f>
        <v>0</v>
      </c>
      <c r="S17" s="36">
        <f t="shared" ref="S17" si="3">SUM(S5:S16)</f>
        <v>0</v>
      </c>
    </row>
    <row r="18" spans="1:19" s="66" customFormat="1" ht="15" thickBot="1" x14ac:dyDescent="0.4">
      <c r="A18" s="248"/>
    </row>
    <row r="19" spans="1:19" x14ac:dyDescent="0.35">
      <c r="A19" s="248"/>
      <c r="B19" s="250">
        <f>B2+1</f>
        <v>2021</v>
      </c>
      <c r="C19" s="252" t="s">
        <v>74</v>
      </c>
      <c r="D19" s="253"/>
      <c r="E19" s="254"/>
      <c r="F19" s="255" t="s">
        <v>75</v>
      </c>
      <c r="G19" s="256"/>
      <c r="H19" s="257"/>
      <c r="I19" s="258" t="s">
        <v>76</v>
      </c>
      <c r="J19" s="259"/>
      <c r="K19" s="260"/>
      <c r="L19" s="244" t="str">
        <f>L2</f>
        <v>VODA - vodné</v>
      </c>
      <c r="M19" s="245"/>
      <c r="N19" s="246"/>
      <c r="O19" s="244" t="str">
        <f>O2</f>
        <v>VODA - stočné</v>
      </c>
      <c r="P19" s="245"/>
      <c r="Q19" s="246"/>
      <c r="R19" s="276" t="s">
        <v>86</v>
      </c>
      <c r="S19" s="277"/>
    </row>
    <row r="20" spans="1:19" ht="16.5" x14ac:dyDescent="0.35">
      <c r="A20" s="248"/>
      <c r="B20" s="251"/>
      <c r="C20" s="30" t="str">
        <f>C3</f>
        <v>MWh</v>
      </c>
      <c r="D20" s="28" t="s">
        <v>72</v>
      </c>
      <c r="E20" s="31" t="s">
        <v>73</v>
      </c>
      <c r="F20" s="30" t="s">
        <v>10</v>
      </c>
      <c r="G20" s="28" t="s">
        <v>72</v>
      </c>
      <c r="H20" s="31" t="s">
        <v>73</v>
      </c>
      <c r="I20" s="30" t="str">
        <f>I3</f>
        <v>MWh</v>
      </c>
      <c r="J20" s="28" t="s">
        <v>72</v>
      </c>
      <c r="K20" s="31" t="s">
        <v>73</v>
      </c>
      <c r="L20" s="30" t="s">
        <v>70</v>
      </c>
      <c r="M20" s="28" t="s">
        <v>72</v>
      </c>
      <c r="N20" s="31" t="s">
        <v>73</v>
      </c>
      <c r="O20" s="30" t="s">
        <v>70</v>
      </c>
      <c r="P20" s="28" t="s">
        <v>72</v>
      </c>
      <c r="Q20" s="31" t="s">
        <v>73</v>
      </c>
      <c r="R20" s="151" t="s">
        <v>72</v>
      </c>
      <c r="S20" s="31" t="s">
        <v>73</v>
      </c>
    </row>
    <row r="21" spans="1:19" ht="14.4" hidden="1" customHeight="1" outlineLevel="1" x14ac:dyDescent="0.35">
      <c r="A21" s="248"/>
      <c r="B21" s="68" t="s">
        <v>71</v>
      </c>
      <c r="C21" s="37"/>
      <c r="D21" s="38"/>
      <c r="E21" s="39">
        <v>0.21</v>
      </c>
      <c r="F21" s="40"/>
      <c r="G21" s="41"/>
      <c r="H21" s="39">
        <v>0.1</v>
      </c>
      <c r="I21" s="37"/>
      <c r="J21" s="42"/>
      <c r="K21" s="39">
        <v>0.21</v>
      </c>
      <c r="L21" s="37"/>
      <c r="M21" s="42"/>
      <c r="N21" s="39">
        <v>0.15</v>
      </c>
      <c r="O21" s="37"/>
      <c r="P21" s="42"/>
      <c r="Q21" s="39">
        <v>0.15</v>
      </c>
      <c r="R21" s="152"/>
      <c r="S21" s="39">
        <f>S4</f>
        <v>0.21</v>
      </c>
    </row>
    <row r="22" spans="1:19" ht="14.4" hidden="1" customHeight="1" outlineLevel="1" x14ac:dyDescent="0.35">
      <c r="A22" s="248"/>
      <c r="B22" s="69" t="s">
        <v>58</v>
      </c>
      <c r="C22" s="32"/>
      <c r="D22" s="29"/>
      <c r="E22" s="33"/>
      <c r="F22" s="32">
        <v>244</v>
      </c>
      <c r="G22" s="215">
        <v>760988</v>
      </c>
      <c r="H22" s="215">
        <v>837086.8</v>
      </c>
      <c r="I22" s="196">
        <v>16.213000000000001</v>
      </c>
      <c r="J22" s="29">
        <v>52748.59</v>
      </c>
      <c r="K22" s="33">
        <f>J22*1.21</f>
        <v>63825.793899999997</v>
      </c>
      <c r="L22" s="32">
        <v>1397</v>
      </c>
      <c r="M22" s="29">
        <v>53016.15</v>
      </c>
      <c r="N22" s="33">
        <v>58317.765000000007</v>
      </c>
      <c r="O22" s="155">
        <v>1397</v>
      </c>
      <c r="P22" s="150">
        <v>46869.35</v>
      </c>
      <c r="Q22" s="33">
        <v>51556.285000000003</v>
      </c>
      <c r="R22" s="153"/>
      <c r="S22" s="33"/>
    </row>
    <row r="23" spans="1:19" ht="14.4" hidden="1" customHeight="1" outlineLevel="1" x14ac:dyDescent="0.35">
      <c r="A23" s="248"/>
      <c r="B23" s="69" t="s">
        <v>59</v>
      </c>
      <c r="C23" s="32"/>
      <c r="D23" s="29"/>
      <c r="E23" s="33"/>
      <c r="F23" s="32">
        <v>215</v>
      </c>
      <c r="G23" s="216"/>
      <c r="H23" s="216"/>
      <c r="I23" s="196">
        <v>14.66</v>
      </c>
      <c r="J23" s="29">
        <v>48499.17</v>
      </c>
      <c r="K23" s="33">
        <f t="shared" ref="K23:K31" si="4">J23*1.21</f>
        <v>58683.995699999999</v>
      </c>
      <c r="L23" s="32"/>
      <c r="M23" s="29"/>
      <c r="N23" s="33"/>
      <c r="O23" s="155"/>
      <c r="P23" s="150"/>
      <c r="Q23" s="33"/>
      <c r="R23" s="153"/>
      <c r="S23" s="33"/>
    </row>
    <row r="24" spans="1:19" ht="14.4" hidden="1" customHeight="1" outlineLevel="1" x14ac:dyDescent="0.35">
      <c r="A24" s="248"/>
      <c r="B24" s="69" t="s">
        <v>60</v>
      </c>
      <c r="C24" s="32"/>
      <c r="D24" s="29"/>
      <c r="E24" s="33"/>
      <c r="F24" s="32">
        <v>173</v>
      </c>
      <c r="G24" s="216"/>
      <c r="H24" s="216"/>
      <c r="I24" s="196">
        <v>14.895</v>
      </c>
      <c r="J24" s="29">
        <v>49293.23</v>
      </c>
      <c r="K24" s="33">
        <f t="shared" si="4"/>
        <v>59644.808300000004</v>
      </c>
      <c r="L24" s="32"/>
      <c r="M24" s="29"/>
      <c r="N24" s="33"/>
      <c r="O24" s="155"/>
      <c r="P24" s="150"/>
      <c r="Q24" s="33"/>
      <c r="R24" s="153"/>
      <c r="S24" s="33"/>
    </row>
    <row r="25" spans="1:19" ht="14.4" hidden="1" customHeight="1" outlineLevel="1" x14ac:dyDescent="0.35">
      <c r="A25" s="248"/>
      <c r="B25" s="69" t="s">
        <v>61</v>
      </c>
      <c r="C25" s="32"/>
      <c r="D25" s="29"/>
      <c r="E25" s="33"/>
      <c r="F25" s="32">
        <v>123</v>
      </c>
      <c r="G25" s="216"/>
      <c r="H25" s="216"/>
      <c r="I25" s="196">
        <v>13.286</v>
      </c>
      <c r="J25" s="29">
        <v>44716.31</v>
      </c>
      <c r="K25" s="33">
        <f t="shared" si="4"/>
        <v>54106.735099999998</v>
      </c>
      <c r="L25" s="32"/>
      <c r="M25" s="29"/>
      <c r="N25" s="33"/>
      <c r="O25" s="155"/>
      <c r="P25" s="150"/>
      <c r="Q25" s="33"/>
      <c r="R25" s="153"/>
      <c r="S25" s="33"/>
    </row>
    <row r="26" spans="1:19" ht="14.4" hidden="1" customHeight="1" outlineLevel="1" x14ac:dyDescent="0.35">
      <c r="A26" s="248"/>
      <c r="B26" s="69" t="s">
        <v>62</v>
      </c>
      <c r="C26" s="32"/>
      <c r="D26" s="29"/>
      <c r="E26" s="33"/>
      <c r="F26" s="32">
        <v>74</v>
      </c>
      <c r="G26" s="216"/>
      <c r="H26" s="216"/>
      <c r="I26" s="196">
        <v>13.767999999999999</v>
      </c>
      <c r="J26" s="29">
        <v>46465.47</v>
      </c>
      <c r="K26" s="33">
        <f t="shared" si="4"/>
        <v>56223.218699999998</v>
      </c>
      <c r="L26" s="32"/>
      <c r="M26" s="29"/>
      <c r="N26" s="33"/>
      <c r="O26" s="155"/>
      <c r="P26" s="150"/>
      <c r="Q26" s="33"/>
      <c r="R26" s="153"/>
      <c r="S26" s="33"/>
    </row>
    <row r="27" spans="1:19" ht="14.4" hidden="1" customHeight="1" outlineLevel="1" x14ac:dyDescent="0.35">
      <c r="A27" s="248"/>
      <c r="B27" s="69" t="s">
        <v>63</v>
      </c>
      <c r="C27" s="32"/>
      <c r="D27" s="29"/>
      <c r="E27" s="33"/>
      <c r="F27" s="32">
        <v>9</v>
      </c>
      <c r="G27" s="216"/>
      <c r="H27" s="216"/>
      <c r="I27" s="196">
        <v>14.233999999999998</v>
      </c>
      <c r="J27" s="29">
        <v>48226.03</v>
      </c>
      <c r="K27" s="33">
        <f t="shared" si="4"/>
        <v>58353.496299999999</v>
      </c>
      <c r="L27" s="32"/>
      <c r="M27" s="29"/>
      <c r="N27" s="33"/>
      <c r="O27" s="155"/>
      <c r="P27" s="150"/>
      <c r="Q27" s="33"/>
      <c r="R27" s="153"/>
      <c r="S27" s="33"/>
    </row>
    <row r="28" spans="1:19" ht="14.4" hidden="1" customHeight="1" outlineLevel="1" x14ac:dyDescent="0.35">
      <c r="A28" s="248"/>
      <c r="B28" s="69" t="s">
        <v>64</v>
      </c>
      <c r="C28" s="32"/>
      <c r="D28" s="29"/>
      <c r="E28" s="33"/>
      <c r="F28" s="32">
        <v>0</v>
      </c>
      <c r="G28" s="216"/>
      <c r="H28" s="216"/>
      <c r="I28" s="196">
        <v>14.109</v>
      </c>
      <c r="J28" s="29">
        <v>48110.25</v>
      </c>
      <c r="K28" s="33">
        <f t="shared" si="4"/>
        <v>58213.402499999997</v>
      </c>
      <c r="L28" s="32"/>
      <c r="M28" s="29"/>
      <c r="N28" s="33"/>
      <c r="O28" s="155"/>
      <c r="P28" s="150"/>
      <c r="Q28" s="33"/>
      <c r="R28" s="153"/>
      <c r="S28" s="33"/>
    </row>
    <row r="29" spans="1:19" ht="14.4" hidden="1" customHeight="1" outlineLevel="1" x14ac:dyDescent="0.35">
      <c r="A29" s="248"/>
      <c r="B29" s="69" t="s">
        <v>65</v>
      </c>
      <c r="C29" s="32"/>
      <c r="D29" s="29"/>
      <c r="E29" s="33"/>
      <c r="F29" s="32">
        <v>0</v>
      </c>
      <c r="G29" s="216"/>
      <c r="H29" s="216"/>
      <c r="I29" s="196">
        <v>13.404</v>
      </c>
      <c r="J29" s="29">
        <v>45925.88</v>
      </c>
      <c r="K29" s="33">
        <f t="shared" si="4"/>
        <v>55570.314799999993</v>
      </c>
      <c r="L29" s="32"/>
      <c r="M29" s="29"/>
      <c r="N29" s="33"/>
      <c r="O29" s="155"/>
      <c r="P29" s="150"/>
      <c r="Q29" s="33"/>
      <c r="R29" s="153"/>
      <c r="S29" s="33"/>
    </row>
    <row r="30" spans="1:19" ht="14.4" hidden="1" customHeight="1" outlineLevel="1" x14ac:dyDescent="0.35">
      <c r="A30" s="248"/>
      <c r="B30" s="69" t="s">
        <v>66</v>
      </c>
      <c r="C30" s="32"/>
      <c r="D30" s="29"/>
      <c r="E30" s="33"/>
      <c r="F30" s="32">
        <v>16</v>
      </c>
      <c r="G30" s="216"/>
      <c r="H30" s="216"/>
      <c r="I30" s="196">
        <v>13.295</v>
      </c>
      <c r="J30" s="29">
        <v>45549.46</v>
      </c>
      <c r="K30" s="33">
        <f t="shared" si="4"/>
        <v>55114.846599999997</v>
      </c>
      <c r="L30" s="32"/>
      <c r="M30" s="29"/>
      <c r="N30" s="33"/>
      <c r="O30" s="155"/>
      <c r="P30" s="150"/>
      <c r="Q30" s="33"/>
      <c r="R30" s="153"/>
      <c r="S30" s="33"/>
    </row>
    <row r="31" spans="1:19" ht="14.4" hidden="1" customHeight="1" outlineLevel="1" x14ac:dyDescent="0.35">
      <c r="A31" s="248"/>
      <c r="B31" s="69" t="s">
        <v>67</v>
      </c>
      <c r="C31" s="32"/>
      <c r="D31" s="29"/>
      <c r="E31" s="33"/>
      <c r="F31" s="32">
        <v>90</v>
      </c>
      <c r="G31" s="216"/>
      <c r="H31" s="216"/>
      <c r="I31" s="196">
        <v>14.442</v>
      </c>
      <c r="J31" s="29">
        <v>48635.32</v>
      </c>
      <c r="K31" s="33">
        <f t="shared" si="4"/>
        <v>58848.737199999996</v>
      </c>
      <c r="L31" s="32"/>
      <c r="M31" s="29"/>
      <c r="N31" s="33"/>
      <c r="O31" s="155"/>
      <c r="P31" s="150"/>
      <c r="Q31" s="33"/>
      <c r="R31" s="153"/>
      <c r="S31" s="33"/>
    </row>
    <row r="32" spans="1:19" ht="14.4" hidden="1" customHeight="1" outlineLevel="1" x14ac:dyDescent="0.35">
      <c r="A32" s="248"/>
      <c r="B32" s="69" t="s">
        <v>68</v>
      </c>
      <c r="C32" s="32"/>
      <c r="D32" s="29"/>
      <c r="E32" s="33"/>
      <c r="F32" s="32">
        <v>157</v>
      </c>
      <c r="G32" s="216"/>
      <c r="H32" s="216"/>
      <c r="I32" s="196">
        <v>14.870999999999999</v>
      </c>
      <c r="J32" s="29">
        <v>49500.47</v>
      </c>
      <c r="K32" s="33">
        <f>J32</f>
        <v>49500.47</v>
      </c>
      <c r="L32" s="32"/>
      <c r="M32" s="29"/>
      <c r="N32" s="33"/>
      <c r="O32" s="155"/>
      <c r="P32" s="150"/>
      <c r="Q32" s="33"/>
      <c r="R32" s="153"/>
      <c r="S32" s="33"/>
    </row>
    <row r="33" spans="1:19" ht="14.4" hidden="1" customHeight="1" outlineLevel="1" x14ac:dyDescent="0.35">
      <c r="A33" s="248"/>
      <c r="B33" s="69" t="s">
        <v>69</v>
      </c>
      <c r="C33" s="32"/>
      <c r="D33" s="29"/>
      <c r="E33" s="33"/>
      <c r="F33" s="32">
        <v>191</v>
      </c>
      <c r="G33" s="217"/>
      <c r="H33" s="217"/>
      <c r="I33" s="196">
        <v>14.762</v>
      </c>
      <c r="J33" s="29">
        <v>49070.080000000002</v>
      </c>
      <c r="K33" s="33">
        <f>J33</f>
        <v>49070.080000000002</v>
      </c>
      <c r="L33" s="32"/>
      <c r="M33" s="29"/>
      <c r="N33" s="33"/>
      <c r="O33" s="155"/>
      <c r="P33" s="150"/>
      <c r="Q33" s="33"/>
      <c r="R33" s="153"/>
      <c r="S33" s="33"/>
    </row>
    <row r="34" spans="1:19" ht="15" collapsed="1" thickBot="1" x14ac:dyDescent="0.4">
      <c r="A34" s="248"/>
      <c r="B34" s="70" t="s">
        <v>9</v>
      </c>
      <c r="C34" s="34">
        <f>SUM(C22:C33)</f>
        <v>0</v>
      </c>
      <c r="D34" s="35">
        <f t="shared" ref="D34:H34" si="5">SUM(D22:D33)</f>
        <v>0</v>
      </c>
      <c r="E34" s="36">
        <f t="shared" si="5"/>
        <v>0</v>
      </c>
      <c r="F34" s="34">
        <f t="shared" si="5"/>
        <v>1292</v>
      </c>
      <c r="G34" s="35">
        <f t="shared" si="5"/>
        <v>760988</v>
      </c>
      <c r="H34" s="36">
        <f t="shared" si="5"/>
        <v>837086.8</v>
      </c>
      <c r="I34" s="34">
        <f>SUM(I22:I33)</f>
        <v>171.93899999999999</v>
      </c>
      <c r="J34" s="35">
        <f t="shared" ref="J34" si="6">SUM(J22:J33)</f>
        <v>576740.26</v>
      </c>
      <c r="K34" s="36">
        <f>SUM(K22:K33)</f>
        <v>677155.89909999981</v>
      </c>
      <c r="L34" s="34">
        <f>SUM(L22:L33)</f>
        <v>1397</v>
      </c>
      <c r="M34" s="35">
        <f>SUM(M22:M33)</f>
        <v>53016.15</v>
      </c>
      <c r="N34" s="36">
        <f t="shared" ref="N34" si="7">SUM(N22:N33)</f>
        <v>58317.765000000007</v>
      </c>
      <c r="O34" s="34">
        <f>SUM(O22:O33)</f>
        <v>1397</v>
      </c>
      <c r="P34" s="35">
        <f>SUM(P22:P33)</f>
        <v>46869.35</v>
      </c>
      <c r="Q34" s="36">
        <f t="shared" ref="Q34" si="8">SUM(Q22:Q33)</f>
        <v>51556.285000000003</v>
      </c>
      <c r="R34" s="154">
        <f>SUM(R22:R33)</f>
        <v>0</v>
      </c>
      <c r="S34" s="36">
        <f t="shared" ref="S34" si="9">SUM(S22:S33)</f>
        <v>0</v>
      </c>
    </row>
    <row r="35" spans="1:19" s="66" customFormat="1" ht="15" thickBot="1" x14ac:dyDescent="0.4">
      <c r="A35" s="248"/>
    </row>
    <row r="36" spans="1:19" x14ac:dyDescent="0.35">
      <c r="A36" s="248"/>
      <c r="B36" s="250">
        <f>B19+1</f>
        <v>2022</v>
      </c>
      <c r="C36" s="252" t="s">
        <v>74</v>
      </c>
      <c r="D36" s="253"/>
      <c r="E36" s="254"/>
      <c r="F36" s="255" t="s">
        <v>75</v>
      </c>
      <c r="G36" s="256"/>
      <c r="H36" s="257"/>
      <c r="I36" s="258" t="s">
        <v>76</v>
      </c>
      <c r="J36" s="259"/>
      <c r="K36" s="260"/>
      <c r="L36" s="244" t="str">
        <f>L19</f>
        <v>VODA - vodné</v>
      </c>
      <c r="M36" s="245"/>
      <c r="N36" s="246"/>
      <c r="O36" s="244" t="str">
        <f>O19</f>
        <v>VODA - stočné</v>
      </c>
      <c r="P36" s="245"/>
      <c r="Q36" s="246"/>
      <c r="R36" s="276" t="s">
        <v>86</v>
      </c>
      <c r="S36" s="277"/>
    </row>
    <row r="37" spans="1:19" ht="16.5" x14ac:dyDescent="0.35">
      <c r="A37" s="248"/>
      <c r="B37" s="251"/>
      <c r="C37" s="30" t="str">
        <f>C20</f>
        <v>MWh</v>
      </c>
      <c r="D37" s="28" t="s">
        <v>72</v>
      </c>
      <c r="E37" s="31" t="s">
        <v>73</v>
      </c>
      <c r="F37" s="30" t="s">
        <v>10</v>
      </c>
      <c r="G37" s="28" t="s">
        <v>72</v>
      </c>
      <c r="H37" s="31" t="s">
        <v>73</v>
      </c>
      <c r="I37" s="30" t="str">
        <f>I3</f>
        <v>MWh</v>
      </c>
      <c r="J37" s="28" t="s">
        <v>72</v>
      </c>
      <c r="K37" s="31" t="s">
        <v>73</v>
      </c>
      <c r="L37" s="30" t="s">
        <v>70</v>
      </c>
      <c r="M37" s="28" t="s">
        <v>72</v>
      </c>
      <c r="N37" s="31" t="s">
        <v>73</v>
      </c>
      <c r="O37" s="30" t="s">
        <v>70</v>
      </c>
      <c r="P37" s="28" t="s">
        <v>72</v>
      </c>
      <c r="Q37" s="31" t="s">
        <v>73</v>
      </c>
      <c r="R37" s="151" t="s">
        <v>72</v>
      </c>
      <c r="S37" s="31" t="s">
        <v>73</v>
      </c>
    </row>
    <row r="38" spans="1:19" ht="14.4" hidden="1" customHeight="1" outlineLevel="1" x14ac:dyDescent="0.35">
      <c r="A38" s="248"/>
      <c r="B38" s="68" t="s">
        <v>71</v>
      </c>
      <c r="C38" s="37"/>
      <c r="D38" s="38"/>
      <c r="E38" s="39">
        <v>0.21</v>
      </c>
      <c r="F38" s="40"/>
      <c r="G38" s="41"/>
      <c r="H38" s="39">
        <v>0.1</v>
      </c>
      <c r="I38" s="37"/>
      <c r="J38" s="42"/>
      <c r="K38" s="39" t="s">
        <v>115</v>
      </c>
      <c r="L38" s="37"/>
      <c r="M38" s="42"/>
      <c r="N38" s="39">
        <v>0.1</v>
      </c>
      <c r="O38" s="37"/>
      <c r="P38" s="42"/>
      <c r="Q38" s="39">
        <v>0.1</v>
      </c>
      <c r="R38" s="152"/>
      <c r="S38" s="39">
        <f>S21</f>
        <v>0.21</v>
      </c>
    </row>
    <row r="39" spans="1:19" ht="14.4" hidden="1" customHeight="1" outlineLevel="1" x14ac:dyDescent="0.35">
      <c r="A39" s="248"/>
      <c r="B39" s="69" t="s">
        <v>58</v>
      </c>
      <c r="C39" s="32"/>
      <c r="D39" s="29"/>
      <c r="E39" s="33"/>
      <c r="F39" s="215">
        <v>1076</v>
      </c>
      <c r="G39" s="215">
        <v>633764</v>
      </c>
      <c r="H39" s="215">
        <v>697140.4</v>
      </c>
      <c r="I39" s="197">
        <v>15.129999999999999</v>
      </c>
      <c r="J39" s="29">
        <v>96365.759999999995</v>
      </c>
      <c r="K39" s="33">
        <v>116602.56959999999</v>
      </c>
      <c r="L39" s="32">
        <v>1146</v>
      </c>
      <c r="M39" s="29">
        <v>43490.700000000004</v>
      </c>
      <c r="N39" s="33">
        <v>47839.770000000011</v>
      </c>
      <c r="O39" s="155">
        <v>1146</v>
      </c>
      <c r="P39" s="150">
        <v>38448.299999999996</v>
      </c>
      <c r="Q39" s="33">
        <v>42293.13</v>
      </c>
      <c r="R39" s="153"/>
      <c r="S39" s="33"/>
    </row>
    <row r="40" spans="1:19" ht="14.4" hidden="1" customHeight="1" outlineLevel="1" x14ac:dyDescent="0.35">
      <c r="A40" s="248"/>
      <c r="B40" s="69" t="s">
        <v>59</v>
      </c>
      <c r="C40" s="32"/>
      <c r="D40" s="29"/>
      <c r="E40" s="33"/>
      <c r="F40" s="216"/>
      <c r="G40" s="216"/>
      <c r="H40" s="216"/>
      <c r="I40" s="197">
        <v>12.940999999999999</v>
      </c>
      <c r="J40" s="29">
        <v>82892.06</v>
      </c>
      <c r="K40" s="33">
        <v>100299.39259999999</v>
      </c>
      <c r="L40" s="32"/>
      <c r="M40" s="29"/>
      <c r="N40" s="33"/>
      <c r="O40" s="155"/>
      <c r="P40" s="150"/>
      <c r="Q40" s="33"/>
      <c r="R40" s="153"/>
      <c r="S40" s="33"/>
    </row>
    <row r="41" spans="1:19" ht="14.4" hidden="1" customHeight="1" outlineLevel="1" x14ac:dyDescent="0.35">
      <c r="A41" s="248"/>
      <c r="B41" s="69" t="s">
        <v>60</v>
      </c>
      <c r="C41" s="32"/>
      <c r="D41" s="29"/>
      <c r="E41" s="33"/>
      <c r="F41" s="216"/>
      <c r="G41" s="216"/>
      <c r="H41" s="216"/>
      <c r="I41" s="197">
        <v>13.7</v>
      </c>
      <c r="J41" s="29">
        <v>87940.55</v>
      </c>
      <c r="K41" s="33">
        <v>106408.0655</v>
      </c>
      <c r="L41" s="32"/>
      <c r="M41" s="29"/>
      <c r="N41" s="33"/>
      <c r="O41" s="155"/>
      <c r="P41" s="150"/>
      <c r="Q41" s="33"/>
      <c r="R41" s="153"/>
      <c r="S41" s="33"/>
    </row>
    <row r="42" spans="1:19" ht="14.4" hidden="1" customHeight="1" outlineLevel="1" x14ac:dyDescent="0.35">
      <c r="A42" s="248"/>
      <c r="B42" s="69" t="s">
        <v>61</v>
      </c>
      <c r="C42" s="32"/>
      <c r="D42" s="29"/>
      <c r="E42" s="33"/>
      <c r="F42" s="216"/>
      <c r="G42" s="216"/>
      <c r="H42" s="216"/>
      <c r="I42" s="197">
        <v>12.228</v>
      </c>
      <c r="J42" s="29">
        <v>79386.55</v>
      </c>
      <c r="K42" s="33">
        <v>96057.7255</v>
      </c>
      <c r="L42" s="32"/>
      <c r="M42" s="29"/>
      <c r="N42" s="33"/>
      <c r="O42" s="155"/>
      <c r="P42" s="150"/>
      <c r="Q42" s="33"/>
      <c r="R42" s="153"/>
      <c r="S42" s="33"/>
    </row>
    <row r="43" spans="1:19" ht="14.4" hidden="1" customHeight="1" outlineLevel="1" x14ac:dyDescent="0.35">
      <c r="A43" s="248"/>
      <c r="B43" s="69" t="s">
        <v>62</v>
      </c>
      <c r="C43" s="32"/>
      <c r="D43" s="29"/>
      <c r="E43" s="33"/>
      <c r="F43" s="216"/>
      <c r="G43" s="216"/>
      <c r="H43" s="216"/>
      <c r="I43" s="197">
        <v>12.842000000000001</v>
      </c>
      <c r="J43" s="29">
        <v>83046.86</v>
      </c>
      <c r="K43" s="33">
        <v>100486.7006</v>
      </c>
      <c r="L43" s="32"/>
      <c r="M43" s="29"/>
      <c r="N43" s="33"/>
      <c r="O43" s="155"/>
      <c r="P43" s="150"/>
      <c r="Q43" s="33"/>
      <c r="R43" s="153"/>
      <c r="S43" s="33"/>
    </row>
    <row r="44" spans="1:19" ht="14.4" hidden="1" customHeight="1" outlineLevel="1" x14ac:dyDescent="0.35">
      <c r="A44" s="248"/>
      <c r="B44" s="69" t="s">
        <v>63</v>
      </c>
      <c r="C44" s="32"/>
      <c r="D44" s="29"/>
      <c r="E44" s="33"/>
      <c r="F44" s="216"/>
      <c r="G44" s="216"/>
      <c r="H44" s="216"/>
      <c r="I44" s="197">
        <v>13.265000000000001</v>
      </c>
      <c r="J44" s="29">
        <v>85850.37</v>
      </c>
      <c r="K44" s="33">
        <v>103878.94769999999</v>
      </c>
      <c r="L44" s="32"/>
      <c r="M44" s="29"/>
      <c r="N44" s="33"/>
      <c r="O44" s="155"/>
      <c r="P44" s="150"/>
      <c r="Q44" s="33"/>
      <c r="R44" s="153"/>
      <c r="S44" s="33"/>
    </row>
    <row r="45" spans="1:19" ht="14.4" hidden="1" customHeight="1" outlineLevel="1" x14ac:dyDescent="0.35">
      <c r="A45" s="248"/>
      <c r="B45" s="69" t="s">
        <v>64</v>
      </c>
      <c r="C45" s="32"/>
      <c r="D45" s="29"/>
      <c r="E45" s="33"/>
      <c r="F45" s="216"/>
      <c r="G45" s="216"/>
      <c r="H45" s="216"/>
      <c r="I45" s="197">
        <v>12.465</v>
      </c>
      <c r="J45" s="29">
        <v>81972.02</v>
      </c>
      <c r="K45" s="33">
        <v>99186.144199999995</v>
      </c>
      <c r="L45" s="32"/>
      <c r="M45" s="29"/>
      <c r="N45" s="33"/>
      <c r="O45" s="155"/>
      <c r="P45" s="150"/>
      <c r="Q45" s="33"/>
      <c r="R45" s="153"/>
      <c r="S45" s="33"/>
    </row>
    <row r="46" spans="1:19" ht="14.4" hidden="1" customHeight="1" outlineLevel="1" x14ac:dyDescent="0.35">
      <c r="A46" s="248"/>
      <c r="B46" s="69" t="s">
        <v>65</v>
      </c>
      <c r="C46" s="32"/>
      <c r="D46" s="29"/>
      <c r="E46" s="33"/>
      <c r="F46" s="216"/>
      <c r="G46" s="216"/>
      <c r="H46" s="216"/>
      <c r="I46" s="197">
        <v>13.614000000000001</v>
      </c>
      <c r="J46" s="29">
        <v>88689.09</v>
      </c>
      <c r="K46" s="33">
        <v>107313.79889999999</v>
      </c>
      <c r="L46" s="32"/>
      <c r="M46" s="29"/>
      <c r="N46" s="33"/>
      <c r="O46" s="155"/>
      <c r="P46" s="150"/>
      <c r="Q46" s="33"/>
      <c r="R46" s="153"/>
      <c r="S46" s="33"/>
    </row>
    <row r="47" spans="1:19" ht="14.4" hidden="1" customHeight="1" outlineLevel="1" x14ac:dyDescent="0.35">
      <c r="A47" s="248"/>
      <c r="B47" s="69" t="s">
        <v>66</v>
      </c>
      <c r="C47" s="32"/>
      <c r="D47" s="29"/>
      <c r="E47" s="33"/>
      <c r="F47" s="216"/>
      <c r="G47" s="216"/>
      <c r="H47" s="216"/>
      <c r="I47" s="197">
        <v>12.5</v>
      </c>
      <c r="J47" s="29">
        <v>81055.600000000006</v>
      </c>
      <c r="K47" s="33">
        <v>98077.275999999998</v>
      </c>
      <c r="L47" s="32"/>
      <c r="M47" s="29"/>
      <c r="N47" s="33"/>
      <c r="O47" s="155"/>
      <c r="P47" s="150"/>
      <c r="Q47" s="33"/>
      <c r="R47" s="153"/>
      <c r="S47" s="33"/>
    </row>
    <row r="48" spans="1:19" ht="14.4" hidden="1" customHeight="1" outlineLevel="1" x14ac:dyDescent="0.35">
      <c r="A48" s="248"/>
      <c r="B48" s="69" t="s">
        <v>67</v>
      </c>
      <c r="C48" s="32"/>
      <c r="D48" s="29"/>
      <c r="E48" s="33"/>
      <c r="F48" s="216"/>
      <c r="G48" s="216"/>
      <c r="H48" s="216"/>
      <c r="I48" s="197">
        <v>12.161000000000001</v>
      </c>
      <c r="J48" s="29">
        <v>73988.94</v>
      </c>
      <c r="K48" s="33">
        <v>89526.617400000003</v>
      </c>
      <c r="L48" s="32"/>
      <c r="M48" s="29"/>
      <c r="N48" s="33"/>
      <c r="O48" s="155"/>
      <c r="P48" s="150"/>
      <c r="Q48" s="33"/>
      <c r="R48" s="153"/>
      <c r="S48" s="33"/>
    </row>
    <row r="49" spans="1:19" ht="14.4" hidden="1" customHeight="1" outlineLevel="1" x14ac:dyDescent="0.35">
      <c r="A49" s="248"/>
      <c r="B49" s="69" t="s">
        <v>68</v>
      </c>
      <c r="C49" s="32"/>
      <c r="D49" s="29"/>
      <c r="E49" s="33"/>
      <c r="F49" s="216"/>
      <c r="G49" s="216"/>
      <c r="H49" s="216"/>
      <c r="I49" s="197">
        <v>13.114000000000001</v>
      </c>
      <c r="J49" s="29">
        <v>79585.77</v>
      </c>
      <c r="K49" s="33">
        <v>96298.781700000007</v>
      </c>
      <c r="L49" s="32"/>
      <c r="M49" s="29"/>
      <c r="N49" s="33"/>
      <c r="O49" s="155"/>
      <c r="P49" s="150"/>
      <c r="Q49" s="33"/>
      <c r="R49" s="153"/>
      <c r="S49" s="33"/>
    </row>
    <row r="50" spans="1:19" ht="14.4" hidden="1" customHeight="1" outlineLevel="1" x14ac:dyDescent="0.35">
      <c r="A50" s="248"/>
      <c r="B50" s="69" t="s">
        <v>69</v>
      </c>
      <c r="C50" s="32"/>
      <c r="D50" s="29"/>
      <c r="E50" s="33"/>
      <c r="F50" s="217"/>
      <c r="G50" s="217"/>
      <c r="H50" s="217"/>
      <c r="I50" s="197">
        <v>13.501999999999999</v>
      </c>
      <c r="J50" s="29">
        <v>81759.960000000006</v>
      </c>
      <c r="K50" s="33">
        <v>98929.551600000006</v>
      </c>
      <c r="L50" s="32"/>
      <c r="M50" s="29"/>
      <c r="N50" s="33"/>
      <c r="O50" s="155"/>
      <c r="P50" s="150"/>
      <c r="Q50" s="33"/>
      <c r="R50" s="153"/>
      <c r="S50" s="33"/>
    </row>
    <row r="51" spans="1:19" ht="15" collapsed="1" thickBot="1" x14ac:dyDescent="0.4">
      <c r="A51" s="249"/>
      <c r="B51" s="70" t="s">
        <v>9</v>
      </c>
      <c r="C51" s="34">
        <f>SUM(C39:C50)</f>
        <v>0</v>
      </c>
      <c r="D51" s="35">
        <f t="shared" ref="D51:H51" si="10">SUM(D39:D50)</f>
        <v>0</v>
      </c>
      <c r="E51" s="36">
        <f t="shared" si="10"/>
        <v>0</v>
      </c>
      <c r="F51" s="34">
        <f t="shared" si="10"/>
        <v>1076</v>
      </c>
      <c r="G51" s="35">
        <f t="shared" si="10"/>
        <v>633764</v>
      </c>
      <c r="H51" s="36">
        <f t="shared" si="10"/>
        <v>697140.4</v>
      </c>
      <c r="I51" s="34">
        <f>SUM(I39:I50)</f>
        <v>157.46200000000002</v>
      </c>
      <c r="J51" s="35">
        <f t="shared" ref="J51" si="11">SUM(J39:J50)</f>
        <v>1002533.5299999998</v>
      </c>
      <c r="K51" s="36">
        <f>SUM(K39:K50)</f>
        <v>1213065.5713</v>
      </c>
      <c r="L51" s="34">
        <f>SUM(L39:L50)</f>
        <v>1146</v>
      </c>
      <c r="M51" s="35">
        <f>SUM(M39:M50)</f>
        <v>43490.700000000004</v>
      </c>
      <c r="N51" s="36">
        <f t="shared" ref="N51" si="12">SUM(N39:N50)</f>
        <v>47839.770000000011</v>
      </c>
      <c r="O51" s="34">
        <f>SUM(O39:O50)</f>
        <v>1146</v>
      </c>
      <c r="P51" s="35">
        <f>SUM(P39:P50)</f>
        <v>38448.299999999996</v>
      </c>
      <c r="Q51" s="36">
        <f t="shared" ref="Q51" si="13">SUM(Q39:Q50)</f>
        <v>42293.13</v>
      </c>
      <c r="R51" s="154">
        <f>SUM(R39:R50)</f>
        <v>0</v>
      </c>
      <c r="S51" s="36">
        <f t="shared" ref="S51" si="14">SUM(S39:S50)</f>
        <v>0</v>
      </c>
    </row>
    <row r="52" spans="1:19" s="66" customFormat="1" ht="15" thickBot="1" x14ac:dyDescent="0.4">
      <c r="A52" s="174"/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</row>
    <row r="53" spans="1:19" s="66" customFormat="1" x14ac:dyDescent="0.35">
      <c r="A53" s="280" t="str">
        <f>'02'!C2</f>
        <v>02_Domov pro seniory</v>
      </c>
      <c r="B53" s="250">
        <v>2020</v>
      </c>
      <c r="C53" s="252" t="s">
        <v>74</v>
      </c>
      <c r="D53" s="253"/>
      <c r="E53" s="254"/>
      <c r="F53" s="255" t="s">
        <v>75</v>
      </c>
      <c r="G53" s="256"/>
      <c r="H53" s="257"/>
      <c r="I53" s="258" t="s">
        <v>76</v>
      </c>
      <c r="J53" s="259"/>
      <c r="K53" s="260"/>
      <c r="L53" s="244" t="s">
        <v>107</v>
      </c>
      <c r="M53" s="245"/>
      <c r="N53" s="246"/>
      <c r="O53" s="244" t="s">
        <v>108</v>
      </c>
      <c r="P53" s="245"/>
      <c r="Q53" s="246"/>
      <c r="R53" s="276" t="s">
        <v>86</v>
      </c>
      <c r="S53" s="277"/>
    </row>
    <row r="54" spans="1:19" s="66" customFormat="1" ht="16.5" x14ac:dyDescent="0.35">
      <c r="A54" s="281"/>
      <c r="B54" s="251"/>
      <c r="C54" s="30" t="s">
        <v>27</v>
      </c>
      <c r="D54" s="28" t="s">
        <v>72</v>
      </c>
      <c r="E54" s="31" t="s">
        <v>73</v>
      </c>
      <c r="F54" s="30" t="s">
        <v>10</v>
      </c>
      <c r="G54" s="28" t="s">
        <v>72</v>
      </c>
      <c r="H54" s="31" t="s">
        <v>73</v>
      </c>
      <c r="I54" s="30" t="s">
        <v>27</v>
      </c>
      <c r="J54" s="28" t="s">
        <v>72</v>
      </c>
      <c r="K54" s="31" t="s">
        <v>73</v>
      </c>
      <c r="L54" s="30" t="s">
        <v>70</v>
      </c>
      <c r="M54" s="28" t="s">
        <v>72</v>
      </c>
      <c r="N54" s="31" t="s">
        <v>73</v>
      </c>
      <c r="O54" s="30" t="s">
        <v>70</v>
      </c>
      <c r="P54" s="28" t="s">
        <v>72</v>
      </c>
      <c r="Q54" s="31" t="s">
        <v>73</v>
      </c>
      <c r="R54" s="151" t="s">
        <v>72</v>
      </c>
      <c r="S54" s="31" t="s">
        <v>73</v>
      </c>
    </row>
    <row r="55" spans="1:19" s="66" customFormat="1" ht="14.4" hidden="1" customHeight="1" outlineLevel="1" x14ac:dyDescent="0.35">
      <c r="A55" s="281"/>
      <c r="B55" s="68" t="s">
        <v>71</v>
      </c>
      <c r="C55" s="37"/>
      <c r="D55" s="38"/>
      <c r="E55" s="39">
        <v>0.21</v>
      </c>
      <c r="F55" s="40"/>
      <c r="G55" s="41"/>
      <c r="H55" s="39">
        <v>0.15</v>
      </c>
      <c r="I55" s="37"/>
      <c r="J55" s="42"/>
      <c r="K55" s="39">
        <v>0.21</v>
      </c>
      <c r="L55" s="37"/>
      <c r="M55" s="42"/>
      <c r="N55" s="39">
        <v>0.15</v>
      </c>
      <c r="O55" s="37"/>
      <c r="P55" s="42"/>
      <c r="Q55" s="39">
        <v>0.15</v>
      </c>
      <c r="R55" s="152"/>
      <c r="S55" s="39">
        <v>0.21</v>
      </c>
    </row>
    <row r="56" spans="1:19" s="66" customFormat="1" ht="14.4" hidden="1" customHeight="1" outlineLevel="1" x14ac:dyDescent="0.35">
      <c r="A56" s="281"/>
      <c r="B56" s="69" t="s">
        <v>58</v>
      </c>
      <c r="C56" s="32">
        <v>108.77809999999999</v>
      </c>
      <c r="D56" s="29">
        <v>80375.73</v>
      </c>
      <c r="E56" s="33">
        <v>97254.633299999987</v>
      </c>
      <c r="F56" s="32"/>
      <c r="G56" s="29"/>
      <c r="H56" s="33"/>
      <c r="I56" s="32">
        <v>31.303000000000001</v>
      </c>
      <c r="J56" s="29">
        <v>121209.22</v>
      </c>
      <c r="K56" s="33">
        <v>146663.1562</v>
      </c>
      <c r="L56" s="32">
        <v>1352</v>
      </c>
      <c r="M56" s="29">
        <v>47103.680000000008</v>
      </c>
      <c r="N56" s="33">
        <v>54169.232000000004</v>
      </c>
      <c r="O56" s="32">
        <v>1352</v>
      </c>
      <c r="P56" s="29">
        <v>42588</v>
      </c>
      <c r="Q56" s="33">
        <v>48976.2</v>
      </c>
      <c r="R56" s="153"/>
      <c r="S56" s="33">
        <f>R56*1.21</f>
        <v>0</v>
      </c>
    </row>
    <row r="57" spans="1:19" s="66" customFormat="1" ht="14.4" hidden="1" customHeight="1" outlineLevel="1" x14ac:dyDescent="0.35">
      <c r="A57" s="281"/>
      <c r="B57" s="69" t="s">
        <v>59</v>
      </c>
      <c r="C57" s="32">
        <v>84.384200000000007</v>
      </c>
      <c r="D57" s="29">
        <v>65334.69</v>
      </c>
      <c r="E57" s="33">
        <v>79054.974900000001</v>
      </c>
      <c r="F57" s="32"/>
      <c r="G57" s="29"/>
      <c r="H57" s="33"/>
      <c r="I57" s="32">
        <v>31.254999999999999</v>
      </c>
      <c r="J57" s="29">
        <v>113159.34</v>
      </c>
      <c r="K57" s="33">
        <v>136922.8014</v>
      </c>
      <c r="L57" s="32">
        <v>2738</v>
      </c>
      <c r="M57" s="29">
        <v>99663.2</v>
      </c>
      <c r="N57" s="33">
        <v>109629.52</v>
      </c>
      <c r="O57" s="32">
        <v>2738</v>
      </c>
      <c r="P57" s="29">
        <v>90080.2</v>
      </c>
      <c r="Q57" s="33">
        <v>99088.22</v>
      </c>
      <c r="R57" s="153"/>
      <c r="S57" s="33">
        <f t="shared" ref="S57:S67" si="15">R57*1.21</f>
        <v>0</v>
      </c>
    </row>
    <row r="58" spans="1:19" s="66" customFormat="1" ht="14.4" hidden="1" customHeight="1" outlineLevel="1" x14ac:dyDescent="0.35">
      <c r="A58" s="281"/>
      <c r="B58" s="69" t="s">
        <v>60</v>
      </c>
      <c r="C58" s="32">
        <v>86.016199999999998</v>
      </c>
      <c r="D58" s="29">
        <v>66340.97</v>
      </c>
      <c r="E58" s="33">
        <v>80272.573699999994</v>
      </c>
      <c r="F58" s="32"/>
      <c r="G58" s="29"/>
      <c r="H58" s="33"/>
      <c r="I58" s="32">
        <v>32.015000000000001</v>
      </c>
      <c r="J58" s="29">
        <v>115166.52</v>
      </c>
      <c r="K58" s="33">
        <v>139351.48920000001</v>
      </c>
      <c r="L58" s="32"/>
      <c r="M58" s="29"/>
      <c r="N58" s="33"/>
      <c r="O58" s="32"/>
      <c r="P58" s="29"/>
      <c r="Q58" s="33"/>
      <c r="R58" s="153"/>
      <c r="S58" s="33">
        <f t="shared" si="15"/>
        <v>0</v>
      </c>
    </row>
    <row r="59" spans="1:19" s="66" customFormat="1" ht="14.4" hidden="1" customHeight="1" outlineLevel="1" x14ac:dyDescent="0.35">
      <c r="A59" s="281"/>
      <c r="B59" s="69" t="s">
        <v>61</v>
      </c>
      <c r="C59" s="32">
        <v>56.7836</v>
      </c>
      <c r="D59" s="29">
        <v>48316.47</v>
      </c>
      <c r="E59" s="33">
        <v>58462.928699999997</v>
      </c>
      <c r="F59" s="32"/>
      <c r="G59" s="29"/>
      <c r="H59" s="33"/>
      <c r="I59" s="32">
        <v>29.823</v>
      </c>
      <c r="J59" s="29">
        <v>109377.37</v>
      </c>
      <c r="K59" s="33">
        <v>132346.6177</v>
      </c>
      <c r="L59" s="32"/>
      <c r="M59" s="29"/>
      <c r="N59" s="33"/>
      <c r="O59" s="32"/>
      <c r="P59" s="29"/>
      <c r="Q59" s="33"/>
      <c r="R59" s="153"/>
      <c r="S59" s="33">
        <f t="shared" si="15"/>
        <v>0</v>
      </c>
    </row>
    <row r="60" spans="1:19" s="66" customFormat="1" ht="14.4" hidden="1" customHeight="1" outlineLevel="1" x14ac:dyDescent="0.35">
      <c r="A60" s="281"/>
      <c r="B60" s="69" t="s">
        <v>62</v>
      </c>
      <c r="C60" s="32">
        <v>42.521099999999997</v>
      </c>
      <c r="D60" s="29">
        <v>39522.33</v>
      </c>
      <c r="E60" s="33">
        <v>47822.0193</v>
      </c>
      <c r="F60" s="32"/>
      <c r="G60" s="29"/>
      <c r="H60" s="33"/>
      <c r="I60" s="32">
        <v>29.794</v>
      </c>
      <c r="J60" s="29">
        <v>109300.78</v>
      </c>
      <c r="K60" s="33">
        <v>132253.94380000001</v>
      </c>
      <c r="L60" s="32"/>
      <c r="M60" s="29"/>
      <c r="N60" s="33"/>
      <c r="O60" s="32"/>
      <c r="P60" s="29"/>
      <c r="Q60" s="33"/>
      <c r="R60" s="153"/>
      <c r="S60" s="33">
        <f t="shared" si="15"/>
        <v>0</v>
      </c>
    </row>
    <row r="61" spans="1:19" s="66" customFormat="1" ht="14.4" hidden="1" customHeight="1" outlineLevel="1" x14ac:dyDescent="0.35">
      <c r="A61" s="281"/>
      <c r="B61" s="69" t="s">
        <v>63</v>
      </c>
      <c r="C61" s="32">
        <v>27.7925</v>
      </c>
      <c r="D61" s="29">
        <v>30440.81</v>
      </c>
      <c r="E61" s="33">
        <v>36833.380100000002</v>
      </c>
      <c r="F61" s="32"/>
      <c r="G61" s="29"/>
      <c r="H61" s="33"/>
      <c r="I61" s="32">
        <v>29.873999999999999</v>
      </c>
      <c r="J61" s="29">
        <v>109512.05</v>
      </c>
      <c r="K61" s="33">
        <v>132509.58050000001</v>
      </c>
      <c r="L61" s="32"/>
      <c r="M61" s="29"/>
      <c r="N61" s="33"/>
      <c r="O61" s="32"/>
      <c r="P61" s="29"/>
      <c r="Q61" s="33"/>
      <c r="R61" s="153"/>
      <c r="S61" s="33">
        <f t="shared" si="15"/>
        <v>0</v>
      </c>
    </row>
    <row r="62" spans="1:19" s="66" customFormat="1" ht="14.4" hidden="1" customHeight="1" outlineLevel="1" x14ac:dyDescent="0.35">
      <c r="A62" s="281"/>
      <c r="B62" s="69" t="s">
        <v>64</v>
      </c>
      <c r="C62" s="32">
        <v>23.685400000000001</v>
      </c>
      <c r="D62" s="29">
        <v>27908.39</v>
      </c>
      <c r="E62" s="33">
        <v>33769.151899999997</v>
      </c>
      <c r="F62" s="32"/>
      <c r="G62" s="29"/>
      <c r="H62" s="33"/>
      <c r="I62" s="32">
        <v>30.501000000000001</v>
      </c>
      <c r="J62" s="29">
        <v>111167.99</v>
      </c>
      <c r="K62" s="33">
        <v>134513.26790000001</v>
      </c>
      <c r="L62" s="32"/>
      <c r="M62" s="29"/>
      <c r="N62" s="33"/>
      <c r="O62" s="32"/>
      <c r="P62" s="29"/>
      <c r="Q62" s="33"/>
      <c r="R62" s="153"/>
      <c r="S62" s="33">
        <f t="shared" si="15"/>
        <v>0</v>
      </c>
    </row>
    <row r="63" spans="1:19" s="66" customFormat="1" ht="14.4" hidden="1" customHeight="1" outlineLevel="1" x14ac:dyDescent="0.35">
      <c r="A63" s="281"/>
      <c r="B63" s="69" t="s">
        <v>65</v>
      </c>
      <c r="C63" s="32">
        <v>19.5197</v>
      </c>
      <c r="D63" s="29">
        <v>25339.88</v>
      </c>
      <c r="E63" s="33">
        <v>30661.254799999999</v>
      </c>
      <c r="F63" s="32"/>
      <c r="G63" s="29"/>
      <c r="H63" s="33"/>
      <c r="I63" s="32">
        <v>29.908999999999999</v>
      </c>
      <c r="J63" s="29">
        <v>109604.49</v>
      </c>
      <c r="K63" s="33">
        <v>132621.43290000001</v>
      </c>
      <c r="L63" s="32"/>
      <c r="M63" s="29"/>
      <c r="N63" s="33"/>
      <c r="O63" s="32"/>
      <c r="P63" s="29"/>
      <c r="Q63" s="33"/>
      <c r="R63" s="153"/>
      <c r="S63" s="33">
        <f t="shared" si="15"/>
        <v>0</v>
      </c>
    </row>
    <row r="64" spans="1:19" s="66" customFormat="1" ht="14.4" hidden="1" customHeight="1" outlineLevel="1" x14ac:dyDescent="0.35">
      <c r="A64" s="281"/>
      <c r="B64" s="69" t="s">
        <v>66</v>
      </c>
      <c r="C64" s="32">
        <v>33.481400000000001</v>
      </c>
      <c r="D64" s="29">
        <v>33948.519999999997</v>
      </c>
      <c r="E64" s="33">
        <v>41077.709199999998</v>
      </c>
      <c r="F64" s="32"/>
      <c r="G64" s="29"/>
      <c r="H64" s="33"/>
      <c r="I64" s="32">
        <v>30.567</v>
      </c>
      <c r="J64" s="29">
        <v>111342.3</v>
      </c>
      <c r="K64" s="33">
        <v>134724.18299999999</v>
      </c>
      <c r="L64" s="32"/>
      <c r="M64" s="29"/>
      <c r="N64" s="33"/>
      <c r="O64" s="32"/>
      <c r="P64" s="29"/>
      <c r="Q64" s="33"/>
      <c r="R64" s="153"/>
      <c r="S64" s="33">
        <f t="shared" si="15"/>
        <v>0</v>
      </c>
    </row>
    <row r="65" spans="1:19" s="66" customFormat="1" ht="14.4" hidden="1" customHeight="1" outlineLevel="1" x14ac:dyDescent="0.35">
      <c r="A65" s="281"/>
      <c r="B65" s="69" t="s">
        <v>67</v>
      </c>
      <c r="C65" s="32">
        <v>66.416399999999996</v>
      </c>
      <c r="D65" s="29">
        <v>54255.94</v>
      </c>
      <c r="E65" s="33">
        <v>65649.687399999995</v>
      </c>
      <c r="F65" s="32"/>
      <c r="G65" s="29"/>
      <c r="H65" s="33"/>
      <c r="I65" s="32">
        <v>32.055</v>
      </c>
      <c r="J65" s="29">
        <v>115272.17</v>
      </c>
      <c r="K65" s="33">
        <v>139479.32569999999</v>
      </c>
      <c r="L65" s="32"/>
      <c r="M65" s="29"/>
      <c r="N65" s="33"/>
      <c r="O65" s="32"/>
      <c r="P65" s="29"/>
      <c r="Q65" s="33"/>
      <c r="R65" s="153"/>
      <c r="S65" s="33">
        <f t="shared" si="15"/>
        <v>0</v>
      </c>
    </row>
    <row r="66" spans="1:19" s="66" customFormat="1" ht="14.4" hidden="1" customHeight="1" outlineLevel="1" x14ac:dyDescent="0.35">
      <c r="A66" s="281"/>
      <c r="B66" s="69" t="s">
        <v>68</v>
      </c>
      <c r="C66" s="32">
        <v>85.462100000000007</v>
      </c>
      <c r="D66" s="29">
        <v>65999.289999999994</v>
      </c>
      <c r="E66" s="33">
        <v>79859.140899999984</v>
      </c>
      <c r="F66" s="32"/>
      <c r="G66" s="29"/>
      <c r="H66" s="33"/>
      <c r="I66" s="32">
        <v>31.338999999999999</v>
      </c>
      <c r="J66" s="29">
        <v>113381.17</v>
      </c>
      <c r="K66" s="33">
        <v>137191.2157</v>
      </c>
      <c r="L66" s="32"/>
      <c r="M66" s="29"/>
      <c r="N66" s="33"/>
      <c r="O66" s="32"/>
      <c r="P66" s="29"/>
      <c r="Q66" s="33"/>
      <c r="R66" s="153"/>
      <c r="S66" s="33">
        <f t="shared" si="15"/>
        <v>0</v>
      </c>
    </row>
    <row r="67" spans="1:19" s="66" customFormat="1" ht="14.4" hidden="1" customHeight="1" outlineLevel="1" x14ac:dyDescent="0.35">
      <c r="A67" s="281"/>
      <c r="B67" s="69" t="s">
        <v>69</v>
      </c>
      <c r="C67" s="32">
        <v>116.58799999999999</v>
      </c>
      <c r="D67" s="29">
        <v>85191.25</v>
      </c>
      <c r="E67" s="33">
        <v>103081.41249999999</v>
      </c>
      <c r="F67" s="32"/>
      <c r="G67" s="29"/>
      <c r="H67" s="33"/>
      <c r="I67" s="32">
        <v>33.457999999999998</v>
      </c>
      <c r="J67" s="29">
        <v>118977.54</v>
      </c>
      <c r="K67" s="33">
        <v>143962.82339999999</v>
      </c>
      <c r="L67" s="32"/>
      <c r="M67" s="29"/>
      <c r="N67" s="33"/>
      <c r="O67" s="32"/>
      <c r="P67" s="29"/>
      <c r="Q67" s="33"/>
      <c r="R67" s="153"/>
      <c r="S67" s="33">
        <f t="shared" si="15"/>
        <v>0</v>
      </c>
    </row>
    <row r="68" spans="1:19" s="66" customFormat="1" ht="15" collapsed="1" thickBot="1" x14ac:dyDescent="0.4">
      <c r="A68" s="281"/>
      <c r="B68" s="70" t="s">
        <v>9</v>
      </c>
      <c r="C68" s="34">
        <f>SUM(C56:C67)</f>
        <v>751.42869999999994</v>
      </c>
      <c r="D68" s="35">
        <f t="shared" ref="D68:H68" si="16">SUM(D56:D67)</f>
        <v>622974.27</v>
      </c>
      <c r="E68" s="36">
        <f t="shared" si="16"/>
        <v>753798.8666999999</v>
      </c>
      <c r="F68" s="34">
        <f t="shared" si="16"/>
        <v>0</v>
      </c>
      <c r="G68" s="35">
        <f t="shared" si="16"/>
        <v>0</v>
      </c>
      <c r="H68" s="36">
        <f t="shared" si="16"/>
        <v>0</v>
      </c>
      <c r="I68" s="34">
        <f>SUM(I56:I67)</f>
        <v>371.89300000000003</v>
      </c>
      <c r="J68" s="35">
        <f t="shared" ref="J68" si="17">SUM(J56:J67)</f>
        <v>1357470.94</v>
      </c>
      <c r="K68" s="36">
        <f>SUM(K56:K67)</f>
        <v>1642539.8374000001</v>
      </c>
      <c r="L68" s="34">
        <f>SUM(L56:L67)</f>
        <v>4090</v>
      </c>
      <c r="M68" s="35">
        <f>SUM(M56:M67)</f>
        <v>146766.88</v>
      </c>
      <c r="N68" s="36">
        <f t="shared" ref="N68" si="18">SUM(N56:N67)</f>
        <v>163798.75200000001</v>
      </c>
      <c r="O68" s="34">
        <f>SUM(O56:O67)</f>
        <v>4090</v>
      </c>
      <c r="P68" s="35">
        <f>SUM(P56:P67)</f>
        <v>132668.20000000001</v>
      </c>
      <c r="Q68" s="36">
        <f t="shared" ref="Q68" si="19">SUM(Q56:Q67)</f>
        <v>148064.41999999998</v>
      </c>
      <c r="R68" s="154">
        <f>SUM(R56:R67)</f>
        <v>0</v>
      </c>
      <c r="S68" s="36">
        <f t="shared" ref="S68" si="20">SUM(S56:S67)</f>
        <v>0</v>
      </c>
    </row>
    <row r="69" spans="1:19" s="66" customFormat="1" ht="15" thickBot="1" x14ac:dyDescent="0.4">
      <c r="A69" s="281"/>
    </row>
    <row r="70" spans="1:19" s="66" customFormat="1" x14ac:dyDescent="0.35">
      <c r="A70" s="281"/>
      <c r="B70" s="250">
        <f>B53+1</f>
        <v>2021</v>
      </c>
      <c r="C70" s="252" t="s">
        <v>74</v>
      </c>
      <c r="D70" s="253"/>
      <c r="E70" s="254"/>
      <c r="F70" s="255" t="s">
        <v>75</v>
      </c>
      <c r="G70" s="256"/>
      <c r="H70" s="257"/>
      <c r="I70" s="258" t="s">
        <v>76</v>
      </c>
      <c r="J70" s="259"/>
      <c r="K70" s="260"/>
      <c r="L70" s="244" t="str">
        <f>L53</f>
        <v>VODA - vodné</v>
      </c>
      <c r="M70" s="245"/>
      <c r="N70" s="246"/>
      <c r="O70" s="244" t="str">
        <f>O53</f>
        <v>VODA - stočné</v>
      </c>
      <c r="P70" s="245"/>
      <c r="Q70" s="246"/>
      <c r="R70" s="276" t="s">
        <v>86</v>
      </c>
      <c r="S70" s="277"/>
    </row>
    <row r="71" spans="1:19" s="66" customFormat="1" ht="16.5" x14ac:dyDescent="0.35">
      <c r="A71" s="281"/>
      <c r="B71" s="251"/>
      <c r="C71" s="30" t="str">
        <f>C54</f>
        <v>MWh</v>
      </c>
      <c r="D71" s="28" t="s">
        <v>72</v>
      </c>
      <c r="E71" s="31" t="s">
        <v>73</v>
      </c>
      <c r="F71" s="30" t="s">
        <v>10</v>
      </c>
      <c r="G71" s="28" t="s">
        <v>72</v>
      </c>
      <c r="H71" s="31" t="s">
        <v>73</v>
      </c>
      <c r="I71" s="30" t="str">
        <f>I54</f>
        <v>MWh</v>
      </c>
      <c r="J71" s="28" t="s">
        <v>72</v>
      </c>
      <c r="K71" s="31" t="s">
        <v>73</v>
      </c>
      <c r="L71" s="30" t="s">
        <v>70</v>
      </c>
      <c r="M71" s="28" t="s">
        <v>72</v>
      </c>
      <c r="N71" s="31" t="s">
        <v>73</v>
      </c>
      <c r="O71" s="30" t="s">
        <v>70</v>
      </c>
      <c r="P71" s="28" t="s">
        <v>72</v>
      </c>
      <c r="Q71" s="31" t="s">
        <v>73</v>
      </c>
      <c r="R71" s="151" t="s">
        <v>72</v>
      </c>
      <c r="S71" s="31" t="s">
        <v>73</v>
      </c>
    </row>
    <row r="72" spans="1:19" s="66" customFormat="1" ht="14.4" hidden="1" customHeight="1" outlineLevel="1" x14ac:dyDescent="0.35">
      <c r="A72" s="281"/>
      <c r="B72" s="68" t="s">
        <v>71</v>
      </c>
      <c r="C72" s="37"/>
      <c r="D72" s="38"/>
      <c r="E72" s="39">
        <v>0.21</v>
      </c>
      <c r="F72" s="40"/>
      <c r="G72" s="41"/>
      <c r="H72" s="39">
        <v>0.15</v>
      </c>
      <c r="I72" s="37"/>
      <c r="J72" s="42"/>
      <c r="K72" s="39">
        <v>0.21</v>
      </c>
      <c r="L72" s="37"/>
      <c r="M72" s="42"/>
      <c r="N72" s="39" t="s">
        <v>114</v>
      </c>
      <c r="O72" s="37"/>
      <c r="P72" s="42"/>
      <c r="Q72" s="39" t="str">
        <f>N72</f>
        <v>15%+10%</v>
      </c>
      <c r="R72" s="152"/>
      <c r="S72" s="39">
        <f>S55</f>
        <v>0.21</v>
      </c>
    </row>
    <row r="73" spans="1:19" s="66" customFormat="1" ht="14.4" hidden="1" customHeight="1" outlineLevel="1" x14ac:dyDescent="0.35">
      <c r="A73" s="281"/>
      <c r="B73" s="69" t="s">
        <v>58</v>
      </c>
      <c r="C73" s="32">
        <v>104.581</v>
      </c>
      <c r="D73" s="29">
        <v>65364.15</v>
      </c>
      <c r="E73" s="33">
        <v>79090.621499999994</v>
      </c>
      <c r="F73" s="32"/>
      <c r="G73" s="29"/>
      <c r="H73" s="33"/>
      <c r="I73" s="32">
        <v>35.189</v>
      </c>
      <c r="J73" s="29">
        <v>127123.24</v>
      </c>
      <c r="K73" s="33">
        <v>153819.12040000001</v>
      </c>
      <c r="L73" s="32">
        <v>234</v>
      </c>
      <c r="M73" s="29">
        <v>8880.3000000000011</v>
      </c>
      <c r="N73" s="33">
        <v>9768.3300000000017</v>
      </c>
      <c r="O73" s="32">
        <v>234</v>
      </c>
      <c r="P73" s="29">
        <v>7850.6999999999989</v>
      </c>
      <c r="Q73" s="33">
        <v>8635.7699999999986</v>
      </c>
      <c r="R73" s="153"/>
      <c r="S73" s="33">
        <f t="shared" ref="S73:S84" si="21">R73*1.21</f>
        <v>0</v>
      </c>
    </row>
    <row r="74" spans="1:19" s="66" customFormat="1" ht="14.4" hidden="1" customHeight="1" outlineLevel="1" x14ac:dyDescent="0.35">
      <c r="A74" s="281"/>
      <c r="B74" s="69" t="s">
        <v>59</v>
      </c>
      <c r="C74" s="32">
        <v>100.12779999999999</v>
      </c>
      <c r="D74" s="29">
        <v>63161.85</v>
      </c>
      <c r="E74" s="33">
        <v>76425.838499999998</v>
      </c>
      <c r="F74" s="32"/>
      <c r="G74" s="29"/>
      <c r="H74" s="33"/>
      <c r="I74" s="32">
        <v>31.367999999999999</v>
      </c>
      <c r="J74" s="29">
        <v>116812.92</v>
      </c>
      <c r="K74" s="33">
        <v>141343.63319999998</v>
      </c>
      <c r="L74" s="32">
        <v>3964</v>
      </c>
      <c r="M74" s="29">
        <v>150433.80000000002</v>
      </c>
      <c r="N74" s="33">
        <v>165477.18000000002</v>
      </c>
      <c r="O74" s="32">
        <v>3964</v>
      </c>
      <c r="P74" s="29">
        <v>132992.19999999998</v>
      </c>
      <c r="Q74" s="33">
        <v>146291.41999999998</v>
      </c>
      <c r="R74" s="153"/>
      <c r="S74" s="33">
        <f t="shared" si="21"/>
        <v>0</v>
      </c>
    </row>
    <row r="75" spans="1:19" s="66" customFormat="1" ht="14.4" hidden="1" customHeight="1" outlineLevel="1" x14ac:dyDescent="0.35">
      <c r="A75" s="281"/>
      <c r="B75" s="69" t="s">
        <v>60</v>
      </c>
      <c r="C75" s="32">
        <v>94.221400000000003</v>
      </c>
      <c r="D75" s="29">
        <v>60240.9</v>
      </c>
      <c r="E75" s="33">
        <v>72891.489000000001</v>
      </c>
      <c r="F75" s="32"/>
      <c r="G75" s="29"/>
      <c r="H75" s="33"/>
      <c r="I75" s="32">
        <v>34.790999999999997</v>
      </c>
      <c r="J75" s="29">
        <v>126049.31</v>
      </c>
      <c r="K75" s="33">
        <v>152519.66509999998</v>
      </c>
      <c r="L75" s="32"/>
      <c r="M75" s="29"/>
      <c r="N75" s="33"/>
      <c r="O75" s="32"/>
      <c r="P75" s="29"/>
      <c r="Q75" s="33"/>
      <c r="R75" s="153"/>
      <c r="S75" s="33">
        <f t="shared" si="21"/>
        <v>0</v>
      </c>
    </row>
    <row r="76" spans="1:19" s="66" customFormat="1" ht="14.4" hidden="1" customHeight="1" outlineLevel="1" x14ac:dyDescent="0.35">
      <c r="A76" s="281"/>
      <c r="B76" s="69" t="s">
        <v>61</v>
      </c>
      <c r="C76" s="32">
        <v>79.025999999999996</v>
      </c>
      <c r="D76" s="29">
        <v>52726.18</v>
      </c>
      <c r="E76" s="33">
        <v>63798.677799999998</v>
      </c>
      <c r="F76" s="32"/>
      <c r="G76" s="29"/>
      <c r="H76" s="33"/>
      <c r="I76" s="32">
        <v>32.427</v>
      </c>
      <c r="J76" s="29">
        <v>119670.45</v>
      </c>
      <c r="K76" s="33">
        <v>144801.2445</v>
      </c>
      <c r="L76" s="32"/>
      <c r="M76" s="29"/>
      <c r="N76" s="33"/>
      <c r="O76" s="32"/>
      <c r="P76" s="29"/>
      <c r="Q76" s="33"/>
      <c r="R76" s="153"/>
      <c r="S76" s="33">
        <f t="shared" si="21"/>
        <v>0</v>
      </c>
    </row>
    <row r="77" spans="1:19" s="66" customFormat="1" ht="14.4" hidden="1" customHeight="1" outlineLevel="1" x14ac:dyDescent="0.35">
      <c r="A77" s="281"/>
      <c r="B77" s="69" t="s">
        <v>62</v>
      </c>
      <c r="C77" s="32">
        <v>48.781399999999998</v>
      </c>
      <c r="D77" s="29">
        <v>37769.040000000001</v>
      </c>
      <c r="E77" s="33">
        <v>45700.538399999998</v>
      </c>
      <c r="F77" s="32"/>
      <c r="G77" s="29"/>
      <c r="H77" s="33"/>
      <c r="I77" s="32">
        <v>31.858000000000001</v>
      </c>
      <c r="J77" s="29">
        <v>118135.1</v>
      </c>
      <c r="K77" s="33">
        <v>142943.47099999999</v>
      </c>
      <c r="L77" s="32"/>
      <c r="M77" s="29"/>
      <c r="N77" s="33"/>
      <c r="O77" s="32"/>
      <c r="P77" s="29"/>
      <c r="Q77" s="33"/>
      <c r="R77" s="153"/>
      <c r="S77" s="33">
        <f t="shared" si="21"/>
        <v>0</v>
      </c>
    </row>
    <row r="78" spans="1:19" s="66" customFormat="1" ht="14.4" hidden="1" customHeight="1" outlineLevel="1" x14ac:dyDescent="0.35">
      <c r="A78" s="281"/>
      <c r="B78" s="69" t="s">
        <v>63</v>
      </c>
      <c r="C78" s="32">
        <v>22.050899999999999</v>
      </c>
      <c r="D78" s="29">
        <v>24549.72</v>
      </c>
      <c r="E78" s="33">
        <v>29705.161200000002</v>
      </c>
      <c r="F78" s="32"/>
      <c r="G78" s="29"/>
      <c r="H78" s="33"/>
      <c r="I78" s="32">
        <v>0</v>
      </c>
      <c r="J78" s="29"/>
      <c r="K78" s="33">
        <v>0</v>
      </c>
      <c r="L78" s="32"/>
      <c r="M78" s="29"/>
      <c r="N78" s="33"/>
      <c r="O78" s="32"/>
      <c r="P78" s="29"/>
      <c r="Q78" s="33"/>
      <c r="R78" s="153"/>
      <c r="S78" s="33">
        <f t="shared" si="21"/>
        <v>0</v>
      </c>
    </row>
    <row r="79" spans="1:19" s="66" customFormat="1" ht="14.4" hidden="1" customHeight="1" outlineLevel="1" x14ac:dyDescent="0.35">
      <c r="A79" s="281"/>
      <c r="B79" s="69" t="s">
        <v>64</v>
      </c>
      <c r="C79" s="32">
        <v>20.7178</v>
      </c>
      <c r="D79" s="29">
        <v>23890.46</v>
      </c>
      <c r="E79" s="33">
        <v>28907.456599999998</v>
      </c>
      <c r="F79" s="32"/>
      <c r="G79" s="29"/>
      <c r="H79" s="33"/>
      <c r="I79" s="32">
        <v>31.324999999999999</v>
      </c>
      <c r="J79" s="29">
        <v>116696.9</v>
      </c>
      <c r="K79" s="33">
        <v>141203.24899999998</v>
      </c>
      <c r="L79" s="32"/>
      <c r="M79" s="29"/>
      <c r="N79" s="33"/>
      <c r="O79" s="32"/>
      <c r="P79" s="29"/>
      <c r="Q79" s="33"/>
      <c r="R79" s="153"/>
      <c r="S79" s="33">
        <f t="shared" si="21"/>
        <v>0</v>
      </c>
    </row>
    <row r="80" spans="1:19" s="66" customFormat="1" ht="14.4" hidden="1" customHeight="1" outlineLevel="1" x14ac:dyDescent="0.35">
      <c r="A80" s="281"/>
      <c r="B80" s="69" t="s">
        <v>65</v>
      </c>
      <c r="C80" s="32">
        <v>26.660900000000002</v>
      </c>
      <c r="D80" s="29">
        <v>26829.53</v>
      </c>
      <c r="E80" s="33">
        <v>32463.731299999996</v>
      </c>
      <c r="F80" s="32"/>
      <c r="G80" s="29"/>
      <c r="H80" s="33"/>
      <c r="I80" s="32">
        <v>0</v>
      </c>
      <c r="J80" s="29"/>
      <c r="K80" s="33">
        <v>0</v>
      </c>
      <c r="L80" s="32"/>
      <c r="M80" s="29"/>
      <c r="N80" s="33"/>
      <c r="O80" s="32"/>
      <c r="P80" s="29"/>
      <c r="Q80" s="33"/>
      <c r="R80" s="153"/>
      <c r="S80" s="33">
        <f t="shared" si="21"/>
        <v>0</v>
      </c>
    </row>
    <row r="81" spans="1:19" s="66" customFormat="1" ht="14.4" hidden="1" customHeight="1" outlineLevel="1" x14ac:dyDescent="0.35">
      <c r="A81" s="281"/>
      <c r="B81" s="69" t="s">
        <v>66</v>
      </c>
      <c r="C81" s="32">
        <v>33.234499999999997</v>
      </c>
      <c r="D81" s="29">
        <v>30080.43</v>
      </c>
      <c r="E81" s="33">
        <v>36397.320299999999</v>
      </c>
      <c r="F81" s="32"/>
      <c r="G81" s="29"/>
      <c r="H81" s="33"/>
      <c r="I81" s="32">
        <v>32.14</v>
      </c>
      <c r="J81" s="29">
        <v>118896.04</v>
      </c>
      <c r="K81" s="33">
        <v>143864.20839999997</v>
      </c>
      <c r="L81" s="32"/>
      <c r="M81" s="29"/>
      <c r="N81" s="33"/>
      <c r="O81" s="32"/>
      <c r="P81" s="29"/>
      <c r="Q81" s="33"/>
      <c r="R81" s="153"/>
      <c r="S81" s="33">
        <f t="shared" si="21"/>
        <v>0</v>
      </c>
    </row>
    <row r="82" spans="1:19" s="66" customFormat="1" ht="14.4" hidden="1" customHeight="1" outlineLevel="1" x14ac:dyDescent="0.35">
      <c r="A82" s="281"/>
      <c r="B82" s="69" t="s">
        <v>67</v>
      </c>
      <c r="C82" s="32">
        <v>66.170900000000003</v>
      </c>
      <c r="D82" s="29">
        <v>46368.83</v>
      </c>
      <c r="E82" s="33">
        <v>56106.284299999999</v>
      </c>
      <c r="F82" s="32"/>
      <c r="G82" s="29"/>
      <c r="H82" s="33"/>
      <c r="I82" s="32">
        <v>31.638999999999999</v>
      </c>
      <c r="J82" s="29">
        <v>117544.17</v>
      </c>
      <c r="K82" s="33">
        <v>142228.44569999998</v>
      </c>
      <c r="L82" s="32"/>
      <c r="M82" s="29"/>
      <c r="N82" s="33"/>
      <c r="O82" s="32"/>
      <c r="P82" s="29"/>
      <c r="Q82" s="33"/>
      <c r="R82" s="153"/>
      <c r="S82" s="33">
        <f t="shared" si="21"/>
        <v>0</v>
      </c>
    </row>
    <row r="83" spans="1:19" s="66" customFormat="1" ht="14.4" hidden="1" customHeight="1" outlineLevel="1" x14ac:dyDescent="0.35">
      <c r="A83" s="281"/>
      <c r="B83" s="69" t="s">
        <v>68</v>
      </c>
      <c r="C83" s="32">
        <v>86.274900000000002</v>
      </c>
      <c r="D83" s="29">
        <v>56311.07</v>
      </c>
      <c r="E83" s="33">
        <v>56311.07</v>
      </c>
      <c r="F83" s="32"/>
      <c r="G83" s="29"/>
      <c r="H83" s="33"/>
      <c r="I83" s="32">
        <v>32.786999999999999</v>
      </c>
      <c r="J83" s="29">
        <v>120641.85</v>
      </c>
      <c r="K83" s="33">
        <v>120641.85</v>
      </c>
      <c r="L83" s="32"/>
      <c r="M83" s="29"/>
      <c r="N83" s="33"/>
      <c r="O83" s="32"/>
      <c r="P83" s="29"/>
      <c r="Q83" s="33"/>
      <c r="R83" s="153"/>
      <c r="S83" s="33">
        <f t="shared" si="21"/>
        <v>0</v>
      </c>
    </row>
    <row r="84" spans="1:19" s="66" customFormat="1" ht="14.4" hidden="1" customHeight="1" outlineLevel="1" x14ac:dyDescent="0.35">
      <c r="A84" s="281"/>
      <c r="B84" s="69" t="s">
        <v>69</v>
      </c>
      <c r="C84" s="32">
        <v>110.7611</v>
      </c>
      <c r="D84" s="29">
        <v>68420.45</v>
      </c>
      <c r="E84" s="33">
        <v>68420.45</v>
      </c>
      <c r="F84" s="32"/>
      <c r="G84" s="29"/>
      <c r="H84" s="33"/>
      <c r="I84" s="32">
        <v>36.591000000000001</v>
      </c>
      <c r="J84" s="29">
        <v>130906.31</v>
      </c>
      <c r="K84" s="33">
        <v>130906.31</v>
      </c>
      <c r="L84" s="32"/>
      <c r="M84" s="29"/>
      <c r="N84" s="33"/>
      <c r="O84" s="32"/>
      <c r="P84" s="29"/>
      <c r="Q84" s="33"/>
      <c r="R84" s="153"/>
      <c r="S84" s="33">
        <f t="shared" si="21"/>
        <v>0</v>
      </c>
    </row>
    <row r="85" spans="1:19" s="66" customFormat="1" ht="15" collapsed="1" thickBot="1" x14ac:dyDescent="0.4">
      <c r="A85" s="281"/>
      <c r="B85" s="70" t="s">
        <v>9</v>
      </c>
      <c r="C85" s="34">
        <f>SUM(C73:C84)</f>
        <v>792.60860000000002</v>
      </c>
      <c r="D85" s="35">
        <f t="shared" ref="D85:H85" si="22">SUM(D73:D84)</f>
        <v>555712.61</v>
      </c>
      <c r="E85" s="36">
        <f t="shared" si="22"/>
        <v>646218.6388999999</v>
      </c>
      <c r="F85" s="34">
        <f t="shared" si="22"/>
        <v>0</v>
      </c>
      <c r="G85" s="35">
        <f t="shared" si="22"/>
        <v>0</v>
      </c>
      <c r="H85" s="36">
        <f t="shared" si="22"/>
        <v>0</v>
      </c>
      <c r="I85" s="34">
        <f>SUM(I73:I84)</f>
        <v>330.11500000000001</v>
      </c>
      <c r="J85" s="35">
        <f t="shared" ref="J85" si="23">SUM(J73:J84)</f>
        <v>1212476.2900000003</v>
      </c>
      <c r="K85" s="36">
        <f>SUM(K73:K84)</f>
        <v>1414271.1973000001</v>
      </c>
      <c r="L85" s="34">
        <f>SUM(L73:L84)</f>
        <v>4198</v>
      </c>
      <c r="M85" s="35">
        <f>SUM(M73:M84)</f>
        <v>159314.1</v>
      </c>
      <c r="N85" s="36">
        <f t="shared" ref="N85" si="24">SUM(N73:N84)</f>
        <v>175245.51</v>
      </c>
      <c r="O85" s="34">
        <f>SUM(O73:O84)</f>
        <v>4198</v>
      </c>
      <c r="P85" s="35">
        <f>SUM(P73:P84)</f>
        <v>140842.9</v>
      </c>
      <c r="Q85" s="36">
        <f t="shared" ref="Q85" si="25">SUM(Q73:Q84)</f>
        <v>154927.18999999997</v>
      </c>
      <c r="R85" s="154">
        <f>SUM(R73:R84)</f>
        <v>0</v>
      </c>
      <c r="S85" s="36">
        <f t="shared" ref="S85" si="26">SUM(S73:S84)</f>
        <v>0</v>
      </c>
    </row>
    <row r="86" spans="1:19" s="66" customFormat="1" ht="15" thickBot="1" x14ac:dyDescent="0.4">
      <c r="A86" s="281"/>
    </row>
    <row r="87" spans="1:19" s="66" customFormat="1" x14ac:dyDescent="0.35">
      <c r="A87" s="281"/>
      <c r="B87" s="250">
        <f>B70+1</f>
        <v>2022</v>
      </c>
      <c r="C87" s="252" t="s">
        <v>74</v>
      </c>
      <c r="D87" s="253"/>
      <c r="E87" s="254"/>
      <c r="F87" s="255" t="s">
        <v>75</v>
      </c>
      <c r="G87" s="256"/>
      <c r="H87" s="257"/>
      <c r="I87" s="258" t="s">
        <v>76</v>
      </c>
      <c r="J87" s="259"/>
      <c r="K87" s="260"/>
      <c r="L87" s="244" t="str">
        <f>L70</f>
        <v>VODA - vodné</v>
      </c>
      <c r="M87" s="245"/>
      <c r="N87" s="246"/>
      <c r="O87" s="244" t="str">
        <f>O70</f>
        <v>VODA - stočné</v>
      </c>
      <c r="P87" s="245"/>
      <c r="Q87" s="246"/>
      <c r="R87" s="276" t="s">
        <v>86</v>
      </c>
      <c r="S87" s="277"/>
    </row>
    <row r="88" spans="1:19" s="66" customFormat="1" ht="16.5" x14ac:dyDescent="0.35">
      <c r="A88" s="281"/>
      <c r="B88" s="251"/>
      <c r="C88" s="30" t="str">
        <f>C71</f>
        <v>MWh</v>
      </c>
      <c r="D88" s="28" t="s">
        <v>72</v>
      </c>
      <c r="E88" s="31" t="s">
        <v>73</v>
      </c>
      <c r="F88" s="30" t="s">
        <v>10</v>
      </c>
      <c r="G88" s="28" t="s">
        <v>72</v>
      </c>
      <c r="H88" s="31" t="s">
        <v>73</v>
      </c>
      <c r="I88" s="30" t="str">
        <f>I54</f>
        <v>MWh</v>
      </c>
      <c r="J88" s="28" t="s">
        <v>72</v>
      </c>
      <c r="K88" s="31" t="s">
        <v>73</v>
      </c>
      <c r="L88" s="30" t="s">
        <v>70</v>
      </c>
      <c r="M88" s="28" t="s">
        <v>72</v>
      </c>
      <c r="N88" s="31" t="s">
        <v>73</v>
      </c>
      <c r="O88" s="30" t="s">
        <v>70</v>
      </c>
      <c r="P88" s="28" t="s">
        <v>72</v>
      </c>
      <c r="Q88" s="31" t="s">
        <v>73</v>
      </c>
      <c r="R88" s="151" t="s">
        <v>72</v>
      </c>
      <c r="S88" s="31" t="s">
        <v>73</v>
      </c>
    </row>
    <row r="89" spans="1:19" s="66" customFormat="1" ht="14.4" hidden="1" customHeight="1" outlineLevel="1" x14ac:dyDescent="0.35">
      <c r="A89" s="281"/>
      <c r="B89" s="68" t="s">
        <v>71</v>
      </c>
      <c r="C89" s="37"/>
      <c r="D89" s="38"/>
      <c r="E89" s="39">
        <v>0.21</v>
      </c>
      <c r="F89" s="40"/>
      <c r="G89" s="41"/>
      <c r="H89" s="39">
        <v>0.15</v>
      </c>
      <c r="I89" s="37"/>
      <c r="J89" s="42"/>
      <c r="K89" s="39">
        <v>0.21</v>
      </c>
      <c r="L89" s="37"/>
      <c r="M89" s="42"/>
      <c r="N89" s="39">
        <v>0.1</v>
      </c>
      <c r="O89" s="37"/>
      <c r="P89" s="42"/>
      <c r="Q89" s="39">
        <f>N89</f>
        <v>0.1</v>
      </c>
      <c r="R89" s="152"/>
      <c r="S89" s="39">
        <f>S72</f>
        <v>0.21</v>
      </c>
    </row>
    <row r="90" spans="1:19" s="66" customFormat="1" ht="14.4" hidden="1" customHeight="1" outlineLevel="1" x14ac:dyDescent="0.35">
      <c r="A90" s="281"/>
      <c r="B90" s="69" t="s">
        <v>58</v>
      </c>
      <c r="C90" s="32">
        <v>101.10290000000001</v>
      </c>
      <c r="D90" s="29">
        <v>196431.09</v>
      </c>
      <c r="E90" s="33">
        <v>237681.6189</v>
      </c>
      <c r="F90" s="32"/>
      <c r="G90" s="29"/>
      <c r="H90" s="33"/>
      <c r="I90" s="32">
        <v>36.340000000000003</v>
      </c>
      <c r="J90" s="29">
        <v>245083.67</v>
      </c>
      <c r="K90" s="33">
        <v>296551.24070000002</v>
      </c>
      <c r="L90" s="32">
        <v>4823</v>
      </c>
      <c r="M90" s="29">
        <v>183032.85</v>
      </c>
      <c r="N90" s="33">
        <v>201336.13500000001</v>
      </c>
      <c r="O90" s="32">
        <v>4823</v>
      </c>
      <c r="P90" s="29">
        <v>161811.65</v>
      </c>
      <c r="Q90" s="33">
        <v>177992.815</v>
      </c>
      <c r="R90" s="153"/>
      <c r="S90" s="33">
        <f t="shared" ref="S90:S101" si="27">R90*1.21</f>
        <v>0</v>
      </c>
    </row>
    <row r="91" spans="1:19" s="66" customFormat="1" ht="14.4" hidden="1" customHeight="1" outlineLevel="1" x14ac:dyDescent="0.35">
      <c r="A91" s="281"/>
      <c r="B91" s="69" t="s">
        <v>59</v>
      </c>
      <c r="C91" s="32">
        <v>83.525899999999993</v>
      </c>
      <c r="D91" s="29">
        <v>164613.09</v>
      </c>
      <c r="E91" s="33">
        <v>199181.8389</v>
      </c>
      <c r="F91" s="32"/>
      <c r="G91" s="29"/>
      <c r="H91" s="33"/>
      <c r="I91" s="32">
        <v>30.042999999999999</v>
      </c>
      <c r="J91" s="29">
        <v>207794.04</v>
      </c>
      <c r="K91" s="33">
        <v>251430.78839999999</v>
      </c>
      <c r="L91" s="32"/>
      <c r="M91" s="29"/>
      <c r="N91" s="33"/>
      <c r="O91" s="32"/>
      <c r="P91" s="29"/>
      <c r="Q91" s="33"/>
      <c r="R91" s="153"/>
      <c r="S91" s="33">
        <f t="shared" si="27"/>
        <v>0</v>
      </c>
    </row>
    <row r="92" spans="1:19" s="66" customFormat="1" ht="14.4" hidden="1" customHeight="1" outlineLevel="1" x14ac:dyDescent="0.35">
      <c r="A92" s="281"/>
      <c r="B92" s="69" t="s">
        <v>60</v>
      </c>
      <c r="C92" s="32">
        <v>86.765900000000002</v>
      </c>
      <c r="D92" s="29">
        <v>170478.07</v>
      </c>
      <c r="E92" s="33">
        <v>206278.46470000001</v>
      </c>
      <c r="F92" s="32"/>
      <c r="G92" s="29"/>
      <c r="H92" s="33"/>
      <c r="I92" s="32">
        <v>31.631</v>
      </c>
      <c r="J92" s="29">
        <v>217197.87</v>
      </c>
      <c r="K92" s="33">
        <v>262809.4227</v>
      </c>
      <c r="L92" s="32"/>
      <c r="M92" s="29"/>
      <c r="N92" s="33"/>
      <c r="O92" s="32"/>
      <c r="P92" s="29"/>
      <c r="Q92" s="33"/>
      <c r="R92" s="153"/>
      <c r="S92" s="33">
        <f t="shared" si="27"/>
        <v>0</v>
      </c>
    </row>
    <row r="93" spans="1:19" s="66" customFormat="1" ht="14.4" hidden="1" customHeight="1" outlineLevel="1" x14ac:dyDescent="0.35">
      <c r="A93" s="281"/>
      <c r="B93" s="69" t="s">
        <v>61</v>
      </c>
      <c r="C93" s="32">
        <v>65.265000000000001</v>
      </c>
      <c r="D93" s="29">
        <v>131557.13</v>
      </c>
      <c r="E93" s="33">
        <v>159184.12729999999</v>
      </c>
      <c r="F93" s="32"/>
      <c r="G93" s="29"/>
      <c r="H93" s="33"/>
      <c r="I93" s="32">
        <v>30.483000000000001</v>
      </c>
      <c r="J93" s="29">
        <v>210399.63</v>
      </c>
      <c r="K93" s="33">
        <v>254583.55230000001</v>
      </c>
      <c r="L93" s="32"/>
      <c r="M93" s="29"/>
      <c r="N93" s="33"/>
      <c r="O93" s="32"/>
      <c r="P93" s="29"/>
      <c r="Q93" s="33"/>
      <c r="R93" s="153"/>
      <c r="S93" s="33">
        <f t="shared" si="27"/>
        <v>0</v>
      </c>
    </row>
    <row r="94" spans="1:19" s="66" customFormat="1" ht="14.4" hidden="1" customHeight="1" outlineLevel="1" x14ac:dyDescent="0.35">
      <c r="A94" s="281"/>
      <c r="B94" s="69" t="s">
        <v>62</v>
      </c>
      <c r="C94" s="32">
        <v>30.6844</v>
      </c>
      <c r="D94" s="29">
        <v>68958.86</v>
      </c>
      <c r="E94" s="33">
        <v>83440.220600000001</v>
      </c>
      <c r="F94" s="32"/>
      <c r="G94" s="29"/>
      <c r="H94" s="33"/>
      <c r="I94" s="32">
        <v>30.864999999999998</v>
      </c>
      <c r="J94" s="29">
        <v>212661.77</v>
      </c>
      <c r="K94" s="33">
        <v>257320.74169999998</v>
      </c>
      <c r="L94" s="32"/>
      <c r="M94" s="29"/>
      <c r="N94" s="33"/>
      <c r="O94" s="32"/>
      <c r="P94" s="29"/>
      <c r="Q94" s="33"/>
      <c r="R94" s="153"/>
      <c r="S94" s="33">
        <f t="shared" si="27"/>
        <v>0</v>
      </c>
    </row>
    <row r="95" spans="1:19" s="66" customFormat="1" ht="14.4" hidden="1" customHeight="1" outlineLevel="1" x14ac:dyDescent="0.35">
      <c r="A95" s="281"/>
      <c r="B95" s="69" t="s">
        <v>63</v>
      </c>
      <c r="C95" s="32">
        <v>19.865200000000002</v>
      </c>
      <c r="D95" s="29">
        <v>49373.71</v>
      </c>
      <c r="E95" s="33">
        <v>59742.189099999996</v>
      </c>
      <c r="F95" s="32"/>
      <c r="G95" s="29"/>
      <c r="H95" s="33"/>
      <c r="I95" s="32">
        <v>29.690999999999999</v>
      </c>
      <c r="J95" s="29">
        <v>205709.57</v>
      </c>
      <c r="K95" s="33">
        <v>248908.5797</v>
      </c>
      <c r="L95" s="32"/>
      <c r="M95" s="29"/>
      <c r="N95" s="33"/>
      <c r="O95" s="32"/>
      <c r="P95" s="29"/>
      <c r="Q95" s="33"/>
      <c r="R95" s="153"/>
      <c r="S95" s="33">
        <f t="shared" si="27"/>
        <v>0</v>
      </c>
    </row>
    <row r="96" spans="1:19" s="66" customFormat="1" ht="14.4" hidden="1" customHeight="1" outlineLevel="1" x14ac:dyDescent="0.35">
      <c r="A96" s="281"/>
      <c r="B96" s="181" t="s">
        <v>64</v>
      </c>
      <c r="C96" s="32">
        <v>20.282</v>
      </c>
      <c r="D96" s="29">
        <v>50128.32</v>
      </c>
      <c r="E96" s="33">
        <v>60655.267199999995</v>
      </c>
      <c r="F96" s="32"/>
      <c r="G96" s="29"/>
      <c r="H96" s="33"/>
      <c r="I96" s="32">
        <v>28.646000000000001</v>
      </c>
      <c r="J96" s="29">
        <v>199521.27</v>
      </c>
      <c r="K96" s="33">
        <v>241420.73669999998</v>
      </c>
      <c r="L96" s="32"/>
      <c r="M96" s="29"/>
      <c r="N96" s="33"/>
      <c r="O96" s="32"/>
      <c r="P96" s="29"/>
      <c r="Q96" s="33"/>
      <c r="R96" s="153"/>
      <c r="S96" s="33">
        <f t="shared" si="27"/>
        <v>0</v>
      </c>
    </row>
    <row r="97" spans="1:19" s="66" customFormat="1" ht="14.4" hidden="1" customHeight="1" outlineLevel="1" x14ac:dyDescent="0.35">
      <c r="A97" s="281"/>
      <c r="B97" s="181" t="s">
        <v>65</v>
      </c>
      <c r="C97" s="32">
        <v>19.030200000000001</v>
      </c>
      <c r="D97" s="29">
        <v>47862.25</v>
      </c>
      <c r="E97" s="33">
        <v>57913.322499999995</v>
      </c>
      <c r="F97" s="32"/>
      <c r="G97" s="29"/>
      <c r="H97" s="33"/>
      <c r="I97" s="32">
        <v>30.105</v>
      </c>
      <c r="J97" s="29">
        <v>208161.19</v>
      </c>
      <c r="K97" s="33">
        <v>251875.0399</v>
      </c>
      <c r="L97" s="32"/>
      <c r="M97" s="29"/>
      <c r="N97" s="33"/>
      <c r="O97" s="32"/>
      <c r="P97" s="29"/>
      <c r="Q97" s="33"/>
      <c r="R97" s="153"/>
      <c r="S97" s="33">
        <f t="shared" si="27"/>
        <v>0</v>
      </c>
    </row>
    <row r="98" spans="1:19" s="66" customFormat="1" ht="14.4" hidden="1" customHeight="1" outlineLevel="1" x14ac:dyDescent="0.35">
      <c r="A98" s="281"/>
      <c r="B98" s="181" t="s">
        <v>66</v>
      </c>
      <c r="C98" s="32">
        <v>37.167200000000001</v>
      </c>
      <c r="D98" s="29">
        <v>80693.98</v>
      </c>
      <c r="E98" s="33">
        <v>97639.715799999991</v>
      </c>
      <c r="F98" s="32"/>
      <c r="G98" s="29"/>
      <c r="H98" s="33"/>
      <c r="I98" s="32">
        <v>28.905000000000001</v>
      </c>
      <c r="J98" s="29">
        <v>201055.01</v>
      </c>
      <c r="K98" s="33">
        <v>243276.56210000001</v>
      </c>
      <c r="L98" s="32"/>
      <c r="M98" s="29"/>
      <c r="N98" s="33"/>
      <c r="O98" s="32"/>
      <c r="P98" s="29"/>
      <c r="Q98" s="33"/>
      <c r="R98" s="153"/>
      <c r="S98" s="33">
        <f t="shared" si="27"/>
        <v>0</v>
      </c>
    </row>
    <row r="99" spans="1:19" s="66" customFormat="1" ht="14.4" hidden="1" customHeight="1" outlineLevel="1" x14ac:dyDescent="0.35">
      <c r="A99" s="281"/>
      <c r="B99" s="181" t="s">
        <v>67</v>
      </c>
      <c r="C99" s="32">
        <v>45.594000000000001</v>
      </c>
      <c r="D99" s="29">
        <v>95948.4</v>
      </c>
      <c r="E99" s="33">
        <v>116097.56399999998</v>
      </c>
      <c r="F99" s="32"/>
      <c r="G99" s="29"/>
      <c r="H99" s="33"/>
      <c r="I99" s="32">
        <v>28.940999999999999</v>
      </c>
      <c r="J99" s="29">
        <v>190079.4</v>
      </c>
      <c r="K99" s="33">
        <v>229996.07399999999</v>
      </c>
      <c r="L99" s="32"/>
      <c r="M99" s="29"/>
      <c r="N99" s="33"/>
      <c r="O99" s="32"/>
      <c r="P99" s="29"/>
      <c r="Q99" s="33"/>
      <c r="R99" s="153"/>
      <c r="S99" s="33">
        <f t="shared" si="27"/>
        <v>0</v>
      </c>
    </row>
    <row r="100" spans="1:19" s="66" customFormat="1" ht="14.4" hidden="1" customHeight="1" outlineLevel="1" x14ac:dyDescent="0.35">
      <c r="A100" s="281"/>
      <c r="B100" s="181" t="s">
        <v>68</v>
      </c>
      <c r="C100" s="32">
        <v>70.931299999999993</v>
      </c>
      <c r="D100" s="29">
        <v>141814.20000000001</v>
      </c>
      <c r="E100" s="33">
        <v>171595.182</v>
      </c>
      <c r="F100" s="32"/>
      <c r="G100" s="29"/>
      <c r="H100" s="33"/>
      <c r="I100" s="32">
        <v>29.302</v>
      </c>
      <c r="J100" s="29">
        <v>192217.18</v>
      </c>
      <c r="K100" s="33">
        <v>232582.78779999999</v>
      </c>
      <c r="L100" s="32"/>
      <c r="M100" s="29"/>
      <c r="N100" s="33"/>
      <c r="O100" s="32"/>
      <c r="P100" s="29"/>
      <c r="Q100" s="33"/>
      <c r="R100" s="153"/>
      <c r="S100" s="33">
        <f t="shared" si="27"/>
        <v>0</v>
      </c>
    </row>
    <row r="101" spans="1:19" s="66" customFormat="1" ht="14.4" hidden="1" customHeight="1" outlineLevel="1" x14ac:dyDescent="0.35">
      <c r="A101" s="281"/>
      <c r="B101" s="181" t="s">
        <v>69</v>
      </c>
      <c r="C101" s="32">
        <v>96.657700000000006</v>
      </c>
      <c r="D101" s="29">
        <v>188384.39</v>
      </c>
      <c r="E101" s="33">
        <v>227945.11190000002</v>
      </c>
      <c r="F101" s="32"/>
      <c r="G101" s="29"/>
      <c r="H101" s="33"/>
      <c r="I101" s="32">
        <v>31.311</v>
      </c>
      <c r="J101" s="29">
        <v>204114.09</v>
      </c>
      <c r="K101" s="33">
        <v>246978.04889999999</v>
      </c>
      <c r="L101" s="32"/>
      <c r="M101" s="29"/>
      <c r="N101" s="33"/>
      <c r="O101" s="32"/>
      <c r="P101" s="29"/>
      <c r="Q101" s="33"/>
      <c r="R101" s="153"/>
      <c r="S101" s="33">
        <f t="shared" si="27"/>
        <v>0</v>
      </c>
    </row>
    <row r="102" spans="1:19" s="66" customFormat="1" ht="15" collapsed="1" thickBot="1" x14ac:dyDescent="0.4">
      <c r="A102" s="282"/>
      <c r="B102" s="70" t="s">
        <v>9</v>
      </c>
      <c r="C102" s="34">
        <f>SUM(C90:C101)</f>
        <v>676.87169999999992</v>
      </c>
      <c r="D102" s="35">
        <f t="shared" ref="D102:H102" si="28">SUM(D90:D101)</f>
        <v>1386243.4899999998</v>
      </c>
      <c r="E102" s="36">
        <f t="shared" si="28"/>
        <v>1677354.6228999998</v>
      </c>
      <c r="F102" s="34">
        <f t="shared" si="28"/>
        <v>0</v>
      </c>
      <c r="G102" s="35">
        <f t="shared" si="28"/>
        <v>0</v>
      </c>
      <c r="H102" s="36">
        <f t="shared" si="28"/>
        <v>0</v>
      </c>
      <c r="I102" s="34">
        <f>SUM(I90:I101)</f>
        <v>366.26299999999998</v>
      </c>
      <c r="J102" s="35">
        <f t="shared" ref="J102" si="29">SUM(J90:J101)</f>
        <v>2493994.69</v>
      </c>
      <c r="K102" s="36">
        <f>SUM(K90:K101)</f>
        <v>3017733.5748999999</v>
      </c>
      <c r="L102" s="34">
        <f>SUM(L90:L101)</f>
        <v>4823</v>
      </c>
      <c r="M102" s="35">
        <f>SUM(M90:M101)</f>
        <v>183032.85</v>
      </c>
      <c r="N102" s="36">
        <f t="shared" ref="N102" si="30">SUM(N90:N101)</f>
        <v>201336.13500000001</v>
      </c>
      <c r="O102" s="34">
        <f>SUM(O90:O101)</f>
        <v>4823</v>
      </c>
      <c r="P102" s="35">
        <f>SUM(P90:P101)</f>
        <v>161811.65</v>
      </c>
      <c r="Q102" s="36">
        <f t="shared" ref="Q102" si="31">SUM(Q90:Q101)</f>
        <v>177992.815</v>
      </c>
      <c r="R102" s="154">
        <f>SUM(R90:R101)</f>
        <v>0</v>
      </c>
      <c r="S102" s="36">
        <f t="shared" ref="S102" si="32">SUM(S90:S101)</f>
        <v>0</v>
      </c>
    </row>
    <row r="103" spans="1:19" s="66" customFormat="1" ht="15" thickBot="1" x14ac:dyDescent="0.4">
      <c r="A103" s="174"/>
      <c r="B103" s="175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</row>
    <row r="104" spans="1:19" s="66" customFormat="1" x14ac:dyDescent="0.35">
      <c r="A104" s="280" t="str">
        <f>'03'!C2</f>
        <v>03_ZŠ Komenského</v>
      </c>
      <c r="B104" s="250">
        <v>2020</v>
      </c>
      <c r="C104" s="252" t="s">
        <v>74</v>
      </c>
      <c r="D104" s="253"/>
      <c r="E104" s="254"/>
      <c r="F104" s="255" t="s">
        <v>75</v>
      </c>
      <c r="G104" s="256"/>
      <c r="H104" s="257"/>
      <c r="I104" s="258" t="s">
        <v>76</v>
      </c>
      <c r="J104" s="259"/>
      <c r="K104" s="260"/>
      <c r="L104" s="244" t="s">
        <v>107</v>
      </c>
      <c r="M104" s="245"/>
      <c r="N104" s="246"/>
      <c r="O104" s="244" t="s">
        <v>108</v>
      </c>
      <c r="P104" s="245"/>
      <c r="Q104" s="246"/>
      <c r="R104" s="276" t="s">
        <v>86</v>
      </c>
      <c r="S104" s="277"/>
    </row>
    <row r="105" spans="1:19" s="66" customFormat="1" ht="16.5" x14ac:dyDescent="0.35">
      <c r="A105" s="281"/>
      <c r="B105" s="251"/>
      <c r="C105" s="30" t="s">
        <v>27</v>
      </c>
      <c r="D105" s="28" t="s">
        <v>72</v>
      </c>
      <c r="E105" s="31" t="s">
        <v>73</v>
      </c>
      <c r="F105" s="30" t="s">
        <v>10</v>
      </c>
      <c r="G105" s="28" t="s">
        <v>72</v>
      </c>
      <c r="H105" s="31" t="s">
        <v>73</v>
      </c>
      <c r="I105" s="30" t="s">
        <v>27</v>
      </c>
      <c r="J105" s="28" t="s">
        <v>72</v>
      </c>
      <c r="K105" s="31" t="s">
        <v>73</v>
      </c>
      <c r="L105" s="30" t="s">
        <v>70</v>
      </c>
      <c r="M105" s="28" t="s">
        <v>72</v>
      </c>
      <c r="N105" s="31" t="s">
        <v>73</v>
      </c>
      <c r="O105" s="30" t="s">
        <v>70</v>
      </c>
      <c r="P105" s="28" t="s">
        <v>72</v>
      </c>
      <c r="Q105" s="31" t="s">
        <v>73</v>
      </c>
      <c r="R105" s="151" t="s">
        <v>72</v>
      </c>
      <c r="S105" s="31" t="s">
        <v>73</v>
      </c>
    </row>
    <row r="106" spans="1:19" s="66" customFormat="1" hidden="1" outlineLevel="1" x14ac:dyDescent="0.35">
      <c r="A106" s="281"/>
      <c r="B106" s="68" t="s">
        <v>71</v>
      </c>
      <c r="C106" s="37"/>
      <c r="D106" s="38"/>
      <c r="E106" s="39">
        <v>0.21</v>
      </c>
      <c r="F106" s="40"/>
      <c r="G106" s="41"/>
      <c r="H106" s="39">
        <v>0.15</v>
      </c>
      <c r="I106" s="37"/>
      <c r="J106" s="42"/>
      <c r="K106" s="39">
        <v>0.21</v>
      </c>
      <c r="L106" s="37"/>
      <c r="M106" s="42"/>
      <c r="N106" s="39">
        <v>0.15</v>
      </c>
      <c r="O106" s="37"/>
      <c r="P106" s="42"/>
      <c r="Q106" s="39">
        <v>0.15</v>
      </c>
      <c r="R106" s="152"/>
      <c r="S106" s="39">
        <v>0.21</v>
      </c>
    </row>
    <row r="107" spans="1:19" s="66" customFormat="1" hidden="1" outlineLevel="1" x14ac:dyDescent="0.35">
      <c r="A107" s="281"/>
      <c r="B107" s="69" t="s">
        <v>58</v>
      </c>
      <c r="C107" s="32">
        <f>3.4848+0.19036</f>
        <v>3.67516</v>
      </c>
      <c r="D107" s="29">
        <f>106.63+1059.82+132.06+8.4+1736.96</f>
        <v>3043.87</v>
      </c>
      <c r="E107" s="33">
        <f>D107*1.21</f>
        <v>3683.0826999999999</v>
      </c>
      <c r="F107" s="32">
        <v>140</v>
      </c>
      <c r="G107" s="215">
        <v>298156</v>
      </c>
      <c r="H107" s="213">
        <v>327971.60000000003</v>
      </c>
      <c r="I107" s="224">
        <v>31.029</v>
      </c>
      <c r="J107" s="215">
        <v>103118.35</v>
      </c>
      <c r="K107" s="213">
        <v>124773.2035</v>
      </c>
      <c r="L107" s="32">
        <v>91</v>
      </c>
      <c r="M107" s="29">
        <v>3170.4400000000005</v>
      </c>
      <c r="N107" s="33">
        <v>3646.0060000000003</v>
      </c>
      <c r="O107" s="32">
        <v>91</v>
      </c>
      <c r="P107" s="29">
        <v>2866.5</v>
      </c>
      <c r="Q107" s="33">
        <v>3296.4749999999999</v>
      </c>
      <c r="R107" s="153"/>
      <c r="S107" s="33">
        <f>R107*1.21</f>
        <v>0</v>
      </c>
    </row>
    <row r="108" spans="1:19" s="66" customFormat="1" hidden="1" outlineLevel="1" x14ac:dyDescent="0.35">
      <c r="A108" s="281"/>
      <c r="B108" s="69" t="s">
        <v>59</v>
      </c>
      <c r="C108" s="32">
        <v>1.51231</v>
      </c>
      <c r="D108" s="215">
        <v>9300.93</v>
      </c>
      <c r="E108" s="213">
        <f t="shared" ref="E108" si="33">D108*1.21</f>
        <v>11254.1253</v>
      </c>
      <c r="F108" s="32">
        <v>112</v>
      </c>
      <c r="G108" s="222"/>
      <c r="H108" s="218"/>
      <c r="I108" s="225"/>
      <c r="J108" s="222"/>
      <c r="K108" s="218"/>
      <c r="L108" s="32">
        <v>103</v>
      </c>
      <c r="M108" s="29">
        <v>3588.5200000000004</v>
      </c>
      <c r="N108" s="33">
        <v>4126.7979999999998</v>
      </c>
      <c r="O108" s="32">
        <v>103</v>
      </c>
      <c r="P108" s="29">
        <v>3244.5</v>
      </c>
      <c r="Q108" s="33">
        <v>3731.1749999999997</v>
      </c>
      <c r="R108" s="153"/>
      <c r="S108" s="33">
        <f t="shared" ref="S108:S118" si="34">R108*1.21</f>
        <v>0</v>
      </c>
    </row>
    <row r="109" spans="1:19" s="66" customFormat="1" hidden="1" outlineLevel="1" x14ac:dyDescent="0.35">
      <c r="A109" s="281"/>
      <c r="B109" s="69" t="s">
        <v>60</v>
      </c>
      <c r="C109" s="32">
        <v>1.6074900000000001</v>
      </c>
      <c r="D109" s="222"/>
      <c r="E109" s="218"/>
      <c r="F109" s="32">
        <v>48</v>
      </c>
      <c r="G109" s="222"/>
      <c r="H109" s="218"/>
      <c r="I109" s="225"/>
      <c r="J109" s="222"/>
      <c r="K109" s="218"/>
      <c r="L109" s="32">
        <v>61</v>
      </c>
      <c r="M109" s="29">
        <v>2125.2400000000002</v>
      </c>
      <c r="N109" s="33">
        <v>2444.0260000000003</v>
      </c>
      <c r="O109" s="32">
        <v>61</v>
      </c>
      <c r="P109" s="29">
        <v>1921.5</v>
      </c>
      <c r="Q109" s="33">
        <v>2209.7249999999999</v>
      </c>
      <c r="R109" s="153"/>
      <c r="S109" s="33">
        <f t="shared" si="34"/>
        <v>0</v>
      </c>
    </row>
    <row r="110" spans="1:19" s="66" customFormat="1" hidden="1" outlineLevel="1" x14ac:dyDescent="0.35">
      <c r="A110" s="281"/>
      <c r="B110" s="69" t="s">
        <v>61</v>
      </c>
      <c r="C110" s="32">
        <v>0.80374999999999996</v>
      </c>
      <c r="D110" s="222"/>
      <c r="E110" s="218"/>
      <c r="F110" s="32">
        <v>9</v>
      </c>
      <c r="G110" s="222"/>
      <c r="H110" s="218"/>
      <c r="I110" s="225"/>
      <c r="J110" s="222"/>
      <c r="K110" s="218"/>
      <c r="L110" s="32"/>
      <c r="M110" s="29"/>
      <c r="N110" s="33"/>
      <c r="O110" s="32"/>
      <c r="P110" s="29"/>
      <c r="Q110" s="33"/>
      <c r="R110" s="153"/>
      <c r="S110" s="33">
        <f t="shared" si="34"/>
        <v>0</v>
      </c>
    </row>
    <row r="111" spans="1:19" s="66" customFormat="1" hidden="1" outlineLevel="1" x14ac:dyDescent="0.35">
      <c r="A111" s="281"/>
      <c r="B111" s="69" t="s">
        <v>62</v>
      </c>
      <c r="C111" s="32">
        <v>0.45474999999999999</v>
      </c>
      <c r="D111" s="222"/>
      <c r="E111" s="218"/>
      <c r="F111" s="32">
        <v>1</v>
      </c>
      <c r="G111" s="222"/>
      <c r="H111" s="218"/>
      <c r="I111" s="225"/>
      <c r="J111" s="222"/>
      <c r="K111" s="218"/>
      <c r="L111" s="32">
        <v>32</v>
      </c>
      <c r="M111" s="29">
        <v>1164.8</v>
      </c>
      <c r="N111" s="33">
        <v>1281.28</v>
      </c>
      <c r="O111" s="32">
        <v>32</v>
      </c>
      <c r="P111" s="29">
        <v>1052.8</v>
      </c>
      <c r="Q111" s="33">
        <v>1158.0800000000002</v>
      </c>
      <c r="R111" s="153"/>
      <c r="S111" s="33">
        <f t="shared" si="34"/>
        <v>0</v>
      </c>
    </row>
    <row r="112" spans="1:19" s="66" customFormat="1" hidden="1" outlineLevel="1" x14ac:dyDescent="0.35">
      <c r="A112" s="281"/>
      <c r="B112" s="69" t="s">
        <v>63</v>
      </c>
      <c r="C112" s="32">
        <v>0.15862999999999999</v>
      </c>
      <c r="D112" s="222"/>
      <c r="E112" s="218"/>
      <c r="F112" s="32">
        <v>3</v>
      </c>
      <c r="G112" s="222"/>
      <c r="H112" s="218"/>
      <c r="I112" s="225"/>
      <c r="J112" s="222"/>
      <c r="K112" s="218"/>
      <c r="L112" s="32">
        <v>47</v>
      </c>
      <c r="M112" s="29">
        <v>1710.8</v>
      </c>
      <c r="N112" s="33">
        <v>1881.88</v>
      </c>
      <c r="O112" s="32">
        <v>47</v>
      </c>
      <c r="P112" s="29">
        <v>1546.3</v>
      </c>
      <c r="Q112" s="33">
        <v>1700.93</v>
      </c>
      <c r="R112" s="153"/>
      <c r="S112" s="33">
        <f t="shared" si="34"/>
        <v>0</v>
      </c>
    </row>
    <row r="113" spans="1:19" s="66" customFormat="1" hidden="1" outlineLevel="1" x14ac:dyDescent="0.35">
      <c r="A113" s="281"/>
      <c r="B113" s="69" t="s">
        <v>64</v>
      </c>
      <c r="C113" s="32">
        <v>0.10576000000000001</v>
      </c>
      <c r="D113" s="222"/>
      <c r="E113" s="218"/>
      <c r="F113" s="32">
        <v>0</v>
      </c>
      <c r="G113" s="222"/>
      <c r="H113" s="218"/>
      <c r="I113" s="225"/>
      <c r="J113" s="222"/>
      <c r="K113" s="218"/>
      <c r="L113" s="32">
        <v>87</v>
      </c>
      <c r="M113" s="29">
        <v>3166.7999999999997</v>
      </c>
      <c r="N113" s="33">
        <v>3483.48</v>
      </c>
      <c r="O113" s="32">
        <v>87</v>
      </c>
      <c r="P113" s="29">
        <v>2862.2999999999997</v>
      </c>
      <c r="Q113" s="33">
        <v>3148.5299999999997</v>
      </c>
      <c r="R113" s="153"/>
      <c r="S113" s="33">
        <f t="shared" si="34"/>
        <v>0</v>
      </c>
    </row>
    <row r="114" spans="1:19" s="66" customFormat="1" hidden="1" outlineLevel="1" x14ac:dyDescent="0.35">
      <c r="A114" s="281"/>
      <c r="B114" s="69" t="s">
        <v>65</v>
      </c>
      <c r="C114" s="32">
        <v>8.4610000000000005E-2</v>
      </c>
      <c r="D114" s="222"/>
      <c r="E114" s="218"/>
      <c r="F114" s="32">
        <v>0</v>
      </c>
      <c r="G114" s="222"/>
      <c r="H114" s="218"/>
      <c r="I114" s="225"/>
      <c r="J114" s="222"/>
      <c r="K114" s="218"/>
      <c r="L114" s="32">
        <v>0</v>
      </c>
      <c r="M114" s="29">
        <v>0</v>
      </c>
      <c r="N114" s="33">
        <v>0</v>
      </c>
      <c r="O114" s="32">
        <v>0</v>
      </c>
      <c r="P114" s="29">
        <v>0</v>
      </c>
      <c r="Q114" s="33">
        <v>0</v>
      </c>
      <c r="R114" s="153"/>
      <c r="S114" s="33">
        <f t="shared" si="34"/>
        <v>0</v>
      </c>
    </row>
    <row r="115" spans="1:19" s="66" customFormat="1" hidden="1" outlineLevel="1" x14ac:dyDescent="0.35">
      <c r="A115" s="281"/>
      <c r="B115" s="69" t="s">
        <v>66</v>
      </c>
      <c r="C115" s="32">
        <v>0.21151</v>
      </c>
      <c r="D115" s="222"/>
      <c r="E115" s="218"/>
      <c r="F115" s="32">
        <v>7</v>
      </c>
      <c r="G115" s="222"/>
      <c r="H115" s="218"/>
      <c r="I115" s="225"/>
      <c r="J115" s="222"/>
      <c r="K115" s="218"/>
      <c r="L115" s="32">
        <v>65</v>
      </c>
      <c r="M115" s="29">
        <v>2366</v>
      </c>
      <c r="N115" s="33">
        <v>2602.6000000000004</v>
      </c>
      <c r="O115" s="32">
        <v>65</v>
      </c>
      <c r="P115" s="29">
        <v>2138.5</v>
      </c>
      <c r="Q115" s="33">
        <v>2352.3500000000004</v>
      </c>
      <c r="R115" s="153"/>
      <c r="S115" s="33">
        <f t="shared" si="34"/>
        <v>0</v>
      </c>
    </row>
    <row r="116" spans="1:19" s="66" customFormat="1" hidden="1" outlineLevel="1" x14ac:dyDescent="0.35">
      <c r="A116" s="281"/>
      <c r="B116" s="69" t="s">
        <v>67</v>
      </c>
      <c r="C116" s="32">
        <v>0.77202000000000004</v>
      </c>
      <c r="D116" s="222"/>
      <c r="E116" s="218"/>
      <c r="F116" s="32">
        <v>36</v>
      </c>
      <c r="G116" s="222"/>
      <c r="H116" s="218"/>
      <c r="I116" s="225"/>
      <c r="J116" s="222"/>
      <c r="K116" s="218"/>
      <c r="L116" s="32">
        <v>57</v>
      </c>
      <c r="M116" s="29">
        <v>2074.7999999999997</v>
      </c>
      <c r="N116" s="33">
        <v>2282.2799999999997</v>
      </c>
      <c r="O116" s="32">
        <v>57</v>
      </c>
      <c r="P116" s="29">
        <v>1875.3</v>
      </c>
      <c r="Q116" s="33">
        <v>2062.83</v>
      </c>
      <c r="R116" s="153"/>
      <c r="S116" s="33">
        <f t="shared" si="34"/>
        <v>0</v>
      </c>
    </row>
    <row r="117" spans="1:19" s="66" customFormat="1" hidden="1" outlineLevel="1" x14ac:dyDescent="0.35">
      <c r="A117" s="281"/>
      <c r="B117" s="69" t="s">
        <v>68</v>
      </c>
      <c r="C117" s="32">
        <v>1.44886</v>
      </c>
      <c r="D117" s="222"/>
      <c r="E117" s="218"/>
      <c r="F117" s="32">
        <v>61</v>
      </c>
      <c r="G117" s="222"/>
      <c r="H117" s="218"/>
      <c r="I117" s="225"/>
      <c r="J117" s="222"/>
      <c r="K117" s="218"/>
      <c r="L117" s="32">
        <v>31</v>
      </c>
      <c r="M117" s="29">
        <v>1128.3999999999999</v>
      </c>
      <c r="N117" s="33">
        <v>1241.24</v>
      </c>
      <c r="O117" s="32">
        <v>31</v>
      </c>
      <c r="P117" s="29">
        <v>1019.9</v>
      </c>
      <c r="Q117" s="33">
        <v>1121.8900000000001</v>
      </c>
      <c r="R117" s="153"/>
      <c r="S117" s="33">
        <f t="shared" si="34"/>
        <v>0</v>
      </c>
    </row>
    <row r="118" spans="1:19" s="66" customFormat="1" hidden="1" outlineLevel="1" x14ac:dyDescent="0.35">
      <c r="A118" s="281"/>
      <c r="B118" s="69" t="s">
        <v>69</v>
      </c>
      <c r="C118" s="32">
        <v>1.92476</v>
      </c>
      <c r="D118" s="223"/>
      <c r="E118" s="214"/>
      <c r="F118" s="32">
        <v>107</v>
      </c>
      <c r="G118" s="223"/>
      <c r="H118" s="214"/>
      <c r="I118" s="226"/>
      <c r="J118" s="223"/>
      <c r="K118" s="214"/>
      <c r="L118" s="32">
        <v>79</v>
      </c>
      <c r="M118" s="29">
        <v>2875.6</v>
      </c>
      <c r="N118" s="33">
        <v>3163.1600000000003</v>
      </c>
      <c r="O118" s="32">
        <v>79</v>
      </c>
      <c r="P118" s="29">
        <v>2599.1</v>
      </c>
      <c r="Q118" s="33">
        <v>2859.01</v>
      </c>
      <c r="R118" s="153"/>
      <c r="S118" s="33">
        <f t="shared" si="34"/>
        <v>0</v>
      </c>
    </row>
    <row r="119" spans="1:19" s="66" customFormat="1" ht="15" collapsed="1" thickBot="1" x14ac:dyDescent="0.4">
      <c r="A119" s="281"/>
      <c r="B119" s="70" t="s">
        <v>9</v>
      </c>
      <c r="C119" s="34">
        <f>SUM(C107:C118)</f>
        <v>12.759610000000002</v>
      </c>
      <c r="D119" s="35">
        <f t="shared" ref="D119:H119" si="35">SUM(D107:D118)</f>
        <v>12344.8</v>
      </c>
      <c r="E119" s="36">
        <f t="shared" si="35"/>
        <v>14937.207999999999</v>
      </c>
      <c r="F119" s="34">
        <f t="shared" si="35"/>
        <v>524</v>
      </c>
      <c r="G119" s="35">
        <f t="shared" si="35"/>
        <v>298156</v>
      </c>
      <c r="H119" s="36">
        <f t="shared" si="35"/>
        <v>327971.60000000003</v>
      </c>
      <c r="I119" s="34">
        <f>SUM(I107:I118)</f>
        <v>31.029</v>
      </c>
      <c r="J119" s="35">
        <f t="shared" ref="J119" si="36">SUM(J107:J118)</f>
        <v>103118.35</v>
      </c>
      <c r="K119" s="36">
        <f>SUM(K107:K118)</f>
        <v>124773.2035</v>
      </c>
      <c r="L119" s="34">
        <f>SUM(L107:L118)</f>
        <v>653</v>
      </c>
      <c r="M119" s="35">
        <f>SUM(M107:M118)</f>
        <v>23371.399999999998</v>
      </c>
      <c r="N119" s="36">
        <f t="shared" ref="N119" si="37">SUM(N107:N118)</f>
        <v>26152.75</v>
      </c>
      <c r="O119" s="34">
        <f>SUM(O107:O118)</f>
        <v>653</v>
      </c>
      <c r="P119" s="35">
        <f>SUM(P107:P118)</f>
        <v>21126.699999999997</v>
      </c>
      <c r="Q119" s="36">
        <f t="shared" ref="Q119" si="38">SUM(Q107:Q118)</f>
        <v>23640.995000000003</v>
      </c>
      <c r="R119" s="154">
        <f>SUM(R107:R118)</f>
        <v>0</v>
      </c>
      <c r="S119" s="36">
        <f t="shared" ref="S119" si="39">SUM(S107:S118)</f>
        <v>0</v>
      </c>
    </row>
    <row r="120" spans="1:19" s="66" customFormat="1" ht="15" thickBot="1" x14ac:dyDescent="0.4">
      <c r="A120" s="281"/>
    </row>
    <row r="121" spans="1:19" s="66" customFormat="1" x14ac:dyDescent="0.35">
      <c r="A121" s="281"/>
      <c r="B121" s="250">
        <f>B104+1</f>
        <v>2021</v>
      </c>
      <c r="C121" s="252" t="s">
        <v>74</v>
      </c>
      <c r="D121" s="253"/>
      <c r="E121" s="254"/>
      <c r="F121" s="255" t="s">
        <v>75</v>
      </c>
      <c r="G121" s="256"/>
      <c r="H121" s="257"/>
      <c r="I121" s="258" t="s">
        <v>76</v>
      </c>
      <c r="J121" s="259"/>
      <c r="K121" s="260"/>
      <c r="L121" s="244" t="str">
        <f>L104</f>
        <v>VODA - vodné</v>
      </c>
      <c r="M121" s="245"/>
      <c r="N121" s="246"/>
      <c r="O121" s="244" t="str">
        <f>O104</f>
        <v>VODA - stočné</v>
      </c>
      <c r="P121" s="245"/>
      <c r="Q121" s="246"/>
      <c r="R121" s="276" t="s">
        <v>86</v>
      </c>
      <c r="S121" s="277"/>
    </row>
    <row r="122" spans="1:19" s="66" customFormat="1" ht="16.5" x14ac:dyDescent="0.35">
      <c r="A122" s="281"/>
      <c r="B122" s="251"/>
      <c r="C122" s="30" t="str">
        <f>C105</f>
        <v>MWh</v>
      </c>
      <c r="D122" s="28" t="s">
        <v>72</v>
      </c>
      <c r="E122" s="31" t="s">
        <v>73</v>
      </c>
      <c r="F122" s="30" t="s">
        <v>10</v>
      </c>
      <c r="G122" s="28" t="s">
        <v>72</v>
      </c>
      <c r="H122" s="31" t="s">
        <v>73</v>
      </c>
      <c r="I122" s="30" t="str">
        <f>I105</f>
        <v>MWh</v>
      </c>
      <c r="J122" s="28" t="s">
        <v>72</v>
      </c>
      <c r="K122" s="31" t="s">
        <v>73</v>
      </c>
      <c r="L122" s="30" t="s">
        <v>70</v>
      </c>
      <c r="M122" s="28" t="s">
        <v>72</v>
      </c>
      <c r="N122" s="31" t="s">
        <v>73</v>
      </c>
      <c r="O122" s="30" t="s">
        <v>70</v>
      </c>
      <c r="P122" s="28" t="s">
        <v>72</v>
      </c>
      <c r="Q122" s="31" t="s">
        <v>73</v>
      </c>
      <c r="R122" s="151" t="s">
        <v>72</v>
      </c>
      <c r="S122" s="31" t="s">
        <v>73</v>
      </c>
    </row>
    <row r="123" spans="1:19" s="66" customFormat="1" hidden="1" outlineLevel="1" x14ac:dyDescent="0.35">
      <c r="A123" s="281"/>
      <c r="B123" s="68" t="s">
        <v>71</v>
      </c>
      <c r="C123" s="37"/>
      <c r="D123" s="38"/>
      <c r="E123" s="39">
        <v>0.21</v>
      </c>
      <c r="F123" s="40"/>
      <c r="G123" s="41"/>
      <c r="H123" s="39">
        <v>0.1</v>
      </c>
      <c r="I123" s="37"/>
      <c r="J123" s="42"/>
      <c r="K123" s="39">
        <v>0.21</v>
      </c>
      <c r="L123" s="37"/>
      <c r="M123" s="42"/>
      <c r="N123" s="39" t="s">
        <v>114</v>
      </c>
      <c r="O123" s="37"/>
      <c r="P123" s="42"/>
      <c r="Q123" s="39" t="str">
        <f>N123</f>
        <v>15%+10%</v>
      </c>
      <c r="R123" s="152"/>
      <c r="S123" s="39">
        <f>S106</f>
        <v>0.21</v>
      </c>
    </row>
    <row r="124" spans="1:19" s="66" customFormat="1" hidden="1" outlineLevel="1" x14ac:dyDescent="0.35">
      <c r="A124" s="281"/>
      <c r="B124" s="69" t="s">
        <v>58</v>
      </c>
      <c r="C124" s="32">
        <v>0.80479999999999996</v>
      </c>
      <c r="D124" s="29">
        <v>474.75</v>
      </c>
      <c r="E124" s="33">
        <v>574.44749999999999</v>
      </c>
      <c r="F124" s="32">
        <v>143</v>
      </c>
      <c r="G124" s="215">
        <v>81367</v>
      </c>
      <c r="H124" s="215">
        <v>89503.700000000012</v>
      </c>
      <c r="I124" s="32">
        <v>0</v>
      </c>
      <c r="J124" s="29"/>
      <c r="K124" s="33">
        <v>0</v>
      </c>
      <c r="L124" s="32">
        <v>42</v>
      </c>
      <c r="M124" s="29">
        <v>1593.9</v>
      </c>
      <c r="N124" s="33">
        <v>1753.2900000000002</v>
      </c>
      <c r="O124" s="32">
        <v>42</v>
      </c>
      <c r="P124" s="29">
        <v>1409.1</v>
      </c>
      <c r="Q124" s="33">
        <v>1550.01</v>
      </c>
      <c r="R124" s="153"/>
      <c r="S124" s="33">
        <f t="shared" ref="S124:S135" si="40">R124*1.21</f>
        <v>0</v>
      </c>
    </row>
    <row r="125" spans="1:19" s="66" customFormat="1" hidden="1" outlineLevel="1" x14ac:dyDescent="0.35">
      <c r="A125" s="281"/>
      <c r="B125" s="69" t="s">
        <v>59</v>
      </c>
      <c r="C125" s="32">
        <v>1.79373</v>
      </c>
      <c r="D125" s="215">
        <v>8377.3700000000008</v>
      </c>
      <c r="E125" s="213">
        <v>8377.3700000000008</v>
      </c>
      <c r="F125" s="32">
        <v>100</v>
      </c>
      <c r="G125" s="216"/>
      <c r="H125" s="216"/>
      <c r="I125" s="224">
        <v>31.863</v>
      </c>
      <c r="J125" s="215">
        <v>100085.89</v>
      </c>
      <c r="K125" s="213">
        <v>121103.92689999999</v>
      </c>
      <c r="L125" s="32">
        <v>37</v>
      </c>
      <c r="M125" s="29">
        <v>1404.15</v>
      </c>
      <c r="N125" s="33">
        <v>1544.5650000000003</v>
      </c>
      <c r="O125" s="32">
        <v>37</v>
      </c>
      <c r="P125" s="29">
        <v>1241.3499999999999</v>
      </c>
      <c r="Q125" s="33">
        <v>1365.4849999999999</v>
      </c>
      <c r="R125" s="153"/>
      <c r="S125" s="33">
        <f t="shared" si="40"/>
        <v>0</v>
      </c>
    </row>
    <row r="126" spans="1:19" s="66" customFormat="1" hidden="1" outlineLevel="1" x14ac:dyDescent="0.35">
      <c r="A126" s="281"/>
      <c r="B126" s="69" t="s">
        <v>60</v>
      </c>
      <c r="C126" s="32">
        <v>1.58145</v>
      </c>
      <c r="D126" s="216"/>
      <c r="E126" s="286"/>
      <c r="F126" s="32">
        <v>78</v>
      </c>
      <c r="G126" s="216"/>
      <c r="H126" s="216"/>
      <c r="I126" s="225"/>
      <c r="J126" s="216"/>
      <c r="K126" s="218"/>
      <c r="L126" s="32">
        <v>24</v>
      </c>
      <c r="M126" s="29">
        <v>910.80000000000007</v>
      </c>
      <c r="N126" s="33">
        <v>1001.8800000000001</v>
      </c>
      <c r="O126" s="32">
        <v>24</v>
      </c>
      <c r="P126" s="29">
        <v>805.19999999999993</v>
      </c>
      <c r="Q126" s="33">
        <v>885.72</v>
      </c>
      <c r="R126" s="153"/>
      <c r="S126" s="33">
        <f t="shared" si="40"/>
        <v>0</v>
      </c>
    </row>
    <row r="127" spans="1:19" s="66" customFormat="1" hidden="1" outlineLevel="1" x14ac:dyDescent="0.35">
      <c r="A127" s="281"/>
      <c r="B127" s="69" t="s">
        <v>61</v>
      </c>
      <c r="C127" s="32">
        <v>1.0932200000000001</v>
      </c>
      <c r="D127" s="216"/>
      <c r="E127" s="286"/>
      <c r="F127" s="32">
        <v>42</v>
      </c>
      <c r="G127" s="216"/>
      <c r="H127" s="216"/>
      <c r="I127" s="225"/>
      <c r="J127" s="216"/>
      <c r="K127" s="218"/>
      <c r="L127" s="32">
        <v>41</v>
      </c>
      <c r="M127" s="29">
        <v>1555.95</v>
      </c>
      <c r="N127" s="33">
        <v>1711.5450000000003</v>
      </c>
      <c r="O127" s="32">
        <v>41</v>
      </c>
      <c r="P127" s="29">
        <v>1375.55</v>
      </c>
      <c r="Q127" s="33">
        <v>1513.105</v>
      </c>
      <c r="R127" s="153"/>
      <c r="S127" s="33">
        <f t="shared" si="40"/>
        <v>0</v>
      </c>
    </row>
    <row r="128" spans="1:19" s="66" customFormat="1" hidden="1" outlineLevel="1" x14ac:dyDescent="0.35">
      <c r="A128" s="281"/>
      <c r="B128" s="69" t="s">
        <v>62</v>
      </c>
      <c r="C128" s="32">
        <v>0.46700999999999998</v>
      </c>
      <c r="D128" s="216"/>
      <c r="E128" s="286"/>
      <c r="F128" s="32">
        <v>20</v>
      </c>
      <c r="G128" s="216"/>
      <c r="H128" s="216"/>
      <c r="I128" s="225"/>
      <c r="J128" s="216"/>
      <c r="K128" s="218"/>
      <c r="L128" s="32">
        <v>87</v>
      </c>
      <c r="M128" s="29">
        <v>3301.65</v>
      </c>
      <c r="N128" s="33">
        <v>3631.8150000000005</v>
      </c>
      <c r="O128" s="32">
        <v>87</v>
      </c>
      <c r="P128" s="29">
        <v>2918.85</v>
      </c>
      <c r="Q128" s="33">
        <v>3210.7350000000001</v>
      </c>
      <c r="R128" s="153"/>
      <c r="S128" s="33">
        <f t="shared" si="40"/>
        <v>0</v>
      </c>
    </row>
    <row r="129" spans="1:19" s="66" customFormat="1" hidden="1" outlineLevel="1" x14ac:dyDescent="0.35">
      <c r="A129" s="281"/>
      <c r="B129" s="69" t="s">
        <v>63</v>
      </c>
      <c r="C129" s="32">
        <v>0.10614</v>
      </c>
      <c r="D129" s="216"/>
      <c r="E129" s="286"/>
      <c r="F129" s="32">
        <v>3</v>
      </c>
      <c r="G129" s="216"/>
      <c r="H129" s="216"/>
      <c r="I129" s="225"/>
      <c r="J129" s="216"/>
      <c r="K129" s="218"/>
      <c r="L129" s="32">
        <v>98</v>
      </c>
      <c r="M129" s="29">
        <v>3719.1000000000004</v>
      </c>
      <c r="N129" s="33">
        <v>4091.0100000000007</v>
      </c>
      <c r="O129" s="32">
        <v>98</v>
      </c>
      <c r="P129" s="29">
        <v>3287.8999999999996</v>
      </c>
      <c r="Q129" s="33">
        <v>3616.69</v>
      </c>
      <c r="R129" s="153"/>
      <c r="S129" s="33">
        <f t="shared" si="40"/>
        <v>0</v>
      </c>
    </row>
    <row r="130" spans="1:19" s="66" customFormat="1" hidden="1" outlineLevel="1" x14ac:dyDescent="0.35">
      <c r="A130" s="281"/>
      <c r="B130" s="69" t="s">
        <v>64</v>
      </c>
      <c r="C130" s="32">
        <v>7.4300000000000005E-2</v>
      </c>
      <c r="D130" s="216"/>
      <c r="E130" s="286"/>
      <c r="F130" s="32">
        <v>2</v>
      </c>
      <c r="G130" s="216"/>
      <c r="H130" s="216"/>
      <c r="I130" s="225"/>
      <c r="J130" s="216"/>
      <c r="K130" s="218"/>
      <c r="L130" s="32">
        <v>21</v>
      </c>
      <c r="M130" s="29">
        <v>796.95</v>
      </c>
      <c r="N130" s="33">
        <v>876.6450000000001</v>
      </c>
      <c r="O130" s="32">
        <v>21</v>
      </c>
      <c r="P130" s="29">
        <v>704.55</v>
      </c>
      <c r="Q130" s="33">
        <v>775.005</v>
      </c>
      <c r="R130" s="153"/>
      <c r="S130" s="33">
        <f t="shared" si="40"/>
        <v>0</v>
      </c>
    </row>
    <row r="131" spans="1:19" s="66" customFormat="1" hidden="1" outlineLevel="1" x14ac:dyDescent="0.35">
      <c r="A131" s="281"/>
      <c r="B131" s="69" t="s">
        <v>65</v>
      </c>
      <c r="C131" s="32">
        <v>0.11675000000000001</v>
      </c>
      <c r="D131" s="216"/>
      <c r="E131" s="286"/>
      <c r="F131" s="32">
        <v>1</v>
      </c>
      <c r="G131" s="216"/>
      <c r="H131" s="216"/>
      <c r="I131" s="225"/>
      <c r="J131" s="216"/>
      <c r="K131" s="218"/>
      <c r="L131" s="32">
        <v>25</v>
      </c>
      <c r="M131" s="29">
        <v>948.75000000000011</v>
      </c>
      <c r="N131" s="33">
        <v>1043.6250000000002</v>
      </c>
      <c r="O131" s="32">
        <v>25</v>
      </c>
      <c r="P131" s="29">
        <v>838.74999999999989</v>
      </c>
      <c r="Q131" s="33">
        <v>922.625</v>
      </c>
      <c r="R131" s="153"/>
      <c r="S131" s="33">
        <f t="shared" si="40"/>
        <v>0</v>
      </c>
    </row>
    <row r="132" spans="1:19" s="66" customFormat="1" hidden="1" outlineLevel="1" x14ac:dyDescent="0.35">
      <c r="A132" s="281"/>
      <c r="B132" s="69" t="s">
        <v>66</v>
      </c>
      <c r="C132" s="32">
        <v>0.18043000000000001</v>
      </c>
      <c r="D132" s="216"/>
      <c r="E132" s="286"/>
      <c r="F132" s="32">
        <v>3</v>
      </c>
      <c r="G132" s="216"/>
      <c r="H132" s="216"/>
      <c r="I132" s="225"/>
      <c r="J132" s="216"/>
      <c r="K132" s="218"/>
      <c r="L132" s="32">
        <v>96</v>
      </c>
      <c r="M132" s="29">
        <v>3643.2000000000003</v>
      </c>
      <c r="N132" s="33">
        <v>4007.5200000000004</v>
      </c>
      <c r="O132" s="32">
        <v>96</v>
      </c>
      <c r="P132" s="29">
        <v>3220.7999999999997</v>
      </c>
      <c r="Q132" s="33">
        <v>3542.88</v>
      </c>
      <c r="R132" s="153"/>
      <c r="S132" s="33">
        <f t="shared" si="40"/>
        <v>0</v>
      </c>
    </row>
    <row r="133" spans="1:19" s="66" customFormat="1" hidden="1" outlineLevel="1" x14ac:dyDescent="0.35">
      <c r="A133" s="281"/>
      <c r="B133" s="69" t="s">
        <v>67</v>
      </c>
      <c r="C133" s="32">
        <v>0.73234999999999995</v>
      </c>
      <c r="D133" s="216"/>
      <c r="E133" s="286"/>
      <c r="F133" s="32">
        <v>27</v>
      </c>
      <c r="G133" s="216"/>
      <c r="H133" s="216"/>
      <c r="I133" s="225"/>
      <c r="J133" s="216"/>
      <c r="K133" s="218"/>
      <c r="L133" s="32">
        <v>84</v>
      </c>
      <c r="M133" s="29">
        <v>3187.8</v>
      </c>
      <c r="N133" s="33">
        <v>3506.5800000000004</v>
      </c>
      <c r="O133" s="32">
        <v>84</v>
      </c>
      <c r="P133" s="29">
        <v>2818.2</v>
      </c>
      <c r="Q133" s="33">
        <v>3100.02</v>
      </c>
      <c r="R133" s="153"/>
      <c r="S133" s="33">
        <f t="shared" si="40"/>
        <v>0</v>
      </c>
    </row>
    <row r="134" spans="1:19" s="66" customFormat="1" hidden="1" outlineLevel="1" x14ac:dyDescent="0.35">
      <c r="A134" s="281"/>
      <c r="B134" s="69" t="s">
        <v>68</v>
      </c>
      <c r="C134" s="32">
        <v>1.29488</v>
      </c>
      <c r="D134" s="216"/>
      <c r="E134" s="286"/>
      <c r="F134" s="32">
        <v>92</v>
      </c>
      <c r="G134" s="216"/>
      <c r="H134" s="216"/>
      <c r="I134" s="225"/>
      <c r="J134" s="216"/>
      <c r="K134" s="218"/>
      <c r="L134" s="32">
        <v>83</v>
      </c>
      <c r="M134" s="29">
        <v>3149.8500000000004</v>
      </c>
      <c r="N134" s="33">
        <v>3464.8350000000005</v>
      </c>
      <c r="O134" s="32">
        <v>83</v>
      </c>
      <c r="P134" s="29">
        <v>2784.6499999999996</v>
      </c>
      <c r="Q134" s="33">
        <v>3063.1149999999998</v>
      </c>
      <c r="R134" s="153"/>
      <c r="S134" s="33">
        <f t="shared" si="40"/>
        <v>0</v>
      </c>
    </row>
    <row r="135" spans="1:19" s="66" customFormat="1" hidden="1" outlineLevel="1" x14ac:dyDescent="0.35">
      <c r="A135" s="281"/>
      <c r="B135" s="69" t="s">
        <v>69</v>
      </c>
      <c r="C135" s="32">
        <v>1.8255699999999999</v>
      </c>
      <c r="D135" s="217"/>
      <c r="E135" s="287"/>
      <c r="F135" s="32">
        <v>110</v>
      </c>
      <c r="G135" s="217"/>
      <c r="H135" s="217"/>
      <c r="I135" s="226"/>
      <c r="J135" s="217"/>
      <c r="K135" s="214"/>
      <c r="L135" s="32">
        <v>66</v>
      </c>
      <c r="M135" s="29">
        <v>2504.7000000000003</v>
      </c>
      <c r="N135" s="33">
        <v>2755.1700000000005</v>
      </c>
      <c r="O135" s="32">
        <v>66</v>
      </c>
      <c r="P135" s="29">
        <v>2214.2999999999997</v>
      </c>
      <c r="Q135" s="33">
        <v>2435.73</v>
      </c>
      <c r="R135" s="153"/>
      <c r="S135" s="33">
        <f t="shared" si="40"/>
        <v>0</v>
      </c>
    </row>
    <row r="136" spans="1:19" s="66" customFormat="1" ht="15" collapsed="1" thickBot="1" x14ac:dyDescent="0.4">
      <c r="A136" s="281"/>
      <c r="B136" s="70" t="s">
        <v>9</v>
      </c>
      <c r="C136" s="34">
        <f>SUM(C124:C135)</f>
        <v>10.070630000000001</v>
      </c>
      <c r="D136" s="35">
        <f t="shared" ref="D136:H136" si="41">SUM(D124:D135)</f>
        <v>8852.1200000000008</v>
      </c>
      <c r="E136" s="36">
        <f t="shared" si="41"/>
        <v>8951.817500000001</v>
      </c>
      <c r="F136" s="34">
        <f t="shared" si="41"/>
        <v>621</v>
      </c>
      <c r="G136" s="35">
        <f t="shared" si="41"/>
        <v>81367</v>
      </c>
      <c r="H136" s="36">
        <f t="shared" si="41"/>
        <v>89503.700000000012</v>
      </c>
      <c r="I136" s="34">
        <f>SUM(I124:I135)</f>
        <v>31.863</v>
      </c>
      <c r="J136" s="35">
        <f t="shared" ref="J136" si="42">SUM(J124:J135)</f>
        <v>100085.89</v>
      </c>
      <c r="K136" s="36">
        <f>SUM(K124:K135)</f>
        <v>121103.92689999999</v>
      </c>
      <c r="L136" s="34">
        <f>SUM(L124:L135)</f>
        <v>704</v>
      </c>
      <c r="M136" s="35">
        <f>SUM(M124:M135)</f>
        <v>26716.799999999999</v>
      </c>
      <c r="N136" s="36">
        <f t="shared" ref="N136" si="43">SUM(N124:N135)</f>
        <v>29388.480000000007</v>
      </c>
      <c r="O136" s="34">
        <f>SUM(O124:O135)</f>
        <v>704</v>
      </c>
      <c r="P136" s="35">
        <f>SUM(P124:P135)</f>
        <v>23619.199999999993</v>
      </c>
      <c r="Q136" s="36">
        <f t="shared" ref="Q136" si="44">SUM(Q124:Q135)</f>
        <v>25981.119999999999</v>
      </c>
      <c r="R136" s="154">
        <f>SUM(R124:R135)</f>
        <v>0</v>
      </c>
      <c r="S136" s="36">
        <f t="shared" ref="S136" si="45">SUM(S124:S135)</f>
        <v>0</v>
      </c>
    </row>
    <row r="137" spans="1:19" s="66" customFormat="1" ht="15" thickBot="1" x14ac:dyDescent="0.4">
      <c r="A137" s="281"/>
    </row>
    <row r="138" spans="1:19" s="66" customFormat="1" x14ac:dyDescent="0.35">
      <c r="A138" s="281"/>
      <c r="B138" s="250">
        <f>B121+1</f>
        <v>2022</v>
      </c>
      <c r="C138" s="252" t="s">
        <v>74</v>
      </c>
      <c r="D138" s="253"/>
      <c r="E138" s="254"/>
      <c r="F138" s="255" t="s">
        <v>75</v>
      </c>
      <c r="G138" s="256"/>
      <c r="H138" s="257"/>
      <c r="I138" s="258" t="s">
        <v>76</v>
      </c>
      <c r="J138" s="259"/>
      <c r="K138" s="260"/>
      <c r="L138" s="244" t="str">
        <f>L121</f>
        <v>VODA - vodné</v>
      </c>
      <c r="M138" s="245"/>
      <c r="N138" s="246"/>
      <c r="O138" s="244" t="str">
        <f>O121</f>
        <v>VODA - stočné</v>
      </c>
      <c r="P138" s="245"/>
      <c r="Q138" s="246"/>
      <c r="R138" s="276" t="s">
        <v>86</v>
      </c>
      <c r="S138" s="277"/>
    </row>
    <row r="139" spans="1:19" s="66" customFormat="1" ht="16.5" x14ac:dyDescent="0.35">
      <c r="A139" s="281"/>
      <c r="B139" s="251"/>
      <c r="C139" s="30" t="str">
        <f>C122</f>
        <v>MWh</v>
      </c>
      <c r="D139" s="28" t="s">
        <v>72</v>
      </c>
      <c r="E139" s="31" t="s">
        <v>73</v>
      </c>
      <c r="F139" s="30" t="s">
        <v>10</v>
      </c>
      <c r="G139" s="28" t="s">
        <v>72</v>
      </c>
      <c r="H139" s="31" t="s">
        <v>73</v>
      </c>
      <c r="I139" s="30" t="str">
        <f>I105</f>
        <v>MWh</v>
      </c>
      <c r="J139" s="28" t="s">
        <v>72</v>
      </c>
      <c r="K139" s="31" t="s">
        <v>73</v>
      </c>
      <c r="L139" s="30" t="s">
        <v>70</v>
      </c>
      <c r="M139" s="28" t="s">
        <v>72</v>
      </c>
      <c r="N139" s="31" t="s">
        <v>73</v>
      </c>
      <c r="O139" s="30" t="s">
        <v>70</v>
      </c>
      <c r="P139" s="28" t="s">
        <v>72</v>
      </c>
      <c r="Q139" s="31" t="s">
        <v>73</v>
      </c>
      <c r="R139" s="151" t="s">
        <v>72</v>
      </c>
      <c r="S139" s="31" t="s">
        <v>73</v>
      </c>
    </row>
    <row r="140" spans="1:19" s="66" customFormat="1" hidden="1" outlineLevel="1" x14ac:dyDescent="0.35">
      <c r="A140" s="281"/>
      <c r="B140" s="68" t="s">
        <v>71</v>
      </c>
      <c r="C140" s="40"/>
      <c r="D140" s="38"/>
      <c r="E140" s="39">
        <v>0.21</v>
      </c>
      <c r="F140" s="40"/>
      <c r="G140" s="41"/>
      <c r="H140" s="39">
        <v>0.1</v>
      </c>
      <c r="I140" s="37"/>
      <c r="J140" s="42"/>
      <c r="K140" s="39">
        <v>0</v>
      </c>
      <c r="L140" s="37"/>
      <c r="M140" s="42"/>
      <c r="N140" s="39">
        <v>0.1</v>
      </c>
      <c r="O140" s="37"/>
      <c r="P140" s="42"/>
      <c r="Q140" s="39">
        <f>N140</f>
        <v>0.1</v>
      </c>
      <c r="R140" s="152"/>
      <c r="S140" s="39">
        <f>S123</f>
        <v>0.21</v>
      </c>
    </row>
    <row r="141" spans="1:19" s="66" customFormat="1" hidden="1" outlineLevel="1" x14ac:dyDescent="0.35">
      <c r="A141" s="281"/>
      <c r="B141" s="69" t="s">
        <v>58</v>
      </c>
      <c r="C141" s="32">
        <f>5.60559+0.2981</f>
        <v>5.9036900000000001</v>
      </c>
      <c r="D141" s="192">
        <v>11659.16</v>
      </c>
      <c r="E141" s="192">
        <f>D141*1.21</f>
        <v>14107.5836</v>
      </c>
      <c r="F141" s="32">
        <v>152</v>
      </c>
      <c r="G141" s="215">
        <v>311885.40099999995</v>
      </c>
      <c r="H141" s="215">
        <v>343073.94110000005</v>
      </c>
      <c r="I141" s="224">
        <v>34.793999999999997</v>
      </c>
      <c r="J141" s="215">
        <v>240148.36</v>
      </c>
      <c r="K141" s="213">
        <v>290579.51559999998</v>
      </c>
      <c r="L141" s="32">
        <v>91</v>
      </c>
      <c r="M141" s="29">
        <v>3453.4500000000003</v>
      </c>
      <c r="N141" s="33">
        <v>3798.7950000000005</v>
      </c>
      <c r="O141" s="32">
        <v>91</v>
      </c>
      <c r="P141" s="29">
        <v>3053.0499999999997</v>
      </c>
      <c r="Q141" s="33">
        <v>3358.355</v>
      </c>
      <c r="R141" s="153"/>
      <c r="S141" s="33">
        <f t="shared" ref="S141:S152" si="46">R141*1.21</f>
        <v>0</v>
      </c>
    </row>
    <row r="142" spans="1:19" s="66" customFormat="1" hidden="1" outlineLevel="1" x14ac:dyDescent="0.35">
      <c r="A142" s="281"/>
      <c r="B142" s="69" t="s">
        <v>59</v>
      </c>
      <c r="C142" s="32">
        <v>2.6083500000000002</v>
      </c>
      <c r="D142" s="283">
        <v>33381.449999999997</v>
      </c>
      <c r="E142" s="283">
        <f>D142*1.21</f>
        <v>40391.554499999998</v>
      </c>
      <c r="F142" s="32">
        <v>87</v>
      </c>
      <c r="G142" s="216"/>
      <c r="H142" s="216"/>
      <c r="I142" s="225"/>
      <c r="J142" s="222"/>
      <c r="K142" s="218"/>
      <c r="L142" s="32">
        <v>96</v>
      </c>
      <c r="M142" s="29">
        <v>3643.2000000000003</v>
      </c>
      <c r="N142" s="33">
        <v>4007.5200000000004</v>
      </c>
      <c r="O142" s="32">
        <v>96</v>
      </c>
      <c r="P142" s="29">
        <v>3220.7999999999997</v>
      </c>
      <c r="Q142" s="33">
        <v>3542.88</v>
      </c>
      <c r="R142" s="153"/>
      <c r="S142" s="33">
        <f t="shared" si="46"/>
        <v>0</v>
      </c>
    </row>
    <row r="143" spans="1:19" s="66" customFormat="1" hidden="1" outlineLevel="1" x14ac:dyDescent="0.35">
      <c r="A143" s="281"/>
      <c r="B143" s="69" t="s">
        <v>60</v>
      </c>
      <c r="C143" s="32">
        <v>2.8638699999999999</v>
      </c>
      <c r="D143" s="284"/>
      <c r="E143" s="284"/>
      <c r="F143" s="32">
        <v>94</v>
      </c>
      <c r="G143" s="216"/>
      <c r="H143" s="216"/>
      <c r="I143" s="225"/>
      <c r="J143" s="222"/>
      <c r="K143" s="218"/>
      <c r="L143" s="32">
        <v>79</v>
      </c>
      <c r="M143" s="29">
        <v>2998.05</v>
      </c>
      <c r="N143" s="33">
        <v>3297.8550000000005</v>
      </c>
      <c r="O143" s="32">
        <v>79</v>
      </c>
      <c r="P143" s="29">
        <v>2650.45</v>
      </c>
      <c r="Q143" s="33">
        <v>2915.4949999999999</v>
      </c>
      <c r="R143" s="153"/>
      <c r="S143" s="33">
        <f t="shared" si="46"/>
        <v>0</v>
      </c>
    </row>
    <row r="144" spans="1:19" s="66" customFormat="1" hidden="1" outlineLevel="1" x14ac:dyDescent="0.35">
      <c r="A144" s="281"/>
      <c r="B144" s="69" t="s">
        <v>61</v>
      </c>
      <c r="C144" s="32">
        <v>1.9056999999999999</v>
      </c>
      <c r="D144" s="284"/>
      <c r="E144" s="284"/>
      <c r="F144" s="32">
        <v>46.028999999999996</v>
      </c>
      <c r="G144" s="216"/>
      <c r="H144" s="216"/>
      <c r="I144" s="225"/>
      <c r="J144" s="222"/>
      <c r="K144" s="218"/>
      <c r="L144" s="32">
        <v>20</v>
      </c>
      <c r="M144" s="29">
        <v>759</v>
      </c>
      <c r="N144" s="33">
        <v>834.90000000000009</v>
      </c>
      <c r="O144" s="32">
        <v>20</v>
      </c>
      <c r="P144" s="29">
        <v>671</v>
      </c>
      <c r="Q144" s="33">
        <v>738.1</v>
      </c>
      <c r="R144" s="153"/>
      <c r="S144" s="33">
        <f t="shared" si="46"/>
        <v>0</v>
      </c>
    </row>
    <row r="145" spans="1:19" s="66" customFormat="1" hidden="1" outlineLevel="1" x14ac:dyDescent="0.35">
      <c r="A145" s="281"/>
      <c r="B145" s="69" t="s">
        <v>62</v>
      </c>
      <c r="C145" s="32">
        <v>0.35132999999999998</v>
      </c>
      <c r="D145" s="284"/>
      <c r="E145" s="284"/>
      <c r="F145" s="32">
        <v>4</v>
      </c>
      <c r="G145" s="216"/>
      <c r="H145" s="216"/>
      <c r="I145" s="225"/>
      <c r="J145" s="222"/>
      <c r="K145" s="218"/>
      <c r="L145" s="32">
        <v>20</v>
      </c>
      <c r="M145" s="29">
        <v>759</v>
      </c>
      <c r="N145" s="33">
        <v>834.90000000000009</v>
      </c>
      <c r="O145" s="32">
        <v>20</v>
      </c>
      <c r="P145" s="29">
        <v>671</v>
      </c>
      <c r="Q145" s="33">
        <v>738.1</v>
      </c>
      <c r="R145" s="153"/>
      <c r="S145" s="33">
        <f t="shared" si="46"/>
        <v>0</v>
      </c>
    </row>
    <row r="146" spans="1:19" s="66" customFormat="1" hidden="1" outlineLevel="1" x14ac:dyDescent="0.35">
      <c r="A146" s="281"/>
      <c r="B146" s="69" t="s">
        <v>63</v>
      </c>
      <c r="C146" s="32">
        <v>0.10646</v>
      </c>
      <c r="D146" s="284"/>
      <c r="E146" s="284"/>
      <c r="F146" s="32">
        <v>2.8</v>
      </c>
      <c r="G146" s="216"/>
      <c r="H146" s="216"/>
      <c r="I146" s="225"/>
      <c r="J146" s="222"/>
      <c r="K146" s="218"/>
      <c r="L146" s="32">
        <v>91</v>
      </c>
      <c r="M146" s="29">
        <v>3453.4500000000003</v>
      </c>
      <c r="N146" s="33">
        <v>3798.7950000000005</v>
      </c>
      <c r="O146" s="32">
        <v>91</v>
      </c>
      <c r="P146" s="29">
        <v>3053.0499999999997</v>
      </c>
      <c r="Q146" s="33">
        <v>3358.355</v>
      </c>
      <c r="R146" s="153"/>
      <c r="S146" s="33">
        <f t="shared" si="46"/>
        <v>0</v>
      </c>
    </row>
    <row r="147" spans="1:19" s="66" customFormat="1" hidden="1" outlineLevel="1" x14ac:dyDescent="0.35">
      <c r="A147" s="281"/>
      <c r="B147" s="69" t="s">
        <v>64</v>
      </c>
      <c r="C147" s="32">
        <v>7.4520000000000003E-2</v>
      </c>
      <c r="D147" s="284"/>
      <c r="E147" s="284"/>
      <c r="F147" s="32">
        <v>0.88</v>
      </c>
      <c r="G147" s="216"/>
      <c r="H147" s="216"/>
      <c r="I147" s="225"/>
      <c r="J147" s="222"/>
      <c r="K147" s="218"/>
      <c r="L147" s="32">
        <v>80</v>
      </c>
      <c r="M147" s="29">
        <v>3036</v>
      </c>
      <c r="N147" s="33">
        <v>3339.6000000000004</v>
      </c>
      <c r="O147" s="32">
        <v>80</v>
      </c>
      <c r="P147" s="29">
        <v>2684</v>
      </c>
      <c r="Q147" s="33">
        <v>2952.4</v>
      </c>
      <c r="R147" s="153"/>
      <c r="S147" s="33">
        <f t="shared" si="46"/>
        <v>0</v>
      </c>
    </row>
    <row r="148" spans="1:19" s="66" customFormat="1" hidden="1" outlineLevel="1" x14ac:dyDescent="0.35">
      <c r="A148" s="281"/>
      <c r="B148" s="69" t="s">
        <v>65</v>
      </c>
      <c r="C148" s="32">
        <v>5.323E-2</v>
      </c>
      <c r="D148" s="284"/>
      <c r="E148" s="284"/>
      <c r="F148" s="32">
        <v>0.82</v>
      </c>
      <c r="G148" s="216"/>
      <c r="H148" s="216"/>
      <c r="I148" s="225"/>
      <c r="J148" s="222"/>
      <c r="K148" s="218"/>
      <c r="L148" s="32">
        <v>98</v>
      </c>
      <c r="M148" s="29">
        <v>3719.1000000000004</v>
      </c>
      <c r="N148" s="33">
        <v>4091.0100000000007</v>
      </c>
      <c r="O148" s="32">
        <v>98</v>
      </c>
      <c r="P148" s="29">
        <v>3287.8999999999996</v>
      </c>
      <c r="Q148" s="33">
        <v>3616.69</v>
      </c>
      <c r="R148" s="153"/>
      <c r="S148" s="33">
        <f t="shared" si="46"/>
        <v>0</v>
      </c>
    </row>
    <row r="149" spans="1:19" s="66" customFormat="1" hidden="1" outlineLevel="1" x14ac:dyDescent="0.35">
      <c r="A149" s="281"/>
      <c r="B149" s="69" t="s">
        <v>66</v>
      </c>
      <c r="C149" s="32">
        <v>0.60684000000000005</v>
      </c>
      <c r="D149" s="284"/>
      <c r="E149" s="284"/>
      <c r="F149" s="32">
        <v>1.6</v>
      </c>
      <c r="G149" s="216"/>
      <c r="H149" s="216"/>
      <c r="I149" s="225"/>
      <c r="J149" s="222"/>
      <c r="K149" s="218"/>
      <c r="L149" s="32">
        <v>70</v>
      </c>
      <c r="M149" s="29">
        <v>2656.5</v>
      </c>
      <c r="N149" s="33">
        <v>2922.15</v>
      </c>
      <c r="O149" s="32">
        <v>70</v>
      </c>
      <c r="P149" s="29">
        <v>2348.5</v>
      </c>
      <c r="Q149" s="33">
        <v>2583.3500000000004</v>
      </c>
      <c r="R149" s="153"/>
      <c r="S149" s="33">
        <f t="shared" si="46"/>
        <v>0</v>
      </c>
    </row>
    <row r="150" spans="1:19" s="66" customFormat="1" hidden="1" outlineLevel="1" x14ac:dyDescent="0.35">
      <c r="A150" s="281"/>
      <c r="B150" s="69" t="s">
        <v>67</v>
      </c>
      <c r="C150" s="32">
        <v>0.86234999999999995</v>
      </c>
      <c r="D150" s="284"/>
      <c r="E150" s="284"/>
      <c r="F150" s="32">
        <v>2.08</v>
      </c>
      <c r="G150" s="216"/>
      <c r="H150" s="216"/>
      <c r="I150" s="225"/>
      <c r="J150" s="222"/>
      <c r="K150" s="218"/>
      <c r="L150" s="32"/>
      <c r="M150" s="29"/>
      <c r="N150" s="33"/>
      <c r="O150" s="32"/>
      <c r="P150" s="29"/>
      <c r="Q150" s="33"/>
      <c r="R150" s="153"/>
      <c r="S150" s="33">
        <f t="shared" si="46"/>
        <v>0</v>
      </c>
    </row>
    <row r="151" spans="1:19" s="66" customFormat="1" hidden="1" outlineLevel="1" x14ac:dyDescent="0.35">
      <c r="A151" s="281"/>
      <c r="B151" s="69" t="s">
        <v>68</v>
      </c>
      <c r="C151" s="32">
        <v>2.31026</v>
      </c>
      <c r="D151" s="284"/>
      <c r="E151" s="284"/>
      <c r="F151" s="32">
        <v>58.62</v>
      </c>
      <c r="G151" s="216"/>
      <c r="H151" s="216"/>
      <c r="I151" s="225"/>
      <c r="J151" s="222"/>
      <c r="K151" s="218"/>
      <c r="L151" s="32"/>
      <c r="M151" s="29"/>
      <c r="N151" s="33"/>
      <c r="O151" s="32"/>
      <c r="P151" s="29"/>
      <c r="Q151" s="33"/>
      <c r="R151" s="153"/>
      <c r="S151" s="33">
        <f t="shared" si="46"/>
        <v>0</v>
      </c>
    </row>
    <row r="152" spans="1:19" s="66" customFormat="1" hidden="1" outlineLevel="1" x14ac:dyDescent="0.35">
      <c r="A152" s="281"/>
      <c r="B152" s="69" t="s">
        <v>69</v>
      </c>
      <c r="C152" s="32">
        <v>3.5239400000000001</v>
      </c>
      <c r="D152" s="285"/>
      <c r="E152" s="285"/>
      <c r="F152" s="32">
        <v>98.3</v>
      </c>
      <c r="G152" s="217"/>
      <c r="H152" s="217"/>
      <c r="I152" s="226"/>
      <c r="J152" s="223"/>
      <c r="K152" s="214"/>
      <c r="L152" s="32"/>
      <c r="M152" s="29"/>
      <c r="N152" s="33"/>
      <c r="O152" s="32"/>
      <c r="P152" s="29"/>
      <c r="Q152" s="33"/>
      <c r="R152" s="153"/>
      <c r="S152" s="33">
        <f t="shared" si="46"/>
        <v>0</v>
      </c>
    </row>
    <row r="153" spans="1:19" s="66" customFormat="1" ht="15" collapsed="1" thickBot="1" x14ac:dyDescent="0.4">
      <c r="A153" s="282"/>
      <c r="B153" s="70" t="s">
        <v>9</v>
      </c>
      <c r="C153" s="34">
        <f>SUM(C141:C152)</f>
        <v>21.170539999999999</v>
      </c>
      <c r="D153" s="35">
        <f t="shared" ref="D153:H153" si="47">SUM(D141:D152)</f>
        <v>45040.61</v>
      </c>
      <c r="E153" s="36">
        <f t="shared" si="47"/>
        <v>54499.138099999996</v>
      </c>
      <c r="F153" s="34">
        <f t="shared" si="47"/>
        <v>548.12900000000002</v>
      </c>
      <c r="G153" s="35">
        <f t="shared" si="47"/>
        <v>311885.40099999995</v>
      </c>
      <c r="H153" s="36">
        <f t="shared" si="47"/>
        <v>343073.94110000005</v>
      </c>
      <c r="I153" s="34">
        <f>SUM(I141:I152)</f>
        <v>34.793999999999997</v>
      </c>
      <c r="J153" s="35">
        <f t="shared" ref="J153" si="48">SUM(J141:J152)</f>
        <v>240148.36</v>
      </c>
      <c r="K153" s="36">
        <f>SUM(K141:K152)</f>
        <v>290579.51559999998</v>
      </c>
      <c r="L153" s="34">
        <f>SUM(L141:L152)</f>
        <v>645</v>
      </c>
      <c r="M153" s="35">
        <f>SUM(M141:M152)</f>
        <v>24477.75</v>
      </c>
      <c r="N153" s="36">
        <f t="shared" ref="N153" si="49">SUM(N141:N152)</f>
        <v>26925.525000000009</v>
      </c>
      <c r="O153" s="34">
        <f>SUM(O141:O152)</f>
        <v>645</v>
      </c>
      <c r="P153" s="35">
        <f>SUM(P141:P152)</f>
        <v>21639.75</v>
      </c>
      <c r="Q153" s="36">
        <f t="shared" ref="Q153" si="50">SUM(Q141:Q152)</f>
        <v>23803.724999999999</v>
      </c>
      <c r="R153" s="154">
        <f>SUM(R141:R152)</f>
        <v>0</v>
      </c>
      <c r="S153" s="36">
        <f t="shared" ref="S153" si="51">SUM(S141:S152)</f>
        <v>0</v>
      </c>
    </row>
    <row r="154" spans="1:19" s="66" customFormat="1" ht="15" thickBot="1" x14ac:dyDescent="0.4">
      <c r="A154" s="174"/>
      <c r="B154" s="175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</row>
    <row r="155" spans="1:19" s="66" customFormat="1" x14ac:dyDescent="0.35">
      <c r="A155" s="280" t="str">
        <f>'04'!C2</f>
        <v>04_ZŠ Krásovy domky</v>
      </c>
      <c r="B155" s="250">
        <v>2020</v>
      </c>
      <c r="C155" s="252" t="s">
        <v>74</v>
      </c>
      <c r="D155" s="253"/>
      <c r="E155" s="254"/>
      <c r="F155" s="255" t="s">
        <v>75</v>
      </c>
      <c r="G155" s="256"/>
      <c r="H155" s="257"/>
      <c r="I155" s="258" t="s">
        <v>76</v>
      </c>
      <c r="J155" s="259"/>
      <c r="K155" s="260"/>
      <c r="L155" s="244" t="s">
        <v>107</v>
      </c>
      <c r="M155" s="245"/>
      <c r="N155" s="246"/>
      <c r="O155" s="244" t="s">
        <v>108</v>
      </c>
      <c r="P155" s="245"/>
      <c r="Q155" s="246"/>
      <c r="R155" s="276" t="s">
        <v>86</v>
      </c>
      <c r="S155" s="277"/>
    </row>
    <row r="156" spans="1:19" s="66" customFormat="1" ht="16.5" x14ac:dyDescent="0.35">
      <c r="A156" s="281"/>
      <c r="B156" s="251"/>
      <c r="C156" s="30" t="s">
        <v>27</v>
      </c>
      <c r="D156" s="28" t="s">
        <v>72</v>
      </c>
      <c r="E156" s="31" t="s">
        <v>73</v>
      </c>
      <c r="F156" s="30" t="s">
        <v>10</v>
      </c>
      <c r="G156" s="28" t="s">
        <v>72</v>
      </c>
      <c r="H156" s="31" t="s">
        <v>73</v>
      </c>
      <c r="I156" s="30" t="s">
        <v>27</v>
      </c>
      <c r="J156" s="28" t="s">
        <v>72</v>
      </c>
      <c r="K156" s="31" t="s">
        <v>73</v>
      </c>
      <c r="L156" s="30" t="s">
        <v>70</v>
      </c>
      <c r="M156" s="28" t="s">
        <v>72</v>
      </c>
      <c r="N156" s="31" t="s">
        <v>73</v>
      </c>
      <c r="O156" s="30" t="s">
        <v>70</v>
      </c>
      <c r="P156" s="28" t="s">
        <v>72</v>
      </c>
      <c r="Q156" s="31" t="s">
        <v>73</v>
      </c>
      <c r="R156" s="151" t="s">
        <v>72</v>
      </c>
      <c r="S156" s="31" t="s">
        <v>73</v>
      </c>
    </row>
    <row r="157" spans="1:19" s="66" customFormat="1" hidden="1" outlineLevel="1" x14ac:dyDescent="0.35">
      <c r="A157" s="281"/>
      <c r="B157" s="68" t="s">
        <v>71</v>
      </c>
      <c r="C157" s="37"/>
      <c r="D157" s="38"/>
      <c r="E157" s="39">
        <v>0.21</v>
      </c>
      <c r="F157" s="40"/>
      <c r="G157" s="41"/>
      <c r="H157" s="39">
        <v>0.15</v>
      </c>
      <c r="I157" s="37"/>
      <c r="J157" s="42"/>
      <c r="K157" s="39">
        <v>0.21</v>
      </c>
      <c r="L157" s="37"/>
      <c r="M157" s="42"/>
      <c r="N157" s="39">
        <v>0.15</v>
      </c>
      <c r="O157" s="37"/>
      <c r="P157" s="42"/>
      <c r="Q157" s="39">
        <v>0.15</v>
      </c>
      <c r="R157" s="152"/>
      <c r="S157" s="39">
        <v>0.21</v>
      </c>
    </row>
    <row r="158" spans="1:19" s="66" customFormat="1" hidden="1" outlineLevel="1" x14ac:dyDescent="0.35">
      <c r="A158" s="281"/>
      <c r="B158" s="69" t="s">
        <v>58</v>
      </c>
      <c r="C158" s="32"/>
      <c r="D158" s="29"/>
      <c r="E158" s="33"/>
      <c r="F158" s="32">
        <v>131</v>
      </c>
      <c r="G158" s="215">
        <v>395455</v>
      </c>
      <c r="H158" s="213">
        <v>435000.50000000006</v>
      </c>
      <c r="I158" s="32">
        <v>5.2040000000000006</v>
      </c>
      <c r="J158" s="29">
        <v>18774</v>
      </c>
      <c r="K158" s="33">
        <v>22716.54</v>
      </c>
      <c r="L158" s="178">
        <v>94</v>
      </c>
      <c r="M158" s="179">
        <v>3274.9600000000005</v>
      </c>
      <c r="N158" s="180">
        <v>3766.2040000000002</v>
      </c>
      <c r="O158" s="178">
        <v>94</v>
      </c>
      <c r="P158" s="179">
        <v>2961</v>
      </c>
      <c r="Q158" s="180">
        <v>3405.1499999999996</v>
      </c>
      <c r="R158" s="153"/>
      <c r="S158" s="33">
        <f>R158*1.21</f>
        <v>0</v>
      </c>
    </row>
    <row r="159" spans="1:19" s="66" customFormat="1" hidden="1" outlineLevel="1" x14ac:dyDescent="0.35">
      <c r="A159" s="281"/>
      <c r="B159" s="69" t="s">
        <v>59</v>
      </c>
      <c r="C159" s="32"/>
      <c r="D159" s="29"/>
      <c r="E159" s="33"/>
      <c r="F159" s="32">
        <v>97</v>
      </c>
      <c r="G159" s="216"/>
      <c r="H159" s="218"/>
      <c r="I159" s="32">
        <v>4.2679999999999998</v>
      </c>
      <c r="J159" s="29">
        <v>16079.7</v>
      </c>
      <c r="K159" s="33">
        <v>19456.437000000002</v>
      </c>
      <c r="L159" s="178">
        <v>91</v>
      </c>
      <c r="M159" s="179">
        <v>3170.4400000000005</v>
      </c>
      <c r="N159" s="180">
        <v>3646.0060000000003</v>
      </c>
      <c r="O159" s="178">
        <v>91</v>
      </c>
      <c r="P159" s="179">
        <v>2866.5</v>
      </c>
      <c r="Q159" s="180">
        <v>3296.4749999999999</v>
      </c>
      <c r="R159" s="153"/>
      <c r="S159" s="33">
        <f t="shared" ref="S159:S169" si="52">R159*1.21</f>
        <v>0</v>
      </c>
    </row>
    <row r="160" spans="1:19" s="66" customFormat="1" hidden="1" outlineLevel="1" x14ac:dyDescent="0.35">
      <c r="A160" s="281"/>
      <c r="B160" s="69" t="s">
        <v>60</v>
      </c>
      <c r="C160" s="32"/>
      <c r="D160" s="29"/>
      <c r="E160" s="33"/>
      <c r="F160" s="32">
        <v>81</v>
      </c>
      <c r="G160" s="216"/>
      <c r="H160" s="218"/>
      <c r="I160" s="32">
        <v>2.327</v>
      </c>
      <c r="J160" s="29">
        <v>8070.29</v>
      </c>
      <c r="K160" s="33">
        <v>9765.0509000000002</v>
      </c>
      <c r="L160" s="178">
        <v>44</v>
      </c>
      <c r="M160" s="179">
        <v>1532.96</v>
      </c>
      <c r="N160" s="180">
        <v>1762.904</v>
      </c>
      <c r="O160" s="178">
        <v>44</v>
      </c>
      <c r="P160" s="179">
        <v>1386</v>
      </c>
      <c r="Q160" s="180">
        <v>1593.8999999999999</v>
      </c>
      <c r="R160" s="153"/>
      <c r="S160" s="33">
        <f t="shared" si="52"/>
        <v>0</v>
      </c>
    </row>
    <row r="161" spans="1:19" s="66" customFormat="1" hidden="1" outlineLevel="1" x14ac:dyDescent="0.35">
      <c r="A161" s="281"/>
      <c r="B161" s="69" t="s">
        <v>61</v>
      </c>
      <c r="C161" s="32"/>
      <c r="D161" s="29"/>
      <c r="E161" s="33"/>
      <c r="F161" s="32">
        <v>38</v>
      </c>
      <c r="G161" s="216"/>
      <c r="H161" s="218"/>
      <c r="I161" s="32">
        <v>1.4430000000000001</v>
      </c>
      <c r="J161" s="29">
        <v>4790.42</v>
      </c>
      <c r="K161" s="33">
        <v>5796.4081999999999</v>
      </c>
      <c r="L161" s="178">
        <v>21</v>
      </c>
      <c r="M161" s="179">
        <v>731.6400000000001</v>
      </c>
      <c r="N161" s="180">
        <v>841.38600000000008</v>
      </c>
      <c r="O161" s="178">
        <v>21</v>
      </c>
      <c r="P161" s="179">
        <v>661.5</v>
      </c>
      <c r="Q161" s="180">
        <v>760.72499999999991</v>
      </c>
      <c r="R161" s="153"/>
      <c r="S161" s="33">
        <f t="shared" si="52"/>
        <v>0</v>
      </c>
    </row>
    <row r="162" spans="1:19" s="66" customFormat="1" hidden="1" outlineLevel="1" x14ac:dyDescent="0.35">
      <c r="A162" s="281"/>
      <c r="B162" s="69" t="s">
        <v>62</v>
      </c>
      <c r="C162" s="32"/>
      <c r="D162" s="29"/>
      <c r="E162" s="33"/>
      <c r="F162" s="32">
        <v>20</v>
      </c>
      <c r="G162" s="216"/>
      <c r="H162" s="218"/>
      <c r="I162" s="32">
        <v>1.516</v>
      </c>
      <c r="J162" s="29">
        <v>5214.08</v>
      </c>
      <c r="K162" s="33">
        <v>6309.0367999999999</v>
      </c>
      <c r="L162" s="178">
        <v>23</v>
      </c>
      <c r="M162" s="179">
        <v>837.19999999999993</v>
      </c>
      <c r="N162" s="180">
        <v>920.92</v>
      </c>
      <c r="O162" s="178">
        <v>23</v>
      </c>
      <c r="P162" s="179">
        <v>756.69999999999993</v>
      </c>
      <c r="Q162" s="180">
        <v>832.37</v>
      </c>
      <c r="R162" s="153"/>
      <c r="S162" s="33">
        <f t="shared" si="52"/>
        <v>0</v>
      </c>
    </row>
    <row r="163" spans="1:19" s="66" customFormat="1" hidden="1" outlineLevel="1" x14ac:dyDescent="0.35">
      <c r="A163" s="281"/>
      <c r="B163" s="69" t="s">
        <v>63</v>
      </c>
      <c r="C163" s="32"/>
      <c r="D163" s="29"/>
      <c r="E163" s="33"/>
      <c r="F163" s="32">
        <v>14</v>
      </c>
      <c r="G163" s="216"/>
      <c r="H163" s="218"/>
      <c r="I163" s="32">
        <v>2.63</v>
      </c>
      <c r="J163" s="29">
        <v>9315.7099999999991</v>
      </c>
      <c r="K163" s="33">
        <v>11272.009099999999</v>
      </c>
      <c r="L163" s="178">
        <v>59</v>
      </c>
      <c r="M163" s="179">
        <v>2147.6</v>
      </c>
      <c r="N163" s="180">
        <v>2362.36</v>
      </c>
      <c r="O163" s="178">
        <v>59</v>
      </c>
      <c r="P163" s="179">
        <v>1941.1</v>
      </c>
      <c r="Q163" s="180">
        <v>2135.21</v>
      </c>
      <c r="R163" s="153"/>
      <c r="S163" s="33">
        <f t="shared" si="52"/>
        <v>0</v>
      </c>
    </row>
    <row r="164" spans="1:19" s="66" customFormat="1" hidden="1" outlineLevel="1" x14ac:dyDescent="0.35">
      <c r="A164" s="281"/>
      <c r="B164" s="181" t="s">
        <v>64</v>
      </c>
      <c r="C164" s="178"/>
      <c r="D164" s="179"/>
      <c r="E164" s="180"/>
      <c r="F164" s="32">
        <v>5</v>
      </c>
      <c r="G164" s="216"/>
      <c r="H164" s="218"/>
      <c r="I164" s="224">
        <v>2.9089999999999998</v>
      </c>
      <c r="J164" s="215">
        <v>9562.2000000000007</v>
      </c>
      <c r="K164" s="213">
        <v>11570.262000000001</v>
      </c>
      <c r="L164" s="178">
        <v>0</v>
      </c>
      <c r="M164" s="179">
        <v>0</v>
      </c>
      <c r="N164" s="180">
        <v>0</v>
      </c>
      <c r="O164" s="178">
        <v>0</v>
      </c>
      <c r="P164" s="179">
        <v>0</v>
      </c>
      <c r="Q164" s="180">
        <v>0</v>
      </c>
      <c r="R164" s="153"/>
      <c r="S164" s="33">
        <f t="shared" si="52"/>
        <v>0</v>
      </c>
    </row>
    <row r="165" spans="1:19" s="66" customFormat="1" hidden="1" outlineLevel="1" x14ac:dyDescent="0.35">
      <c r="A165" s="281"/>
      <c r="B165" s="69" t="s">
        <v>65</v>
      </c>
      <c r="C165" s="32"/>
      <c r="D165" s="29"/>
      <c r="E165" s="33"/>
      <c r="F165" s="32">
        <v>4</v>
      </c>
      <c r="G165" s="216"/>
      <c r="H165" s="218"/>
      <c r="I165" s="288"/>
      <c r="J165" s="223"/>
      <c r="K165" s="214"/>
      <c r="L165" s="178">
        <v>37</v>
      </c>
      <c r="M165" s="179">
        <v>1346.8</v>
      </c>
      <c r="N165" s="180">
        <v>1481.48</v>
      </c>
      <c r="O165" s="178">
        <v>37</v>
      </c>
      <c r="P165" s="179">
        <v>1217.3</v>
      </c>
      <c r="Q165" s="180">
        <v>1339.03</v>
      </c>
      <c r="R165" s="153"/>
      <c r="S165" s="33">
        <f t="shared" si="52"/>
        <v>0</v>
      </c>
    </row>
    <row r="166" spans="1:19" s="66" customFormat="1" hidden="1" outlineLevel="1" x14ac:dyDescent="0.35">
      <c r="A166" s="281"/>
      <c r="B166" s="69" t="s">
        <v>66</v>
      </c>
      <c r="C166" s="32"/>
      <c r="D166" s="29"/>
      <c r="E166" s="33"/>
      <c r="F166" s="32">
        <v>9</v>
      </c>
      <c r="G166" s="216"/>
      <c r="H166" s="218"/>
      <c r="I166" s="32">
        <v>2.855</v>
      </c>
      <c r="J166" s="29">
        <v>10682.9</v>
      </c>
      <c r="K166" s="33">
        <v>12926.308999999999</v>
      </c>
      <c r="L166" s="178">
        <v>106</v>
      </c>
      <c r="M166" s="179">
        <v>3858.3999999999996</v>
      </c>
      <c r="N166" s="180">
        <v>4244.24</v>
      </c>
      <c r="O166" s="178">
        <v>106</v>
      </c>
      <c r="P166" s="179">
        <v>3487.3999999999996</v>
      </c>
      <c r="Q166" s="180">
        <v>3836.14</v>
      </c>
      <c r="R166" s="153"/>
      <c r="S166" s="33">
        <f t="shared" si="52"/>
        <v>0</v>
      </c>
    </row>
    <row r="167" spans="1:19" s="66" customFormat="1" hidden="1" outlineLevel="1" x14ac:dyDescent="0.35">
      <c r="A167" s="281"/>
      <c r="B167" s="69" t="s">
        <v>67</v>
      </c>
      <c r="C167" s="32"/>
      <c r="D167" s="29"/>
      <c r="E167" s="33"/>
      <c r="F167" s="32">
        <v>54</v>
      </c>
      <c r="G167" s="216"/>
      <c r="H167" s="218"/>
      <c r="I167" s="32">
        <v>2.73</v>
      </c>
      <c r="J167" s="29">
        <v>9919.4</v>
      </c>
      <c r="K167" s="33">
        <v>12002.473999999998</v>
      </c>
      <c r="L167" s="178">
        <v>0</v>
      </c>
      <c r="M167" s="179">
        <v>0</v>
      </c>
      <c r="N167" s="180">
        <v>0</v>
      </c>
      <c r="O167" s="178">
        <v>0</v>
      </c>
      <c r="P167" s="179">
        <v>0</v>
      </c>
      <c r="Q167" s="180">
        <v>0</v>
      </c>
      <c r="R167" s="153"/>
      <c r="S167" s="33">
        <f t="shared" si="52"/>
        <v>0</v>
      </c>
    </row>
    <row r="168" spans="1:19" s="66" customFormat="1" hidden="1" outlineLevel="1" x14ac:dyDescent="0.35">
      <c r="A168" s="281"/>
      <c r="B168" s="69" t="s">
        <v>68</v>
      </c>
      <c r="C168" s="32"/>
      <c r="D168" s="29"/>
      <c r="E168" s="33"/>
      <c r="F168" s="32">
        <v>104</v>
      </c>
      <c r="G168" s="216"/>
      <c r="H168" s="218"/>
      <c r="I168" s="224">
        <v>6.2569999999999997</v>
      </c>
      <c r="J168" s="215">
        <v>21931.98</v>
      </c>
      <c r="K168" s="213">
        <v>26537.695799999998</v>
      </c>
      <c r="L168" s="178">
        <v>98</v>
      </c>
      <c r="M168" s="179">
        <v>3567.2</v>
      </c>
      <c r="N168" s="180">
        <v>3923.92</v>
      </c>
      <c r="O168" s="178">
        <v>98</v>
      </c>
      <c r="P168" s="179">
        <v>3224.2</v>
      </c>
      <c r="Q168" s="180">
        <v>3546.62</v>
      </c>
      <c r="R168" s="153"/>
      <c r="S168" s="33">
        <f t="shared" si="52"/>
        <v>0</v>
      </c>
    </row>
    <row r="169" spans="1:19" s="66" customFormat="1" hidden="1" outlineLevel="1" x14ac:dyDescent="0.35">
      <c r="A169" s="281"/>
      <c r="B169" s="181" t="s">
        <v>69</v>
      </c>
      <c r="C169" s="178"/>
      <c r="D169" s="179"/>
      <c r="E169" s="180"/>
      <c r="F169" s="32">
        <v>138</v>
      </c>
      <c r="G169" s="217"/>
      <c r="H169" s="214"/>
      <c r="I169" s="226"/>
      <c r="J169" s="223"/>
      <c r="K169" s="214"/>
      <c r="L169" s="178">
        <v>57</v>
      </c>
      <c r="M169" s="179">
        <v>2074.7999999999997</v>
      </c>
      <c r="N169" s="180">
        <v>2282.2799999999997</v>
      </c>
      <c r="O169" s="178">
        <v>57</v>
      </c>
      <c r="P169" s="179">
        <v>1875.3</v>
      </c>
      <c r="Q169" s="180">
        <v>2062.83</v>
      </c>
      <c r="R169" s="153"/>
      <c r="S169" s="33">
        <f t="shared" si="52"/>
        <v>0</v>
      </c>
    </row>
    <row r="170" spans="1:19" s="66" customFormat="1" ht="15" collapsed="1" thickBot="1" x14ac:dyDescent="0.4">
      <c r="A170" s="281"/>
      <c r="B170" s="70" t="s">
        <v>9</v>
      </c>
      <c r="C170" s="34">
        <f>SUM(C158:C169)</f>
        <v>0</v>
      </c>
      <c r="D170" s="35">
        <f t="shared" ref="D170:H170" si="53">SUM(D158:D169)</f>
        <v>0</v>
      </c>
      <c r="E170" s="36">
        <f t="shared" si="53"/>
        <v>0</v>
      </c>
      <c r="F170" s="34">
        <f t="shared" si="53"/>
        <v>695</v>
      </c>
      <c r="G170" s="35">
        <f t="shared" si="53"/>
        <v>395455</v>
      </c>
      <c r="H170" s="36">
        <f t="shared" si="53"/>
        <v>435000.50000000006</v>
      </c>
      <c r="I170" s="34">
        <f>SUM(I158:I169)</f>
        <v>32.139000000000003</v>
      </c>
      <c r="J170" s="35">
        <f t="shared" ref="J170" si="54">SUM(J158:J169)</f>
        <v>114340.67999999998</v>
      </c>
      <c r="K170" s="36">
        <f>SUM(K158:K169)</f>
        <v>138352.22279999999</v>
      </c>
      <c r="L170" s="34">
        <f>SUM(L158:L169)</f>
        <v>630</v>
      </c>
      <c r="M170" s="35">
        <f>SUM(M158:M169)</f>
        <v>22542</v>
      </c>
      <c r="N170" s="36">
        <f t="shared" ref="N170" si="55">SUM(N158:N169)</f>
        <v>25231.699999999997</v>
      </c>
      <c r="O170" s="34">
        <f>SUM(O158:O169)</f>
        <v>630</v>
      </c>
      <c r="P170" s="35">
        <f>SUM(P158:P169)</f>
        <v>20377</v>
      </c>
      <c r="Q170" s="36">
        <f t="shared" ref="Q170" si="56">SUM(Q158:Q169)</f>
        <v>22808.450000000004</v>
      </c>
      <c r="R170" s="154">
        <f>SUM(R158:R169)</f>
        <v>0</v>
      </c>
      <c r="S170" s="36">
        <f t="shared" ref="S170" si="57">SUM(S158:S169)</f>
        <v>0</v>
      </c>
    </row>
    <row r="171" spans="1:19" s="66" customFormat="1" ht="15" thickBot="1" x14ac:dyDescent="0.4">
      <c r="A171" s="281"/>
    </row>
    <row r="172" spans="1:19" s="66" customFormat="1" x14ac:dyDescent="0.35">
      <c r="A172" s="281"/>
      <c r="B172" s="250">
        <f>B155+1</f>
        <v>2021</v>
      </c>
      <c r="C172" s="252" t="s">
        <v>74</v>
      </c>
      <c r="D172" s="253"/>
      <c r="E172" s="254"/>
      <c r="F172" s="255" t="s">
        <v>75</v>
      </c>
      <c r="G172" s="256"/>
      <c r="H172" s="257"/>
      <c r="I172" s="258" t="s">
        <v>76</v>
      </c>
      <c r="J172" s="259"/>
      <c r="K172" s="260"/>
      <c r="L172" s="244" t="str">
        <f>L155</f>
        <v>VODA - vodné</v>
      </c>
      <c r="M172" s="245"/>
      <c r="N172" s="246"/>
      <c r="O172" s="244" t="str">
        <f>O155</f>
        <v>VODA - stočné</v>
      </c>
      <c r="P172" s="245"/>
      <c r="Q172" s="246"/>
      <c r="R172" s="276" t="s">
        <v>86</v>
      </c>
      <c r="S172" s="277"/>
    </row>
    <row r="173" spans="1:19" s="66" customFormat="1" ht="16.5" x14ac:dyDescent="0.35">
      <c r="A173" s="281"/>
      <c r="B173" s="251"/>
      <c r="C173" s="30" t="str">
        <f>C156</f>
        <v>MWh</v>
      </c>
      <c r="D173" s="28" t="s">
        <v>72</v>
      </c>
      <c r="E173" s="31" t="s">
        <v>73</v>
      </c>
      <c r="F173" s="30" t="s">
        <v>10</v>
      </c>
      <c r="G173" s="28" t="s">
        <v>72</v>
      </c>
      <c r="H173" s="31" t="s">
        <v>73</v>
      </c>
      <c r="I173" s="30" t="str">
        <f>I156</f>
        <v>MWh</v>
      </c>
      <c r="J173" s="28" t="s">
        <v>72</v>
      </c>
      <c r="K173" s="31" t="s">
        <v>73</v>
      </c>
      <c r="L173" s="30" t="s">
        <v>70</v>
      </c>
      <c r="M173" s="28" t="s">
        <v>72</v>
      </c>
      <c r="N173" s="31" t="s">
        <v>73</v>
      </c>
      <c r="O173" s="30" t="s">
        <v>70</v>
      </c>
      <c r="P173" s="28" t="s">
        <v>72</v>
      </c>
      <c r="Q173" s="31" t="s">
        <v>73</v>
      </c>
      <c r="R173" s="151" t="s">
        <v>72</v>
      </c>
      <c r="S173" s="31" t="s">
        <v>73</v>
      </c>
    </row>
    <row r="174" spans="1:19" s="66" customFormat="1" hidden="1" outlineLevel="1" x14ac:dyDescent="0.35">
      <c r="A174" s="281"/>
      <c r="B174" s="68" t="s">
        <v>71</v>
      </c>
      <c r="C174" s="37"/>
      <c r="D174" s="38"/>
      <c r="E174" s="39">
        <v>0.21</v>
      </c>
      <c r="F174" s="40"/>
      <c r="G174" s="41"/>
      <c r="H174" s="39">
        <v>0.15</v>
      </c>
      <c r="I174" s="37"/>
      <c r="J174" s="42"/>
      <c r="K174" s="39">
        <v>0.21</v>
      </c>
      <c r="L174" s="37"/>
      <c r="M174" s="42"/>
      <c r="N174" s="39" t="s">
        <v>114</v>
      </c>
      <c r="O174" s="37"/>
      <c r="P174" s="42"/>
      <c r="Q174" s="39" t="s">
        <v>114</v>
      </c>
      <c r="R174" s="152"/>
      <c r="S174" s="39">
        <f>S157</f>
        <v>0.21</v>
      </c>
    </row>
    <row r="175" spans="1:19" s="66" customFormat="1" hidden="1" outlineLevel="1" x14ac:dyDescent="0.35">
      <c r="A175" s="281"/>
      <c r="B175" s="69" t="s">
        <v>58</v>
      </c>
      <c r="C175" s="32"/>
      <c r="D175" s="29"/>
      <c r="E175" s="33"/>
      <c r="F175" s="32">
        <v>149</v>
      </c>
      <c r="G175" s="215">
        <v>454062</v>
      </c>
      <c r="H175" s="213">
        <v>499468.2</v>
      </c>
      <c r="I175" s="32">
        <v>3.101</v>
      </c>
      <c r="J175" s="29">
        <v>11162.39</v>
      </c>
      <c r="K175" s="33">
        <v>13506.491899999999</v>
      </c>
      <c r="L175" s="178">
        <v>53</v>
      </c>
      <c r="M175" s="179">
        <v>2011.3500000000001</v>
      </c>
      <c r="N175" s="180">
        <v>2212.4850000000001</v>
      </c>
      <c r="O175" s="182">
        <v>53</v>
      </c>
      <c r="P175" s="183">
        <v>1778.1499999999999</v>
      </c>
      <c r="Q175" s="180">
        <v>1955.9649999999999</v>
      </c>
      <c r="R175" s="153"/>
      <c r="S175" s="33">
        <f t="shared" ref="S175:S186" si="58">R175*1.21</f>
        <v>0</v>
      </c>
    </row>
    <row r="176" spans="1:19" s="66" customFormat="1" hidden="1" outlineLevel="1" x14ac:dyDescent="0.35">
      <c r="A176" s="281"/>
      <c r="B176" s="69" t="s">
        <v>59</v>
      </c>
      <c r="C176" s="32"/>
      <c r="D176" s="29"/>
      <c r="E176" s="33"/>
      <c r="F176" s="32">
        <v>122</v>
      </c>
      <c r="G176" s="216"/>
      <c r="H176" s="218"/>
      <c r="I176" s="32">
        <v>2.3010000000000002</v>
      </c>
      <c r="J176" s="29">
        <v>8340.7000000000007</v>
      </c>
      <c r="K176" s="33">
        <v>10092.247000000001</v>
      </c>
      <c r="L176" s="178">
        <v>42</v>
      </c>
      <c r="M176" s="179">
        <v>1593.9</v>
      </c>
      <c r="N176" s="180">
        <v>1753.2900000000002</v>
      </c>
      <c r="O176" s="182">
        <v>42</v>
      </c>
      <c r="P176" s="183">
        <v>1409.1</v>
      </c>
      <c r="Q176" s="180">
        <v>1550.01</v>
      </c>
      <c r="R176" s="153"/>
      <c r="S176" s="33">
        <f t="shared" si="58"/>
        <v>0</v>
      </c>
    </row>
    <row r="177" spans="1:19" s="66" customFormat="1" hidden="1" outlineLevel="1" x14ac:dyDescent="0.35">
      <c r="A177" s="281"/>
      <c r="B177" s="69" t="s">
        <v>60</v>
      </c>
      <c r="C177" s="32"/>
      <c r="D177" s="29"/>
      <c r="E177" s="33"/>
      <c r="F177" s="32">
        <v>98</v>
      </c>
      <c r="G177" s="216"/>
      <c r="H177" s="218"/>
      <c r="I177" s="32">
        <v>1.9249999999999998</v>
      </c>
      <c r="J177" s="29">
        <v>6667.73</v>
      </c>
      <c r="K177" s="33">
        <v>8067.9532999999992</v>
      </c>
      <c r="L177" s="178">
        <v>31</v>
      </c>
      <c r="M177" s="179">
        <v>1176.45</v>
      </c>
      <c r="N177" s="180">
        <v>1294.0950000000003</v>
      </c>
      <c r="O177" s="182">
        <v>31</v>
      </c>
      <c r="P177" s="183">
        <v>1040.05</v>
      </c>
      <c r="Q177" s="180">
        <v>1144.0550000000001</v>
      </c>
      <c r="R177" s="153"/>
      <c r="S177" s="33">
        <f t="shared" si="58"/>
        <v>0</v>
      </c>
    </row>
    <row r="178" spans="1:19" s="66" customFormat="1" hidden="1" outlineLevel="1" x14ac:dyDescent="0.35">
      <c r="A178" s="281"/>
      <c r="B178" s="69" t="s">
        <v>61</v>
      </c>
      <c r="C178" s="32"/>
      <c r="D178" s="29"/>
      <c r="E178" s="33"/>
      <c r="F178" s="32">
        <v>84</v>
      </c>
      <c r="G178" s="216"/>
      <c r="H178" s="218"/>
      <c r="I178" s="32">
        <v>2.3199999999999998</v>
      </c>
      <c r="J178" s="29">
        <v>7990.33</v>
      </c>
      <c r="K178" s="33">
        <v>9668.2992999999988</v>
      </c>
      <c r="L178" s="178">
        <v>33</v>
      </c>
      <c r="M178" s="179">
        <v>1252.3500000000001</v>
      </c>
      <c r="N178" s="180">
        <v>1377.5850000000003</v>
      </c>
      <c r="O178" s="182">
        <v>33</v>
      </c>
      <c r="P178" s="183">
        <v>1107.1499999999999</v>
      </c>
      <c r="Q178" s="180">
        <v>1217.865</v>
      </c>
      <c r="R178" s="153"/>
      <c r="S178" s="33">
        <f t="shared" si="58"/>
        <v>0</v>
      </c>
    </row>
    <row r="179" spans="1:19" s="66" customFormat="1" hidden="1" outlineLevel="1" x14ac:dyDescent="0.35">
      <c r="A179" s="281"/>
      <c r="B179" s="69" t="s">
        <v>62</v>
      </c>
      <c r="C179" s="32"/>
      <c r="D179" s="29"/>
      <c r="E179" s="33"/>
      <c r="F179" s="32">
        <v>52</v>
      </c>
      <c r="G179" s="216"/>
      <c r="H179" s="218"/>
      <c r="I179" s="32">
        <v>3.0649999999999999</v>
      </c>
      <c r="J179" s="29">
        <v>10926.05</v>
      </c>
      <c r="K179" s="33">
        <v>13220.520499999999</v>
      </c>
      <c r="L179" s="178">
        <v>128</v>
      </c>
      <c r="M179" s="179">
        <v>4857.6000000000004</v>
      </c>
      <c r="N179" s="180">
        <v>5343.3600000000006</v>
      </c>
      <c r="O179" s="182">
        <v>128</v>
      </c>
      <c r="P179" s="183">
        <v>4294.3999999999996</v>
      </c>
      <c r="Q179" s="180">
        <v>4723.84</v>
      </c>
      <c r="R179" s="153"/>
      <c r="S179" s="33">
        <f t="shared" si="58"/>
        <v>0</v>
      </c>
    </row>
    <row r="180" spans="1:19" s="66" customFormat="1" hidden="1" outlineLevel="1" x14ac:dyDescent="0.35">
      <c r="A180" s="281"/>
      <c r="B180" s="69" t="s">
        <v>63</v>
      </c>
      <c r="C180" s="32"/>
      <c r="D180" s="29"/>
      <c r="E180" s="33"/>
      <c r="F180" s="32">
        <v>7</v>
      </c>
      <c r="G180" s="216"/>
      <c r="H180" s="218"/>
      <c r="I180" s="32">
        <v>2.5880000000000001</v>
      </c>
      <c r="J180" s="29">
        <v>9196.07</v>
      </c>
      <c r="K180" s="33">
        <v>11127.244699999999</v>
      </c>
      <c r="L180" s="178">
        <v>162</v>
      </c>
      <c r="M180" s="179">
        <v>6147.9000000000005</v>
      </c>
      <c r="N180" s="180">
        <v>6762.6900000000014</v>
      </c>
      <c r="O180" s="182">
        <v>162</v>
      </c>
      <c r="P180" s="183">
        <v>5435.0999999999995</v>
      </c>
      <c r="Q180" s="180">
        <v>5978.61</v>
      </c>
      <c r="R180" s="153"/>
      <c r="S180" s="33">
        <f t="shared" si="58"/>
        <v>0</v>
      </c>
    </row>
    <row r="181" spans="1:19" s="66" customFormat="1" hidden="1" outlineLevel="1" x14ac:dyDescent="0.35">
      <c r="A181" s="281"/>
      <c r="B181" s="69" t="s">
        <v>64</v>
      </c>
      <c r="C181" s="32"/>
      <c r="D181" s="29"/>
      <c r="E181" s="33"/>
      <c r="F181" s="32">
        <v>4</v>
      </c>
      <c r="G181" s="216"/>
      <c r="H181" s="218"/>
      <c r="I181" s="32">
        <v>2.5910000000000002</v>
      </c>
      <c r="J181" s="29">
        <v>9201.2099999999991</v>
      </c>
      <c r="K181" s="33">
        <v>11133.464099999999</v>
      </c>
      <c r="L181" s="178">
        <v>0</v>
      </c>
      <c r="M181" s="179">
        <v>0</v>
      </c>
      <c r="N181" s="180">
        <v>0</v>
      </c>
      <c r="O181" s="182">
        <v>0</v>
      </c>
      <c r="P181" s="183">
        <v>0</v>
      </c>
      <c r="Q181" s="180">
        <v>0</v>
      </c>
      <c r="R181" s="153"/>
      <c r="S181" s="33">
        <f t="shared" si="58"/>
        <v>0</v>
      </c>
    </row>
    <row r="182" spans="1:19" s="66" customFormat="1" hidden="1" outlineLevel="1" x14ac:dyDescent="0.35">
      <c r="A182" s="281"/>
      <c r="B182" s="69" t="s">
        <v>65</v>
      </c>
      <c r="C182" s="32"/>
      <c r="D182" s="29"/>
      <c r="E182" s="33"/>
      <c r="F182" s="32">
        <v>2</v>
      </c>
      <c r="G182" s="216"/>
      <c r="H182" s="218"/>
      <c r="I182" s="32">
        <v>1.9529999999999998</v>
      </c>
      <c r="J182" s="29">
        <v>8025.98</v>
      </c>
      <c r="K182" s="33">
        <v>9711.4357999999993</v>
      </c>
      <c r="L182" s="178">
        <v>175</v>
      </c>
      <c r="M182" s="179">
        <v>6641.2500000000009</v>
      </c>
      <c r="N182" s="180">
        <v>7305.3750000000018</v>
      </c>
      <c r="O182" s="182">
        <v>175</v>
      </c>
      <c r="P182" s="183">
        <v>5871.2499999999991</v>
      </c>
      <c r="Q182" s="180">
        <v>6458.3749999999991</v>
      </c>
      <c r="R182" s="153"/>
      <c r="S182" s="33">
        <f t="shared" si="58"/>
        <v>0</v>
      </c>
    </row>
    <row r="183" spans="1:19" s="66" customFormat="1" hidden="1" outlineLevel="1" x14ac:dyDescent="0.35">
      <c r="A183" s="281"/>
      <c r="B183" s="69" t="s">
        <v>66</v>
      </c>
      <c r="C183" s="32"/>
      <c r="D183" s="29"/>
      <c r="E183" s="33"/>
      <c r="F183" s="32">
        <v>7</v>
      </c>
      <c r="G183" s="216"/>
      <c r="H183" s="218"/>
      <c r="I183" s="32">
        <v>2.2749999999999999</v>
      </c>
      <c r="J183" s="29">
        <v>7471.48</v>
      </c>
      <c r="K183" s="33">
        <v>9040.4907999999996</v>
      </c>
      <c r="L183" s="178">
        <v>162</v>
      </c>
      <c r="M183" s="179">
        <v>6147.9000000000005</v>
      </c>
      <c r="N183" s="180">
        <v>6762.6900000000014</v>
      </c>
      <c r="O183" s="182">
        <v>162</v>
      </c>
      <c r="P183" s="183">
        <v>5435.0999999999995</v>
      </c>
      <c r="Q183" s="180">
        <v>5978.61</v>
      </c>
      <c r="R183" s="153"/>
      <c r="S183" s="33">
        <f t="shared" si="58"/>
        <v>0</v>
      </c>
    </row>
    <row r="184" spans="1:19" s="66" customFormat="1" hidden="1" outlineLevel="1" x14ac:dyDescent="0.35">
      <c r="A184" s="281"/>
      <c r="B184" s="69" t="s">
        <v>67</v>
      </c>
      <c r="C184" s="32"/>
      <c r="D184" s="29"/>
      <c r="E184" s="33"/>
      <c r="F184" s="32">
        <v>44</v>
      </c>
      <c r="G184" s="216"/>
      <c r="H184" s="218"/>
      <c r="I184" s="32">
        <v>2.7629999999999999</v>
      </c>
      <c r="J184" s="29">
        <v>9194.5499999999993</v>
      </c>
      <c r="K184" s="33">
        <v>11125.405499999999</v>
      </c>
      <c r="L184" s="178">
        <v>149</v>
      </c>
      <c r="M184" s="179">
        <v>5654.55</v>
      </c>
      <c r="N184" s="180">
        <v>6220.005000000001</v>
      </c>
      <c r="O184" s="182">
        <v>149</v>
      </c>
      <c r="P184" s="183">
        <v>4998.95</v>
      </c>
      <c r="Q184" s="180">
        <v>5498.8450000000003</v>
      </c>
      <c r="R184" s="153"/>
      <c r="S184" s="33">
        <f t="shared" si="58"/>
        <v>0</v>
      </c>
    </row>
    <row r="185" spans="1:19" s="66" customFormat="1" hidden="1" outlineLevel="1" x14ac:dyDescent="0.35">
      <c r="A185" s="281"/>
      <c r="B185" s="69" t="s">
        <v>68</v>
      </c>
      <c r="C185" s="32"/>
      <c r="D185" s="29"/>
      <c r="E185" s="33"/>
      <c r="F185" s="32">
        <v>101</v>
      </c>
      <c r="G185" s="216"/>
      <c r="H185" s="218"/>
      <c r="I185" s="32">
        <v>4.3580000000000005</v>
      </c>
      <c r="J185" s="29">
        <v>16306.61</v>
      </c>
      <c r="K185" s="33">
        <v>16306.61</v>
      </c>
      <c r="L185" s="178">
        <v>130</v>
      </c>
      <c r="M185" s="179">
        <v>4933.5</v>
      </c>
      <c r="N185" s="180">
        <v>5426.85</v>
      </c>
      <c r="O185" s="182">
        <v>130</v>
      </c>
      <c r="P185" s="183">
        <v>4361.5</v>
      </c>
      <c r="Q185" s="180">
        <v>4797.6500000000005</v>
      </c>
      <c r="R185" s="153"/>
      <c r="S185" s="33">
        <f t="shared" si="58"/>
        <v>0</v>
      </c>
    </row>
    <row r="186" spans="1:19" s="66" customFormat="1" hidden="1" outlineLevel="1" x14ac:dyDescent="0.35">
      <c r="A186" s="281"/>
      <c r="B186" s="69" t="s">
        <v>69</v>
      </c>
      <c r="C186" s="32"/>
      <c r="D186" s="29"/>
      <c r="E186" s="33"/>
      <c r="F186" s="32">
        <v>128</v>
      </c>
      <c r="G186" s="217"/>
      <c r="H186" s="214"/>
      <c r="I186" s="32">
        <v>3.1749999999999998</v>
      </c>
      <c r="J186" s="29">
        <v>11287.42</v>
      </c>
      <c r="K186" s="33">
        <v>11287.42</v>
      </c>
      <c r="L186" s="178">
        <v>117</v>
      </c>
      <c r="M186" s="179">
        <v>4440.1500000000005</v>
      </c>
      <c r="N186" s="180">
        <v>4884.1650000000009</v>
      </c>
      <c r="O186" s="182">
        <v>117</v>
      </c>
      <c r="P186" s="183">
        <v>3925.3499999999995</v>
      </c>
      <c r="Q186" s="180">
        <v>4317.8849999999993</v>
      </c>
      <c r="R186" s="153"/>
      <c r="S186" s="33">
        <f t="shared" si="58"/>
        <v>0</v>
      </c>
    </row>
    <row r="187" spans="1:19" s="66" customFormat="1" ht="15" collapsed="1" thickBot="1" x14ac:dyDescent="0.4">
      <c r="A187" s="281"/>
      <c r="B187" s="70" t="s">
        <v>9</v>
      </c>
      <c r="C187" s="34">
        <f>SUM(C175:C186)</f>
        <v>0</v>
      </c>
      <c r="D187" s="35">
        <f t="shared" ref="D187:H187" si="59">SUM(D175:D186)</f>
        <v>0</v>
      </c>
      <c r="E187" s="36">
        <f t="shared" si="59"/>
        <v>0</v>
      </c>
      <c r="F187" s="34">
        <f t="shared" si="59"/>
        <v>798</v>
      </c>
      <c r="G187" s="35">
        <f t="shared" si="59"/>
        <v>454062</v>
      </c>
      <c r="H187" s="36">
        <f t="shared" si="59"/>
        <v>499468.2</v>
      </c>
      <c r="I187" s="34">
        <f>SUM(I175:I186)</f>
        <v>32.414999999999999</v>
      </c>
      <c r="J187" s="35">
        <f t="shared" ref="J187" si="60">SUM(J175:J186)</f>
        <v>115770.51999999999</v>
      </c>
      <c r="K187" s="36">
        <f>SUM(K175:K186)</f>
        <v>134287.58289999998</v>
      </c>
      <c r="L187" s="34">
        <f>SUM(L175:L186)</f>
        <v>1182</v>
      </c>
      <c r="M187" s="35">
        <f>SUM(M175:M186)</f>
        <v>44856.900000000009</v>
      </c>
      <c r="N187" s="36">
        <f t="shared" ref="N187" si="61">SUM(N175:N186)</f>
        <v>49342.590000000011</v>
      </c>
      <c r="O187" s="34">
        <f>SUM(O175:O186)</f>
        <v>1182</v>
      </c>
      <c r="P187" s="35">
        <f>SUM(P175:P186)</f>
        <v>39656.1</v>
      </c>
      <c r="Q187" s="36">
        <f t="shared" ref="Q187" si="62">SUM(Q175:Q186)</f>
        <v>43621.710000000006</v>
      </c>
      <c r="R187" s="154">
        <f>SUM(R175:R186)</f>
        <v>0</v>
      </c>
      <c r="S187" s="36">
        <f t="shared" ref="S187" si="63">SUM(S175:S186)</f>
        <v>0</v>
      </c>
    </row>
    <row r="188" spans="1:19" s="66" customFormat="1" ht="15" thickBot="1" x14ac:dyDescent="0.4">
      <c r="A188" s="281"/>
    </row>
    <row r="189" spans="1:19" s="66" customFormat="1" x14ac:dyDescent="0.35">
      <c r="A189" s="281"/>
      <c r="B189" s="250">
        <f>B172+1</f>
        <v>2022</v>
      </c>
      <c r="C189" s="252" t="s">
        <v>74</v>
      </c>
      <c r="D189" s="253"/>
      <c r="E189" s="254"/>
      <c r="F189" s="255" t="s">
        <v>75</v>
      </c>
      <c r="G189" s="256"/>
      <c r="H189" s="257"/>
      <c r="I189" s="258" t="s">
        <v>76</v>
      </c>
      <c r="J189" s="259"/>
      <c r="K189" s="260"/>
      <c r="L189" s="244" t="str">
        <f>L172</f>
        <v>VODA - vodné</v>
      </c>
      <c r="M189" s="245"/>
      <c r="N189" s="246"/>
      <c r="O189" s="244" t="str">
        <f>O172</f>
        <v>VODA - stočné</v>
      </c>
      <c r="P189" s="245"/>
      <c r="Q189" s="246"/>
      <c r="R189" s="276" t="s">
        <v>86</v>
      </c>
      <c r="S189" s="277"/>
    </row>
    <row r="190" spans="1:19" s="66" customFormat="1" ht="16.5" x14ac:dyDescent="0.35">
      <c r="A190" s="281"/>
      <c r="B190" s="251"/>
      <c r="C190" s="30" t="str">
        <f>C173</f>
        <v>MWh</v>
      </c>
      <c r="D190" s="28" t="s">
        <v>72</v>
      </c>
      <c r="E190" s="31" t="s">
        <v>73</v>
      </c>
      <c r="F190" s="30" t="s">
        <v>10</v>
      </c>
      <c r="G190" s="28" t="s">
        <v>72</v>
      </c>
      <c r="H190" s="31" t="s">
        <v>73</v>
      </c>
      <c r="I190" s="30" t="str">
        <f>I156</f>
        <v>MWh</v>
      </c>
      <c r="J190" s="28" t="s">
        <v>72</v>
      </c>
      <c r="K190" s="31" t="s">
        <v>73</v>
      </c>
      <c r="L190" s="30" t="s">
        <v>70</v>
      </c>
      <c r="M190" s="28" t="s">
        <v>72</v>
      </c>
      <c r="N190" s="31" t="s">
        <v>73</v>
      </c>
      <c r="O190" s="30" t="s">
        <v>70</v>
      </c>
      <c r="P190" s="28" t="s">
        <v>72</v>
      </c>
      <c r="Q190" s="31" t="s">
        <v>73</v>
      </c>
      <c r="R190" s="151" t="s">
        <v>72</v>
      </c>
      <c r="S190" s="31" t="s">
        <v>73</v>
      </c>
    </row>
    <row r="191" spans="1:19" s="66" customFormat="1" hidden="1" outlineLevel="1" x14ac:dyDescent="0.35">
      <c r="A191" s="281"/>
      <c r="B191" s="68" t="s">
        <v>71</v>
      </c>
      <c r="C191" s="37"/>
      <c r="D191" s="38"/>
      <c r="E191" s="39" t="s">
        <v>115</v>
      </c>
      <c r="F191" s="40"/>
      <c r="G191" s="41"/>
      <c r="H191" s="39">
        <v>0.15</v>
      </c>
      <c r="I191" s="37"/>
      <c r="J191" s="42"/>
      <c r="K191" s="39" t="s">
        <v>115</v>
      </c>
      <c r="L191" s="37"/>
      <c r="M191" s="42"/>
      <c r="N191" s="39">
        <v>0.1</v>
      </c>
      <c r="O191" s="37"/>
      <c r="P191" s="42"/>
      <c r="Q191" s="39">
        <v>0.1</v>
      </c>
      <c r="R191" s="152"/>
      <c r="S191" s="39">
        <f>S174</f>
        <v>0.21</v>
      </c>
    </row>
    <row r="192" spans="1:19" s="66" customFormat="1" hidden="1" outlineLevel="1" x14ac:dyDescent="0.35">
      <c r="A192" s="281"/>
      <c r="B192" s="69" t="s">
        <v>58</v>
      </c>
      <c r="C192" s="32"/>
      <c r="D192" s="29"/>
      <c r="E192" s="33"/>
      <c r="F192" s="32">
        <v>136</v>
      </c>
      <c r="G192" s="215">
        <v>403978.62</v>
      </c>
      <c r="H192" s="213">
        <v>444376.48200000002</v>
      </c>
      <c r="I192" s="32">
        <v>4.6189999999999998</v>
      </c>
      <c r="J192" s="29">
        <v>32060.42</v>
      </c>
      <c r="K192" s="33">
        <v>38793.108199999995</v>
      </c>
      <c r="L192" s="178">
        <v>352</v>
      </c>
      <c r="M192" s="179">
        <v>13358.400000000001</v>
      </c>
      <c r="N192" s="180">
        <v>14694.240000000003</v>
      </c>
      <c r="O192" s="182">
        <v>352</v>
      </c>
      <c r="P192" s="183">
        <v>11809.599999999999</v>
      </c>
      <c r="Q192" s="180">
        <v>12990.56</v>
      </c>
      <c r="R192" s="153"/>
      <c r="S192" s="33">
        <f t="shared" ref="S192:S203" si="64">R192*1.21</f>
        <v>0</v>
      </c>
    </row>
    <row r="193" spans="1:19" s="66" customFormat="1" hidden="1" outlineLevel="1" x14ac:dyDescent="0.35">
      <c r="A193" s="281"/>
      <c r="B193" s="69" t="s">
        <v>59</v>
      </c>
      <c r="C193" s="32"/>
      <c r="D193" s="29"/>
      <c r="E193" s="33"/>
      <c r="F193" s="32">
        <v>95</v>
      </c>
      <c r="G193" s="216"/>
      <c r="H193" s="218"/>
      <c r="I193" s="32">
        <v>3.1549999999999998</v>
      </c>
      <c r="J193" s="29">
        <v>21794.77</v>
      </c>
      <c r="K193" s="33">
        <v>26371.671699999999</v>
      </c>
      <c r="L193" s="178">
        <v>145</v>
      </c>
      <c r="M193" s="179">
        <v>5502.75</v>
      </c>
      <c r="N193" s="180">
        <v>6053.0250000000005</v>
      </c>
      <c r="O193" s="182">
        <v>145</v>
      </c>
      <c r="P193" s="183">
        <v>4864.75</v>
      </c>
      <c r="Q193" s="180">
        <v>5351.2250000000004</v>
      </c>
      <c r="R193" s="153"/>
      <c r="S193" s="33">
        <f t="shared" si="64"/>
        <v>0</v>
      </c>
    </row>
    <row r="194" spans="1:19" s="66" customFormat="1" hidden="1" outlineLevel="1" x14ac:dyDescent="0.35">
      <c r="A194" s="281"/>
      <c r="B194" s="69" t="s">
        <v>60</v>
      </c>
      <c r="C194" s="32"/>
      <c r="D194" s="29"/>
      <c r="E194" s="33"/>
      <c r="F194" s="32">
        <v>109</v>
      </c>
      <c r="G194" s="216"/>
      <c r="H194" s="218"/>
      <c r="I194" s="32">
        <v>3.49</v>
      </c>
      <c r="J194" s="29">
        <v>23770.3</v>
      </c>
      <c r="K194" s="33">
        <v>28762.062999999998</v>
      </c>
      <c r="L194" s="178">
        <v>149</v>
      </c>
      <c r="M194" s="179">
        <v>5654.55</v>
      </c>
      <c r="N194" s="180">
        <v>6220.005000000001</v>
      </c>
      <c r="O194" s="182">
        <v>149</v>
      </c>
      <c r="P194" s="183">
        <v>4998.95</v>
      </c>
      <c r="Q194" s="180">
        <v>5498.8450000000003</v>
      </c>
      <c r="R194" s="153"/>
      <c r="S194" s="33">
        <f t="shared" si="64"/>
        <v>0</v>
      </c>
    </row>
    <row r="195" spans="1:19" s="66" customFormat="1" hidden="1" outlineLevel="1" x14ac:dyDescent="0.35">
      <c r="A195" s="281"/>
      <c r="B195" s="69" t="s">
        <v>61</v>
      </c>
      <c r="C195" s="32"/>
      <c r="D195" s="29"/>
      <c r="E195" s="33"/>
      <c r="F195" s="32">
        <v>61.21</v>
      </c>
      <c r="G195" s="216"/>
      <c r="H195" s="218"/>
      <c r="I195" s="32">
        <v>3.7080000000000002</v>
      </c>
      <c r="J195" s="29">
        <v>24825.221000000001</v>
      </c>
      <c r="K195" s="33">
        <v>30038.51741</v>
      </c>
      <c r="L195" s="178"/>
      <c r="M195" s="179">
        <v>0</v>
      </c>
      <c r="N195" s="180">
        <v>0</v>
      </c>
      <c r="O195" s="182">
        <v>0</v>
      </c>
      <c r="P195" s="183">
        <v>0</v>
      </c>
      <c r="Q195" s="180">
        <v>0</v>
      </c>
      <c r="R195" s="153"/>
      <c r="S195" s="33">
        <f t="shared" si="64"/>
        <v>0</v>
      </c>
    </row>
    <row r="196" spans="1:19" s="66" customFormat="1" hidden="1" outlineLevel="1" x14ac:dyDescent="0.35">
      <c r="A196" s="281"/>
      <c r="B196" s="69" t="s">
        <v>62</v>
      </c>
      <c r="C196" s="32"/>
      <c r="D196" s="29"/>
      <c r="E196" s="33"/>
      <c r="F196" s="32">
        <v>13</v>
      </c>
      <c r="G196" s="216"/>
      <c r="H196" s="218"/>
      <c r="I196" s="32">
        <v>1.8599999999999999</v>
      </c>
      <c r="J196" s="29">
        <v>14921.66</v>
      </c>
      <c r="K196" s="33">
        <v>18055.208599999998</v>
      </c>
      <c r="L196" s="178">
        <v>117</v>
      </c>
      <c r="M196" s="179">
        <v>4440.1500000000005</v>
      </c>
      <c r="N196" s="180">
        <v>4884.1650000000009</v>
      </c>
      <c r="O196" s="182">
        <v>117</v>
      </c>
      <c r="P196" s="183">
        <v>3925.3499999999995</v>
      </c>
      <c r="Q196" s="180">
        <v>4317.8849999999993</v>
      </c>
      <c r="R196" s="153"/>
      <c r="S196" s="33">
        <f t="shared" si="64"/>
        <v>0</v>
      </c>
    </row>
    <row r="197" spans="1:19" s="66" customFormat="1" hidden="1" outlineLevel="1" x14ac:dyDescent="0.35">
      <c r="A197" s="281"/>
      <c r="B197" s="69" t="s">
        <v>63</v>
      </c>
      <c r="C197" s="32"/>
      <c r="D197" s="29"/>
      <c r="E197" s="33"/>
      <c r="F197" s="32">
        <v>3.4</v>
      </c>
      <c r="G197" s="216"/>
      <c r="H197" s="218"/>
      <c r="I197" s="32">
        <v>4.4540000000000006</v>
      </c>
      <c r="J197" s="29">
        <v>27330.7</v>
      </c>
      <c r="K197" s="33">
        <v>33070.146999999997</v>
      </c>
      <c r="L197" s="178"/>
      <c r="M197" s="179"/>
      <c r="N197" s="180"/>
      <c r="O197" s="182"/>
      <c r="P197" s="183"/>
      <c r="Q197" s="180"/>
      <c r="R197" s="153"/>
      <c r="S197" s="33">
        <f t="shared" si="64"/>
        <v>0</v>
      </c>
    </row>
    <row r="198" spans="1:19" s="66" customFormat="1" hidden="1" outlineLevel="1" x14ac:dyDescent="0.35">
      <c r="A198" s="281"/>
      <c r="B198" s="69" t="s">
        <v>64</v>
      </c>
      <c r="C198" s="32"/>
      <c r="D198" s="29"/>
      <c r="E198" s="33"/>
      <c r="F198" s="32">
        <v>8</v>
      </c>
      <c r="G198" s="216"/>
      <c r="H198" s="218"/>
      <c r="I198" s="32">
        <v>1.413</v>
      </c>
      <c r="J198" s="29">
        <v>8896.2199999999993</v>
      </c>
      <c r="K198" s="33">
        <v>10764.426199999998</v>
      </c>
      <c r="L198" s="178">
        <v>144</v>
      </c>
      <c r="M198" s="179">
        <v>5464.8</v>
      </c>
      <c r="N198" s="180">
        <v>6011.2800000000007</v>
      </c>
      <c r="O198" s="182">
        <v>144</v>
      </c>
      <c r="P198" s="183">
        <v>4831.2</v>
      </c>
      <c r="Q198" s="180">
        <v>5314.3200000000006</v>
      </c>
      <c r="R198" s="153"/>
      <c r="S198" s="33">
        <f t="shared" si="64"/>
        <v>0</v>
      </c>
    </row>
    <row r="199" spans="1:19" s="66" customFormat="1" hidden="1" outlineLevel="1" x14ac:dyDescent="0.35">
      <c r="A199" s="281"/>
      <c r="B199" s="69" t="s">
        <v>65</v>
      </c>
      <c r="C199" s="32"/>
      <c r="D199" s="29"/>
      <c r="E199" s="33"/>
      <c r="F199" s="32">
        <v>6.6</v>
      </c>
      <c r="G199" s="216"/>
      <c r="H199" s="218"/>
      <c r="I199" s="32">
        <v>2.383</v>
      </c>
      <c r="J199" s="29">
        <v>16199.69</v>
      </c>
      <c r="K199" s="33">
        <v>19601.624899999999</v>
      </c>
      <c r="L199" s="178">
        <v>144</v>
      </c>
      <c r="M199" s="179">
        <v>5464.8</v>
      </c>
      <c r="N199" s="180">
        <v>6011.2800000000007</v>
      </c>
      <c r="O199" s="182">
        <v>144</v>
      </c>
      <c r="P199" s="183">
        <v>4831.2</v>
      </c>
      <c r="Q199" s="180">
        <v>5314.3200000000006</v>
      </c>
      <c r="R199" s="153"/>
      <c r="S199" s="33">
        <f t="shared" si="64"/>
        <v>0</v>
      </c>
    </row>
    <row r="200" spans="1:19" s="66" customFormat="1" hidden="1" outlineLevel="1" x14ac:dyDescent="0.35">
      <c r="A200" s="281"/>
      <c r="B200" s="69" t="s">
        <v>66</v>
      </c>
      <c r="C200" s="32"/>
      <c r="D200" s="29"/>
      <c r="E200" s="33"/>
      <c r="F200" s="32">
        <v>29.3</v>
      </c>
      <c r="G200" s="216"/>
      <c r="H200" s="218"/>
      <c r="I200" s="178">
        <v>1.7839999999999998</v>
      </c>
      <c r="J200" s="179">
        <v>10536.21</v>
      </c>
      <c r="K200" s="180">
        <v>12748.814099999998</v>
      </c>
      <c r="L200" s="178">
        <v>134</v>
      </c>
      <c r="M200" s="179">
        <v>5085.3</v>
      </c>
      <c r="N200" s="180">
        <v>5593.8300000000008</v>
      </c>
      <c r="O200" s="182">
        <v>134</v>
      </c>
      <c r="P200" s="183">
        <v>4495.7</v>
      </c>
      <c r="Q200" s="180">
        <v>4945.2700000000004</v>
      </c>
      <c r="R200" s="153"/>
      <c r="S200" s="33">
        <f t="shared" si="64"/>
        <v>0</v>
      </c>
    </row>
    <row r="201" spans="1:19" s="66" customFormat="1" hidden="1" outlineLevel="1" x14ac:dyDescent="0.35">
      <c r="A201" s="281"/>
      <c r="B201" s="69" t="s">
        <v>67</v>
      </c>
      <c r="C201" s="32"/>
      <c r="D201" s="29"/>
      <c r="E201" s="33"/>
      <c r="F201" s="32">
        <v>35.47</v>
      </c>
      <c r="G201" s="216"/>
      <c r="H201" s="218"/>
      <c r="I201" s="32">
        <v>3.113</v>
      </c>
      <c r="J201" s="29">
        <v>18916.36</v>
      </c>
      <c r="K201" s="33">
        <v>22888.795600000001</v>
      </c>
      <c r="L201" s="178">
        <v>135</v>
      </c>
      <c r="M201" s="179">
        <v>5123.25</v>
      </c>
      <c r="N201" s="180">
        <v>5635.5750000000007</v>
      </c>
      <c r="O201" s="182">
        <v>135</v>
      </c>
      <c r="P201" s="183">
        <v>4529.25</v>
      </c>
      <c r="Q201" s="180">
        <v>4982.1750000000002</v>
      </c>
      <c r="R201" s="153"/>
      <c r="S201" s="33">
        <f t="shared" si="64"/>
        <v>0</v>
      </c>
    </row>
    <row r="202" spans="1:19" s="66" customFormat="1" hidden="1" outlineLevel="1" x14ac:dyDescent="0.35">
      <c r="A202" s="281"/>
      <c r="B202" s="69" t="s">
        <v>68</v>
      </c>
      <c r="C202" s="32"/>
      <c r="D202" s="29"/>
      <c r="E202" s="33"/>
      <c r="F202" s="32">
        <v>84</v>
      </c>
      <c r="G202" s="216"/>
      <c r="H202" s="218"/>
      <c r="I202" s="32">
        <v>3.6079999999999997</v>
      </c>
      <c r="J202" s="29">
        <v>23037.78</v>
      </c>
      <c r="K202" s="33">
        <v>27875.713799999998</v>
      </c>
      <c r="L202" s="178"/>
      <c r="M202" s="179"/>
      <c r="N202" s="180"/>
      <c r="O202" s="182"/>
      <c r="P202" s="183"/>
      <c r="Q202" s="180"/>
      <c r="R202" s="153"/>
      <c r="S202" s="33">
        <f t="shared" si="64"/>
        <v>0</v>
      </c>
    </row>
    <row r="203" spans="1:19" s="66" customFormat="1" hidden="1" outlineLevel="1" x14ac:dyDescent="0.35">
      <c r="A203" s="281"/>
      <c r="B203" s="69" t="s">
        <v>69</v>
      </c>
      <c r="C203" s="32"/>
      <c r="D203" s="29"/>
      <c r="E203" s="33"/>
      <c r="F203" s="32">
        <v>129</v>
      </c>
      <c r="G203" s="217"/>
      <c r="H203" s="214"/>
      <c r="I203" s="32">
        <v>3.1109999999999998</v>
      </c>
      <c r="J203" s="29">
        <v>20319.310000000001</v>
      </c>
      <c r="K203" s="33">
        <v>24586.365099999999</v>
      </c>
      <c r="L203" s="178"/>
      <c r="M203" s="179"/>
      <c r="N203" s="180"/>
      <c r="O203" s="182"/>
      <c r="P203" s="183"/>
      <c r="Q203" s="180"/>
      <c r="R203" s="153"/>
      <c r="S203" s="33">
        <f t="shared" si="64"/>
        <v>0</v>
      </c>
    </row>
    <row r="204" spans="1:19" s="66" customFormat="1" ht="15" collapsed="1" thickBot="1" x14ac:dyDescent="0.4">
      <c r="A204" s="282"/>
      <c r="B204" s="70" t="s">
        <v>9</v>
      </c>
      <c r="C204" s="34">
        <f>SUM(C192:C203)</f>
        <v>0</v>
      </c>
      <c r="D204" s="35">
        <f t="shared" ref="D204:H204" si="65">SUM(D192:D203)</f>
        <v>0</v>
      </c>
      <c r="E204" s="36">
        <f t="shared" si="65"/>
        <v>0</v>
      </c>
      <c r="F204" s="34">
        <f t="shared" si="65"/>
        <v>709.98</v>
      </c>
      <c r="G204" s="35">
        <f t="shared" si="65"/>
        <v>403978.62</v>
      </c>
      <c r="H204" s="36">
        <f t="shared" si="65"/>
        <v>444376.48200000002</v>
      </c>
      <c r="I204" s="34">
        <f>SUM(I192:I203)</f>
        <v>36.697999999999993</v>
      </c>
      <c r="J204" s="35">
        <f t="shared" ref="J204" si="66">SUM(J192:J203)</f>
        <v>242608.64100000003</v>
      </c>
      <c r="K204" s="36">
        <f>SUM(K192:K203)</f>
        <v>293556.45560999995</v>
      </c>
      <c r="L204" s="34">
        <f>SUM(L192:L203)</f>
        <v>1320</v>
      </c>
      <c r="M204" s="35">
        <f>SUM(M192:M203)</f>
        <v>50094.000000000007</v>
      </c>
      <c r="N204" s="36">
        <f t="shared" ref="N204" si="67">SUM(N192:N203)</f>
        <v>55103.400000000009</v>
      </c>
      <c r="O204" s="34">
        <f>SUM(O192:O203)</f>
        <v>1320</v>
      </c>
      <c r="P204" s="35">
        <f>SUM(P192:P203)</f>
        <v>44285.999999999993</v>
      </c>
      <c r="Q204" s="36">
        <f t="shared" ref="Q204" si="68">SUM(Q192:Q203)</f>
        <v>48714.600000000006</v>
      </c>
      <c r="R204" s="154">
        <f>SUM(R192:R203)</f>
        <v>0</v>
      </c>
      <c r="S204" s="36">
        <f t="shared" ref="S204" si="69">SUM(S192:S203)</f>
        <v>0</v>
      </c>
    </row>
    <row r="205" spans="1:19" s="66" customFormat="1" ht="15" thickBot="1" x14ac:dyDescent="0.4">
      <c r="A205" s="174"/>
      <c r="B205" s="175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</row>
    <row r="206" spans="1:19" s="66" customFormat="1" x14ac:dyDescent="0.35">
      <c r="A206" s="280" t="str">
        <f>'05'!C2</f>
        <v>05_KD Máj</v>
      </c>
      <c r="B206" s="250">
        <v>2020</v>
      </c>
      <c r="C206" s="252" t="s">
        <v>74</v>
      </c>
      <c r="D206" s="253"/>
      <c r="E206" s="254"/>
      <c r="F206" s="255" t="s">
        <v>75</v>
      </c>
      <c r="G206" s="256"/>
      <c r="H206" s="257"/>
      <c r="I206" s="258" t="s">
        <v>76</v>
      </c>
      <c r="J206" s="259"/>
      <c r="K206" s="260"/>
      <c r="L206" s="244" t="s">
        <v>107</v>
      </c>
      <c r="M206" s="245"/>
      <c r="N206" s="246"/>
      <c r="O206" s="244" t="s">
        <v>108</v>
      </c>
      <c r="P206" s="245"/>
      <c r="Q206" s="246"/>
      <c r="R206" s="276" t="s">
        <v>86</v>
      </c>
      <c r="S206" s="277"/>
    </row>
    <row r="207" spans="1:19" s="66" customFormat="1" ht="16.5" x14ac:dyDescent="0.35">
      <c r="A207" s="281"/>
      <c r="B207" s="251"/>
      <c r="C207" s="30" t="s">
        <v>27</v>
      </c>
      <c r="D207" s="28" t="s">
        <v>72</v>
      </c>
      <c r="E207" s="31" t="s">
        <v>73</v>
      </c>
      <c r="F207" s="30" t="s">
        <v>10</v>
      </c>
      <c r="G207" s="28" t="s">
        <v>72</v>
      </c>
      <c r="H207" s="31" t="s">
        <v>73</v>
      </c>
      <c r="I207" s="30" t="s">
        <v>27</v>
      </c>
      <c r="J207" s="28" t="s">
        <v>72</v>
      </c>
      <c r="K207" s="31" t="s">
        <v>73</v>
      </c>
      <c r="L207" s="30" t="s">
        <v>70</v>
      </c>
      <c r="M207" s="28" t="s">
        <v>72</v>
      </c>
      <c r="N207" s="31" t="s">
        <v>73</v>
      </c>
      <c r="O207" s="30" t="s">
        <v>70</v>
      </c>
      <c r="P207" s="28" t="s">
        <v>72</v>
      </c>
      <c r="Q207" s="31" t="s">
        <v>73</v>
      </c>
      <c r="R207" s="151" t="s">
        <v>72</v>
      </c>
      <c r="S207" s="31" t="s">
        <v>73</v>
      </c>
    </row>
    <row r="208" spans="1:19" s="66" customFormat="1" hidden="1" outlineLevel="1" x14ac:dyDescent="0.35">
      <c r="A208" s="281"/>
      <c r="B208" s="68" t="s">
        <v>71</v>
      </c>
      <c r="C208" s="37"/>
      <c r="D208" s="38"/>
      <c r="E208" s="39">
        <v>0.21</v>
      </c>
      <c r="F208" s="40"/>
      <c r="G208" s="41"/>
      <c r="H208" s="39">
        <v>0.15</v>
      </c>
      <c r="I208" s="37"/>
      <c r="J208" s="42"/>
      <c r="K208" s="39">
        <v>0.21</v>
      </c>
      <c r="L208" s="37"/>
      <c r="M208" s="42"/>
      <c r="N208" s="39">
        <v>0.15</v>
      </c>
      <c r="O208" s="37"/>
      <c r="P208" s="42"/>
      <c r="Q208" s="39">
        <v>0.15</v>
      </c>
      <c r="R208" s="152"/>
      <c r="S208" s="39">
        <v>0.21</v>
      </c>
    </row>
    <row r="209" spans="1:19" s="66" customFormat="1" hidden="1" outlineLevel="1" x14ac:dyDescent="0.35">
      <c r="A209" s="281"/>
      <c r="B209" s="69" t="s">
        <v>58</v>
      </c>
      <c r="C209" s="32"/>
      <c r="D209" s="29"/>
      <c r="E209" s="33"/>
      <c r="F209" s="32">
        <v>109</v>
      </c>
      <c r="G209" s="215">
        <v>312950</v>
      </c>
      <c r="H209" s="213">
        <v>344245</v>
      </c>
      <c r="I209" s="32">
        <v>5.9139999999999997</v>
      </c>
      <c r="J209" s="29">
        <v>23212.05</v>
      </c>
      <c r="K209" s="33">
        <v>28086.5805</v>
      </c>
      <c r="L209" s="178">
        <v>247</v>
      </c>
      <c r="M209" s="179">
        <v>8605.4800000000014</v>
      </c>
      <c r="N209" s="180">
        <v>9896.3020000000015</v>
      </c>
      <c r="O209" s="182">
        <v>247</v>
      </c>
      <c r="P209" s="183">
        <v>7780.5</v>
      </c>
      <c r="Q209" s="180">
        <v>8947.5749999999989</v>
      </c>
      <c r="R209" s="153"/>
      <c r="S209" s="33">
        <f>R209*1.21</f>
        <v>0</v>
      </c>
    </row>
    <row r="210" spans="1:19" s="66" customFormat="1" hidden="1" outlineLevel="1" x14ac:dyDescent="0.35">
      <c r="A210" s="281"/>
      <c r="B210" s="69" t="s">
        <v>59</v>
      </c>
      <c r="C210" s="32"/>
      <c r="D210" s="29"/>
      <c r="E210" s="33"/>
      <c r="F210" s="32">
        <v>86</v>
      </c>
      <c r="G210" s="216"/>
      <c r="H210" s="218"/>
      <c r="I210" s="32">
        <v>5.1959999999999997</v>
      </c>
      <c r="J210" s="29">
        <v>20742.259999999998</v>
      </c>
      <c r="K210" s="33">
        <v>25098.134599999998</v>
      </c>
      <c r="L210" s="178">
        <v>500</v>
      </c>
      <c r="M210" s="179">
        <v>18200</v>
      </c>
      <c r="N210" s="180">
        <v>20020</v>
      </c>
      <c r="O210" s="182">
        <v>500</v>
      </c>
      <c r="P210" s="183">
        <v>16450</v>
      </c>
      <c r="Q210" s="180">
        <v>18095</v>
      </c>
      <c r="R210" s="153"/>
      <c r="S210" s="33">
        <f t="shared" ref="S210:S220" si="70">R210*1.21</f>
        <v>0</v>
      </c>
    </row>
    <row r="211" spans="1:19" s="66" customFormat="1" hidden="1" outlineLevel="1" x14ac:dyDescent="0.35">
      <c r="A211" s="281"/>
      <c r="B211" s="69" t="s">
        <v>60</v>
      </c>
      <c r="C211" s="32"/>
      <c r="D211" s="29"/>
      <c r="E211" s="33"/>
      <c r="F211" s="32">
        <v>74</v>
      </c>
      <c r="G211" s="216"/>
      <c r="H211" s="218"/>
      <c r="I211" s="32">
        <v>1.9530000000000001</v>
      </c>
      <c r="J211" s="29">
        <v>9178.89</v>
      </c>
      <c r="K211" s="33">
        <v>11106.456899999999</v>
      </c>
      <c r="L211" s="178"/>
      <c r="M211" s="179"/>
      <c r="N211" s="180"/>
      <c r="O211" s="182"/>
      <c r="P211" s="183"/>
      <c r="Q211" s="180"/>
      <c r="R211" s="153"/>
      <c r="S211" s="33">
        <f t="shared" si="70"/>
        <v>0</v>
      </c>
    </row>
    <row r="212" spans="1:19" s="66" customFormat="1" hidden="1" outlineLevel="1" x14ac:dyDescent="0.35">
      <c r="A212" s="281"/>
      <c r="B212" s="69" t="s">
        <v>61</v>
      </c>
      <c r="C212" s="32"/>
      <c r="D212" s="29"/>
      <c r="E212" s="33"/>
      <c r="F212" s="32">
        <v>35</v>
      </c>
      <c r="G212" s="216"/>
      <c r="H212" s="218"/>
      <c r="I212" s="32">
        <v>1.4849999999999999</v>
      </c>
      <c r="J212" s="29">
        <v>7714.3</v>
      </c>
      <c r="K212" s="33">
        <v>9334.3029999999999</v>
      </c>
      <c r="L212" s="178"/>
      <c r="M212" s="179"/>
      <c r="N212" s="180"/>
      <c r="O212" s="182"/>
      <c r="P212" s="183"/>
      <c r="Q212" s="180"/>
      <c r="R212" s="153"/>
      <c r="S212" s="33">
        <f t="shared" si="70"/>
        <v>0</v>
      </c>
    </row>
    <row r="213" spans="1:19" s="66" customFormat="1" hidden="1" outlineLevel="1" x14ac:dyDescent="0.35">
      <c r="A213" s="281"/>
      <c r="B213" s="69" t="s">
        <v>62</v>
      </c>
      <c r="C213" s="32"/>
      <c r="D213" s="29"/>
      <c r="E213" s="33"/>
      <c r="F213" s="32">
        <v>32</v>
      </c>
      <c r="G213" s="216"/>
      <c r="H213" s="218"/>
      <c r="I213" s="32">
        <v>1.798</v>
      </c>
      <c r="J213" s="29">
        <v>8716.5400000000009</v>
      </c>
      <c r="K213" s="33">
        <v>10547.013400000002</v>
      </c>
      <c r="L213" s="178"/>
      <c r="M213" s="179"/>
      <c r="N213" s="180"/>
      <c r="O213" s="182"/>
      <c r="P213" s="183"/>
      <c r="Q213" s="180"/>
      <c r="R213" s="153"/>
      <c r="S213" s="33">
        <f t="shared" si="70"/>
        <v>0</v>
      </c>
    </row>
    <row r="214" spans="1:19" s="66" customFormat="1" hidden="1" outlineLevel="1" x14ac:dyDescent="0.35">
      <c r="A214" s="281"/>
      <c r="B214" s="69" t="s">
        <v>63</v>
      </c>
      <c r="C214" s="32"/>
      <c r="D214" s="29"/>
      <c r="E214" s="33"/>
      <c r="F214" s="32">
        <v>18</v>
      </c>
      <c r="G214" s="216"/>
      <c r="H214" s="218"/>
      <c r="I214" s="32">
        <v>2.1930000000000001</v>
      </c>
      <c r="J214" s="29">
        <v>10136.48</v>
      </c>
      <c r="K214" s="33">
        <v>12265.140799999999</v>
      </c>
      <c r="L214" s="178"/>
      <c r="M214" s="179"/>
      <c r="N214" s="180"/>
      <c r="O214" s="182"/>
      <c r="P214" s="183"/>
      <c r="Q214" s="180"/>
      <c r="R214" s="153"/>
      <c r="S214" s="33">
        <f t="shared" si="70"/>
        <v>0</v>
      </c>
    </row>
    <row r="215" spans="1:19" s="66" customFormat="1" hidden="1" outlineLevel="1" x14ac:dyDescent="0.35">
      <c r="A215" s="281"/>
      <c r="B215" s="69" t="s">
        <v>64</v>
      </c>
      <c r="C215" s="32"/>
      <c r="D215" s="29"/>
      <c r="E215" s="33"/>
      <c r="F215" s="32">
        <v>10</v>
      </c>
      <c r="G215" s="216"/>
      <c r="H215" s="218"/>
      <c r="I215" s="32">
        <v>2.089</v>
      </c>
      <c r="J215" s="29">
        <v>9744.9699999999993</v>
      </c>
      <c r="K215" s="33">
        <v>11791.413699999999</v>
      </c>
      <c r="L215" s="178"/>
      <c r="M215" s="179"/>
      <c r="N215" s="180"/>
      <c r="O215" s="182"/>
      <c r="P215" s="183"/>
      <c r="Q215" s="180"/>
      <c r="R215" s="153"/>
      <c r="S215" s="33">
        <f t="shared" si="70"/>
        <v>0</v>
      </c>
    </row>
    <row r="216" spans="1:19" s="66" customFormat="1" hidden="1" outlineLevel="1" x14ac:dyDescent="0.35">
      <c r="A216" s="281"/>
      <c r="B216" s="69" t="s">
        <v>65</v>
      </c>
      <c r="C216" s="32"/>
      <c r="D216" s="29"/>
      <c r="E216" s="33"/>
      <c r="F216" s="32">
        <v>5</v>
      </c>
      <c r="G216" s="216"/>
      <c r="H216" s="218"/>
      <c r="I216" s="32">
        <v>2.5990000000000002</v>
      </c>
      <c r="J216" s="29">
        <v>11501.8</v>
      </c>
      <c r="K216" s="33">
        <v>13917.177999999998</v>
      </c>
      <c r="L216" s="178"/>
      <c r="M216" s="179"/>
      <c r="N216" s="180"/>
      <c r="O216" s="182"/>
      <c r="P216" s="183"/>
      <c r="Q216" s="180"/>
      <c r="R216" s="153"/>
      <c r="S216" s="33">
        <f t="shared" si="70"/>
        <v>0</v>
      </c>
    </row>
    <row r="217" spans="1:19" s="66" customFormat="1" hidden="1" outlineLevel="1" x14ac:dyDescent="0.35">
      <c r="A217" s="281"/>
      <c r="B217" s="69" t="s">
        <v>66</v>
      </c>
      <c r="C217" s="32"/>
      <c r="D217" s="29"/>
      <c r="E217" s="33"/>
      <c r="F217" s="32">
        <v>11</v>
      </c>
      <c r="G217" s="216"/>
      <c r="H217" s="218"/>
      <c r="I217" s="178">
        <v>3.113</v>
      </c>
      <c r="J217" s="179">
        <v>12847.28</v>
      </c>
      <c r="K217" s="180">
        <v>15545.2088</v>
      </c>
      <c r="L217" s="178"/>
      <c r="M217" s="179"/>
      <c r="N217" s="180"/>
      <c r="O217" s="182"/>
      <c r="P217" s="183"/>
      <c r="Q217" s="180"/>
      <c r="R217" s="153"/>
      <c r="S217" s="33">
        <f t="shared" si="70"/>
        <v>0</v>
      </c>
    </row>
    <row r="218" spans="1:19" s="66" customFormat="1" hidden="1" outlineLevel="1" x14ac:dyDescent="0.35">
      <c r="A218" s="281"/>
      <c r="B218" s="69" t="s">
        <v>67</v>
      </c>
      <c r="C218" s="32"/>
      <c r="D218" s="29"/>
      <c r="E218" s="33"/>
      <c r="F218" s="32">
        <v>41</v>
      </c>
      <c r="G218" s="216"/>
      <c r="H218" s="218"/>
      <c r="I218" s="32">
        <v>2.351</v>
      </c>
      <c r="J218" s="29">
        <v>10422.02</v>
      </c>
      <c r="K218" s="33">
        <v>12610.644200000001</v>
      </c>
      <c r="L218" s="178"/>
      <c r="M218" s="179"/>
      <c r="N218" s="180"/>
      <c r="O218" s="182"/>
      <c r="P218" s="183"/>
      <c r="Q218" s="180"/>
      <c r="R218" s="153"/>
      <c r="S218" s="33">
        <f t="shared" si="70"/>
        <v>0</v>
      </c>
    </row>
    <row r="219" spans="1:19" s="66" customFormat="1" hidden="1" outlineLevel="1" x14ac:dyDescent="0.35">
      <c r="A219" s="281"/>
      <c r="B219" s="69" t="s">
        <v>68</v>
      </c>
      <c r="C219" s="32"/>
      <c r="D219" s="29"/>
      <c r="E219" s="33"/>
      <c r="F219" s="32">
        <v>51</v>
      </c>
      <c r="G219" s="216"/>
      <c r="H219" s="218"/>
      <c r="I219" s="32">
        <v>1.786</v>
      </c>
      <c r="J219" s="29">
        <v>8668.27</v>
      </c>
      <c r="K219" s="33">
        <v>10488.6067</v>
      </c>
      <c r="L219" s="178"/>
      <c r="M219" s="179"/>
      <c r="N219" s="180"/>
      <c r="O219" s="182"/>
      <c r="P219" s="183"/>
      <c r="Q219" s="180"/>
      <c r="R219" s="153"/>
      <c r="S219" s="33">
        <f t="shared" si="70"/>
        <v>0</v>
      </c>
    </row>
    <row r="220" spans="1:19" s="66" customFormat="1" hidden="1" outlineLevel="1" x14ac:dyDescent="0.35">
      <c r="A220" s="281"/>
      <c r="B220" s="69" t="s">
        <v>69</v>
      </c>
      <c r="C220" s="32"/>
      <c r="D220" s="29"/>
      <c r="E220" s="33"/>
      <c r="F220" s="32">
        <v>78</v>
      </c>
      <c r="G220" s="217"/>
      <c r="H220" s="214"/>
      <c r="I220" s="32">
        <v>2.0840000000000001</v>
      </c>
      <c r="J220" s="29">
        <v>9526.49</v>
      </c>
      <c r="K220" s="33">
        <v>11527.052899999999</v>
      </c>
      <c r="L220" s="178"/>
      <c r="M220" s="179"/>
      <c r="N220" s="180"/>
      <c r="O220" s="182"/>
      <c r="P220" s="183"/>
      <c r="Q220" s="180"/>
      <c r="R220" s="153"/>
      <c r="S220" s="33">
        <f t="shared" si="70"/>
        <v>0</v>
      </c>
    </row>
    <row r="221" spans="1:19" s="66" customFormat="1" ht="15" collapsed="1" thickBot="1" x14ac:dyDescent="0.4">
      <c r="A221" s="281"/>
      <c r="B221" s="70" t="s">
        <v>9</v>
      </c>
      <c r="C221" s="34">
        <f>SUM(C209:C220)</f>
        <v>0</v>
      </c>
      <c r="D221" s="35">
        <f t="shared" ref="D221:H221" si="71">SUM(D209:D220)</f>
        <v>0</v>
      </c>
      <c r="E221" s="36">
        <f t="shared" si="71"/>
        <v>0</v>
      </c>
      <c r="F221" s="34">
        <f t="shared" si="71"/>
        <v>550</v>
      </c>
      <c r="G221" s="35">
        <f t="shared" si="71"/>
        <v>312950</v>
      </c>
      <c r="H221" s="36">
        <f t="shared" si="71"/>
        <v>344245</v>
      </c>
      <c r="I221" s="34">
        <f>SUM(I209:I220)</f>
        <v>32.561</v>
      </c>
      <c r="J221" s="35">
        <f t="shared" ref="J221" si="72">SUM(J209:J220)</f>
        <v>142411.35</v>
      </c>
      <c r="K221" s="36">
        <f>SUM(K209:K220)</f>
        <v>172317.73350000003</v>
      </c>
      <c r="L221" s="34">
        <f>SUM(L209:L220)</f>
        <v>747</v>
      </c>
      <c r="M221" s="35">
        <f>SUM(M209:M220)</f>
        <v>26805.480000000003</v>
      </c>
      <c r="N221" s="36">
        <f t="shared" ref="N221" si="73">SUM(N209:N220)</f>
        <v>29916.302000000003</v>
      </c>
      <c r="O221" s="34">
        <f>SUM(O209:O220)</f>
        <v>747</v>
      </c>
      <c r="P221" s="35">
        <f>SUM(P209:P220)</f>
        <v>24230.5</v>
      </c>
      <c r="Q221" s="36">
        <f t="shared" ref="Q221" si="74">SUM(Q209:Q220)</f>
        <v>27042.574999999997</v>
      </c>
      <c r="R221" s="154">
        <f>SUM(R209:R220)</f>
        <v>0</v>
      </c>
      <c r="S221" s="36">
        <f t="shared" ref="S221" si="75">SUM(S209:S220)</f>
        <v>0</v>
      </c>
    </row>
    <row r="222" spans="1:19" s="66" customFormat="1" ht="15" thickBot="1" x14ac:dyDescent="0.4">
      <c r="A222" s="281"/>
    </row>
    <row r="223" spans="1:19" s="66" customFormat="1" x14ac:dyDescent="0.35">
      <c r="A223" s="281"/>
      <c r="B223" s="250">
        <f>B206+1</f>
        <v>2021</v>
      </c>
      <c r="C223" s="252" t="s">
        <v>74</v>
      </c>
      <c r="D223" s="253"/>
      <c r="E223" s="254"/>
      <c r="F223" s="255" t="s">
        <v>75</v>
      </c>
      <c r="G223" s="256"/>
      <c r="H223" s="257"/>
      <c r="I223" s="258" t="s">
        <v>76</v>
      </c>
      <c r="J223" s="259"/>
      <c r="K223" s="260"/>
      <c r="L223" s="244" t="str">
        <f>L206</f>
        <v>VODA - vodné</v>
      </c>
      <c r="M223" s="245"/>
      <c r="N223" s="246"/>
      <c r="O223" s="244" t="str">
        <f>O206</f>
        <v>VODA - stočné</v>
      </c>
      <c r="P223" s="245"/>
      <c r="Q223" s="246"/>
      <c r="R223" s="276" t="s">
        <v>86</v>
      </c>
      <c r="S223" s="277"/>
    </row>
    <row r="224" spans="1:19" s="66" customFormat="1" ht="16.5" x14ac:dyDescent="0.35">
      <c r="A224" s="281"/>
      <c r="B224" s="251"/>
      <c r="C224" s="30" t="str">
        <f>C207</f>
        <v>MWh</v>
      </c>
      <c r="D224" s="28" t="s">
        <v>72</v>
      </c>
      <c r="E224" s="31" t="s">
        <v>73</v>
      </c>
      <c r="F224" s="30" t="s">
        <v>10</v>
      </c>
      <c r="G224" s="28" t="s">
        <v>72</v>
      </c>
      <c r="H224" s="31" t="s">
        <v>73</v>
      </c>
      <c r="I224" s="30" t="str">
        <f>I207</f>
        <v>MWh</v>
      </c>
      <c r="J224" s="28" t="s">
        <v>72</v>
      </c>
      <c r="K224" s="31" t="s">
        <v>73</v>
      </c>
      <c r="L224" s="30" t="s">
        <v>70</v>
      </c>
      <c r="M224" s="28" t="s">
        <v>72</v>
      </c>
      <c r="N224" s="31" t="s">
        <v>73</v>
      </c>
      <c r="O224" s="30" t="s">
        <v>70</v>
      </c>
      <c r="P224" s="28" t="s">
        <v>72</v>
      </c>
      <c r="Q224" s="31" t="s">
        <v>73</v>
      </c>
      <c r="R224" s="151" t="s">
        <v>72</v>
      </c>
      <c r="S224" s="31" t="s">
        <v>73</v>
      </c>
    </row>
    <row r="225" spans="1:19" s="66" customFormat="1" hidden="1" outlineLevel="1" x14ac:dyDescent="0.35">
      <c r="A225" s="281"/>
      <c r="B225" s="68" t="s">
        <v>71</v>
      </c>
      <c r="C225" s="37"/>
      <c r="D225" s="38"/>
      <c r="E225" s="39">
        <v>0.21</v>
      </c>
      <c r="F225" s="40"/>
      <c r="G225" s="41"/>
      <c r="H225" s="39">
        <v>0.15</v>
      </c>
      <c r="I225" s="37"/>
      <c r="J225" s="42"/>
      <c r="K225" s="39">
        <v>0.21</v>
      </c>
      <c r="L225" s="37"/>
      <c r="M225" s="42"/>
      <c r="N225" s="39" t="s">
        <v>114</v>
      </c>
      <c r="O225" s="37"/>
      <c r="P225" s="42"/>
      <c r="Q225" s="39" t="str">
        <f>N225</f>
        <v>15%+10%</v>
      </c>
      <c r="R225" s="152"/>
      <c r="S225" s="39">
        <f>S208</f>
        <v>0.21</v>
      </c>
    </row>
    <row r="226" spans="1:19" s="66" customFormat="1" hidden="1" outlineLevel="1" x14ac:dyDescent="0.35">
      <c r="A226" s="281"/>
      <c r="B226" s="69" t="s">
        <v>58</v>
      </c>
      <c r="C226" s="32"/>
      <c r="D226" s="29"/>
      <c r="E226" s="33"/>
      <c r="F226" s="32">
        <v>94</v>
      </c>
      <c r="G226" s="215">
        <v>427888</v>
      </c>
      <c r="H226" s="213">
        <v>470676.80000000005</v>
      </c>
      <c r="I226" s="32">
        <v>2.302</v>
      </c>
      <c r="J226" s="29">
        <v>10367.379999999999</v>
      </c>
      <c r="K226" s="33">
        <v>12544.529799999998</v>
      </c>
      <c r="L226" s="178">
        <v>619</v>
      </c>
      <c r="M226" s="179">
        <v>23491.050000000003</v>
      </c>
      <c r="N226" s="180">
        <v>25840.155000000006</v>
      </c>
      <c r="O226" s="182">
        <v>619</v>
      </c>
      <c r="P226" s="183">
        <v>20767.449999999997</v>
      </c>
      <c r="Q226" s="180">
        <v>22844.195</v>
      </c>
      <c r="R226" s="153"/>
      <c r="S226" s="33">
        <f t="shared" ref="S226:S237" si="76">R226*1.21</f>
        <v>0</v>
      </c>
    </row>
    <row r="227" spans="1:19" s="66" customFormat="1" hidden="1" outlineLevel="1" x14ac:dyDescent="0.35">
      <c r="A227" s="281"/>
      <c r="B227" s="69" t="s">
        <v>59</v>
      </c>
      <c r="C227" s="32"/>
      <c r="D227" s="29"/>
      <c r="E227" s="33"/>
      <c r="F227" s="32">
        <v>96</v>
      </c>
      <c r="G227" s="216"/>
      <c r="H227" s="218"/>
      <c r="I227" s="32">
        <v>2.423</v>
      </c>
      <c r="J227" s="29">
        <v>10674.4</v>
      </c>
      <c r="K227" s="33">
        <v>12916.023999999999</v>
      </c>
      <c r="L227" s="178"/>
      <c r="M227" s="179"/>
      <c r="N227" s="180"/>
      <c r="O227" s="182"/>
      <c r="P227" s="183"/>
      <c r="Q227" s="180"/>
      <c r="R227" s="153"/>
      <c r="S227" s="33">
        <f t="shared" si="76"/>
        <v>0</v>
      </c>
    </row>
    <row r="228" spans="1:19" s="66" customFormat="1" hidden="1" outlineLevel="1" x14ac:dyDescent="0.35">
      <c r="A228" s="281"/>
      <c r="B228" s="69" t="s">
        <v>60</v>
      </c>
      <c r="C228" s="32"/>
      <c r="D228" s="29"/>
      <c r="E228" s="33"/>
      <c r="F228" s="32">
        <v>112</v>
      </c>
      <c r="G228" s="216"/>
      <c r="H228" s="218"/>
      <c r="I228" s="32">
        <v>4.1680000000000001</v>
      </c>
      <c r="J228" s="29">
        <v>16660.46</v>
      </c>
      <c r="K228" s="33">
        <v>20159.156599999998</v>
      </c>
      <c r="L228" s="178"/>
      <c r="M228" s="179"/>
      <c r="N228" s="180"/>
      <c r="O228" s="182"/>
      <c r="P228" s="183"/>
      <c r="Q228" s="180"/>
      <c r="R228" s="153"/>
      <c r="S228" s="33">
        <f t="shared" si="76"/>
        <v>0</v>
      </c>
    </row>
    <row r="229" spans="1:19" s="66" customFormat="1" hidden="1" outlineLevel="1" x14ac:dyDescent="0.35">
      <c r="A229" s="281"/>
      <c r="B229" s="69" t="s">
        <v>61</v>
      </c>
      <c r="C229" s="32"/>
      <c r="D229" s="29"/>
      <c r="E229" s="33"/>
      <c r="F229" s="32">
        <v>90</v>
      </c>
      <c r="G229" s="216"/>
      <c r="H229" s="218"/>
      <c r="I229" s="32">
        <v>4.0030000000000001</v>
      </c>
      <c r="J229" s="29">
        <v>16172.92</v>
      </c>
      <c r="K229" s="33">
        <v>19569.233199999999</v>
      </c>
      <c r="L229" s="178"/>
      <c r="M229" s="179"/>
      <c r="N229" s="180"/>
      <c r="O229" s="182"/>
      <c r="P229" s="183"/>
      <c r="Q229" s="180"/>
      <c r="R229" s="153"/>
      <c r="S229" s="33">
        <f t="shared" si="76"/>
        <v>0</v>
      </c>
    </row>
    <row r="230" spans="1:19" s="66" customFormat="1" hidden="1" outlineLevel="1" x14ac:dyDescent="0.35">
      <c r="A230" s="281"/>
      <c r="B230" s="69" t="s">
        <v>62</v>
      </c>
      <c r="C230" s="32"/>
      <c r="D230" s="29"/>
      <c r="E230" s="33"/>
      <c r="F230" s="32">
        <v>53</v>
      </c>
      <c r="G230" s="216"/>
      <c r="H230" s="218"/>
      <c r="I230" s="32">
        <v>4.32</v>
      </c>
      <c r="J230" s="29">
        <v>17069.3</v>
      </c>
      <c r="K230" s="33">
        <v>20653.852999999999</v>
      </c>
      <c r="L230" s="178"/>
      <c r="M230" s="179"/>
      <c r="N230" s="180"/>
      <c r="O230" s="182"/>
      <c r="P230" s="183"/>
      <c r="Q230" s="180"/>
      <c r="R230" s="153"/>
      <c r="S230" s="33">
        <f t="shared" si="76"/>
        <v>0</v>
      </c>
    </row>
    <row r="231" spans="1:19" s="66" customFormat="1" hidden="1" outlineLevel="1" x14ac:dyDescent="0.35">
      <c r="A231" s="281"/>
      <c r="B231" s="69" t="s">
        <v>63</v>
      </c>
      <c r="C231" s="32"/>
      <c r="D231" s="29"/>
      <c r="E231" s="33"/>
      <c r="F231" s="32">
        <v>16</v>
      </c>
      <c r="G231" s="216"/>
      <c r="H231" s="218"/>
      <c r="I231" s="32">
        <v>6.5969999999999995</v>
      </c>
      <c r="J231" s="29">
        <v>23684.57</v>
      </c>
      <c r="K231" s="33">
        <v>28658.329699999998</v>
      </c>
      <c r="L231" s="178"/>
      <c r="M231" s="179"/>
      <c r="N231" s="180"/>
      <c r="O231" s="182"/>
      <c r="P231" s="183"/>
      <c r="Q231" s="180"/>
      <c r="R231" s="153"/>
      <c r="S231" s="33">
        <f t="shared" si="76"/>
        <v>0</v>
      </c>
    </row>
    <row r="232" spans="1:19" s="66" customFormat="1" hidden="1" outlineLevel="1" x14ac:dyDescent="0.35">
      <c r="A232" s="281"/>
      <c r="B232" s="69" t="s">
        <v>64</v>
      </c>
      <c r="C232" s="32"/>
      <c r="D232" s="29"/>
      <c r="E232" s="33"/>
      <c r="F232" s="32">
        <v>13</v>
      </c>
      <c r="G232" s="216"/>
      <c r="H232" s="218"/>
      <c r="I232" s="32">
        <v>5.6109999999999998</v>
      </c>
      <c r="J232" s="29">
        <v>18931.47</v>
      </c>
      <c r="K232" s="33">
        <v>22907.078700000002</v>
      </c>
      <c r="L232" s="178"/>
      <c r="M232" s="179"/>
      <c r="N232" s="180"/>
      <c r="O232" s="182"/>
      <c r="P232" s="183"/>
      <c r="Q232" s="180"/>
      <c r="R232" s="153"/>
      <c r="S232" s="33">
        <f t="shared" si="76"/>
        <v>0</v>
      </c>
    </row>
    <row r="233" spans="1:19" s="66" customFormat="1" hidden="1" outlineLevel="1" x14ac:dyDescent="0.35">
      <c r="A233" s="281"/>
      <c r="B233" s="69" t="s">
        <v>65</v>
      </c>
      <c r="C233" s="32"/>
      <c r="D233" s="29"/>
      <c r="E233" s="33"/>
      <c r="F233" s="32">
        <v>14</v>
      </c>
      <c r="G233" s="216"/>
      <c r="H233" s="218"/>
      <c r="I233" s="32">
        <v>2.9630000000000001</v>
      </c>
      <c r="J233" s="29">
        <v>12121.48</v>
      </c>
      <c r="K233" s="33">
        <v>14666.9908</v>
      </c>
      <c r="L233" s="178"/>
      <c r="M233" s="179"/>
      <c r="N233" s="180"/>
      <c r="O233" s="182"/>
      <c r="P233" s="183"/>
      <c r="Q233" s="180"/>
      <c r="R233" s="153"/>
      <c r="S233" s="33">
        <f t="shared" si="76"/>
        <v>0</v>
      </c>
    </row>
    <row r="234" spans="1:19" s="66" customFormat="1" hidden="1" outlineLevel="1" x14ac:dyDescent="0.35">
      <c r="A234" s="281"/>
      <c r="B234" s="69" t="s">
        <v>66</v>
      </c>
      <c r="C234" s="32"/>
      <c r="D234" s="29"/>
      <c r="E234" s="33"/>
      <c r="F234" s="32">
        <v>18</v>
      </c>
      <c r="G234" s="216"/>
      <c r="H234" s="218"/>
      <c r="I234" s="178">
        <v>2.4710000000000001</v>
      </c>
      <c r="J234" s="179">
        <v>10910.6</v>
      </c>
      <c r="K234" s="180">
        <v>13201.826000000001</v>
      </c>
      <c r="L234" s="178"/>
      <c r="M234" s="179"/>
      <c r="N234" s="180"/>
      <c r="O234" s="182"/>
      <c r="P234" s="183"/>
      <c r="Q234" s="180"/>
      <c r="R234" s="153"/>
      <c r="S234" s="33">
        <f t="shared" si="76"/>
        <v>0</v>
      </c>
    </row>
    <row r="235" spans="1:19" s="66" customFormat="1" hidden="1" outlineLevel="1" x14ac:dyDescent="0.35">
      <c r="A235" s="281"/>
      <c r="B235" s="69" t="s">
        <v>67</v>
      </c>
      <c r="C235" s="32"/>
      <c r="D235" s="29"/>
      <c r="E235" s="33"/>
      <c r="F235" s="32">
        <v>53</v>
      </c>
      <c r="G235" s="216"/>
      <c r="H235" s="218"/>
      <c r="I235" s="32">
        <v>3.7729999999999997</v>
      </c>
      <c r="J235" s="29">
        <v>18851.439999999999</v>
      </c>
      <c r="K235" s="33">
        <v>22810.242399999999</v>
      </c>
      <c r="L235" s="178"/>
      <c r="M235" s="179"/>
      <c r="N235" s="180"/>
      <c r="O235" s="182"/>
      <c r="P235" s="183"/>
      <c r="Q235" s="180"/>
      <c r="R235" s="153"/>
      <c r="S235" s="33">
        <f t="shared" si="76"/>
        <v>0</v>
      </c>
    </row>
    <row r="236" spans="1:19" s="66" customFormat="1" hidden="1" outlineLevel="1" x14ac:dyDescent="0.35">
      <c r="A236" s="281"/>
      <c r="B236" s="69" t="s">
        <v>68</v>
      </c>
      <c r="C236" s="32"/>
      <c r="D236" s="29"/>
      <c r="E236" s="33"/>
      <c r="F236" s="32">
        <v>95</v>
      </c>
      <c r="G236" s="216"/>
      <c r="H236" s="218"/>
      <c r="I236" s="32">
        <v>5.4870000000000001</v>
      </c>
      <c r="J236" s="29">
        <v>22208.9</v>
      </c>
      <c r="K236" s="33">
        <v>22208.9</v>
      </c>
      <c r="L236" s="178"/>
      <c r="M236" s="179"/>
      <c r="N236" s="180"/>
      <c r="O236" s="182"/>
      <c r="P236" s="183"/>
      <c r="Q236" s="180"/>
      <c r="R236" s="153"/>
      <c r="S236" s="33">
        <f t="shared" si="76"/>
        <v>0</v>
      </c>
    </row>
    <row r="237" spans="1:19" s="66" customFormat="1" hidden="1" outlineLevel="1" x14ac:dyDescent="0.35">
      <c r="A237" s="281"/>
      <c r="B237" s="69" t="s">
        <v>69</v>
      </c>
      <c r="C237" s="32"/>
      <c r="D237" s="29"/>
      <c r="E237" s="33"/>
      <c r="F237" s="32">
        <v>98</v>
      </c>
      <c r="G237" s="217"/>
      <c r="H237" s="214"/>
      <c r="I237" s="32">
        <v>2.8280000000000003</v>
      </c>
      <c r="J237" s="29">
        <v>13052.21</v>
      </c>
      <c r="K237" s="33">
        <v>13052.21</v>
      </c>
      <c r="L237" s="178"/>
      <c r="M237" s="179"/>
      <c r="N237" s="180"/>
      <c r="O237" s="182"/>
      <c r="P237" s="183"/>
      <c r="Q237" s="180"/>
      <c r="R237" s="153"/>
      <c r="S237" s="33">
        <f t="shared" si="76"/>
        <v>0</v>
      </c>
    </row>
    <row r="238" spans="1:19" s="66" customFormat="1" ht="15" collapsed="1" thickBot="1" x14ac:dyDescent="0.4">
      <c r="A238" s="281"/>
      <c r="B238" s="70" t="s">
        <v>9</v>
      </c>
      <c r="C238" s="34">
        <f>SUM(C226:C237)</f>
        <v>0</v>
      </c>
      <c r="D238" s="35">
        <f t="shared" ref="D238:H238" si="77">SUM(D226:D237)</f>
        <v>0</v>
      </c>
      <c r="E238" s="36">
        <f t="shared" si="77"/>
        <v>0</v>
      </c>
      <c r="F238" s="34">
        <f t="shared" si="77"/>
        <v>752</v>
      </c>
      <c r="G238" s="35">
        <f t="shared" si="77"/>
        <v>427888</v>
      </c>
      <c r="H238" s="36">
        <f t="shared" si="77"/>
        <v>470676.80000000005</v>
      </c>
      <c r="I238" s="34">
        <f>SUM(I226:I237)</f>
        <v>46.946000000000005</v>
      </c>
      <c r="J238" s="35">
        <f t="shared" ref="J238" si="78">SUM(J226:J237)</f>
        <v>190705.12999999998</v>
      </c>
      <c r="K238" s="36">
        <f>SUM(K226:K237)</f>
        <v>223348.37419999999</v>
      </c>
      <c r="L238" s="34">
        <f>SUM(L226:L237)</f>
        <v>619</v>
      </c>
      <c r="M238" s="35">
        <f>SUM(M226:M237)</f>
        <v>23491.050000000003</v>
      </c>
      <c r="N238" s="36">
        <f t="shared" ref="N238" si="79">SUM(N226:N237)</f>
        <v>25840.155000000006</v>
      </c>
      <c r="O238" s="34">
        <f>SUM(O226:O237)</f>
        <v>619</v>
      </c>
      <c r="P238" s="35">
        <f>SUM(P226:P237)</f>
        <v>20767.449999999997</v>
      </c>
      <c r="Q238" s="36">
        <f t="shared" ref="Q238" si="80">SUM(Q226:Q237)</f>
        <v>22844.195</v>
      </c>
      <c r="R238" s="154">
        <f>SUM(R226:R237)</f>
        <v>0</v>
      </c>
      <c r="S238" s="36">
        <f t="shared" ref="S238" si="81">SUM(S226:S237)</f>
        <v>0</v>
      </c>
    </row>
    <row r="239" spans="1:19" s="66" customFormat="1" ht="15" thickBot="1" x14ac:dyDescent="0.4">
      <c r="A239" s="281"/>
    </row>
    <row r="240" spans="1:19" s="66" customFormat="1" x14ac:dyDescent="0.35">
      <c r="A240" s="281"/>
      <c r="B240" s="250">
        <f>B223+1</f>
        <v>2022</v>
      </c>
      <c r="C240" s="252" t="s">
        <v>74</v>
      </c>
      <c r="D240" s="253"/>
      <c r="E240" s="254"/>
      <c r="F240" s="255" t="s">
        <v>75</v>
      </c>
      <c r="G240" s="256"/>
      <c r="H240" s="257"/>
      <c r="I240" s="258" t="s">
        <v>76</v>
      </c>
      <c r="J240" s="259"/>
      <c r="K240" s="260"/>
      <c r="L240" s="244" t="str">
        <f>L223</f>
        <v>VODA - vodné</v>
      </c>
      <c r="M240" s="245"/>
      <c r="N240" s="246"/>
      <c r="O240" s="244" t="str">
        <f>O223</f>
        <v>VODA - stočné</v>
      </c>
      <c r="P240" s="245"/>
      <c r="Q240" s="246"/>
      <c r="R240" s="276" t="s">
        <v>86</v>
      </c>
      <c r="S240" s="277"/>
    </row>
    <row r="241" spans="1:19" s="66" customFormat="1" ht="16.5" x14ac:dyDescent="0.35">
      <c r="A241" s="281"/>
      <c r="B241" s="251"/>
      <c r="C241" s="30" t="str">
        <f>C224</f>
        <v>MWh</v>
      </c>
      <c r="D241" s="28" t="s">
        <v>72</v>
      </c>
      <c r="E241" s="31" t="s">
        <v>73</v>
      </c>
      <c r="F241" s="30" t="s">
        <v>10</v>
      </c>
      <c r="G241" s="28" t="s">
        <v>72</v>
      </c>
      <c r="H241" s="31" t="s">
        <v>73</v>
      </c>
      <c r="I241" s="30" t="str">
        <f>I207</f>
        <v>MWh</v>
      </c>
      <c r="J241" s="28" t="s">
        <v>72</v>
      </c>
      <c r="K241" s="31" t="s">
        <v>73</v>
      </c>
      <c r="L241" s="30" t="s">
        <v>70</v>
      </c>
      <c r="M241" s="28" t="s">
        <v>72</v>
      </c>
      <c r="N241" s="31" t="s">
        <v>73</v>
      </c>
      <c r="O241" s="30" t="s">
        <v>70</v>
      </c>
      <c r="P241" s="28" t="s">
        <v>72</v>
      </c>
      <c r="Q241" s="31" t="s">
        <v>73</v>
      </c>
      <c r="R241" s="151" t="s">
        <v>72</v>
      </c>
      <c r="S241" s="31" t="s">
        <v>73</v>
      </c>
    </row>
    <row r="242" spans="1:19" s="66" customFormat="1" hidden="1" outlineLevel="1" x14ac:dyDescent="0.35">
      <c r="A242" s="281"/>
      <c r="B242" s="68" t="s">
        <v>71</v>
      </c>
      <c r="C242" s="37"/>
      <c r="D242" s="38"/>
      <c r="E242" s="39">
        <v>0.21</v>
      </c>
      <c r="F242" s="40"/>
      <c r="G242" s="41"/>
      <c r="H242" s="39">
        <v>0.15</v>
      </c>
      <c r="I242" s="37"/>
      <c r="J242" s="42"/>
      <c r="K242" s="39" t="s">
        <v>115</v>
      </c>
      <c r="L242" s="37"/>
      <c r="M242" s="42"/>
      <c r="N242" s="39">
        <v>0.1</v>
      </c>
      <c r="O242" s="37"/>
      <c r="P242" s="42"/>
      <c r="Q242" s="39">
        <f>N242</f>
        <v>0.1</v>
      </c>
      <c r="R242" s="152"/>
      <c r="S242" s="39">
        <f>S225</f>
        <v>0.21</v>
      </c>
    </row>
    <row r="243" spans="1:19" s="66" customFormat="1" hidden="1" outlineLevel="1" x14ac:dyDescent="0.35">
      <c r="A243" s="281"/>
      <c r="B243" s="69" t="s">
        <v>58</v>
      </c>
      <c r="C243" s="32"/>
      <c r="D243" s="29"/>
      <c r="E243" s="33"/>
      <c r="F243" s="32">
        <v>98</v>
      </c>
      <c r="G243" s="215">
        <v>393332.63</v>
      </c>
      <c r="H243" s="213">
        <v>432665.89300000004</v>
      </c>
      <c r="I243" s="32">
        <v>4.4050000000000002</v>
      </c>
      <c r="J243" s="29">
        <v>32782.620000000003</v>
      </c>
      <c r="K243" s="33">
        <v>39666.970200000003</v>
      </c>
      <c r="L243" s="178">
        <v>946</v>
      </c>
      <c r="M243" s="179">
        <v>35900.700000000004</v>
      </c>
      <c r="N243" s="180">
        <v>39490.770000000011</v>
      </c>
      <c r="O243" s="182">
        <v>946</v>
      </c>
      <c r="P243" s="183">
        <v>31738.299999999996</v>
      </c>
      <c r="Q243" s="180">
        <v>34912.129999999997</v>
      </c>
      <c r="R243" s="153"/>
      <c r="S243" s="33">
        <f t="shared" ref="S243:S254" si="82">R243*1.21</f>
        <v>0</v>
      </c>
    </row>
    <row r="244" spans="1:19" s="66" customFormat="1" hidden="1" outlineLevel="1" x14ac:dyDescent="0.35">
      <c r="A244" s="281"/>
      <c r="B244" s="69" t="s">
        <v>59</v>
      </c>
      <c r="C244" s="32"/>
      <c r="D244" s="29"/>
      <c r="E244" s="33"/>
      <c r="F244" s="32">
        <v>76.27000000000001</v>
      </c>
      <c r="G244" s="216"/>
      <c r="H244" s="218"/>
      <c r="I244" s="32">
        <v>1.919</v>
      </c>
      <c r="J244" s="29">
        <v>16278.66</v>
      </c>
      <c r="K244" s="33">
        <v>19697.178599999999</v>
      </c>
      <c r="L244" s="178"/>
      <c r="M244" s="179"/>
      <c r="N244" s="180"/>
      <c r="O244" s="182"/>
      <c r="P244" s="183"/>
      <c r="Q244" s="180"/>
      <c r="R244" s="153"/>
      <c r="S244" s="33">
        <f t="shared" si="82"/>
        <v>0</v>
      </c>
    </row>
    <row r="245" spans="1:19" s="66" customFormat="1" hidden="1" outlineLevel="1" x14ac:dyDescent="0.35">
      <c r="A245" s="281"/>
      <c r="B245" s="69" t="s">
        <v>60</v>
      </c>
      <c r="C245" s="32"/>
      <c r="D245" s="29"/>
      <c r="E245" s="33"/>
      <c r="F245" s="32">
        <v>100</v>
      </c>
      <c r="G245" s="216"/>
      <c r="H245" s="218"/>
      <c r="I245" s="32">
        <v>5.335</v>
      </c>
      <c r="J245" s="29">
        <v>39470.720000000001</v>
      </c>
      <c r="K245" s="33">
        <v>47759.571199999998</v>
      </c>
      <c r="L245" s="178"/>
      <c r="M245" s="179"/>
      <c r="N245" s="180"/>
      <c r="O245" s="182"/>
      <c r="P245" s="183"/>
      <c r="Q245" s="180"/>
      <c r="R245" s="153"/>
      <c r="S245" s="33">
        <f t="shared" si="82"/>
        <v>0</v>
      </c>
    </row>
    <row r="246" spans="1:19" s="66" customFormat="1" hidden="1" outlineLevel="1" x14ac:dyDescent="0.35">
      <c r="A246" s="281"/>
      <c r="B246" s="69" t="s">
        <v>61</v>
      </c>
      <c r="C246" s="32"/>
      <c r="D246" s="29"/>
      <c r="E246" s="33"/>
      <c r="F246" s="32">
        <v>66</v>
      </c>
      <c r="G246" s="216"/>
      <c r="H246" s="218"/>
      <c r="I246" s="32">
        <v>3.42</v>
      </c>
      <c r="J246" s="29">
        <v>26793.63</v>
      </c>
      <c r="K246" s="33">
        <v>32420.292300000001</v>
      </c>
      <c r="L246" s="178"/>
      <c r="M246" s="179"/>
      <c r="N246" s="180"/>
      <c r="O246" s="182"/>
      <c r="P246" s="183"/>
      <c r="Q246" s="180"/>
      <c r="R246" s="153"/>
      <c r="S246" s="33">
        <f t="shared" si="82"/>
        <v>0</v>
      </c>
    </row>
    <row r="247" spans="1:19" s="66" customFormat="1" hidden="1" outlineLevel="1" x14ac:dyDescent="0.35">
      <c r="A247" s="281"/>
      <c r="B247" s="69" t="s">
        <v>62</v>
      </c>
      <c r="C247" s="32"/>
      <c r="D247" s="29"/>
      <c r="E247" s="33"/>
      <c r="F247" s="32">
        <v>30</v>
      </c>
      <c r="G247" s="216"/>
      <c r="H247" s="218"/>
      <c r="I247" s="32">
        <v>3.5490000000000004</v>
      </c>
      <c r="J247" s="29">
        <v>27395.43</v>
      </c>
      <c r="K247" s="33">
        <v>33148.470300000001</v>
      </c>
      <c r="L247" s="178"/>
      <c r="M247" s="179"/>
      <c r="N247" s="180"/>
      <c r="O247" s="182"/>
      <c r="P247" s="183"/>
      <c r="Q247" s="180"/>
      <c r="R247" s="153"/>
      <c r="S247" s="33">
        <f t="shared" si="82"/>
        <v>0</v>
      </c>
    </row>
    <row r="248" spans="1:19" s="66" customFormat="1" hidden="1" outlineLevel="1" x14ac:dyDescent="0.35">
      <c r="A248" s="281"/>
      <c r="B248" s="69" t="s">
        <v>63</v>
      </c>
      <c r="C248" s="32"/>
      <c r="D248" s="29"/>
      <c r="E248" s="33"/>
      <c r="F248" s="32">
        <v>22</v>
      </c>
      <c r="G248" s="216"/>
      <c r="H248" s="218"/>
      <c r="I248" s="32">
        <v>4.6790000000000003</v>
      </c>
      <c r="J248" s="29">
        <v>34376.25</v>
      </c>
      <c r="K248" s="33">
        <v>41595.262499999997</v>
      </c>
      <c r="L248" s="178"/>
      <c r="M248" s="179"/>
      <c r="N248" s="180"/>
      <c r="O248" s="182"/>
      <c r="P248" s="183"/>
      <c r="Q248" s="180"/>
      <c r="R248" s="153"/>
      <c r="S248" s="33">
        <f t="shared" si="82"/>
        <v>0</v>
      </c>
    </row>
    <row r="249" spans="1:19" s="66" customFormat="1" hidden="1" outlineLevel="1" x14ac:dyDescent="0.35">
      <c r="A249" s="281"/>
      <c r="B249" s="69" t="s">
        <v>64</v>
      </c>
      <c r="C249" s="32"/>
      <c r="D249" s="29"/>
      <c r="E249" s="33"/>
      <c r="F249" s="32">
        <v>23.4</v>
      </c>
      <c r="G249" s="216"/>
      <c r="H249" s="218"/>
      <c r="I249" s="32">
        <v>3.5990000000000002</v>
      </c>
      <c r="J249" s="29">
        <v>27374.77</v>
      </c>
      <c r="K249" s="33">
        <v>33123.471700000002</v>
      </c>
      <c r="L249" s="178"/>
      <c r="M249" s="179"/>
      <c r="N249" s="180"/>
      <c r="O249" s="182"/>
      <c r="P249" s="183"/>
      <c r="Q249" s="180"/>
      <c r="R249" s="153"/>
      <c r="S249" s="33">
        <f t="shared" si="82"/>
        <v>0</v>
      </c>
    </row>
    <row r="250" spans="1:19" s="66" customFormat="1" hidden="1" outlineLevel="1" x14ac:dyDescent="0.35">
      <c r="A250" s="281"/>
      <c r="B250" s="69" t="s">
        <v>65</v>
      </c>
      <c r="C250" s="32"/>
      <c r="D250" s="29"/>
      <c r="E250" s="33"/>
      <c r="F250" s="32">
        <v>22.6</v>
      </c>
      <c r="G250" s="216"/>
      <c r="H250" s="218"/>
      <c r="I250" s="32">
        <v>3.1210000000000004</v>
      </c>
      <c r="J250" s="29">
        <v>24306.31</v>
      </c>
      <c r="K250" s="33">
        <v>29410.6351</v>
      </c>
      <c r="L250" s="178"/>
      <c r="M250" s="179"/>
      <c r="N250" s="180"/>
      <c r="O250" s="182"/>
      <c r="P250" s="183"/>
      <c r="Q250" s="180"/>
      <c r="R250" s="153"/>
      <c r="S250" s="33">
        <f t="shared" si="82"/>
        <v>0</v>
      </c>
    </row>
    <row r="251" spans="1:19" s="66" customFormat="1" hidden="1" outlineLevel="1" x14ac:dyDescent="0.35">
      <c r="A251" s="281"/>
      <c r="B251" s="69" t="s">
        <v>66</v>
      </c>
      <c r="C251" s="32"/>
      <c r="D251" s="29"/>
      <c r="E251" s="33"/>
      <c r="F251" s="32">
        <v>30</v>
      </c>
      <c r="G251" s="216"/>
      <c r="H251" s="218"/>
      <c r="I251" s="178">
        <v>3.5889999999999995</v>
      </c>
      <c r="J251" s="179">
        <v>26980.16</v>
      </c>
      <c r="K251" s="180">
        <v>32645.993599999998</v>
      </c>
      <c r="L251" s="178"/>
      <c r="M251" s="179"/>
      <c r="N251" s="180"/>
      <c r="O251" s="182"/>
      <c r="P251" s="183"/>
      <c r="Q251" s="180"/>
      <c r="R251" s="153"/>
      <c r="S251" s="33">
        <f t="shared" si="82"/>
        <v>0</v>
      </c>
    </row>
    <row r="252" spans="1:19" s="66" customFormat="1" hidden="1" outlineLevel="1" x14ac:dyDescent="0.35">
      <c r="A252" s="281"/>
      <c r="B252" s="69" t="s">
        <v>67</v>
      </c>
      <c r="C252" s="32"/>
      <c r="D252" s="29"/>
      <c r="E252" s="33"/>
      <c r="F252" s="32">
        <v>46</v>
      </c>
      <c r="G252" s="216"/>
      <c r="H252" s="218"/>
      <c r="I252" s="32">
        <v>3.9950000000000001</v>
      </c>
      <c r="J252" s="29">
        <v>27439.91</v>
      </c>
      <c r="K252" s="33">
        <v>33202.291100000002</v>
      </c>
      <c r="L252" s="178"/>
      <c r="M252" s="179"/>
      <c r="N252" s="180"/>
      <c r="O252" s="182"/>
      <c r="P252" s="183"/>
      <c r="Q252" s="180"/>
      <c r="R252" s="153"/>
      <c r="S252" s="33">
        <f t="shared" si="82"/>
        <v>0</v>
      </c>
    </row>
    <row r="253" spans="1:19" s="66" customFormat="1" hidden="1" outlineLevel="1" x14ac:dyDescent="0.35">
      <c r="A253" s="281"/>
      <c r="B253" s="69" t="s">
        <v>68</v>
      </c>
      <c r="C253" s="32"/>
      <c r="D253" s="29"/>
      <c r="E253" s="33"/>
      <c r="F253" s="32">
        <v>74</v>
      </c>
      <c r="G253" s="216"/>
      <c r="H253" s="218"/>
      <c r="I253" s="32">
        <v>6.5380000000000003</v>
      </c>
      <c r="J253" s="29">
        <v>43761.54</v>
      </c>
      <c r="K253" s="33">
        <v>52951.463400000001</v>
      </c>
      <c r="L253" s="178"/>
      <c r="M253" s="179"/>
      <c r="N253" s="180"/>
      <c r="O253" s="182"/>
      <c r="P253" s="183"/>
      <c r="Q253" s="180"/>
      <c r="R253" s="153"/>
      <c r="S253" s="33">
        <f t="shared" si="82"/>
        <v>0</v>
      </c>
    </row>
    <row r="254" spans="1:19" s="66" customFormat="1" hidden="1" outlineLevel="1" x14ac:dyDescent="0.35">
      <c r="A254" s="281"/>
      <c r="B254" s="69" t="s">
        <v>69</v>
      </c>
      <c r="C254" s="32"/>
      <c r="D254" s="29"/>
      <c r="E254" s="33"/>
      <c r="F254" s="32">
        <v>103</v>
      </c>
      <c r="G254" s="217"/>
      <c r="H254" s="214"/>
      <c r="I254" s="32">
        <v>5.2159999999999993</v>
      </c>
      <c r="J254" s="29">
        <v>35910.769999999997</v>
      </c>
      <c r="K254" s="33">
        <v>43452.031699999992</v>
      </c>
      <c r="L254" s="178"/>
      <c r="M254" s="179"/>
      <c r="N254" s="180"/>
      <c r="O254" s="182"/>
      <c r="P254" s="183"/>
      <c r="Q254" s="180"/>
      <c r="R254" s="153"/>
      <c r="S254" s="33">
        <f t="shared" si="82"/>
        <v>0</v>
      </c>
    </row>
    <row r="255" spans="1:19" s="66" customFormat="1" ht="15" collapsed="1" thickBot="1" x14ac:dyDescent="0.4">
      <c r="A255" s="282"/>
      <c r="B255" s="70" t="s">
        <v>9</v>
      </c>
      <c r="C255" s="34">
        <f>SUM(C243:C254)</f>
        <v>0</v>
      </c>
      <c r="D255" s="35">
        <f t="shared" ref="D255:H255" si="83">SUM(D243:D254)</f>
        <v>0</v>
      </c>
      <c r="E255" s="36">
        <f t="shared" si="83"/>
        <v>0</v>
      </c>
      <c r="F255" s="34">
        <f t="shared" si="83"/>
        <v>691.27</v>
      </c>
      <c r="G255" s="35">
        <f t="shared" si="83"/>
        <v>393332.63</v>
      </c>
      <c r="H255" s="36">
        <f t="shared" si="83"/>
        <v>432665.89300000004</v>
      </c>
      <c r="I255" s="34">
        <f>SUM(I243:I254)</f>
        <v>49.365000000000002</v>
      </c>
      <c r="J255" s="35">
        <f t="shared" ref="J255" si="84">SUM(J243:J254)</f>
        <v>362870.76999999996</v>
      </c>
      <c r="K255" s="36">
        <f>SUM(K243:K254)</f>
        <v>439073.63169999997</v>
      </c>
      <c r="L255" s="34">
        <f>SUM(L243:L254)</f>
        <v>946</v>
      </c>
      <c r="M255" s="35">
        <f>SUM(M243:M254)</f>
        <v>35900.700000000004</v>
      </c>
      <c r="N255" s="36">
        <f t="shared" ref="N255" si="85">SUM(N243:N254)</f>
        <v>39490.770000000011</v>
      </c>
      <c r="O255" s="34">
        <f>SUM(O243:O254)</f>
        <v>946</v>
      </c>
      <c r="P255" s="35">
        <f>SUM(P243:P254)</f>
        <v>31738.299999999996</v>
      </c>
      <c r="Q255" s="36">
        <f t="shared" ref="Q255" si="86">SUM(Q243:Q254)</f>
        <v>34912.129999999997</v>
      </c>
      <c r="R255" s="154">
        <f>SUM(R243:R254)</f>
        <v>0</v>
      </c>
      <c r="S255" s="36">
        <f t="shared" ref="S255" si="87">SUM(S243:S254)</f>
        <v>0</v>
      </c>
    </row>
    <row r="256" spans="1:19" s="66" customFormat="1" x14ac:dyDescent="0.35">
      <c r="A256" s="174"/>
      <c r="B256" s="175"/>
      <c r="C256" s="176"/>
      <c r="D256" s="176"/>
      <c r="E256" s="176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</row>
    <row r="257" spans="1:19" s="66" customFormat="1" ht="15" thickBot="1" x14ac:dyDescent="0.4">
      <c r="A257" s="177"/>
      <c r="B257" s="175"/>
      <c r="C257" s="176"/>
      <c r="D257" s="176"/>
      <c r="E257" s="176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</row>
    <row r="258" spans="1:19" s="66" customFormat="1" x14ac:dyDescent="0.35">
      <c r="A258" s="261"/>
      <c r="B258" s="239" t="s">
        <v>84</v>
      </c>
      <c r="C258" s="252" t="s">
        <v>74</v>
      </c>
      <c r="D258" s="253"/>
      <c r="E258" s="254"/>
      <c r="F258" s="255" t="s">
        <v>75</v>
      </c>
      <c r="G258" s="256"/>
      <c r="H258" s="257"/>
      <c r="I258" s="258" t="s">
        <v>76</v>
      </c>
      <c r="J258" s="259"/>
      <c r="K258" s="260"/>
      <c r="L258" s="244" t="str">
        <f>L36</f>
        <v>VODA - vodné</v>
      </c>
      <c r="M258" s="245"/>
      <c r="N258" s="245"/>
      <c r="O258" s="244" t="str">
        <f>O36</f>
        <v>VODA - stočné</v>
      </c>
      <c r="P258" s="245"/>
      <c r="Q258" s="246"/>
      <c r="R258" s="278" t="s">
        <v>86</v>
      </c>
      <c r="S258" s="277"/>
    </row>
    <row r="259" spans="1:19" s="66" customFormat="1" ht="16.5" x14ac:dyDescent="0.35">
      <c r="A259" s="261"/>
      <c r="B259" s="240"/>
      <c r="C259" s="30" t="str">
        <f>C37</f>
        <v>MWh</v>
      </c>
      <c r="D259" s="28" t="s">
        <v>72</v>
      </c>
      <c r="E259" s="31" t="s">
        <v>73</v>
      </c>
      <c r="F259" s="30" t="s">
        <v>10</v>
      </c>
      <c r="G259" s="28" t="s">
        <v>72</v>
      </c>
      <c r="H259" s="31" t="s">
        <v>73</v>
      </c>
      <c r="I259" s="30" t="str">
        <f>I3</f>
        <v>MWh</v>
      </c>
      <c r="J259" s="28" t="s">
        <v>72</v>
      </c>
      <c r="K259" s="31" t="s">
        <v>73</v>
      </c>
      <c r="L259" s="30" t="s">
        <v>70</v>
      </c>
      <c r="M259" s="28" t="s">
        <v>72</v>
      </c>
      <c r="N259" s="71" t="s">
        <v>73</v>
      </c>
      <c r="O259" s="30" t="s">
        <v>70</v>
      </c>
      <c r="P259" s="28" t="s">
        <v>72</v>
      </c>
      <c r="Q259" s="31" t="s">
        <v>73</v>
      </c>
      <c r="R259" s="30" t="s">
        <v>72</v>
      </c>
      <c r="S259" s="31" t="s">
        <v>73</v>
      </c>
    </row>
    <row r="260" spans="1:19" s="66" customFormat="1" ht="15" thickBot="1" x14ac:dyDescent="0.4">
      <c r="A260" s="261"/>
      <c r="B260" s="158" t="s">
        <v>71</v>
      </c>
      <c r="C260" s="159"/>
      <c r="D260" s="38"/>
      <c r="E260" s="160">
        <v>0.21</v>
      </c>
      <c r="F260" s="161"/>
      <c r="G260" s="162"/>
      <c r="H260" s="160">
        <v>0.15</v>
      </c>
      <c r="I260" s="159"/>
      <c r="J260" s="163"/>
      <c r="K260" s="160">
        <v>0.21</v>
      </c>
      <c r="L260" s="159"/>
      <c r="M260" s="163"/>
      <c r="N260" s="164">
        <v>0.15</v>
      </c>
      <c r="O260" s="159"/>
      <c r="P260" s="163"/>
      <c r="Q260" s="160">
        <v>0.15</v>
      </c>
      <c r="R260" s="159"/>
      <c r="S260" s="160">
        <f>S38</f>
        <v>0.21</v>
      </c>
    </row>
    <row r="261" spans="1:19" s="67" customFormat="1" ht="15" thickBot="1" x14ac:dyDescent="0.4">
      <c r="A261" s="261"/>
      <c r="B261" s="165" t="s">
        <v>9</v>
      </c>
      <c r="C261" s="166">
        <f>AVERAGE(C51,C34)+AVERAGE(C85,C102)+AVERAGE(C136,C153)+AVERAGE(C187,C204)+AVERAGE(C238,C255)</f>
        <v>750.36073499999998</v>
      </c>
      <c r="D261" s="166">
        <f>AVERAGE(D51,D34)+AVERAGE(D85,D102)+AVERAGE(D136,D153)+AVERAGE(D187,D204)+AVERAGE(D238,D255)</f>
        <v>997924.4149999998</v>
      </c>
      <c r="E261" s="166">
        <f>AVERAGE(E51,E34)+AVERAGE(E85,E102)+AVERAGE(E136,E153)+AVERAGE(E187,E204)+AVERAGE(E238,E255)</f>
        <v>1193512.1086999997</v>
      </c>
      <c r="F261" s="166">
        <f t="shared" ref="F261:S261" si="88">AVERAGE(F51,F34)+AVERAGE(F85,F102)+AVERAGE(F136,F153)+AVERAGE(F187,F204)+AVERAGE(F238,F255)</f>
        <v>3244.1895000000004</v>
      </c>
      <c r="G261" s="166">
        <f t="shared" si="88"/>
        <v>1733632.8255</v>
      </c>
      <c r="H261" s="166">
        <f t="shared" si="88"/>
        <v>1906996.1080500002</v>
      </c>
      <c r="I261" s="166">
        <f t="shared" si="88"/>
        <v>628.92999999999995</v>
      </c>
      <c r="J261" s="166">
        <f t="shared" si="88"/>
        <v>3268967.0405000001</v>
      </c>
      <c r="K261" s="166">
        <f t="shared" si="88"/>
        <v>3912087.864755</v>
      </c>
      <c r="L261" s="166">
        <f t="shared" si="88"/>
        <v>8490</v>
      </c>
      <c r="M261" s="166">
        <f t="shared" si="88"/>
        <v>322195.5</v>
      </c>
      <c r="N261" s="166">
        <f t="shared" si="88"/>
        <v>354415.05000000005</v>
      </c>
      <c r="O261" s="166">
        <f t="shared" si="88"/>
        <v>8490</v>
      </c>
      <c r="P261" s="166">
        <f t="shared" si="88"/>
        <v>284839.49999999994</v>
      </c>
      <c r="Q261" s="166">
        <f t="shared" si="88"/>
        <v>313323.45</v>
      </c>
      <c r="R261" s="166">
        <f t="shared" si="88"/>
        <v>0</v>
      </c>
      <c r="S261" s="166">
        <f t="shared" si="88"/>
        <v>0</v>
      </c>
    </row>
    <row r="262" spans="1:19" s="66" customFormat="1" ht="15" thickBot="1" x14ac:dyDescent="0.4"/>
    <row r="263" spans="1:19" s="98" customFormat="1" ht="29" customHeight="1" x14ac:dyDescent="0.25">
      <c r="B263" s="241" t="s">
        <v>117</v>
      </c>
      <c r="C263" s="264" t="s">
        <v>74</v>
      </c>
      <c r="D263" s="265"/>
      <c r="E263" s="266"/>
      <c r="F263" s="267" t="s">
        <v>75</v>
      </c>
      <c r="G263" s="268"/>
      <c r="H263" s="269"/>
      <c r="I263" s="270" t="s">
        <v>76</v>
      </c>
      <c r="J263" s="271"/>
      <c r="K263" s="272"/>
      <c r="L263" s="273" t="str">
        <f>L258</f>
        <v>VODA - vodné</v>
      </c>
      <c r="M263" s="274"/>
      <c r="N263" s="275"/>
      <c r="O263" s="273" t="str">
        <f>O258</f>
        <v>VODA - stočné</v>
      </c>
      <c r="P263" s="274"/>
      <c r="Q263" s="279"/>
    </row>
    <row r="264" spans="1:19" s="66" customFormat="1" ht="31" x14ac:dyDescent="0.35">
      <c r="B264" s="242"/>
      <c r="C264" s="262"/>
      <c r="D264" s="99" t="s">
        <v>90</v>
      </c>
      <c r="E264" s="100" t="s">
        <v>91</v>
      </c>
      <c r="F264" s="262"/>
      <c r="G264" s="99" t="s">
        <v>92</v>
      </c>
      <c r="H264" s="100" t="s">
        <v>93</v>
      </c>
      <c r="I264" s="262"/>
      <c r="J264" s="99" t="s">
        <v>90</v>
      </c>
      <c r="K264" s="100" t="s">
        <v>91</v>
      </c>
      <c r="L264" s="262"/>
      <c r="M264" s="99" t="s">
        <v>109</v>
      </c>
      <c r="N264" s="156" t="s">
        <v>110</v>
      </c>
      <c r="O264" s="262"/>
      <c r="P264" s="99" t="s">
        <v>109</v>
      </c>
      <c r="Q264" s="100" t="s">
        <v>110</v>
      </c>
    </row>
    <row r="265" spans="1:19" s="66" customFormat="1" ht="15" thickBot="1" x14ac:dyDescent="0.4">
      <c r="B265" s="243"/>
      <c r="C265" s="263"/>
      <c r="D265" s="193">
        <f>IFERROR(D261/$C$261,"0")</f>
        <v>1329.9262187539703</v>
      </c>
      <c r="E265" s="194">
        <f>IFERROR(E261/$C$261,"0")</f>
        <v>1590.5844389632139</v>
      </c>
      <c r="F265" s="263"/>
      <c r="G265" s="101">
        <f>G261/F261</f>
        <v>534.38087556229368</v>
      </c>
      <c r="H265" s="102">
        <f>H261/F261</f>
        <v>587.81896311852313</v>
      </c>
      <c r="I265" s="263"/>
      <c r="J265" s="101">
        <f>J261/I261</f>
        <v>5197.6643513586578</v>
      </c>
      <c r="K265" s="102">
        <f>K261/I261</f>
        <v>6220.2277912565787</v>
      </c>
      <c r="L265" s="263"/>
      <c r="M265" s="101">
        <f>M261/L261</f>
        <v>37.950000000000003</v>
      </c>
      <c r="N265" s="157">
        <f>N261/L261</f>
        <v>41.745000000000005</v>
      </c>
      <c r="O265" s="263"/>
      <c r="P265" s="101">
        <f>P261/O261</f>
        <v>33.54999999999999</v>
      </c>
      <c r="Q265" s="102">
        <f>Q261/O261</f>
        <v>36.905000000000001</v>
      </c>
    </row>
    <row r="266" spans="1:19" s="66" customFormat="1" x14ac:dyDescent="0.35"/>
    <row r="267" spans="1:19" s="66" customFormat="1" ht="14.4" customHeight="1" x14ac:dyDescent="0.35">
      <c r="B267" s="233" t="s">
        <v>89</v>
      </c>
      <c r="C267" s="228" t="s">
        <v>74</v>
      </c>
      <c r="D267" s="228"/>
      <c r="E267" s="228"/>
      <c r="F267" s="229" t="s">
        <v>75</v>
      </c>
      <c r="G267" s="229"/>
      <c r="H267" s="229"/>
      <c r="I267" s="230" t="s">
        <v>76</v>
      </c>
      <c r="J267" s="230"/>
      <c r="K267" s="230"/>
      <c r="L267" s="231" t="str">
        <f>L263</f>
        <v>VODA - vodné</v>
      </c>
      <c r="M267" s="231"/>
      <c r="N267" s="231"/>
      <c r="O267" s="231" t="str">
        <f>O263</f>
        <v>VODA - stočné</v>
      </c>
      <c r="P267" s="231"/>
      <c r="Q267" s="231"/>
    </row>
    <row r="268" spans="1:19" s="66" customFormat="1" x14ac:dyDescent="0.35">
      <c r="B268" s="233"/>
      <c r="C268" s="184" t="str">
        <f t="shared" ref="C268:Q268" si="89">C259</f>
        <v>MWh</v>
      </c>
      <c r="D268" s="99" t="str">
        <f t="shared" si="89"/>
        <v>Kč bez DPH</v>
      </c>
      <c r="E268" s="99" t="str">
        <f t="shared" si="89"/>
        <v>Kč s DPH</v>
      </c>
      <c r="F268" s="184" t="str">
        <f t="shared" si="89"/>
        <v>GJ</v>
      </c>
      <c r="G268" s="99" t="str">
        <f t="shared" si="89"/>
        <v>Kč bez DPH</v>
      </c>
      <c r="H268" s="99" t="str">
        <f t="shared" si="89"/>
        <v>Kč s DPH</v>
      </c>
      <c r="I268" s="184" t="str">
        <f t="shared" si="89"/>
        <v>MWh</v>
      </c>
      <c r="J268" s="99" t="str">
        <f t="shared" si="89"/>
        <v>Kč bez DPH</v>
      </c>
      <c r="K268" s="99" t="str">
        <f t="shared" si="89"/>
        <v>Kč s DPH</v>
      </c>
      <c r="L268" s="184" t="str">
        <f t="shared" si="89"/>
        <v>m3</v>
      </c>
      <c r="M268" s="99" t="str">
        <f t="shared" si="89"/>
        <v>Kč bez DPH</v>
      </c>
      <c r="N268" s="99" t="str">
        <f t="shared" si="89"/>
        <v>Kč s DPH</v>
      </c>
      <c r="O268" s="184" t="str">
        <f t="shared" si="89"/>
        <v>m3</v>
      </c>
      <c r="P268" s="99" t="str">
        <f t="shared" si="89"/>
        <v>Kč bez DPH</v>
      </c>
      <c r="Q268" s="99" t="str">
        <f t="shared" si="89"/>
        <v>Kč s DPH</v>
      </c>
    </row>
    <row r="269" spans="1:19" s="66" customFormat="1" x14ac:dyDescent="0.35">
      <c r="B269" s="234" t="str">
        <f>A2</f>
        <v>01_MÚ Pelhřimov</v>
      </c>
      <c r="C269" s="186">
        <f>AVERAGE(C34,C51)</f>
        <v>0</v>
      </c>
      <c r="D269" s="186">
        <f t="shared" ref="D269:Q269" si="90">AVERAGE(D34,D51)</f>
        <v>0</v>
      </c>
      <c r="E269" s="186">
        <f t="shared" si="90"/>
        <v>0</v>
      </c>
      <c r="F269" s="186">
        <f t="shared" si="90"/>
        <v>1184</v>
      </c>
      <c r="G269" s="186">
        <f t="shared" si="90"/>
        <v>697376</v>
      </c>
      <c r="H269" s="186">
        <f t="shared" si="90"/>
        <v>767113.60000000009</v>
      </c>
      <c r="I269" s="186">
        <f t="shared" si="90"/>
        <v>164.70050000000001</v>
      </c>
      <c r="J269" s="186">
        <f t="shared" si="90"/>
        <v>789636.8949999999</v>
      </c>
      <c r="K269" s="186">
        <f t="shared" si="90"/>
        <v>945110.73519999988</v>
      </c>
      <c r="L269" s="186">
        <f t="shared" si="90"/>
        <v>1271.5</v>
      </c>
      <c r="M269" s="186">
        <f t="shared" si="90"/>
        <v>48253.425000000003</v>
      </c>
      <c r="N269" s="186">
        <f t="shared" si="90"/>
        <v>53078.767500000009</v>
      </c>
      <c r="O269" s="186">
        <f t="shared" si="90"/>
        <v>1271.5</v>
      </c>
      <c r="P269" s="186">
        <f t="shared" si="90"/>
        <v>42658.824999999997</v>
      </c>
      <c r="Q269" s="186">
        <f t="shared" si="90"/>
        <v>46924.707500000004</v>
      </c>
    </row>
    <row r="270" spans="1:19" s="66" customFormat="1" x14ac:dyDescent="0.35">
      <c r="B270" s="235"/>
      <c r="C270" s="188" t="s">
        <v>116</v>
      </c>
      <c r="D270" s="188" t="str">
        <f>IFERROR(D269/C269,"0")</f>
        <v>0</v>
      </c>
      <c r="E270" s="188" t="str">
        <f>IFERROR(E269/C269,"0")</f>
        <v>0</v>
      </c>
      <c r="F270" s="188" t="s">
        <v>116</v>
      </c>
      <c r="G270" s="188">
        <f>IFERROR(G269/F269,"0")</f>
        <v>589</v>
      </c>
      <c r="H270" s="188">
        <f>IFERROR(H269/F269,"0")</f>
        <v>647.90000000000009</v>
      </c>
      <c r="I270" s="188" t="s">
        <v>116</v>
      </c>
      <c r="J270" s="188">
        <f>IFERROR(J269/I269,"0")</f>
        <v>4794.3806788686124</v>
      </c>
      <c r="K270" s="188">
        <f>IFERROR(K269/I269,"0")</f>
        <v>5738.3598422591303</v>
      </c>
      <c r="L270" s="188" t="s">
        <v>116</v>
      </c>
      <c r="M270" s="188">
        <f>IFERROR(M269/L269,"0")</f>
        <v>37.950000000000003</v>
      </c>
      <c r="N270" s="188">
        <f>IFERROR(N269/L269,"0")</f>
        <v>41.745000000000005</v>
      </c>
      <c r="O270" s="188" t="s">
        <v>116</v>
      </c>
      <c r="P270" s="188">
        <f>IFERROR(P269/O269,"0")</f>
        <v>33.549999999999997</v>
      </c>
      <c r="Q270" s="188">
        <f>IFERROR(Q269/O269,"0")</f>
        <v>36.905000000000001</v>
      </c>
    </row>
    <row r="271" spans="1:19" s="66" customFormat="1" x14ac:dyDescent="0.35">
      <c r="B271" s="236" t="str">
        <f>A53</f>
        <v>02_Domov pro seniory</v>
      </c>
      <c r="C271" s="185">
        <f>AVERAGE(C85,C102)</f>
        <v>734.74014999999997</v>
      </c>
      <c r="D271" s="185">
        <f t="shared" ref="D271:Q271" si="91">AVERAGE(D85,D102)</f>
        <v>970978.04999999981</v>
      </c>
      <c r="E271" s="185">
        <f t="shared" si="91"/>
        <v>1161786.6308999998</v>
      </c>
      <c r="F271" s="185">
        <f t="shared" si="91"/>
        <v>0</v>
      </c>
      <c r="G271" s="185">
        <f t="shared" si="91"/>
        <v>0</v>
      </c>
      <c r="H271" s="185">
        <f t="shared" si="91"/>
        <v>0</v>
      </c>
      <c r="I271" s="185">
        <f t="shared" si="91"/>
        <v>348.18899999999996</v>
      </c>
      <c r="J271" s="185">
        <f t="shared" si="91"/>
        <v>1853235.4900000002</v>
      </c>
      <c r="K271" s="185">
        <f t="shared" si="91"/>
        <v>2216002.3860999998</v>
      </c>
      <c r="L271" s="185">
        <f t="shared" si="91"/>
        <v>4510.5</v>
      </c>
      <c r="M271" s="185">
        <f t="shared" si="91"/>
        <v>171173.47500000001</v>
      </c>
      <c r="N271" s="185">
        <f t="shared" si="91"/>
        <v>188290.82250000001</v>
      </c>
      <c r="O271" s="185">
        <f t="shared" si="91"/>
        <v>4510.5</v>
      </c>
      <c r="P271" s="185">
        <f t="shared" si="91"/>
        <v>151327.27499999999</v>
      </c>
      <c r="Q271" s="185">
        <f t="shared" si="91"/>
        <v>166460.0025</v>
      </c>
    </row>
    <row r="272" spans="1:19" s="66" customFormat="1" x14ac:dyDescent="0.35">
      <c r="B272" s="237"/>
      <c r="C272" s="187" t="s">
        <v>116</v>
      </c>
      <c r="D272" s="187">
        <f>IFERROR(D271/C271,"0")</f>
        <v>1321.5257802367271</v>
      </c>
      <c r="E272" s="187">
        <f>IFERROR(E271/C271,"0")</f>
        <v>1581.2211036786268</v>
      </c>
      <c r="F272" s="187" t="s">
        <v>116</v>
      </c>
      <c r="G272" s="187" t="str">
        <f>IFERROR(G271/F271,"0")</f>
        <v>0</v>
      </c>
      <c r="H272" s="187" t="str">
        <f>IFERROR(H271/F271,"0")</f>
        <v>0</v>
      </c>
      <c r="I272" s="187" t="s">
        <v>116</v>
      </c>
      <c r="J272" s="187">
        <f>J271/I271</f>
        <v>5322.4986716984176</v>
      </c>
      <c r="K272" s="187">
        <f>K271/I271</f>
        <v>6364.3664392039955</v>
      </c>
      <c r="L272" s="187" t="s">
        <v>116</v>
      </c>
      <c r="M272" s="187">
        <f>M271/L271</f>
        <v>37.950000000000003</v>
      </c>
      <c r="N272" s="187">
        <f>N271/L271</f>
        <v>41.745000000000005</v>
      </c>
      <c r="O272" s="187" t="s">
        <v>116</v>
      </c>
      <c r="P272" s="187">
        <f>P271/O271</f>
        <v>33.549999999999997</v>
      </c>
      <c r="Q272" s="187">
        <f>Q271/O271</f>
        <v>36.905000000000001</v>
      </c>
    </row>
    <row r="273" spans="2:17" s="66" customFormat="1" x14ac:dyDescent="0.35">
      <c r="B273" s="234" t="str">
        <f>A104</f>
        <v>03_ZŠ Komenského</v>
      </c>
      <c r="C273" s="186">
        <f>AVERAGE(C136,C153)</f>
        <v>15.620585</v>
      </c>
      <c r="D273" s="186">
        <f t="shared" ref="D273:Q273" si="92">AVERAGE(D136,D153)</f>
        <v>26946.365000000002</v>
      </c>
      <c r="E273" s="186">
        <f t="shared" si="92"/>
        <v>31725.477800000001</v>
      </c>
      <c r="F273" s="186">
        <f t="shared" si="92"/>
        <v>584.56449999999995</v>
      </c>
      <c r="G273" s="186">
        <f t="shared" si="92"/>
        <v>196626.20049999998</v>
      </c>
      <c r="H273" s="186">
        <f t="shared" si="92"/>
        <v>216288.82055000003</v>
      </c>
      <c r="I273" s="186">
        <f t="shared" si="92"/>
        <v>33.328499999999998</v>
      </c>
      <c r="J273" s="186">
        <f t="shared" si="92"/>
        <v>170117.125</v>
      </c>
      <c r="K273" s="186">
        <f t="shared" si="92"/>
        <v>205841.72125</v>
      </c>
      <c r="L273" s="186">
        <f t="shared" si="92"/>
        <v>674.5</v>
      </c>
      <c r="M273" s="186">
        <f t="shared" si="92"/>
        <v>25597.275000000001</v>
      </c>
      <c r="N273" s="186">
        <f t="shared" si="92"/>
        <v>28157.00250000001</v>
      </c>
      <c r="O273" s="186">
        <f t="shared" si="92"/>
        <v>674.5</v>
      </c>
      <c r="P273" s="186">
        <f t="shared" si="92"/>
        <v>22629.474999999999</v>
      </c>
      <c r="Q273" s="186">
        <f t="shared" si="92"/>
        <v>24892.422500000001</v>
      </c>
    </row>
    <row r="274" spans="2:17" s="66" customFormat="1" x14ac:dyDescent="0.35">
      <c r="B274" s="238"/>
      <c r="C274" s="188" t="s">
        <v>116</v>
      </c>
      <c r="D274" s="188">
        <f>IFERROR(D273/C273,"0")</f>
        <v>1725.0547914818812</v>
      </c>
      <c r="E274" s="188">
        <f>IFERROR(E273/C273,"0")</f>
        <v>2031.0044598201669</v>
      </c>
      <c r="F274" s="188" t="s">
        <v>116</v>
      </c>
      <c r="G274" s="188">
        <f>IFERROR(G273/F273,"0")</f>
        <v>336.3635672368062</v>
      </c>
      <c r="H274" s="188">
        <f>IFERROR(H273/F273,"0")</f>
        <v>369.99992396048691</v>
      </c>
      <c r="I274" s="188" t="s">
        <v>116</v>
      </c>
      <c r="J274" s="188">
        <f>IFERROR(J273/I273,"0")</f>
        <v>5104.2538668106881</v>
      </c>
      <c r="K274" s="188">
        <f>IFERROR(K273/I273,"0")</f>
        <v>6176.1471788409326</v>
      </c>
      <c r="L274" s="188" t="s">
        <v>116</v>
      </c>
      <c r="M274" s="188">
        <f>M273/L273</f>
        <v>37.950000000000003</v>
      </c>
      <c r="N274" s="188">
        <f>N273/L273</f>
        <v>41.745000000000012</v>
      </c>
      <c r="O274" s="188" t="s">
        <v>116</v>
      </c>
      <c r="P274" s="188">
        <f>P273/O273</f>
        <v>33.549999999999997</v>
      </c>
      <c r="Q274" s="188">
        <f>Q273/O273</f>
        <v>36.905000000000001</v>
      </c>
    </row>
    <row r="275" spans="2:17" s="66" customFormat="1" x14ac:dyDescent="0.35">
      <c r="B275" s="236" t="str">
        <f>A155</f>
        <v>04_ZŠ Krásovy domky</v>
      </c>
      <c r="C275" s="185">
        <f>AVERAGE(C187,C204)</f>
        <v>0</v>
      </c>
      <c r="D275" s="185">
        <f t="shared" ref="D275:Q275" si="93">AVERAGE(D187,D204)</f>
        <v>0</v>
      </c>
      <c r="E275" s="185">
        <f t="shared" si="93"/>
        <v>0</v>
      </c>
      <c r="F275" s="185">
        <f t="shared" si="93"/>
        <v>753.99</v>
      </c>
      <c r="G275" s="185">
        <f t="shared" si="93"/>
        <v>429020.31</v>
      </c>
      <c r="H275" s="185">
        <f t="shared" si="93"/>
        <v>471922.34100000001</v>
      </c>
      <c r="I275" s="185">
        <f t="shared" si="93"/>
        <v>34.5565</v>
      </c>
      <c r="J275" s="185">
        <f t="shared" si="93"/>
        <v>179189.58050000001</v>
      </c>
      <c r="K275" s="185">
        <f t="shared" si="93"/>
        <v>213922.01925499996</v>
      </c>
      <c r="L275" s="185">
        <f t="shared" si="93"/>
        <v>1251</v>
      </c>
      <c r="M275" s="185">
        <f t="shared" si="93"/>
        <v>47475.450000000012</v>
      </c>
      <c r="N275" s="185">
        <f t="shared" si="93"/>
        <v>52222.99500000001</v>
      </c>
      <c r="O275" s="185">
        <f t="shared" si="93"/>
        <v>1251</v>
      </c>
      <c r="P275" s="185">
        <f t="shared" si="93"/>
        <v>41971.049999999996</v>
      </c>
      <c r="Q275" s="185">
        <f t="shared" si="93"/>
        <v>46168.155000000006</v>
      </c>
    </row>
    <row r="276" spans="2:17" s="66" customFormat="1" x14ac:dyDescent="0.35">
      <c r="B276" s="237"/>
      <c r="C276" s="187" t="s">
        <v>116</v>
      </c>
      <c r="D276" s="187" t="str">
        <f>IFERROR(D275/C275,"0")</f>
        <v>0</v>
      </c>
      <c r="E276" s="187" t="str">
        <f>IFERROR(E275/C275,"0")</f>
        <v>0</v>
      </c>
      <c r="F276" s="187" t="s">
        <v>116</v>
      </c>
      <c r="G276" s="187">
        <f>IFERROR(G275/F275,"0")</f>
        <v>569</v>
      </c>
      <c r="H276" s="187">
        <f>IFERROR(H275/F275,"0")</f>
        <v>625.9</v>
      </c>
      <c r="I276" s="187" t="s">
        <v>116</v>
      </c>
      <c r="J276" s="187">
        <f>IFERROR(J275/I275,"0")</f>
        <v>5185.4088377005774</v>
      </c>
      <c r="K276" s="187">
        <f>IFERROR(K275/I275,"0")</f>
        <v>6190.5001737733846</v>
      </c>
      <c r="L276" s="187" t="s">
        <v>116</v>
      </c>
      <c r="M276" s="187">
        <f>IFERROR(M275/L275,"0")</f>
        <v>37.95000000000001</v>
      </c>
      <c r="N276" s="187">
        <f>IFERROR(N275/L275,"0")</f>
        <v>41.745000000000005</v>
      </c>
      <c r="O276" s="187" t="s">
        <v>116</v>
      </c>
      <c r="P276" s="187">
        <f>IFERROR(P275/O275,"0")</f>
        <v>33.549999999999997</v>
      </c>
      <c r="Q276" s="187">
        <f>IFERROR(Q275/O275,"0")</f>
        <v>36.905000000000008</v>
      </c>
    </row>
    <row r="277" spans="2:17" s="66" customFormat="1" x14ac:dyDescent="0.35">
      <c r="B277" s="234" t="str">
        <f>A206</f>
        <v>05_KD Máj</v>
      </c>
      <c r="C277" s="186">
        <f>AVERAGE(C238,C255)</f>
        <v>0</v>
      </c>
      <c r="D277" s="186">
        <f t="shared" ref="D277:Q277" si="94">AVERAGE(D238,D255)</f>
        <v>0</v>
      </c>
      <c r="E277" s="186">
        <f t="shared" si="94"/>
        <v>0</v>
      </c>
      <c r="F277" s="186">
        <f t="shared" si="94"/>
        <v>721.63499999999999</v>
      </c>
      <c r="G277" s="186">
        <f t="shared" si="94"/>
        <v>410610.315</v>
      </c>
      <c r="H277" s="186">
        <f t="shared" si="94"/>
        <v>451671.34650000004</v>
      </c>
      <c r="I277" s="186">
        <f t="shared" si="94"/>
        <v>48.155500000000004</v>
      </c>
      <c r="J277" s="186">
        <f t="shared" si="94"/>
        <v>276787.94999999995</v>
      </c>
      <c r="K277" s="186">
        <f t="shared" si="94"/>
        <v>331211.00294999999</v>
      </c>
      <c r="L277" s="186">
        <f t="shared" si="94"/>
        <v>782.5</v>
      </c>
      <c r="M277" s="186">
        <f t="shared" si="94"/>
        <v>29695.875000000004</v>
      </c>
      <c r="N277" s="186">
        <f t="shared" si="94"/>
        <v>32665.462500000009</v>
      </c>
      <c r="O277" s="186">
        <f t="shared" si="94"/>
        <v>782.5</v>
      </c>
      <c r="P277" s="186">
        <f t="shared" si="94"/>
        <v>26252.874999999996</v>
      </c>
      <c r="Q277" s="186">
        <f t="shared" si="94"/>
        <v>28878.162499999999</v>
      </c>
    </row>
    <row r="278" spans="2:17" s="66" customFormat="1" x14ac:dyDescent="0.35">
      <c r="B278" s="238"/>
      <c r="C278" s="188" t="s">
        <v>116</v>
      </c>
      <c r="D278" s="188" t="str">
        <f>IFERROR(D277/C277,"0")</f>
        <v>0</v>
      </c>
      <c r="E278" s="188" t="str">
        <f>IFERROR(E277/C277,"0")</f>
        <v>0</v>
      </c>
      <c r="F278" s="188" t="s">
        <v>116</v>
      </c>
      <c r="G278" s="188">
        <f>IFERROR(G277/F277,"0")</f>
        <v>569</v>
      </c>
      <c r="H278" s="188">
        <f>IFERROR(H277/F277,"0")</f>
        <v>625.90000000000009</v>
      </c>
      <c r="I278" s="188" t="s">
        <v>116</v>
      </c>
      <c r="J278" s="188">
        <f>IFERROR(J277/I277,"0")</f>
        <v>5747.7951635846357</v>
      </c>
      <c r="K278" s="188">
        <f>IFERROR(K277/I277,"0")</f>
        <v>6877.9475438942582</v>
      </c>
      <c r="L278" s="188" t="s">
        <v>116</v>
      </c>
      <c r="M278" s="188">
        <f>IFERROR(M277/L277,"0")</f>
        <v>37.950000000000003</v>
      </c>
      <c r="N278" s="188">
        <f>IFERROR(N277/L277,"0")</f>
        <v>41.745000000000012</v>
      </c>
      <c r="O278" s="188" t="s">
        <v>116</v>
      </c>
      <c r="P278" s="188">
        <f>IFERROR(P277/O277,"0")</f>
        <v>33.549999999999997</v>
      </c>
      <c r="Q278" s="188">
        <f>IFERROR(Q277/O277,"0")</f>
        <v>36.905000000000001</v>
      </c>
    </row>
    <row r="279" spans="2:17" s="66" customFormat="1" x14ac:dyDescent="0.35">
      <c r="B279" s="232" t="s">
        <v>9</v>
      </c>
      <c r="C279" s="227" t="s">
        <v>74</v>
      </c>
      <c r="D279" s="228"/>
      <c r="E279" s="228"/>
      <c r="F279" s="229" t="s">
        <v>75</v>
      </c>
      <c r="G279" s="229"/>
      <c r="H279" s="229"/>
      <c r="I279" s="230" t="s">
        <v>76</v>
      </c>
      <c r="J279" s="230"/>
      <c r="K279" s="230"/>
      <c r="L279" s="231" t="s">
        <v>107</v>
      </c>
      <c r="M279" s="231"/>
      <c r="N279" s="231"/>
      <c r="O279" s="231" t="s">
        <v>108</v>
      </c>
      <c r="P279" s="231"/>
      <c r="Q279" s="231"/>
    </row>
    <row r="280" spans="2:17" s="66" customFormat="1" x14ac:dyDescent="0.35">
      <c r="B280" s="232"/>
      <c r="C280" s="184" t="s">
        <v>27</v>
      </c>
      <c r="D280" s="99" t="s">
        <v>72</v>
      </c>
      <c r="E280" s="99" t="s">
        <v>73</v>
      </c>
      <c r="F280" s="184" t="s">
        <v>10</v>
      </c>
      <c r="G280" s="99" t="s">
        <v>72</v>
      </c>
      <c r="H280" s="99" t="s">
        <v>73</v>
      </c>
      <c r="I280" s="184" t="s">
        <v>27</v>
      </c>
      <c r="J280" s="99" t="s">
        <v>72</v>
      </c>
      <c r="K280" s="99" t="s">
        <v>73</v>
      </c>
      <c r="L280" s="184" t="s">
        <v>118</v>
      </c>
      <c r="M280" s="99" t="s">
        <v>72</v>
      </c>
      <c r="N280" s="99" t="s">
        <v>73</v>
      </c>
      <c r="O280" s="184" t="s">
        <v>118</v>
      </c>
      <c r="P280" s="99" t="s">
        <v>72</v>
      </c>
      <c r="Q280" s="99" t="s">
        <v>73</v>
      </c>
    </row>
    <row r="281" spans="2:17" s="66" customFormat="1" x14ac:dyDescent="0.35">
      <c r="B281" s="232"/>
      <c r="C281" s="190">
        <f>C269+C271+C273+C275+C277</f>
        <v>750.36073499999998</v>
      </c>
      <c r="D281" s="190">
        <f t="shared" ref="D281:Q281" si="95">D269+D271+D273+D275+D277</f>
        <v>997924.4149999998</v>
      </c>
      <c r="E281" s="190">
        <f t="shared" si="95"/>
        <v>1193512.1086999997</v>
      </c>
      <c r="F281" s="190">
        <f t="shared" si="95"/>
        <v>3244.1895000000004</v>
      </c>
      <c r="G281" s="190">
        <f t="shared" si="95"/>
        <v>1733632.8255</v>
      </c>
      <c r="H281" s="190">
        <f t="shared" si="95"/>
        <v>1906996.1080500002</v>
      </c>
      <c r="I281" s="190">
        <f t="shared" si="95"/>
        <v>628.92999999999995</v>
      </c>
      <c r="J281" s="190">
        <f t="shared" si="95"/>
        <v>3268967.0405000001</v>
      </c>
      <c r="K281" s="190">
        <f t="shared" si="95"/>
        <v>3912087.864755</v>
      </c>
      <c r="L281" s="190">
        <f t="shared" si="95"/>
        <v>8490</v>
      </c>
      <c r="M281" s="190">
        <f t="shared" si="95"/>
        <v>322195.5</v>
      </c>
      <c r="N281" s="190">
        <f t="shared" si="95"/>
        <v>354415.05000000005</v>
      </c>
      <c r="O281" s="190">
        <f t="shared" si="95"/>
        <v>8490</v>
      </c>
      <c r="P281" s="190">
        <f t="shared" si="95"/>
        <v>284839.49999999994</v>
      </c>
      <c r="Q281" s="190">
        <f t="shared" si="95"/>
        <v>313323.45</v>
      </c>
    </row>
    <row r="282" spans="2:17" s="66" customFormat="1" x14ac:dyDescent="0.35"/>
    <row r="283" spans="2:17" s="66" customFormat="1" x14ac:dyDescent="0.35"/>
    <row r="284" spans="2:17" s="66" customFormat="1" x14ac:dyDescent="0.35"/>
    <row r="285" spans="2:17" s="66" customFormat="1" x14ac:dyDescent="0.35"/>
    <row r="286" spans="2:17" s="66" customFormat="1" x14ac:dyDescent="0.35"/>
    <row r="287" spans="2:17" s="66" customFormat="1" x14ac:dyDescent="0.35"/>
    <row r="288" spans="2:17" s="66" customFormat="1" x14ac:dyDescent="0.35"/>
    <row r="289" s="66" customFormat="1" x14ac:dyDescent="0.35"/>
    <row r="290" s="66" customFormat="1" x14ac:dyDescent="0.35"/>
    <row r="291" s="66" customFormat="1" x14ac:dyDescent="0.35"/>
    <row r="292" s="66" customFormat="1" x14ac:dyDescent="0.35"/>
    <row r="293" s="66" customFormat="1" x14ac:dyDescent="0.35"/>
    <row r="294" s="66" customFormat="1" x14ac:dyDescent="0.35"/>
    <row r="295" s="66" customFormat="1" x14ac:dyDescent="0.35"/>
    <row r="296" s="66" customFormat="1" x14ac:dyDescent="0.35"/>
    <row r="297" s="66" customFormat="1" x14ac:dyDescent="0.35"/>
    <row r="298" s="66" customFormat="1" x14ac:dyDescent="0.35"/>
    <row r="299" s="66" customFormat="1" x14ac:dyDescent="0.35"/>
    <row r="300" s="66" customFormat="1" x14ac:dyDescent="0.35"/>
    <row r="301" s="66" customFormat="1" x14ac:dyDescent="0.35"/>
    <row r="302" s="66" customFormat="1" x14ac:dyDescent="0.35"/>
    <row r="303" s="66" customFormat="1" x14ac:dyDescent="0.35"/>
    <row r="304" s="66" customFormat="1" x14ac:dyDescent="0.35"/>
    <row r="305" s="66" customFormat="1" x14ac:dyDescent="0.35"/>
    <row r="306" s="66" customFormat="1" x14ac:dyDescent="0.35"/>
    <row r="307" s="66" customFormat="1" x14ac:dyDescent="0.35"/>
    <row r="308" s="66" customFormat="1" x14ac:dyDescent="0.35"/>
    <row r="309" s="66" customFormat="1" x14ac:dyDescent="0.35"/>
    <row r="310" s="66" customFormat="1" x14ac:dyDescent="0.35"/>
    <row r="311" s="66" customFormat="1" x14ac:dyDescent="0.35"/>
    <row r="312" s="66" customFormat="1" x14ac:dyDescent="0.35"/>
    <row r="313" s="66" customFormat="1" x14ac:dyDescent="0.35"/>
    <row r="314" s="66" customFormat="1" x14ac:dyDescent="0.35"/>
    <row r="315" s="66" customFormat="1" x14ac:dyDescent="0.35"/>
    <row r="316" s="66" customFormat="1" x14ac:dyDescent="0.35"/>
    <row r="317" s="66" customFormat="1" x14ac:dyDescent="0.35"/>
    <row r="318" s="66" customFormat="1" x14ac:dyDescent="0.35"/>
    <row r="319" s="66" customFormat="1" x14ac:dyDescent="0.35"/>
    <row r="320" s="66" customFormat="1" x14ac:dyDescent="0.35"/>
    <row r="321" s="66" customFormat="1" x14ac:dyDescent="0.35"/>
    <row r="322" s="66" customFormat="1" x14ac:dyDescent="0.35"/>
    <row r="323" s="66" customFormat="1" x14ac:dyDescent="0.35"/>
    <row r="324" s="66" customFormat="1" x14ac:dyDescent="0.35"/>
    <row r="325" s="66" customFormat="1" x14ac:dyDescent="0.35"/>
    <row r="326" s="66" customFormat="1" x14ac:dyDescent="0.35"/>
    <row r="327" s="66" customFormat="1" x14ac:dyDescent="0.35"/>
    <row r="328" s="66" customFormat="1" x14ac:dyDescent="0.35"/>
    <row r="329" s="66" customFormat="1" x14ac:dyDescent="0.35"/>
    <row r="330" s="66" customFormat="1" x14ac:dyDescent="0.35"/>
    <row r="331" s="66" customFormat="1" x14ac:dyDescent="0.35"/>
    <row r="332" s="66" customFormat="1" x14ac:dyDescent="0.35"/>
    <row r="333" s="66" customFormat="1" x14ac:dyDescent="0.35"/>
    <row r="334" s="66" customFormat="1" x14ac:dyDescent="0.35"/>
    <row r="335" s="66" customFormat="1" x14ac:dyDescent="0.35"/>
    <row r="336" s="66" customFormat="1" x14ac:dyDescent="0.35"/>
    <row r="337" s="66" customFormat="1" x14ac:dyDescent="0.35"/>
    <row r="338" s="66" customFormat="1" x14ac:dyDescent="0.35"/>
    <row r="339" s="66" customFormat="1" x14ac:dyDescent="0.35"/>
    <row r="340" s="66" customFormat="1" x14ac:dyDescent="0.35"/>
    <row r="341" s="66" customFormat="1" x14ac:dyDescent="0.35"/>
    <row r="342" s="66" customFormat="1" x14ac:dyDescent="0.35"/>
    <row r="343" s="66" customFormat="1" x14ac:dyDescent="0.35"/>
    <row r="344" s="66" customFormat="1" x14ac:dyDescent="0.35"/>
    <row r="345" s="66" customFormat="1" x14ac:dyDescent="0.35"/>
    <row r="346" s="66" customFormat="1" x14ac:dyDescent="0.35"/>
    <row r="347" s="66" customFormat="1" x14ac:dyDescent="0.35"/>
    <row r="348" s="66" customFormat="1" x14ac:dyDescent="0.35"/>
    <row r="349" s="66" customFormat="1" x14ac:dyDescent="0.35"/>
    <row r="350" s="66" customFormat="1" x14ac:dyDescent="0.35"/>
    <row r="351" s="66" customFormat="1" x14ac:dyDescent="0.35"/>
    <row r="352" s="66" customFormat="1" x14ac:dyDescent="0.35"/>
    <row r="353" s="66" customFormat="1" x14ac:dyDescent="0.35"/>
    <row r="354" s="66" customFormat="1" x14ac:dyDescent="0.35"/>
    <row r="355" s="66" customFormat="1" x14ac:dyDescent="0.35"/>
    <row r="356" s="66" customFormat="1" x14ac:dyDescent="0.35"/>
    <row r="357" s="66" customFormat="1" x14ac:dyDescent="0.35"/>
    <row r="358" s="66" customFormat="1" x14ac:dyDescent="0.35"/>
    <row r="359" s="66" customFormat="1" x14ac:dyDescent="0.35"/>
    <row r="360" s="66" customFormat="1" x14ac:dyDescent="0.35"/>
    <row r="361" s="66" customFormat="1" x14ac:dyDescent="0.35"/>
  </sheetData>
  <mergeCells count="192">
    <mergeCell ref="R240:S240"/>
    <mergeCell ref="A206:A255"/>
    <mergeCell ref="B206:B207"/>
    <mergeCell ref="C206:E206"/>
    <mergeCell ref="F206:H206"/>
    <mergeCell ref="I206:K206"/>
    <mergeCell ref="L206:N206"/>
    <mergeCell ref="O206:Q206"/>
    <mergeCell ref="R206:S206"/>
    <mergeCell ref="B223:B224"/>
    <mergeCell ref="C223:E223"/>
    <mergeCell ref="F223:H223"/>
    <mergeCell ref="I223:K223"/>
    <mergeCell ref="L223:N223"/>
    <mergeCell ref="R223:S223"/>
    <mergeCell ref="B172:B173"/>
    <mergeCell ref="C172:E172"/>
    <mergeCell ref="F172:H172"/>
    <mergeCell ref="I172:K172"/>
    <mergeCell ref="L172:N172"/>
    <mergeCell ref="O172:Q172"/>
    <mergeCell ref="B240:B241"/>
    <mergeCell ref="C240:E240"/>
    <mergeCell ref="F240:H240"/>
    <mergeCell ref="I240:K240"/>
    <mergeCell ref="L240:N240"/>
    <mergeCell ref="O240:Q240"/>
    <mergeCell ref="R172:S172"/>
    <mergeCell ref="A155:A204"/>
    <mergeCell ref="B155:B156"/>
    <mergeCell ref="C155:E155"/>
    <mergeCell ref="F155:H155"/>
    <mergeCell ref="I155:K155"/>
    <mergeCell ref="B189:B190"/>
    <mergeCell ref="C189:E189"/>
    <mergeCell ref="F189:H189"/>
    <mergeCell ref="I189:K189"/>
    <mergeCell ref="L155:N155"/>
    <mergeCell ref="L189:N189"/>
    <mergeCell ref="R189:S189"/>
    <mergeCell ref="O189:Q189"/>
    <mergeCell ref="O155:Q155"/>
    <mergeCell ref="G192:G203"/>
    <mergeCell ref="H192:H203"/>
    <mergeCell ref="G175:G186"/>
    <mergeCell ref="H175:H186"/>
    <mergeCell ref="I168:I169"/>
    <mergeCell ref="J168:J169"/>
    <mergeCell ref="K168:K169"/>
    <mergeCell ref="I164:I165"/>
    <mergeCell ref="J164:J165"/>
    <mergeCell ref="B138:B139"/>
    <mergeCell ref="C138:E138"/>
    <mergeCell ref="F138:H138"/>
    <mergeCell ref="I138:K138"/>
    <mergeCell ref="L138:N138"/>
    <mergeCell ref="O138:Q138"/>
    <mergeCell ref="R138:S138"/>
    <mergeCell ref="A104:A153"/>
    <mergeCell ref="B104:B105"/>
    <mergeCell ref="C104:E104"/>
    <mergeCell ref="F104:H104"/>
    <mergeCell ref="I104:K104"/>
    <mergeCell ref="B121:B122"/>
    <mergeCell ref="C121:E121"/>
    <mergeCell ref="F121:H121"/>
    <mergeCell ref="I121:K121"/>
    <mergeCell ref="D142:D152"/>
    <mergeCell ref="E142:E152"/>
    <mergeCell ref="D125:D135"/>
    <mergeCell ref="E125:E135"/>
    <mergeCell ref="H107:H118"/>
    <mergeCell ref="D108:D118"/>
    <mergeCell ref="E108:E118"/>
    <mergeCell ref="I141:I152"/>
    <mergeCell ref="A53:A102"/>
    <mergeCell ref="B53:B54"/>
    <mergeCell ref="C53:E53"/>
    <mergeCell ref="F53:H53"/>
    <mergeCell ref="I53:K53"/>
    <mergeCell ref="B70:B71"/>
    <mergeCell ref="C70:E70"/>
    <mergeCell ref="F70:H70"/>
    <mergeCell ref="I70:K70"/>
    <mergeCell ref="B87:B88"/>
    <mergeCell ref="C87:E87"/>
    <mergeCell ref="F87:H87"/>
    <mergeCell ref="I87:K87"/>
    <mergeCell ref="O264:O265"/>
    <mergeCell ref="O2:Q2"/>
    <mergeCell ref="O19:Q19"/>
    <mergeCell ref="O36:Q36"/>
    <mergeCell ref="O53:Q53"/>
    <mergeCell ref="O70:Q70"/>
    <mergeCell ref="O87:Q87"/>
    <mergeCell ref="O104:Q104"/>
    <mergeCell ref="O121:Q121"/>
    <mergeCell ref="O223:Q223"/>
    <mergeCell ref="L263:N263"/>
    <mergeCell ref="C258:E258"/>
    <mergeCell ref="F258:H258"/>
    <mergeCell ref="I258:K258"/>
    <mergeCell ref="L258:N258"/>
    <mergeCell ref="R2:S2"/>
    <mergeCell ref="R19:S19"/>
    <mergeCell ref="R36:S36"/>
    <mergeCell ref="R258:S258"/>
    <mergeCell ref="L19:N19"/>
    <mergeCell ref="L36:N36"/>
    <mergeCell ref="L2:N2"/>
    <mergeCell ref="L53:N53"/>
    <mergeCell ref="R53:S53"/>
    <mergeCell ref="L70:N70"/>
    <mergeCell ref="R70:S70"/>
    <mergeCell ref="L87:N87"/>
    <mergeCell ref="R87:S87"/>
    <mergeCell ref="L104:N104"/>
    <mergeCell ref="R104:S104"/>
    <mergeCell ref="L121:N121"/>
    <mergeCell ref="O263:Q263"/>
    <mergeCell ref="R121:S121"/>
    <mergeCell ref="R155:S155"/>
    <mergeCell ref="B258:B259"/>
    <mergeCell ref="B263:B265"/>
    <mergeCell ref="O258:Q258"/>
    <mergeCell ref="A2:A51"/>
    <mergeCell ref="B19:B20"/>
    <mergeCell ref="C19:E19"/>
    <mergeCell ref="F19:H19"/>
    <mergeCell ref="I19:K19"/>
    <mergeCell ref="B36:B37"/>
    <mergeCell ref="C36:E36"/>
    <mergeCell ref="F36:H36"/>
    <mergeCell ref="I36:K36"/>
    <mergeCell ref="B2:B3"/>
    <mergeCell ref="C2:E2"/>
    <mergeCell ref="I2:K2"/>
    <mergeCell ref="F2:H2"/>
    <mergeCell ref="A258:A261"/>
    <mergeCell ref="C264:C265"/>
    <mergeCell ref="F264:F265"/>
    <mergeCell ref="I264:I265"/>
    <mergeCell ref="L264:L265"/>
    <mergeCell ref="C263:E263"/>
    <mergeCell ref="F263:H263"/>
    <mergeCell ref="I263:K263"/>
    <mergeCell ref="C279:E279"/>
    <mergeCell ref="F279:H279"/>
    <mergeCell ref="I279:K279"/>
    <mergeCell ref="L279:N279"/>
    <mergeCell ref="O279:Q279"/>
    <mergeCell ref="B279:B281"/>
    <mergeCell ref="C267:E267"/>
    <mergeCell ref="F267:H267"/>
    <mergeCell ref="I267:K267"/>
    <mergeCell ref="L267:N267"/>
    <mergeCell ref="O267:Q267"/>
    <mergeCell ref="B267:B268"/>
    <mergeCell ref="B269:B270"/>
    <mergeCell ref="B271:B272"/>
    <mergeCell ref="B273:B274"/>
    <mergeCell ref="B275:B276"/>
    <mergeCell ref="B277:B278"/>
    <mergeCell ref="J141:J152"/>
    <mergeCell ref="K141:K152"/>
    <mergeCell ref="G124:G135"/>
    <mergeCell ref="H124:H135"/>
    <mergeCell ref="I125:I135"/>
    <mergeCell ref="J125:J135"/>
    <mergeCell ref="K125:K135"/>
    <mergeCell ref="I107:I118"/>
    <mergeCell ref="J107:J118"/>
    <mergeCell ref="K107:K118"/>
    <mergeCell ref="G107:G118"/>
    <mergeCell ref="G5:G16"/>
    <mergeCell ref="H5:H16"/>
    <mergeCell ref="G22:G33"/>
    <mergeCell ref="H22:H33"/>
    <mergeCell ref="F39:F50"/>
    <mergeCell ref="G39:G50"/>
    <mergeCell ref="H39:H50"/>
    <mergeCell ref="G141:G152"/>
    <mergeCell ref="H141:H152"/>
    <mergeCell ref="K164:K165"/>
    <mergeCell ref="G158:G169"/>
    <mergeCell ref="H158:H169"/>
    <mergeCell ref="G243:G254"/>
    <mergeCell ref="H243:H254"/>
    <mergeCell ref="G226:G237"/>
    <mergeCell ref="H226:H237"/>
    <mergeCell ref="G209:G220"/>
    <mergeCell ref="H209:H220"/>
  </mergeCells>
  <pageMargins left="0.7" right="0.7" top="0.78740157499999996" bottom="0.78740157499999996" header="0.3" footer="0.3"/>
  <pageSetup paperSize="9" orientation="portrait" r:id="rId1"/>
  <ignoredErrors>
    <ignoredError sqref="C271:Q27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206"/>
  <sheetViews>
    <sheetView showGridLines="0" zoomScaleNormal="100" workbookViewId="0">
      <selection activeCell="B4" sqref="B4:N4"/>
    </sheetView>
  </sheetViews>
  <sheetFormatPr defaultColWidth="9.36328125" defaultRowHeight="14.5" x14ac:dyDescent="0.25"/>
  <cols>
    <col min="1" max="1" width="4.08984375" style="111" customWidth="1"/>
    <col min="2" max="2" width="35.453125" style="26" customWidth="1"/>
    <col min="3" max="3" width="11.36328125" style="26" bestFit="1" customWidth="1"/>
    <col min="4" max="4" width="11.36328125" style="26" customWidth="1"/>
    <col min="5" max="14" width="11.6328125" style="26" customWidth="1"/>
    <col min="15" max="15" width="11.54296875" style="107" customWidth="1"/>
    <col min="16" max="16" width="9.36328125" style="45" customWidth="1"/>
    <col min="17" max="42" width="9.36328125" style="45"/>
    <col min="43" max="16384" width="9.36328125" style="26"/>
  </cols>
  <sheetData>
    <row r="1" spans="1:42" s="45" customFormat="1" ht="26.5" thickBot="1" x14ac:dyDescent="0.3">
      <c r="A1" s="111"/>
      <c r="B1" s="310" t="s">
        <v>94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107"/>
    </row>
    <row r="2" spans="1:42" s="47" customFormat="1" ht="15" thickBot="1" x14ac:dyDescent="0.3">
      <c r="A2" s="111"/>
      <c r="B2" s="72" t="s">
        <v>85</v>
      </c>
      <c r="C2" s="73">
        <v>10</v>
      </c>
      <c r="D2" s="106"/>
      <c r="E2" s="106"/>
      <c r="F2" s="106"/>
      <c r="G2" s="106"/>
      <c r="H2" s="106"/>
      <c r="I2" s="106"/>
      <c r="J2" s="46"/>
      <c r="K2" s="46"/>
      <c r="L2" s="46"/>
      <c r="M2" s="46"/>
      <c r="N2" s="46"/>
      <c r="O2" s="107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</row>
    <row r="3" spans="1:42" s="60" customFormat="1" ht="15" thickBot="1" x14ac:dyDescent="0.3">
      <c r="A3" s="112"/>
      <c r="B3" s="103"/>
      <c r="C3" s="104" t="s">
        <v>7</v>
      </c>
      <c r="D3" s="104" t="s">
        <v>84</v>
      </c>
      <c r="E3" s="105">
        <v>2026</v>
      </c>
      <c r="F3" s="105">
        <f>E3+1</f>
        <v>2027</v>
      </c>
      <c r="G3" s="105">
        <f t="shared" ref="G3:N3" si="0">F3+1</f>
        <v>2028</v>
      </c>
      <c r="H3" s="105">
        <f t="shared" si="0"/>
        <v>2029</v>
      </c>
      <c r="I3" s="105">
        <f t="shared" si="0"/>
        <v>2030</v>
      </c>
      <c r="J3" s="105">
        <f t="shared" si="0"/>
        <v>2031</v>
      </c>
      <c r="K3" s="105">
        <f t="shared" si="0"/>
        <v>2032</v>
      </c>
      <c r="L3" s="105">
        <f t="shared" si="0"/>
        <v>2033</v>
      </c>
      <c r="M3" s="105">
        <f t="shared" si="0"/>
        <v>2034</v>
      </c>
      <c r="N3" s="105">
        <f t="shared" si="0"/>
        <v>2035</v>
      </c>
      <c r="O3" s="109"/>
    </row>
    <row r="4" spans="1:42" ht="15" thickBot="1" x14ac:dyDescent="0.3">
      <c r="A4" s="307" t="s">
        <v>8</v>
      </c>
      <c r="B4" s="296" t="s">
        <v>83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  <c r="O4" s="289"/>
      <c r="P4" s="290"/>
    </row>
    <row r="5" spans="1:42" x14ac:dyDescent="0.25">
      <c r="A5" s="308"/>
      <c r="B5" s="80" t="s">
        <v>15</v>
      </c>
      <c r="C5" s="74">
        <v>1</v>
      </c>
      <c r="D5" s="84">
        <f>'Ref. spotřeby'!F261</f>
        <v>3244.1895000000004</v>
      </c>
      <c r="E5" s="75">
        <f>D5</f>
        <v>3244.1895000000004</v>
      </c>
      <c r="F5" s="75">
        <f t="shared" ref="F5:N15" si="1">E5</f>
        <v>3244.1895000000004</v>
      </c>
      <c r="G5" s="75">
        <f t="shared" si="1"/>
        <v>3244.1895000000004</v>
      </c>
      <c r="H5" s="75">
        <f t="shared" si="1"/>
        <v>3244.1895000000004</v>
      </c>
      <c r="I5" s="75">
        <f t="shared" si="1"/>
        <v>3244.1895000000004</v>
      </c>
      <c r="J5" s="75">
        <f t="shared" si="1"/>
        <v>3244.1895000000004</v>
      </c>
      <c r="K5" s="75">
        <f t="shared" si="1"/>
        <v>3244.1895000000004</v>
      </c>
      <c r="L5" s="75">
        <f t="shared" si="1"/>
        <v>3244.1895000000004</v>
      </c>
      <c r="M5" s="75">
        <f t="shared" si="1"/>
        <v>3244.1895000000004</v>
      </c>
      <c r="N5" s="81">
        <f t="shared" si="1"/>
        <v>3244.1895000000004</v>
      </c>
      <c r="P5" s="107"/>
    </row>
    <row r="6" spans="1:42" x14ac:dyDescent="0.25">
      <c r="A6" s="308"/>
      <c r="B6" s="44" t="s">
        <v>12</v>
      </c>
      <c r="C6" s="48">
        <v>2</v>
      </c>
      <c r="D6" s="85">
        <f>'Ref. spotřeby'!I261</f>
        <v>628.92999999999995</v>
      </c>
      <c r="E6" s="49">
        <f t="shared" ref="E6:L15" si="2">D6</f>
        <v>628.92999999999995</v>
      </c>
      <c r="F6" s="49">
        <f t="shared" si="2"/>
        <v>628.92999999999995</v>
      </c>
      <c r="G6" s="49">
        <f t="shared" si="2"/>
        <v>628.92999999999995</v>
      </c>
      <c r="H6" s="49">
        <f t="shared" si="2"/>
        <v>628.92999999999995</v>
      </c>
      <c r="I6" s="49">
        <f t="shared" si="2"/>
        <v>628.92999999999995</v>
      </c>
      <c r="J6" s="49">
        <f t="shared" si="2"/>
        <v>628.92999999999995</v>
      </c>
      <c r="K6" s="49">
        <f t="shared" si="2"/>
        <v>628.92999999999995</v>
      </c>
      <c r="L6" s="49">
        <f t="shared" si="2"/>
        <v>628.92999999999995</v>
      </c>
      <c r="M6" s="49">
        <f t="shared" si="1"/>
        <v>628.92999999999995</v>
      </c>
      <c r="N6" s="55">
        <f t="shared" si="1"/>
        <v>628.92999999999995</v>
      </c>
      <c r="P6" s="107"/>
    </row>
    <row r="7" spans="1:42" x14ac:dyDescent="0.25">
      <c r="A7" s="308"/>
      <c r="B7" s="44" t="s">
        <v>11</v>
      </c>
      <c r="C7" s="48">
        <v>3</v>
      </c>
      <c r="D7" s="85">
        <f>'Ref. spotřeby'!C261</f>
        <v>750.36073499999998</v>
      </c>
      <c r="E7" s="49">
        <f t="shared" si="2"/>
        <v>750.36073499999998</v>
      </c>
      <c r="F7" s="49">
        <f t="shared" si="2"/>
        <v>750.36073499999998</v>
      </c>
      <c r="G7" s="49">
        <f t="shared" si="2"/>
        <v>750.36073499999998</v>
      </c>
      <c r="H7" s="49">
        <f t="shared" si="2"/>
        <v>750.36073499999998</v>
      </c>
      <c r="I7" s="49">
        <f t="shared" si="2"/>
        <v>750.36073499999998</v>
      </c>
      <c r="J7" s="49">
        <f t="shared" si="2"/>
        <v>750.36073499999998</v>
      </c>
      <c r="K7" s="49">
        <f t="shared" si="2"/>
        <v>750.36073499999998</v>
      </c>
      <c r="L7" s="49">
        <f t="shared" si="2"/>
        <v>750.36073499999998</v>
      </c>
      <c r="M7" s="49">
        <f t="shared" si="1"/>
        <v>750.36073499999998</v>
      </c>
      <c r="N7" s="55">
        <f t="shared" si="1"/>
        <v>750.36073499999998</v>
      </c>
      <c r="P7" s="107"/>
    </row>
    <row r="8" spans="1:42" x14ac:dyDescent="0.25">
      <c r="A8" s="308"/>
      <c r="B8" s="44" t="s">
        <v>41</v>
      </c>
      <c r="C8" s="48">
        <v>4</v>
      </c>
      <c r="D8" s="85">
        <f>'Ref. spotřeby'!L261</f>
        <v>8490</v>
      </c>
      <c r="E8" s="49">
        <f t="shared" si="2"/>
        <v>8490</v>
      </c>
      <c r="F8" s="49">
        <f t="shared" si="2"/>
        <v>8490</v>
      </c>
      <c r="G8" s="49">
        <f t="shared" si="2"/>
        <v>8490</v>
      </c>
      <c r="H8" s="49">
        <f t="shared" si="2"/>
        <v>8490</v>
      </c>
      <c r="I8" s="49">
        <f t="shared" si="2"/>
        <v>8490</v>
      </c>
      <c r="J8" s="49">
        <f t="shared" si="2"/>
        <v>8490</v>
      </c>
      <c r="K8" s="49">
        <f t="shared" si="2"/>
        <v>8490</v>
      </c>
      <c r="L8" s="49">
        <f t="shared" si="2"/>
        <v>8490</v>
      </c>
      <c r="M8" s="49">
        <f t="shared" si="1"/>
        <v>8490</v>
      </c>
      <c r="N8" s="55">
        <f t="shared" si="1"/>
        <v>8490</v>
      </c>
      <c r="P8" s="107"/>
    </row>
    <row r="9" spans="1:42" ht="15" thickBot="1" x14ac:dyDescent="0.3">
      <c r="A9" s="308"/>
      <c r="B9" s="87" t="s">
        <v>42</v>
      </c>
      <c r="C9" s="50">
        <v>5</v>
      </c>
      <c r="D9" s="88">
        <f>'Ref. spotřeby'!O261</f>
        <v>8490</v>
      </c>
      <c r="E9" s="51">
        <f t="shared" si="2"/>
        <v>8490</v>
      </c>
      <c r="F9" s="51">
        <f t="shared" si="2"/>
        <v>8490</v>
      </c>
      <c r="G9" s="51">
        <f t="shared" si="2"/>
        <v>8490</v>
      </c>
      <c r="H9" s="51">
        <f t="shared" si="2"/>
        <v>8490</v>
      </c>
      <c r="I9" s="51">
        <f t="shared" si="2"/>
        <v>8490</v>
      </c>
      <c r="J9" s="51">
        <f t="shared" si="2"/>
        <v>8490</v>
      </c>
      <c r="K9" s="51">
        <f t="shared" si="2"/>
        <v>8490</v>
      </c>
      <c r="L9" s="51">
        <f t="shared" si="2"/>
        <v>8490</v>
      </c>
      <c r="M9" s="51">
        <f t="shared" si="1"/>
        <v>8490</v>
      </c>
      <c r="N9" s="89">
        <f t="shared" si="1"/>
        <v>8490</v>
      </c>
      <c r="P9" s="107"/>
    </row>
    <row r="10" spans="1:42" x14ac:dyDescent="0.25">
      <c r="A10" s="308"/>
      <c r="B10" s="43" t="s">
        <v>77</v>
      </c>
      <c r="C10" s="52">
        <v>6</v>
      </c>
      <c r="D10" s="86">
        <f>'Ref. spotřeby'!G261</f>
        <v>1733632.8255</v>
      </c>
      <c r="E10" s="53">
        <f t="shared" si="2"/>
        <v>1733632.8255</v>
      </c>
      <c r="F10" s="53">
        <f t="shared" si="2"/>
        <v>1733632.8255</v>
      </c>
      <c r="G10" s="53">
        <f t="shared" si="2"/>
        <v>1733632.8255</v>
      </c>
      <c r="H10" s="53">
        <f t="shared" si="2"/>
        <v>1733632.8255</v>
      </c>
      <c r="I10" s="53">
        <f t="shared" si="2"/>
        <v>1733632.8255</v>
      </c>
      <c r="J10" s="53">
        <f t="shared" si="2"/>
        <v>1733632.8255</v>
      </c>
      <c r="K10" s="53">
        <f t="shared" si="2"/>
        <v>1733632.8255</v>
      </c>
      <c r="L10" s="53">
        <f t="shared" si="2"/>
        <v>1733632.8255</v>
      </c>
      <c r="M10" s="53">
        <f t="shared" si="1"/>
        <v>1733632.8255</v>
      </c>
      <c r="N10" s="54">
        <f t="shared" si="1"/>
        <v>1733632.8255</v>
      </c>
      <c r="P10" s="107"/>
    </row>
    <row r="11" spans="1:42" x14ac:dyDescent="0.25">
      <c r="A11" s="308"/>
      <c r="B11" s="80" t="s">
        <v>78</v>
      </c>
      <c r="C11" s="74">
        <f t="shared" ref="C11:C12" si="3">C10+1</f>
        <v>7</v>
      </c>
      <c r="D11" s="84">
        <f>'Ref. spotřeby'!J261</f>
        <v>3268967.0405000001</v>
      </c>
      <c r="E11" s="75">
        <f t="shared" si="2"/>
        <v>3268967.0405000001</v>
      </c>
      <c r="F11" s="75">
        <f t="shared" si="2"/>
        <v>3268967.0405000001</v>
      </c>
      <c r="G11" s="75">
        <f t="shared" si="2"/>
        <v>3268967.0405000001</v>
      </c>
      <c r="H11" s="75">
        <f t="shared" si="2"/>
        <v>3268967.0405000001</v>
      </c>
      <c r="I11" s="75">
        <f t="shared" si="2"/>
        <v>3268967.0405000001</v>
      </c>
      <c r="J11" s="75">
        <f t="shared" si="2"/>
        <v>3268967.0405000001</v>
      </c>
      <c r="K11" s="75">
        <f t="shared" si="2"/>
        <v>3268967.0405000001</v>
      </c>
      <c r="L11" s="75">
        <f t="shared" si="2"/>
        <v>3268967.0405000001</v>
      </c>
      <c r="M11" s="75">
        <f t="shared" si="1"/>
        <v>3268967.0405000001</v>
      </c>
      <c r="N11" s="81">
        <f t="shared" si="1"/>
        <v>3268967.0405000001</v>
      </c>
      <c r="P11" s="107"/>
    </row>
    <row r="12" spans="1:42" x14ac:dyDescent="0.25">
      <c r="A12" s="308"/>
      <c r="B12" s="44" t="s">
        <v>79</v>
      </c>
      <c r="C12" s="48">
        <f t="shared" si="3"/>
        <v>8</v>
      </c>
      <c r="D12" s="85">
        <f>'Ref. spotřeby'!D261</f>
        <v>997924.4149999998</v>
      </c>
      <c r="E12" s="49">
        <f t="shared" si="2"/>
        <v>997924.4149999998</v>
      </c>
      <c r="F12" s="49">
        <f t="shared" si="2"/>
        <v>997924.4149999998</v>
      </c>
      <c r="G12" s="49">
        <f t="shared" si="2"/>
        <v>997924.4149999998</v>
      </c>
      <c r="H12" s="49">
        <f t="shared" si="2"/>
        <v>997924.4149999998</v>
      </c>
      <c r="I12" s="49">
        <f t="shared" si="2"/>
        <v>997924.4149999998</v>
      </c>
      <c r="J12" s="49">
        <f t="shared" si="2"/>
        <v>997924.4149999998</v>
      </c>
      <c r="K12" s="49">
        <f t="shared" si="2"/>
        <v>997924.4149999998</v>
      </c>
      <c r="L12" s="49">
        <f t="shared" si="2"/>
        <v>997924.4149999998</v>
      </c>
      <c r="M12" s="49">
        <f t="shared" si="1"/>
        <v>997924.4149999998</v>
      </c>
      <c r="N12" s="55">
        <f t="shared" si="1"/>
        <v>997924.4149999998</v>
      </c>
      <c r="P12" s="107"/>
    </row>
    <row r="13" spans="1:42" x14ac:dyDescent="0.25">
      <c r="A13" s="308"/>
      <c r="B13" s="44" t="s">
        <v>80</v>
      </c>
      <c r="C13" s="48">
        <f>C12+1</f>
        <v>9</v>
      </c>
      <c r="D13" s="85">
        <f>'Ref. spotřeby'!M261</f>
        <v>322195.5</v>
      </c>
      <c r="E13" s="49">
        <f t="shared" si="2"/>
        <v>322195.5</v>
      </c>
      <c r="F13" s="49">
        <f t="shared" si="2"/>
        <v>322195.5</v>
      </c>
      <c r="G13" s="49">
        <f t="shared" si="2"/>
        <v>322195.5</v>
      </c>
      <c r="H13" s="49">
        <f t="shared" si="2"/>
        <v>322195.5</v>
      </c>
      <c r="I13" s="49">
        <f t="shared" si="2"/>
        <v>322195.5</v>
      </c>
      <c r="J13" s="49">
        <f t="shared" si="2"/>
        <v>322195.5</v>
      </c>
      <c r="K13" s="49">
        <f t="shared" si="2"/>
        <v>322195.5</v>
      </c>
      <c r="L13" s="49">
        <f t="shared" si="2"/>
        <v>322195.5</v>
      </c>
      <c r="M13" s="49">
        <f t="shared" si="1"/>
        <v>322195.5</v>
      </c>
      <c r="N13" s="55">
        <f t="shared" si="1"/>
        <v>322195.5</v>
      </c>
      <c r="P13" s="107"/>
    </row>
    <row r="14" spans="1:42" x14ac:dyDescent="0.25">
      <c r="A14" s="308"/>
      <c r="B14" s="44" t="s">
        <v>81</v>
      </c>
      <c r="C14" s="48">
        <f>C13+1</f>
        <v>10</v>
      </c>
      <c r="D14" s="85">
        <f>'Ref. spotřeby'!P261</f>
        <v>284839.49999999994</v>
      </c>
      <c r="E14" s="49">
        <f t="shared" si="2"/>
        <v>284839.49999999994</v>
      </c>
      <c r="F14" s="49">
        <f t="shared" si="2"/>
        <v>284839.49999999994</v>
      </c>
      <c r="G14" s="49">
        <f t="shared" si="2"/>
        <v>284839.49999999994</v>
      </c>
      <c r="H14" s="49">
        <f t="shared" si="2"/>
        <v>284839.49999999994</v>
      </c>
      <c r="I14" s="49">
        <f t="shared" si="2"/>
        <v>284839.49999999994</v>
      </c>
      <c r="J14" s="49">
        <f t="shared" si="2"/>
        <v>284839.49999999994</v>
      </c>
      <c r="K14" s="49">
        <f t="shared" si="2"/>
        <v>284839.49999999994</v>
      </c>
      <c r="L14" s="49">
        <f t="shared" si="2"/>
        <v>284839.49999999994</v>
      </c>
      <c r="M14" s="49">
        <f t="shared" si="1"/>
        <v>284839.49999999994</v>
      </c>
      <c r="N14" s="55">
        <f t="shared" si="1"/>
        <v>284839.49999999994</v>
      </c>
      <c r="P14" s="107"/>
    </row>
    <row r="15" spans="1:42" ht="15" thickBot="1" x14ac:dyDescent="0.3">
      <c r="A15" s="308"/>
      <c r="B15" s="44" t="s">
        <v>82</v>
      </c>
      <c r="C15" s="48">
        <f>C14+1</f>
        <v>11</v>
      </c>
      <c r="D15" s="85">
        <f>'Ref. spotřeby'!R261</f>
        <v>0</v>
      </c>
      <c r="E15" s="49">
        <f t="shared" si="2"/>
        <v>0</v>
      </c>
      <c r="F15" s="49">
        <f t="shared" si="2"/>
        <v>0</v>
      </c>
      <c r="G15" s="49">
        <f t="shared" si="2"/>
        <v>0</v>
      </c>
      <c r="H15" s="49">
        <f t="shared" si="2"/>
        <v>0</v>
      </c>
      <c r="I15" s="49">
        <f t="shared" si="2"/>
        <v>0</v>
      </c>
      <c r="J15" s="49">
        <f t="shared" si="2"/>
        <v>0</v>
      </c>
      <c r="K15" s="49">
        <f t="shared" si="2"/>
        <v>0</v>
      </c>
      <c r="L15" s="49">
        <f t="shared" si="2"/>
        <v>0</v>
      </c>
      <c r="M15" s="49">
        <f t="shared" si="1"/>
        <v>0</v>
      </c>
      <c r="N15" s="55">
        <f t="shared" si="1"/>
        <v>0</v>
      </c>
      <c r="P15" s="107"/>
    </row>
    <row r="16" spans="1:42" ht="15" thickBot="1" x14ac:dyDescent="0.3">
      <c r="A16" s="309"/>
      <c r="B16" s="94" t="s">
        <v>43</v>
      </c>
      <c r="C16" s="95" t="s">
        <v>8</v>
      </c>
      <c r="D16" s="96">
        <f>SUM(D10:D15)</f>
        <v>6607559.2810000004</v>
      </c>
      <c r="E16" s="96">
        <f t="shared" ref="E16:N16" si="4">SUM(E10:E15)</f>
        <v>6607559.2810000004</v>
      </c>
      <c r="F16" s="96">
        <f t="shared" si="4"/>
        <v>6607559.2810000004</v>
      </c>
      <c r="G16" s="96">
        <f t="shared" si="4"/>
        <v>6607559.2810000004</v>
      </c>
      <c r="H16" s="96">
        <f t="shared" si="4"/>
        <v>6607559.2810000004</v>
      </c>
      <c r="I16" s="96">
        <f t="shared" si="4"/>
        <v>6607559.2810000004</v>
      </c>
      <c r="J16" s="96">
        <f t="shared" si="4"/>
        <v>6607559.2810000004</v>
      </c>
      <c r="K16" s="96">
        <f t="shared" si="4"/>
        <v>6607559.2810000004</v>
      </c>
      <c r="L16" s="96">
        <f t="shared" si="4"/>
        <v>6607559.2810000004</v>
      </c>
      <c r="M16" s="96">
        <f t="shared" si="4"/>
        <v>6607559.2810000004</v>
      </c>
      <c r="N16" s="97">
        <f t="shared" si="4"/>
        <v>6607559.2810000004</v>
      </c>
      <c r="O16" s="108">
        <f>SUM(E16:N16)</f>
        <v>66075592.810000017</v>
      </c>
      <c r="P16" s="107"/>
    </row>
    <row r="17" spans="1:16" s="60" customFormat="1" ht="15" thickBot="1" x14ac:dyDescent="0.3">
      <c r="A17" s="140"/>
      <c r="B17" s="141"/>
      <c r="C17" s="140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09"/>
      <c r="P17" s="109"/>
    </row>
    <row r="18" spans="1:16" ht="15" thickBot="1" x14ac:dyDescent="0.3">
      <c r="A18" s="307" t="s">
        <v>0</v>
      </c>
      <c r="B18" s="296" t="s">
        <v>88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1:16" x14ac:dyDescent="0.25">
      <c r="A19" s="308"/>
      <c r="B19" s="80" t="s">
        <v>15</v>
      </c>
      <c r="C19" s="74">
        <f>C15+1</f>
        <v>12</v>
      </c>
      <c r="D19" s="305" t="s">
        <v>87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3">
        <v>0</v>
      </c>
    </row>
    <row r="20" spans="1:16" x14ac:dyDescent="0.25">
      <c r="A20" s="308"/>
      <c r="B20" s="44" t="s">
        <v>12</v>
      </c>
      <c r="C20" s="48">
        <f>C19+1</f>
        <v>13</v>
      </c>
      <c r="D20" s="305"/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76">
        <v>0</v>
      </c>
    </row>
    <row r="21" spans="1:16" x14ac:dyDescent="0.25">
      <c r="A21" s="308"/>
      <c r="B21" s="44" t="s">
        <v>11</v>
      </c>
      <c r="C21" s="48">
        <f t="shared" ref="C21:C28" si="5">C20+1</f>
        <v>14</v>
      </c>
      <c r="D21" s="305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76">
        <v>0</v>
      </c>
    </row>
    <row r="22" spans="1:16" x14ac:dyDescent="0.25">
      <c r="A22" s="308"/>
      <c r="B22" s="44" t="s">
        <v>41</v>
      </c>
      <c r="C22" s="48">
        <f>C21+1</f>
        <v>15</v>
      </c>
      <c r="D22" s="305"/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76">
        <v>0</v>
      </c>
    </row>
    <row r="23" spans="1:16" ht="15" thickBot="1" x14ac:dyDescent="0.3">
      <c r="A23" s="308"/>
      <c r="B23" s="62" t="s">
        <v>42</v>
      </c>
      <c r="C23" s="63">
        <f>C22+1</f>
        <v>16</v>
      </c>
      <c r="D23" s="306"/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8">
        <v>0</v>
      </c>
    </row>
    <row r="24" spans="1:16" x14ac:dyDescent="0.25">
      <c r="A24" s="308"/>
      <c r="B24" s="43" t="str">
        <f t="shared" ref="B24:B29" si="6">B10</f>
        <v>Teplo [Kč bez DPH]</v>
      </c>
      <c r="C24" s="52">
        <f t="shared" si="5"/>
        <v>17</v>
      </c>
      <c r="D24" s="79"/>
      <c r="E24" s="53">
        <f>E19*'Ref. spotřeby'!$G$265</f>
        <v>0</v>
      </c>
      <c r="F24" s="53">
        <f>F19*'Ref. spotřeby'!$G$265</f>
        <v>0</v>
      </c>
      <c r="G24" s="53">
        <f>G19*'Ref. spotřeby'!$G$265</f>
        <v>0</v>
      </c>
      <c r="H24" s="53">
        <f>H19*'Ref. spotřeby'!$G$265</f>
        <v>0</v>
      </c>
      <c r="I24" s="53">
        <f>I19*'Ref. spotřeby'!$G$265</f>
        <v>0</v>
      </c>
      <c r="J24" s="53">
        <f>J19*'Ref. spotřeby'!$G$265</f>
        <v>0</v>
      </c>
      <c r="K24" s="53">
        <f>K19*'Ref. spotřeby'!$G$265</f>
        <v>0</v>
      </c>
      <c r="L24" s="53">
        <f>L19*'Ref. spotřeby'!$G$265</f>
        <v>0</v>
      </c>
      <c r="M24" s="53">
        <f>M19*'Ref. spotřeby'!$G$265</f>
        <v>0</v>
      </c>
      <c r="N24" s="54">
        <f>N19*'Ref. spotřeby'!$G$265</f>
        <v>0</v>
      </c>
    </row>
    <row r="25" spans="1:16" x14ac:dyDescent="0.25">
      <c r="A25" s="308"/>
      <c r="B25" s="44" t="str">
        <f t="shared" si="6"/>
        <v>Elektrická energie [Kč bez DPH]</v>
      </c>
      <c r="C25" s="48">
        <f t="shared" si="5"/>
        <v>18</v>
      </c>
      <c r="D25" s="56"/>
      <c r="E25" s="49">
        <f>E20*'Ref. spotřeby'!$J$265</f>
        <v>0</v>
      </c>
      <c r="F25" s="49">
        <f>F20*'Ref. spotřeby'!$J$265</f>
        <v>0</v>
      </c>
      <c r="G25" s="49">
        <f>G20*'Ref. spotřeby'!$J$265</f>
        <v>0</v>
      </c>
      <c r="H25" s="49">
        <f>H20*'Ref. spotřeby'!$J$265</f>
        <v>0</v>
      </c>
      <c r="I25" s="49">
        <f>I20*'Ref. spotřeby'!$J$265</f>
        <v>0</v>
      </c>
      <c r="J25" s="49">
        <f>J20*'Ref. spotřeby'!$J$265</f>
        <v>0</v>
      </c>
      <c r="K25" s="49">
        <f>K20*'Ref. spotřeby'!$J$265</f>
        <v>0</v>
      </c>
      <c r="L25" s="49">
        <f>L20*'Ref. spotřeby'!$J$265</f>
        <v>0</v>
      </c>
      <c r="M25" s="49">
        <f>M20*'Ref. spotřeby'!$J$265</f>
        <v>0</v>
      </c>
      <c r="N25" s="55">
        <f>N20*'Ref. spotřeby'!$J$265</f>
        <v>0</v>
      </c>
    </row>
    <row r="26" spans="1:16" x14ac:dyDescent="0.25">
      <c r="A26" s="308"/>
      <c r="B26" s="44" t="str">
        <f t="shared" si="6"/>
        <v>Zemní plyn [Kč bez DPH]</v>
      </c>
      <c r="C26" s="48">
        <f t="shared" si="5"/>
        <v>19</v>
      </c>
      <c r="D26" s="56"/>
      <c r="E26" s="49">
        <f>E21*'Ref. spotřeby'!$D$265</f>
        <v>0</v>
      </c>
      <c r="F26" s="49">
        <f>F21*'Ref. spotřeby'!$D$265</f>
        <v>0</v>
      </c>
      <c r="G26" s="49">
        <f>G21*'Ref. spotřeby'!$D$265</f>
        <v>0</v>
      </c>
      <c r="H26" s="49">
        <f>H21*'Ref. spotřeby'!$D$265</f>
        <v>0</v>
      </c>
      <c r="I26" s="49">
        <f>I21*'Ref. spotřeby'!$D$265</f>
        <v>0</v>
      </c>
      <c r="J26" s="49">
        <f>J21*'Ref. spotřeby'!$D$265</f>
        <v>0</v>
      </c>
      <c r="K26" s="49">
        <f>K21*'Ref. spotřeby'!$D$265</f>
        <v>0</v>
      </c>
      <c r="L26" s="49">
        <f>L21*'Ref. spotřeby'!$D$265</f>
        <v>0</v>
      </c>
      <c r="M26" s="49">
        <f>M21*'Ref. spotřeby'!$D$265</f>
        <v>0</v>
      </c>
      <c r="N26" s="55">
        <f>N21*'Ref. spotřeby'!$D$265</f>
        <v>0</v>
      </c>
    </row>
    <row r="27" spans="1:16" x14ac:dyDescent="0.25">
      <c r="A27" s="308"/>
      <c r="B27" s="44" t="str">
        <f t="shared" si="6"/>
        <v>Vodné [Kč bez DPH]</v>
      </c>
      <c r="C27" s="48">
        <f t="shared" si="5"/>
        <v>20</v>
      </c>
      <c r="D27" s="56"/>
      <c r="E27" s="49">
        <f>E22*'Ref. spotřeby'!$M$265</f>
        <v>0</v>
      </c>
      <c r="F27" s="49">
        <f>F22*'Ref. spotřeby'!$M$265</f>
        <v>0</v>
      </c>
      <c r="G27" s="49">
        <f>G22*'Ref. spotřeby'!$M$265</f>
        <v>0</v>
      </c>
      <c r="H27" s="49">
        <f>H22*'Ref. spotřeby'!$M$265</f>
        <v>0</v>
      </c>
      <c r="I27" s="49">
        <f>I22*'Ref. spotřeby'!$M$265</f>
        <v>0</v>
      </c>
      <c r="J27" s="49">
        <f>J22*'Ref. spotřeby'!$M$265</f>
        <v>0</v>
      </c>
      <c r="K27" s="49">
        <f>K22*'Ref. spotřeby'!$M$265</f>
        <v>0</v>
      </c>
      <c r="L27" s="49">
        <f>L22*'Ref. spotřeby'!$M$265</f>
        <v>0</v>
      </c>
      <c r="M27" s="49">
        <f>M22*'Ref. spotřeby'!$M$265</f>
        <v>0</v>
      </c>
      <c r="N27" s="55">
        <f>N22*'Ref. spotřeby'!$M$265</f>
        <v>0</v>
      </c>
    </row>
    <row r="28" spans="1:16" x14ac:dyDescent="0.25">
      <c r="A28" s="308"/>
      <c r="B28" s="44" t="str">
        <f t="shared" si="6"/>
        <v>Stočné [Kč bez DPH]</v>
      </c>
      <c r="C28" s="48">
        <f t="shared" si="5"/>
        <v>21</v>
      </c>
      <c r="D28" s="49"/>
      <c r="E28" s="49">
        <f>E23*'Ref. spotřeby'!$P$265</f>
        <v>0</v>
      </c>
      <c r="F28" s="49">
        <f>F23*'Ref. spotřeby'!$P$265</f>
        <v>0</v>
      </c>
      <c r="G28" s="49">
        <f>G23*'Ref. spotřeby'!$P$265</f>
        <v>0</v>
      </c>
      <c r="H28" s="49">
        <f>H23*'Ref. spotřeby'!$P$265</f>
        <v>0</v>
      </c>
      <c r="I28" s="49">
        <f>I23*'Ref. spotřeby'!$P$265</f>
        <v>0</v>
      </c>
      <c r="J28" s="49">
        <f>J23*'Ref. spotřeby'!$P$265</f>
        <v>0</v>
      </c>
      <c r="K28" s="49">
        <f>K23*'Ref. spotřeby'!$P$265</f>
        <v>0</v>
      </c>
      <c r="L28" s="49">
        <f>L23*'Ref. spotřeby'!$P$265</f>
        <v>0</v>
      </c>
      <c r="M28" s="49">
        <f>M23*'Ref. spotřeby'!$P$265</f>
        <v>0</v>
      </c>
      <c r="N28" s="49">
        <f>N23*'Ref. spotřeby'!$P$265</f>
        <v>0</v>
      </c>
    </row>
    <row r="29" spans="1:16" ht="32" thickBot="1" x14ac:dyDescent="0.3">
      <c r="A29" s="308"/>
      <c r="B29" s="87" t="str">
        <f t="shared" si="6"/>
        <v>Ostatní provozní náklady [Kč bez DPH]</v>
      </c>
      <c r="C29" s="50">
        <f>C28+1</f>
        <v>22</v>
      </c>
      <c r="D29" s="134" t="s">
        <v>87</v>
      </c>
      <c r="E29" s="92"/>
      <c r="F29" s="92"/>
      <c r="G29" s="92"/>
      <c r="H29" s="92"/>
      <c r="I29" s="92"/>
      <c r="J29" s="92"/>
      <c r="K29" s="92"/>
      <c r="L29" s="92"/>
      <c r="M29" s="92"/>
      <c r="N29" s="93"/>
    </row>
    <row r="30" spans="1:16" ht="15" thickBot="1" x14ac:dyDescent="0.3">
      <c r="A30" s="309"/>
      <c r="B30" s="94" t="s">
        <v>44</v>
      </c>
      <c r="C30" s="95" t="s">
        <v>0</v>
      </c>
      <c r="D30" s="96"/>
      <c r="E30" s="96">
        <f>SUM(E24:E29)</f>
        <v>0</v>
      </c>
      <c r="F30" s="96">
        <f t="shared" ref="F30:N30" si="7">SUM(F24:F29)</f>
        <v>0</v>
      </c>
      <c r="G30" s="96">
        <f t="shared" si="7"/>
        <v>0</v>
      </c>
      <c r="H30" s="96">
        <f t="shared" si="7"/>
        <v>0</v>
      </c>
      <c r="I30" s="96">
        <f t="shared" si="7"/>
        <v>0</v>
      </c>
      <c r="J30" s="96">
        <f t="shared" si="7"/>
        <v>0</v>
      </c>
      <c r="K30" s="96">
        <f t="shared" si="7"/>
        <v>0</v>
      </c>
      <c r="L30" s="96">
        <f t="shared" si="7"/>
        <v>0</v>
      </c>
      <c r="M30" s="96">
        <f t="shared" si="7"/>
        <v>0</v>
      </c>
      <c r="N30" s="97">
        <f t="shared" si="7"/>
        <v>0</v>
      </c>
      <c r="O30" s="108">
        <f>SUM(E30:N30)</f>
        <v>0</v>
      </c>
    </row>
    <row r="31" spans="1:16" s="60" customFormat="1" ht="15" thickBot="1" x14ac:dyDescent="0.3">
      <c r="A31" s="140"/>
      <c r="B31" s="141"/>
      <c r="C31" s="140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09"/>
    </row>
    <row r="32" spans="1:16" ht="15" thickBot="1" x14ac:dyDescent="0.3">
      <c r="A32" s="307" t="s">
        <v>1</v>
      </c>
      <c r="B32" s="296" t="s">
        <v>13</v>
      </c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8"/>
    </row>
    <row r="33" spans="1:15" x14ac:dyDescent="0.25">
      <c r="A33" s="308"/>
      <c r="B33" s="80" t="s">
        <v>15</v>
      </c>
      <c r="C33" s="74">
        <f>C29+1</f>
        <v>23</v>
      </c>
      <c r="D33" s="110"/>
      <c r="E33" s="75">
        <f>E5-E19</f>
        <v>3244.1895000000004</v>
      </c>
      <c r="F33" s="75">
        <f t="shared" ref="F33:N33" si="8">F5-F19</f>
        <v>3244.1895000000004</v>
      </c>
      <c r="G33" s="75">
        <f t="shared" si="8"/>
        <v>3244.1895000000004</v>
      </c>
      <c r="H33" s="75">
        <f t="shared" si="8"/>
        <v>3244.1895000000004</v>
      </c>
      <c r="I33" s="75">
        <f t="shared" si="8"/>
        <v>3244.1895000000004</v>
      </c>
      <c r="J33" s="75">
        <f t="shared" si="8"/>
        <v>3244.1895000000004</v>
      </c>
      <c r="K33" s="75">
        <f t="shared" si="8"/>
        <v>3244.1895000000004</v>
      </c>
      <c r="L33" s="75">
        <f t="shared" si="8"/>
        <v>3244.1895000000004</v>
      </c>
      <c r="M33" s="75">
        <f t="shared" si="8"/>
        <v>3244.1895000000004</v>
      </c>
      <c r="N33" s="81">
        <f t="shared" si="8"/>
        <v>3244.1895000000004</v>
      </c>
    </row>
    <row r="34" spans="1:15" x14ac:dyDescent="0.25">
      <c r="A34" s="308"/>
      <c r="B34" s="44" t="s">
        <v>12</v>
      </c>
      <c r="C34" s="48">
        <f>C33+1</f>
        <v>24</v>
      </c>
      <c r="D34" s="56"/>
      <c r="E34" s="49">
        <f t="shared" ref="E34" si="9">E6-E20</f>
        <v>628.92999999999995</v>
      </c>
      <c r="F34" s="49">
        <f t="shared" ref="F34:N34" si="10">F6-F20</f>
        <v>628.92999999999995</v>
      </c>
      <c r="G34" s="49">
        <f t="shared" si="10"/>
        <v>628.92999999999995</v>
      </c>
      <c r="H34" s="49">
        <f t="shared" si="10"/>
        <v>628.92999999999995</v>
      </c>
      <c r="I34" s="49">
        <f t="shared" si="10"/>
        <v>628.92999999999995</v>
      </c>
      <c r="J34" s="49">
        <f t="shared" si="10"/>
        <v>628.92999999999995</v>
      </c>
      <c r="K34" s="49">
        <f t="shared" si="10"/>
        <v>628.92999999999995</v>
      </c>
      <c r="L34" s="49">
        <f t="shared" si="10"/>
        <v>628.92999999999995</v>
      </c>
      <c r="M34" s="49">
        <f t="shared" si="10"/>
        <v>628.92999999999995</v>
      </c>
      <c r="N34" s="55">
        <f t="shared" si="10"/>
        <v>628.92999999999995</v>
      </c>
    </row>
    <row r="35" spans="1:15" x14ac:dyDescent="0.25">
      <c r="A35" s="308"/>
      <c r="B35" s="44" t="s">
        <v>11</v>
      </c>
      <c r="C35" s="48">
        <f t="shared" ref="C35:C43" si="11">C34+1</f>
        <v>25</v>
      </c>
      <c r="D35" s="56"/>
      <c r="E35" s="49">
        <f t="shared" ref="E35" si="12">E7-E21</f>
        <v>750.36073499999998</v>
      </c>
      <c r="F35" s="49">
        <f t="shared" ref="F35:N35" si="13">F7-F21</f>
        <v>750.36073499999998</v>
      </c>
      <c r="G35" s="49">
        <f t="shared" si="13"/>
        <v>750.36073499999998</v>
      </c>
      <c r="H35" s="49">
        <f t="shared" si="13"/>
        <v>750.36073499999998</v>
      </c>
      <c r="I35" s="49">
        <f t="shared" si="13"/>
        <v>750.36073499999998</v>
      </c>
      <c r="J35" s="49">
        <f t="shared" si="13"/>
        <v>750.36073499999998</v>
      </c>
      <c r="K35" s="49">
        <f t="shared" si="13"/>
        <v>750.36073499999998</v>
      </c>
      <c r="L35" s="49">
        <f t="shared" si="13"/>
        <v>750.36073499999998</v>
      </c>
      <c r="M35" s="49">
        <f t="shared" si="13"/>
        <v>750.36073499999998</v>
      </c>
      <c r="N35" s="55">
        <f t="shared" si="13"/>
        <v>750.36073499999998</v>
      </c>
    </row>
    <row r="36" spans="1:15" x14ac:dyDescent="0.25">
      <c r="A36" s="308"/>
      <c r="B36" s="44" t="s">
        <v>41</v>
      </c>
      <c r="C36" s="48">
        <f t="shared" si="11"/>
        <v>26</v>
      </c>
      <c r="D36" s="56"/>
      <c r="E36" s="49">
        <f>E8-E22</f>
        <v>8490</v>
      </c>
      <c r="F36" s="49">
        <f t="shared" ref="F36:N36" si="14">F8-F22</f>
        <v>8490</v>
      </c>
      <c r="G36" s="49">
        <f t="shared" si="14"/>
        <v>8490</v>
      </c>
      <c r="H36" s="49">
        <f t="shared" si="14"/>
        <v>8490</v>
      </c>
      <c r="I36" s="49">
        <f t="shared" si="14"/>
        <v>8490</v>
      </c>
      <c r="J36" s="49">
        <f t="shared" si="14"/>
        <v>8490</v>
      </c>
      <c r="K36" s="49">
        <f t="shared" si="14"/>
        <v>8490</v>
      </c>
      <c r="L36" s="49">
        <f t="shared" si="14"/>
        <v>8490</v>
      </c>
      <c r="M36" s="49">
        <f t="shared" si="14"/>
        <v>8490</v>
      </c>
      <c r="N36" s="55">
        <f t="shared" si="14"/>
        <v>8490</v>
      </c>
    </row>
    <row r="37" spans="1:15" ht="15" thickBot="1" x14ac:dyDescent="0.3">
      <c r="A37" s="308"/>
      <c r="B37" s="62" t="s">
        <v>42</v>
      </c>
      <c r="C37" s="63">
        <f t="shared" si="11"/>
        <v>27</v>
      </c>
      <c r="D37" s="90"/>
      <c r="E37" s="64">
        <f>E9-E23</f>
        <v>8490</v>
      </c>
      <c r="F37" s="64">
        <f t="shared" ref="F37:N37" si="15">F9-F23</f>
        <v>8490</v>
      </c>
      <c r="G37" s="64">
        <f t="shared" si="15"/>
        <v>8490</v>
      </c>
      <c r="H37" s="64">
        <f t="shared" si="15"/>
        <v>8490</v>
      </c>
      <c r="I37" s="64">
        <f t="shared" si="15"/>
        <v>8490</v>
      </c>
      <c r="J37" s="64">
        <f t="shared" si="15"/>
        <v>8490</v>
      </c>
      <c r="K37" s="64">
        <f t="shared" si="15"/>
        <v>8490</v>
      </c>
      <c r="L37" s="64">
        <f t="shared" si="15"/>
        <v>8490</v>
      </c>
      <c r="M37" s="64">
        <f t="shared" si="15"/>
        <v>8490</v>
      </c>
      <c r="N37" s="65">
        <f t="shared" si="15"/>
        <v>8490</v>
      </c>
    </row>
    <row r="38" spans="1:15" x14ac:dyDescent="0.25">
      <c r="A38" s="308"/>
      <c r="B38" s="43" t="str">
        <f t="shared" ref="B38:B43" si="16">B24</f>
        <v>Teplo [Kč bez DPH]</v>
      </c>
      <c r="C38" s="52">
        <f t="shared" si="11"/>
        <v>28</v>
      </c>
      <c r="D38" s="91"/>
      <c r="E38" s="53">
        <f t="shared" ref="E38" si="17">E10-E24</f>
        <v>1733632.8255</v>
      </c>
      <c r="F38" s="53">
        <f t="shared" ref="F38:N38" si="18">F10-F24</f>
        <v>1733632.8255</v>
      </c>
      <c r="G38" s="53">
        <f t="shared" si="18"/>
        <v>1733632.8255</v>
      </c>
      <c r="H38" s="53">
        <f t="shared" si="18"/>
        <v>1733632.8255</v>
      </c>
      <c r="I38" s="53">
        <f t="shared" si="18"/>
        <v>1733632.8255</v>
      </c>
      <c r="J38" s="53">
        <f t="shared" si="18"/>
        <v>1733632.8255</v>
      </c>
      <c r="K38" s="53">
        <f t="shared" si="18"/>
        <v>1733632.8255</v>
      </c>
      <c r="L38" s="53">
        <f t="shared" si="18"/>
        <v>1733632.8255</v>
      </c>
      <c r="M38" s="53">
        <f t="shared" si="18"/>
        <v>1733632.8255</v>
      </c>
      <c r="N38" s="54">
        <f t="shared" si="18"/>
        <v>1733632.8255</v>
      </c>
    </row>
    <row r="39" spans="1:15" x14ac:dyDescent="0.25">
      <c r="A39" s="308"/>
      <c r="B39" s="44" t="str">
        <f t="shared" si="16"/>
        <v>Elektrická energie [Kč bez DPH]</v>
      </c>
      <c r="C39" s="48">
        <f t="shared" si="11"/>
        <v>29</v>
      </c>
      <c r="D39" s="56"/>
      <c r="E39" s="49">
        <f t="shared" ref="E39" si="19">E11-E25</f>
        <v>3268967.0405000001</v>
      </c>
      <c r="F39" s="49">
        <f t="shared" ref="F39:N39" si="20">F11-F25</f>
        <v>3268967.0405000001</v>
      </c>
      <c r="G39" s="49">
        <f t="shared" si="20"/>
        <v>3268967.0405000001</v>
      </c>
      <c r="H39" s="49">
        <f t="shared" si="20"/>
        <v>3268967.0405000001</v>
      </c>
      <c r="I39" s="49">
        <f t="shared" si="20"/>
        <v>3268967.0405000001</v>
      </c>
      <c r="J39" s="49">
        <f t="shared" si="20"/>
        <v>3268967.0405000001</v>
      </c>
      <c r="K39" s="49">
        <f t="shared" si="20"/>
        <v>3268967.0405000001</v>
      </c>
      <c r="L39" s="49">
        <f t="shared" si="20"/>
        <v>3268967.0405000001</v>
      </c>
      <c r="M39" s="49">
        <f t="shared" si="20"/>
        <v>3268967.0405000001</v>
      </c>
      <c r="N39" s="55">
        <f t="shared" si="20"/>
        <v>3268967.0405000001</v>
      </c>
    </row>
    <row r="40" spans="1:15" x14ac:dyDescent="0.25">
      <c r="A40" s="308"/>
      <c r="B40" s="44" t="str">
        <f t="shared" si="16"/>
        <v>Zemní plyn [Kč bez DPH]</v>
      </c>
      <c r="C40" s="48">
        <f t="shared" si="11"/>
        <v>30</v>
      </c>
      <c r="D40" s="56"/>
      <c r="E40" s="49">
        <f t="shared" ref="E40" si="21">E12-E26</f>
        <v>997924.4149999998</v>
      </c>
      <c r="F40" s="49">
        <f t="shared" ref="F40:N40" si="22">F12-F26</f>
        <v>997924.4149999998</v>
      </c>
      <c r="G40" s="49">
        <f t="shared" si="22"/>
        <v>997924.4149999998</v>
      </c>
      <c r="H40" s="49">
        <f t="shared" si="22"/>
        <v>997924.4149999998</v>
      </c>
      <c r="I40" s="49">
        <f t="shared" si="22"/>
        <v>997924.4149999998</v>
      </c>
      <c r="J40" s="49">
        <f t="shared" si="22"/>
        <v>997924.4149999998</v>
      </c>
      <c r="K40" s="49">
        <f t="shared" si="22"/>
        <v>997924.4149999998</v>
      </c>
      <c r="L40" s="49">
        <f t="shared" si="22"/>
        <v>997924.4149999998</v>
      </c>
      <c r="M40" s="49">
        <f t="shared" si="22"/>
        <v>997924.4149999998</v>
      </c>
      <c r="N40" s="55">
        <f t="shared" si="22"/>
        <v>997924.4149999998</v>
      </c>
    </row>
    <row r="41" spans="1:15" x14ac:dyDescent="0.25">
      <c r="A41" s="308"/>
      <c r="B41" s="44" t="str">
        <f t="shared" si="16"/>
        <v>Vodné [Kč bez DPH]</v>
      </c>
      <c r="C41" s="48">
        <f t="shared" si="11"/>
        <v>31</v>
      </c>
      <c r="D41" s="56"/>
      <c r="E41" s="49">
        <f>E13-E27</f>
        <v>322195.5</v>
      </c>
      <c r="F41" s="49">
        <f t="shared" ref="F41:N41" si="23">F13-F27</f>
        <v>322195.5</v>
      </c>
      <c r="G41" s="49">
        <f t="shared" si="23"/>
        <v>322195.5</v>
      </c>
      <c r="H41" s="49">
        <f t="shared" si="23"/>
        <v>322195.5</v>
      </c>
      <c r="I41" s="49">
        <f t="shared" si="23"/>
        <v>322195.5</v>
      </c>
      <c r="J41" s="49">
        <f t="shared" si="23"/>
        <v>322195.5</v>
      </c>
      <c r="K41" s="49">
        <f t="shared" si="23"/>
        <v>322195.5</v>
      </c>
      <c r="L41" s="49">
        <f t="shared" si="23"/>
        <v>322195.5</v>
      </c>
      <c r="M41" s="49">
        <f t="shared" si="23"/>
        <v>322195.5</v>
      </c>
      <c r="N41" s="55">
        <f t="shared" si="23"/>
        <v>322195.5</v>
      </c>
    </row>
    <row r="42" spans="1:15" x14ac:dyDescent="0.25">
      <c r="A42" s="308"/>
      <c r="B42" s="44" t="str">
        <f t="shared" si="16"/>
        <v>Stočné [Kč bez DPH]</v>
      </c>
      <c r="C42" s="48">
        <f t="shared" si="11"/>
        <v>32</v>
      </c>
      <c r="D42" s="49"/>
      <c r="E42" s="49">
        <f>E14-E28</f>
        <v>284839.49999999994</v>
      </c>
      <c r="F42" s="49">
        <f>F14-F28</f>
        <v>284839.49999999994</v>
      </c>
      <c r="G42" s="49">
        <f t="shared" ref="G42:N42" si="24">G14-G28</f>
        <v>284839.49999999994</v>
      </c>
      <c r="H42" s="49">
        <f t="shared" si="24"/>
        <v>284839.49999999994</v>
      </c>
      <c r="I42" s="49">
        <f t="shared" si="24"/>
        <v>284839.49999999994</v>
      </c>
      <c r="J42" s="49">
        <f t="shared" si="24"/>
        <v>284839.49999999994</v>
      </c>
      <c r="K42" s="49">
        <f t="shared" si="24"/>
        <v>284839.49999999994</v>
      </c>
      <c r="L42" s="49">
        <f t="shared" si="24"/>
        <v>284839.49999999994</v>
      </c>
      <c r="M42" s="49">
        <f t="shared" si="24"/>
        <v>284839.49999999994</v>
      </c>
      <c r="N42" s="55">
        <f t="shared" si="24"/>
        <v>284839.49999999994</v>
      </c>
    </row>
    <row r="43" spans="1:15" ht="15" thickBot="1" x14ac:dyDescent="0.3">
      <c r="A43" s="308"/>
      <c r="B43" s="87" t="str">
        <f t="shared" si="16"/>
        <v>Ostatní provozní náklady [Kč bez DPH]</v>
      </c>
      <c r="C43" s="50">
        <f t="shared" si="11"/>
        <v>33</v>
      </c>
      <c r="D43" s="51"/>
      <c r="E43" s="51">
        <f>E15-E29</f>
        <v>0</v>
      </c>
      <c r="F43" s="51">
        <f t="shared" ref="F43:N43" si="25">F15-F29</f>
        <v>0</v>
      </c>
      <c r="G43" s="51">
        <f t="shared" si="25"/>
        <v>0</v>
      </c>
      <c r="H43" s="51">
        <f t="shared" si="25"/>
        <v>0</v>
      </c>
      <c r="I43" s="51">
        <f t="shared" si="25"/>
        <v>0</v>
      </c>
      <c r="J43" s="51">
        <f t="shared" si="25"/>
        <v>0</v>
      </c>
      <c r="K43" s="51">
        <f t="shared" si="25"/>
        <v>0</v>
      </c>
      <c r="L43" s="51">
        <f t="shared" si="25"/>
        <v>0</v>
      </c>
      <c r="M43" s="51">
        <f t="shared" si="25"/>
        <v>0</v>
      </c>
      <c r="N43" s="89">
        <f t="shared" si="25"/>
        <v>0</v>
      </c>
    </row>
    <row r="44" spans="1:15" ht="15" thickBot="1" x14ac:dyDescent="0.3">
      <c r="A44" s="309"/>
      <c r="B44" s="94" t="s">
        <v>45</v>
      </c>
      <c r="C44" s="95" t="s">
        <v>1</v>
      </c>
      <c r="D44" s="96"/>
      <c r="E44" s="96">
        <f>SUM(E38:E43)</f>
        <v>6607559.2810000004</v>
      </c>
      <c r="F44" s="96">
        <f t="shared" ref="F44:N44" si="26">SUM(F38:F43)</f>
        <v>6607559.2810000004</v>
      </c>
      <c r="G44" s="96">
        <f t="shared" si="26"/>
        <v>6607559.2810000004</v>
      </c>
      <c r="H44" s="96">
        <f>SUM(H38:H43)</f>
        <v>6607559.2810000004</v>
      </c>
      <c r="I44" s="96">
        <f t="shared" si="26"/>
        <v>6607559.2810000004</v>
      </c>
      <c r="J44" s="96">
        <f t="shared" si="26"/>
        <v>6607559.2810000004</v>
      </c>
      <c r="K44" s="96">
        <f t="shared" si="26"/>
        <v>6607559.2810000004</v>
      </c>
      <c r="L44" s="96">
        <f t="shared" si="26"/>
        <v>6607559.2810000004</v>
      </c>
      <c r="M44" s="96">
        <f t="shared" si="26"/>
        <v>6607559.2810000004</v>
      </c>
      <c r="N44" s="97">
        <f t="shared" si="26"/>
        <v>6607559.2810000004</v>
      </c>
      <c r="O44" s="108">
        <f>SUM(E44:N44)</f>
        <v>66075592.810000017</v>
      </c>
    </row>
    <row r="45" spans="1:15" s="60" customFormat="1" ht="15" thickBot="1" x14ac:dyDescent="0.3">
      <c r="A45" s="140"/>
      <c r="B45" s="141"/>
      <c r="C45" s="140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3"/>
    </row>
    <row r="46" spans="1:15" s="45" customFormat="1" ht="15" thickBot="1" x14ac:dyDescent="0.3">
      <c r="A46" s="307" t="s">
        <v>2</v>
      </c>
      <c r="B46" s="293" t="s">
        <v>95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5"/>
      <c r="O46" s="107"/>
    </row>
    <row r="47" spans="1:15" s="45" customFormat="1" ht="15" thickBot="1" x14ac:dyDescent="0.3">
      <c r="A47" s="308"/>
      <c r="B47" s="43" t="s">
        <v>99</v>
      </c>
      <c r="C47" s="52">
        <f>C43+1</f>
        <v>34</v>
      </c>
      <c r="D47" s="131"/>
      <c r="E47" s="117">
        <v>20000000</v>
      </c>
      <c r="F47" s="299" t="s">
        <v>101</v>
      </c>
      <c r="G47" s="300"/>
      <c r="H47" s="300"/>
      <c r="I47" s="300"/>
      <c r="J47" s="300"/>
      <c r="K47" s="300"/>
      <c r="L47" s="300"/>
      <c r="M47" s="300"/>
      <c r="N47" s="301"/>
      <c r="O47" s="108">
        <f>SUM(E47:N47)</f>
        <v>20000000</v>
      </c>
    </row>
    <row r="48" spans="1:15" s="45" customFormat="1" ht="15" thickBot="1" x14ac:dyDescent="0.3">
      <c r="A48" s="308"/>
      <c r="B48" s="62" t="s">
        <v>100</v>
      </c>
      <c r="C48" s="63">
        <f>C47+1</f>
        <v>35</v>
      </c>
      <c r="D48" s="132"/>
      <c r="E48" s="118">
        <v>17000000</v>
      </c>
      <c r="F48" s="302"/>
      <c r="G48" s="303"/>
      <c r="H48" s="303"/>
      <c r="I48" s="303"/>
      <c r="J48" s="303"/>
      <c r="K48" s="303"/>
      <c r="L48" s="303"/>
      <c r="M48" s="303"/>
      <c r="N48" s="304"/>
      <c r="O48" s="108">
        <f>SUM(E48:N48)</f>
        <v>17000000</v>
      </c>
    </row>
    <row r="49" spans="1:15" s="45" customFormat="1" ht="15" thickBot="1" x14ac:dyDescent="0.3">
      <c r="A49" s="309"/>
      <c r="B49" s="114" t="s">
        <v>97</v>
      </c>
      <c r="C49" s="115" t="s">
        <v>2</v>
      </c>
      <c r="D49" s="113"/>
      <c r="E49" s="113">
        <f>-(E47+E48)</f>
        <v>-37000000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6">
        <v>0</v>
      </c>
      <c r="O49" s="107"/>
    </row>
    <row r="50" spans="1:15" s="60" customFormat="1" ht="15" thickBot="1" x14ac:dyDescent="0.3">
      <c r="A50" s="140"/>
      <c r="B50" s="141"/>
      <c r="C50" s="140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09"/>
    </row>
    <row r="51" spans="1:15" s="45" customFormat="1" ht="15" thickBot="1" x14ac:dyDescent="0.3">
      <c r="A51" s="307" t="s">
        <v>3</v>
      </c>
      <c r="B51" s="296" t="s">
        <v>96</v>
      </c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8"/>
      <c r="O51" s="107"/>
    </row>
    <row r="52" spans="1:15" s="45" customFormat="1" x14ac:dyDescent="0.25">
      <c r="A52" s="308"/>
      <c r="B52" s="80" t="s">
        <v>98</v>
      </c>
      <c r="C52" s="74">
        <f>C48+1</f>
        <v>36</v>
      </c>
      <c r="D52" s="291" t="s">
        <v>87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3">
        <v>0</v>
      </c>
      <c r="O52" s="107"/>
    </row>
    <row r="53" spans="1:15" s="45" customFormat="1" ht="15" thickBot="1" x14ac:dyDescent="0.3">
      <c r="A53" s="308"/>
      <c r="B53" s="44" t="s">
        <v>111</v>
      </c>
      <c r="C53" s="48">
        <f t="shared" ref="C53" si="27">C52+1</f>
        <v>37</v>
      </c>
      <c r="D53" s="292"/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76">
        <v>0</v>
      </c>
      <c r="O53" s="107"/>
    </row>
    <row r="54" spans="1:15" s="45" customFormat="1" ht="15" thickBot="1" x14ac:dyDescent="0.3">
      <c r="A54" s="309"/>
      <c r="B54" s="94" t="s">
        <v>113</v>
      </c>
      <c r="C54" s="95" t="s">
        <v>3</v>
      </c>
      <c r="D54" s="96"/>
      <c r="E54" s="96">
        <f>E52+E53</f>
        <v>0</v>
      </c>
      <c r="F54" s="96">
        <f t="shared" ref="F54:N54" si="28">F52+F53</f>
        <v>0</v>
      </c>
      <c r="G54" s="96">
        <f t="shared" si="28"/>
        <v>0</v>
      </c>
      <c r="H54" s="96">
        <f t="shared" si="28"/>
        <v>0</v>
      </c>
      <c r="I54" s="96">
        <f t="shared" si="28"/>
        <v>0</v>
      </c>
      <c r="J54" s="96">
        <f t="shared" si="28"/>
        <v>0</v>
      </c>
      <c r="K54" s="96">
        <f t="shared" si="28"/>
        <v>0</v>
      </c>
      <c r="L54" s="96">
        <f t="shared" si="28"/>
        <v>0</v>
      </c>
      <c r="M54" s="96">
        <f t="shared" si="28"/>
        <v>0</v>
      </c>
      <c r="N54" s="96">
        <f t="shared" si="28"/>
        <v>0</v>
      </c>
      <c r="O54" s="107"/>
    </row>
    <row r="55" spans="1:15" s="60" customFormat="1" ht="15" thickBot="1" x14ac:dyDescent="0.3">
      <c r="A55" s="140"/>
      <c r="B55" s="141"/>
      <c r="C55" s="140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09"/>
    </row>
    <row r="56" spans="1:15" s="45" customFormat="1" ht="15" thickBot="1" x14ac:dyDescent="0.4">
      <c r="A56" s="307" t="s">
        <v>4</v>
      </c>
      <c r="B56" s="311" t="s">
        <v>104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3"/>
      <c r="O56" s="107"/>
    </row>
    <row r="57" spans="1:15" s="45" customFormat="1" x14ac:dyDescent="0.35">
      <c r="A57" s="308"/>
      <c r="B57" s="167" t="s">
        <v>105</v>
      </c>
      <c r="C57" s="168" t="s">
        <v>4</v>
      </c>
      <c r="D57" s="169"/>
      <c r="E57" s="170">
        <f>E44+E49+E54</f>
        <v>-30392440.719000001</v>
      </c>
      <c r="F57" s="170">
        <f>F44+F49+F54</f>
        <v>6607559.2810000004</v>
      </c>
      <c r="G57" s="170">
        <f t="shared" ref="G57:N57" si="29">G44+G49+G54</f>
        <v>6607559.2810000004</v>
      </c>
      <c r="H57" s="170">
        <f t="shared" si="29"/>
        <v>6607559.2810000004</v>
      </c>
      <c r="I57" s="170">
        <f t="shared" si="29"/>
        <v>6607559.2810000004</v>
      </c>
      <c r="J57" s="170">
        <f t="shared" si="29"/>
        <v>6607559.2810000004</v>
      </c>
      <c r="K57" s="170">
        <f t="shared" si="29"/>
        <v>6607559.2810000004</v>
      </c>
      <c r="L57" s="170">
        <f t="shared" si="29"/>
        <v>6607559.2810000004</v>
      </c>
      <c r="M57" s="170">
        <f t="shared" si="29"/>
        <v>6607559.2810000004</v>
      </c>
      <c r="N57" s="171">
        <f t="shared" si="29"/>
        <v>6607559.2810000004</v>
      </c>
      <c r="O57" s="107"/>
    </row>
    <row r="58" spans="1:15" s="45" customFormat="1" ht="15" thickBot="1" x14ac:dyDescent="0.4">
      <c r="A58" s="309"/>
      <c r="B58" s="147" t="s">
        <v>5</v>
      </c>
      <c r="C58" s="172">
        <v>4.7500000000000001E-2</v>
      </c>
      <c r="D58" s="148"/>
      <c r="E58" s="148">
        <f>1*(1+$C$58)</f>
        <v>1.0475000000000001</v>
      </c>
      <c r="F58" s="148">
        <f t="shared" ref="F58:N58" si="30">E58*(1+$C$58)</f>
        <v>1.0972562500000003</v>
      </c>
      <c r="G58" s="148">
        <f t="shared" si="30"/>
        <v>1.1493759218750004</v>
      </c>
      <c r="H58" s="148">
        <f t="shared" si="30"/>
        <v>1.203971278164063</v>
      </c>
      <c r="I58" s="148">
        <f t="shared" si="30"/>
        <v>1.2611599138768561</v>
      </c>
      <c r="J58" s="148">
        <f t="shared" si="30"/>
        <v>1.3210650097860068</v>
      </c>
      <c r="K58" s="148">
        <f t="shared" si="30"/>
        <v>1.3838155977508422</v>
      </c>
      <c r="L58" s="148">
        <f t="shared" si="30"/>
        <v>1.4495468386440074</v>
      </c>
      <c r="M58" s="148">
        <f t="shared" si="30"/>
        <v>1.5184003134795978</v>
      </c>
      <c r="N58" s="149">
        <f t="shared" si="30"/>
        <v>1.5905243283698789</v>
      </c>
      <c r="O58" s="107"/>
    </row>
    <row r="59" spans="1:15" s="60" customFormat="1" ht="15" thickBot="1" x14ac:dyDescent="0.4">
      <c r="A59" s="140"/>
      <c r="B59" s="144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09"/>
    </row>
    <row r="60" spans="1:15" s="45" customFormat="1" ht="15" thickBot="1" x14ac:dyDescent="0.3">
      <c r="A60" s="307" t="s">
        <v>6</v>
      </c>
      <c r="B60" s="296" t="s">
        <v>103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8"/>
      <c r="O60" s="107"/>
    </row>
    <row r="61" spans="1:15" s="45" customFormat="1" ht="15" thickBot="1" x14ac:dyDescent="0.3">
      <c r="A61" s="309"/>
      <c r="B61" s="133" t="s">
        <v>106</v>
      </c>
      <c r="C61" s="95" t="s">
        <v>6</v>
      </c>
      <c r="D61" s="96"/>
      <c r="E61" s="96">
        <f>E57/E58</f>
        <v>-29014263.216229115</v>
      </c>
      <c r="F61" s="96">
        <f t="shared" ref="F61:N61" si="31">F57/F58</f>
        <v>6021892.5898120869</v>
      </c>
      <c r="G61" s="96">
        <f t="shared" si="31"/>
        <v>5748823.4747609422</v>
      </c>
      <c r="H61" s="96">
        <f t="shared" si="31"/>
        <v>5488136.9687455287</v>
      </c>
      <c r="I61" s="96">
        <f t="shared" si="31"/>
        <v>5239271.5692081414</v>
      </c>
      <c r="J61" s="96">
        <f t="shared" si="31"/>
        <v>5001691.2355208984</v>
      </c>
      <c r="K61" s="96">
        <f t="shared" si="31"/>
        <v>4774884.2343874928</v>
      </c>
      <c r="L61" s="96">
        <f t="shared" si="31"/>
        <v>4558362.0376014244</v>
      </c>
      <c r="M61" s="96">
        <f t="shared" si="31"/>
        <v>4351658.2697865628</v>
      </c>
      <c r="N61" s="97">
        <f t="shared" si="31"/>
        <v>4154327.7038535196</v>
      </c>
      <c r="O61" s="107"/>
    </row>
    <row r="62" spans="1:15" s="45" customFormat="1" ht="15" thickBot="1" x14ac:dyDescent="0.3">
      <c r="A62" s="111"/>
      <c r="O62" s="107"/>
    </row>
    <row r="63" spans="1:15" s="45" customFormat="1" ht="17.399999999999999" customHeight="1" x14ac:dyDescent="0.25">
      <c r="A63" s="111"/>
      <c r="B63" s="119" t="s">
        <v>38</v>
      </c>
      <c r="C63" s="120"/>
      <c r="D63" s="120"/>
      <c r="E63" s="123">
        <f>E19+E20*3.6+E21*3.6</f>
        <v>0</v>
      </c>
      <c r="F63" s="123">
        <f t="shared" ref="F63:N63" si="32">F19+F20*3.6+F21*3.6</f>
        <v>0</v>
      </c>
      <c r="G63" s="123">
        <f t="shared" si="32"/>
        <v>0</v>
      </c>
      <c r="H63" s="123">
        <f t="shared" si="32"/>
        <v>0</v>
      </c>
      <c r="I63" s="123">
        <f t="shared" si="32"/>
        <v>0</v>
      </c>
      <c r="J63" s="123">
        <f t="shared" si="32"/>
        <v>0</v>
      </c>
      <c r="K63" s="123">
        <f t="shared" si="32"/>
        <v>0</v>
      </c>
      <c r="L63" s="123">
        <f t="shared" si="32"/>
        <v>0</v>
      </c>
      <c r="M63" s="123">
        <f t="shared" si="32"/>
        <v>0</v>
      </c>
      <c r="N63" s="124">
        <f t="shared" si="32"/>
        <v>0</v>
      </c>
      <c r="O63" s="107"/>
    </row>
    <row r="64" spans="1:15" s="45" customFormat="1" ht="18" customHeight="1" x14ac:dyDescent="0.25">
      <c r="A64" s="111"/>
      <c r="B64" s="127" t="s">
        <v>102</v>
      </c>
      <c r="C64" s="125"/>
      <c r="D64" s="125"/>
      <c r="E64" s="126">
        <f>E19/3.6+E20+E21</f>
        <v>0</v>
      </c>
      <c r="F64" s="126">
        <f t="shared" ref="F64:N64" si="33">F19/3.6+F20+F21</f>
        <v>0</v>
      </c>
      <c r="G64" s="126">
        <f t="shared" si="33"/>
        <v>0</v>
      </c>
      <c r="H64" s="126">
        <f t="shared" si="33"/>
        <v>0</v>
      </c>
      <c r="I64" s="126">
        <f t="shared" si="33"/>
        <v>0</v>
      </c>
      <c r="J64" s="126">
        <f t="shared" si="33"/>
        <v>0</v>
      </c>
      <c r="K64" s="126">
        <f t="shared" si="33"/>
        <v>0</v>
      </c>
      <c r="L64" s="126">
        <f t="shared" si="33"/>
        <v>0</v>
      </c>
      <c r="M64" s="126">
        <f t="shared" si="33"/>
        <v>0</v>
      </c>
      <c r="N64" s="128">
        <f t="shared" si="33"/>
        <v>0</v>
      </c>
      <c r="O64" s="107"/>
    </row>
    <row r="65" spans="1:15" s="45" customFormat="1" ht="15" thickBot="1" x14ac:dyDescent="0.3">
      <c r="A65" s="111"/>
      <c r="B65" s="121" t="s">
        <v>39</v>
      </c>
      <c r="C65" s="122"/>
      <c r="D65" s="122"/>
      <c r="E65" s="129">
        <f>E64/(E5/3.6+E6+E7)</f>
        <v>0</v>
      </c>
      <c r="F65" s="129">
        <f t="shared" ref="F65:N65" si="34">F64/(F5/3.6+F6+F7)</f>
        <v>0</v>
      </c>
      <c r="G65" s="129">
        <f t="shared" si="34"/>
        <v>0</v>
      </c>
      <c r="H65" s="129">
        <f t="shared" si="34"/>
        <v>0</v>
      </c>
      <c r="I65" s="129">
        <f t="shared" si="34"/>
        <v>0</v>
      </c>
      <c r="J65" s="129">
        <f t="shared" si="34"/>
        <v>0</v>
      </c>
      <c r="K65" s="129">
        <f t="shared" si="34"/>
        <v>0</v>
      </c>
      <c r="L65" s="129">
        <f t="shared" si="34"/>
        <v>0</v>
      </c>
      <c r="M65" s="129">
        <f t="shared" si="34"/>
        <v>0</v>
      </c>
      <c r="N65" s="130">
        <f t="shared" si="34"/>
        <v>0</v>
      </c>
      <c r="O65" s="107"/>
    </row>
    <row r="66" spans="1:15" s="45" customFormat="1" x14ac:dyDescent="0.25">
      <c r="A66" s="111"/>
      <c r="O66" s="107"/>
    </row>
    <row r="67" spans="1:15" s="45" customFormat="1" x14ac:dyDescent="0.25">
      <c r="A67" s="111"/>
      <c r="B67" s="58" t="s">
        <v>14</v>
      </c>
      <c r="O67" s="107"/>
    </row>
    <row r="68" spans="1:15" s="45" customFormat="1" x14ac:dyDescent="0.25">
      <c r="A68" s="111"/>
      <c r="B68" s="59" t="s">
        <v>40</v>
      </c>
      <c r="O68" s="107"/>
    </row>
    <row r="69" spans="1:15" s="45" customFormat="1" x14ac:dyDescent="0.25">
      <c r="A69" s="111"/>
      <c r="O69" s="107"/>
    </row>
    <row r="70" spans="1:15" s="45" customFormat="1" x14ac:dyDescent="0.25">
      <c r="A70" s="111"/>
      <c r="O70" s="107"/>
    </row>
    <row r="71" spans="1:15" s="45" customFormat="1" x14ac:dyDescent="0.25">
      <c r="A71" s="111"/>
      <c r="O71" s="107"/>
    </row>
    <row r="72" spans="1:15" s="45" customFormat="1" x14ac:dyDescent="0.25">
      <c r="A72" s="111"/>
      <c r="O72" s="107"/>
    </row>
    <row r="73" spans="1:15" s="45" customFormat="1" x14ac:dyDescent="0.25">
      <c r="A73" s="111"/>
      <c r="O73" s="107"/>
    </row>
    <row r="74" spans="1:15" s="45" customFormat="1" x14ac:dyDescent="0.25">
      <c r="A74" s="111"/>
      <c r="O74" s="107"/>
    </row>
    <row r="75" spans="1:15" s="45" customFormat="1" x14ac:dyDescent="0.25">
      <c r="A75" s="111"/>
      <c r="O75" s="107"/>
    </row>
    <row r="76" spans="1:15" s="45" customFormat="1" x14ac:dyDescent="0.25">
      <c r="A76" s="111"/>
      <c r="O76" s="107"/>
    </row>
    <row r="77" spans="1:15" s="45" customFormat="1" x14ac:dyDescent="0.25">
      <c r="A77" s="111"/>
      <c r="O77" s="107"/>
    </row>
    <row r="78" spans="1:15" s="45" customFormat="1" x14ac:dyDescent="0.25">
      <c r="A78" s="111"/>
      <c r="O78" s="107"/>
    </row>
    <row r="79" spans="1:15" s="45" customFormat="1" x14ac:dyDescent="0.25">
      <c r="A79" s="111"/>
      <c r="O79" s="107"/>
    </row>
    <row r="80" spans="1:15" s="45" customFormat="1" x14ac:dyDescent="0.25">
      <c r="A80" s="111"/>
      <c r="O80" s="107"/>
    </row>
    <row r="81" spans="1:15" s="45" customFormat="1" x14ac:dyDescent="0.25">
      <c r="A81" s="111"/>
      <c r="O81" s="107"/>
    </row>
    <row r="82" spans="1:15" s="45" customFormat="1" x14ac:dyDescent="0.25">
      <c r="A82" s="111"/>
      <c r="O82" s="107"/>
    </row>
    <row r="83" spans="1:15" s="45" customFormat="1" x14ac:dyDescent="0.25">
      <c r="A83" s="111"/>
      <c r="O83" s="107"/>
    </row>
    <row r="84" spans="1:15" s="45" customFormat="1" x14ac:dyDescent="0.25">
      <c r="A84" s="111"/>
      <c r="O84" s="107"/>
    </row>
    <row r="85" spans="1:15" s="45" customFormat="1" x14ac:dyDescent="0.25">
      <c r="A85" s="111"/>
      <c r="O85" s="107"/>
    </row>
    <row r="86" spans="1:15" s="45" customFormat="1" x14ac:dyDescent="0.25">
      <c r="A86" s="111"/>
      <c r="O86" s="107"/>
    </row>
    <row r="87" spans="1:15" s="45" customFormat="1" x14ac:dyDescent="0.25">
      <c r="A87" s="111"/>
      <c r="O87" s="107"/>
    </row>
    <row r="88" spans="1:15" s="45" customFormat="1" x14ac:dyDescent="0.25">
      <c r="A88" s="111"/>
      <c r="O88" s="107"/>
    </row>
    <row r="89" spans="1:15" s="45" customFormat="1" x14ac:dyDescent="0.25">
      <c r="A89" s="111"/>
      <c r="O89" s="107"/>
    </row>
    <row r="90" spans="1:15" s="45" customFormat="1" x14ac:dyDescent="0.25">
      <c r="A90" s="111"/>
      <c r="O90" s="107"/>
    </row>
    <row r="91" spans="1:15" s="45" customFormat="1" x14ac:dyDescent="0.25">
      <c r="A91" s="111"/>
      <c r="O91" s="107"/>
    </row>
    <row r="92" spans="1:15" s="45" customFormat="1" x14ac:dyDescent="0.25">
      <c r="A92" s="111"/>
      <c r="O92" s="107"/>
    </row>
    <row r="93" spans="1:15" s="45" customFormat="1" x14ac:dyDescent="0.25">
      <c r="A93" s="111"/>
      <c r="O93" s="107"/>
    </row>
    <row r="94" spans="1:15" s="45" customFormat="1" x14ac:dyDescent="0.25">
      <c r="A94" s="111"/>
      <c r="O94" s="107"/>
    </row>
    <row r="95" spans="1:15" s="45" customFormat="1" x14ac:dyDescent="0.25">
      <c r="A95" s="111"/>
      <c r="O95" s="107"/>
    </row>
    <row r="96" spans="1:15" s="45" customFormat="1" x14ac:dyDescent="0.25">
      <c r="A96" s="111"/>
      <c r="O96" s="107"/>
    </row>
    <row r="97" spans="1:15" s="45" customFormat="1" x14ac:dyDescent="0.25">
      <c r="A97" s="111"/>
      <c r="O97" s="107"/>
    </row>
    <row r="98" spans="1:15" s="45" customFormat="1" x14ac:dyDescent="0.25">
      <c r="A98" s="111"/>
      <c r="O98" s="107"/>
    </row>
    <row r="99" spans="1:15" s="45" customFormat="1" x14ac:dyDescent="0.25">
      <c r="A99" s="111"/>
      <c r="O99" s="107"/>
    </row>
    <row r="100" spans="1:15" s="45" customFormat="1" x14ac:dyDescent="0.25">
      <c r="A100" s="111"/>
      <c r="O100" s="107"/>
    </row>
    <row r="101" spans="1:15" s="45" customFormat="1" x14ac:dyDescent="0.25">
      <c r="A101" s="111"/>
      <c r="O101" s="107"/>
    </row>
    <row r="102" spans="1:15" s="45" customFormat="1" x14ac:dyDescent="0.25">
      <c r="A102" s="111"/>
      <c r="O102" s="107"/>
    </row>
    <row r="103" spans="1:15" s="45" customFormat="1" x14ac:dyDescent="0.25">
      <c r="A103" s="111"/>
      <c r="O103" s="107"/>
    </row>
    <row r="104" spans="1:15" s="45" customFormat="1" x14ac:dyDescent="0.25">
      <c r="A104" s="111"/>
      <c r="O104" s="107"/>
    </row>
    <row r="105" spans="1:15" s="45" customFormat="1" x14ac:dyDescent="0.25">
      <c r="A105" s="111"/>
      <c r="O105" s="107"/>
    </row>
    <row r="106" spans="1:15" s="45" customFormat="1" x14ac:dyDescent="0.25">
      <c r="A106" s="111"/>
      <c r="O106" s="107"/>
    </row>
    <row r="107" spans="1:15" s="45" customFormat="1" x14ac:dyDescent="0.25">
      <c r="A107" s="111"/>
      <c r="O107" s="107"/>
    </row>
    <row r="108" spans="1:15" s="45" customFormat="1" x14ac:dyDescent="0.25">
      <c r="A108" s="111"/>
      <c r="O108" s="107"/>
    </row>
    <row r="109" spans="1:15" s="45" customFormat="1" x14ac:dyDescent="0.25">
      <c r="A109" s="111"/>
      <c r="O109" s="107"/>
    </row>
    <row r="110" spans="1:15" s="45" customFormat="1" x14ac:dyDescent="0.25">
      <c r="A110" s="111"/>
      <c r="O110" s="107"/>
    </row>
    <row r="111" spans="1:15" s="45" customFormat="1" x14ac:dyDescent="0.25">
      <c r="A111" s="111"/>
      <c r="O111" s="107"/>
    </row>
    <row r="112" spans="1:15" s="45" customFormat="1" x14ac:dyDescent="0.25">
      <c r="A112" s="111"/>
      <c r="O112" s="107"/>
    </row>
    <row r="113" spans="1:15" s="45" customFormat="1" x14ac:dyDescent="0.25">
      <c r="A113" s="111"/>
      <c r="O113" s="107"/>
    </row>
    <row r="114" spans="1:15" s="45" customFormat="1" x14ac:dyDescent="0.25">
      <c r="A114" s="111"/>
      <c r="O114" s="107"/>
    </row>
    <row r="115" spans="1:15" s="45" customFormat="1" x14ac:dyDescent="0.25">
      <c r="A115" s="111"/>
      <c r="O115" s="107"/>
    </row>
    <row r="116" spans="1:15" s="45" customFormat="1" x14ac:dyDescent="0.25">
      <c r="A116" s="111"/>
      <c r="O116" s="107"/>
    </row>
    <row r="117" spans="1:15" s="45" customFormat="1" x14ac:dyDescent="0.25">
      <c r="A117" s="111"/>
      <c r="O117" s="107"/>
    </row>
    <row r="118" spans="1:15" s="45" customFormat="1" x14ac:dyDescent="0.25">
      <c r="A118" s="111"/>
      <c r="O118" s="107"/>
    </row>
    <row r="119" spans="1:15" s="45" customFormat="1" x14ac:dyDescent="0.25">
      <c r="A119" s="111"/>
      <c r="O119" s="107"/>
    </row>
    <row r="120" spans="1:15" s="45" customFormat="1" x14ac:dyDescent="0.25">
      <c r="A120" s="111"/>
      <c r="O120" s="107"/>
    </row>
    <row r="121" spans="1:15" s="45" customFormat="1" x14ac:dyDescent="0.25">
      <c r="A121" s="111"/>
      <c r="O121" s="107"/>
    </row>
    <row r="122" spans="1:15" s="45" customFormat="1" x14ac:dyDescent="0.25">
      <c r="A122" s="111"/>
      <c r="O122" s="107"/>
    </row>
    <row r="123" spans="1:15" s="45" customFormat="1" x14ac:dyDescent="0.25">
      <c r="A123" s="111"/>
      <c r="O123" s="107"/>
    </row>
    <row r="124" spans="1:15" s="45" customFormat="1" x14ac:dyDescent="0.25">
      <c r="A124" s="111"/>
      <c r="O124" s="107"/>
    </row>
    <row r="125" spans="1:15" s="45" customFormat="1" x14ac:dyDescent="0.25">
      <c r="A125" s="111"/>
      <c r="O125" s="107"/>
    </row>
    <row r="126" spans="1:15" s="45" customFormat="1" x14ac:dyDescent="0.25">
      <c r="A126" s="111"/>
      <c r="O126" s="107"/>
    </row>
    <row r="127" spans="1:15" s="45" customFormat="1" x14ac:dyDescent="0.25">
      <c r="A127" s="111"/>
      <c r="O127" s="107"/>
    </row>
    <row r="128" spans="1:15" s="45" customFormat="1" x14ac:dyDescent="0.25">
      <c r="A128" s="111"/>
      <c r="O128" s="107"/>
    </row>
    <row r="129" spans="1:15" s="45" customFormat="1" x14ac:dyDescent="0.25">
      <c r="A129" s="111"/>
      <c r="O129" s="107"/>
    </row>
    <row r="130" spans="1:15" s="45" customFormat="1" x14ac:dyDescent="0.25">
      <c r="A130" s="111"/>
      <c r="O130" s="107"/>
    </row>
    <row r="131" spans="1:15" s="45" customFormat="1" x14ac:dyDescent="0.25">
      <c r="A131" s="111"/>
      <c r="O131" s="107"/>
    </row>
    <row r="132" spans="1:15" s="45" customFormat="1" x14ac:dyDescent="0.25">
      <c r="A132" s="111"/>
      <c r="O132" s="107"/>
    </row>
    <row r="133" spans="1:15" s="45" customFormat="1" x14ac:dyDescent="0.25">
      <c r="A133" s="111"/>
      <c r="O133" s="107"/>
    </row>
    <row r="134" spans="1:15" s="45" customFormat="1" x14ac:dyDescent="0.25">
      <c r="A134" s="111"/>
      <c r="O134" s="107"/>
    </row>
    <row r="135" spans="1:15" s="45" customFormat="1" x14ac:dyDescent="0.25">
      <c r="A135" s="111"/>
      <c r="O135" s="107"/>
    </row>
    <row r="136" spans="1:15" s="45" customFormat="1" x14ac:dyDescent="0.25">
      <c r="A136" s="111"/>
      <c r="O136" s="107"/>
    </row>
    <row r="137" spans="1:15" s="45" customFormat="1" x14ac:dyDescent="0.25">
      <c r="A137" s="111"/>
      <c r="O137" s="107"/>
    </row>
    <row r="138" spans="1:15" s="45" customFormat="1" x14ac:dyDescent="0.25">
      <c r="A138" s="111"/>
      <c r="O138" s="107"/>
    </row>
    <row r="139" spans="1:15" s="45" customFormat="1" x14ac:dyDescent="0.25">
      <c r="A139" s="111"/>
      <c r="O139" s="107"/>
    </row>
    <row r="140" spans="1:15" s="45" customFormat="1" x14ac:dyDescent="0.25">
      <c r="A140" s="111"/>
      <c r="O140" s="107"/>
    </row>
    <row r="141" spans="1:15" s="45" customFormat="1" x14ac:dyDescent="0.25">
      <c r="A141" s="111"/>
      <c r="O141" s="107"/>
    </row>
    <row r="142" spans="1:15" s="45" customFormat="1" x14ac:dyDescent="0.25">
      <c r="A142" s="111"/>
      <c r="O142" s="107"/>
    </row>
    <row r="143" spans="1:15" s="45" customFormat="1" x14ac:dyDescent="0.25">
      <c r="A143" s="111"/>
      <c r="O143" s="107"/>
    </row>
    <row r="144" spans="1:15" s="45" customFormat="1" x14ac:dyDescent="0.25">
      <c r="A144" s="111"/>
      <c r="O144" s="107"/>
    </row>
    <row r="145" spans="1:15" s="45" customFormat="1" x14ac:dyDescent="0.25">
      <c r="A145" s="111"/>
      <c r="O145" s="107"/>
    </row>
    <row r="146" spans="1:15" s="45" customFormat="1" x14ac:dyDescent="0.25">
      <c r="A146" s="111"/>
      <c r="O146" s="107"/>
    </row>
    <row r="147" spans="1:15" s="45" customFormat="1" x14ac:dyDescent="0.25">
      <c r="A147" s="111"/>
      <c r="O147" s="107"/>
    </row>
    <row r="148" spans="1:15" s="45" customFormat="1" x14ac:dyDescent="0.25">
      <c r="A148" s="111"/>
      <c r="O148" s="107"/>
    </row>
    <row r="149" spans="1:15" s="45" customFormat="1" x14ac:dyDescent="0.25">
      <c r="A149" s="111"/>
      <c r="O149" s="107"/>
    </row>
    <row r="150" spans="1:15" s="45" customFormat="1" x14ac:dyDescent="0.25">
      <c r="A150" s="111"/>
      <c r="O150" s="107"/>
    </row>
    <row r="151" spans="1:15" s="45" customFormat="1" x14ac:dyDescent="0.25">
      <c r="A151" s="111"/>
      <c r="O151" s="107"/>
    </row>
    <row r="152" spans="1:15" s="45" customFormat="1" x14ac:dyDescent="0.25">
      <c r="A152" s="111"/>
      <c r="O152" s="107"/>
    </row>
    <row r="153" spans="1:15" s="45" customFormat="1" x14ac:dyDescent="0.25">
      <c r="A153" s="111"/>
      <c r="O153" s="107"/>
    </row>
    <row r="154" spans="1:15" s="45" customFormat="1" x14ac:dyDescent="0.25">
      <c r="A154" s="111"/>
      <c r="O154" s="107"/>
    </row>
    <row r="155" spans="1:15" s="45" customFormat="1" x14ac:dyDescent="0.25">
      <c r="A155" s="111"/>
      <c r="O155" s="107"/>
    </row>
    <row r="156" spans="1:15" s="45" customFormat="1" x14ac:dyDescent="0.25">
      <c r="A156" s="111"/>
      <c r="O156" s="107"/>
    </row>
    <row r="157" spans="1:15" s="45" customFormat="1" x14ac:dyDescent="0.25">
      <c r="A157" s="111"/>
      <c r="O157" s="107"/>
    </row>
    <row r="158" spans="1:15" s="45" customFormat="1" x14ac:dyDescent="0.25">
      <c r="A158" s="111"/>
      <c r="O158" s="107"/>
    </row>
    <row r="159" spans="1:15" s="45" customFormat="1" x14ac:dyDescent="0.25">
      <c r="A159" s="111"/>
      <c r="O159" s="107"/>
    </row>
    <row r="160" spans="1:15" s="45" customFormat="1" x14ac:dyDescent="0.25">
      <c r="A160" s="111"/>
      <c r="O160" s="107"/>
    </row>
    <row r="161" spans="1:15" s="45" customFormat="1" x14ac:dyDescent="0.25">
      <c r="A161" s="111"/>
      <c r="O161" s="107"/>
    </row>
    <row r="162" spans="1:15" s="45" customFormat="1" x14ac:dyDescent="0.25">
      <c r="A162" s="111"/>
      <c r="O162" s="107"/>
    </row>
    <row r="163" spans="1:15" s="45" customFormat="1" x14ac:dyDescent="0.25">
      <c r="A163" s="111"/>
      <c r="O163" s="107"/>
    </row>
    <row r="164" spans="1:15" s="45" customFormat="1" x14ac:dyDescent="0.25">
      <c r="A164" s="111"/>
      <c r="O164" s="107"/>
    </row>
    <row r="165" spans="1:15" s="45" customFormat="1" x14ac:dyDescent="0.25">
      <c r="A165" s="111"/>
      <c r="O165" s="107"/>
    </row>
    <row r="166" spans="1:15" s="45" customFormat="1" x14ac:dyDescent="0.25">
      <c r="A166" s="111"/>
      <c r="O166" s="107"/>
    </row>
    <row r="167" spans="1:15" s="45" customFormat="1" x14ac:dyDescent="0.25">
      <c r="A167" s="111"/>
      <c r="O167" s="107"/>
    </row>
    <row r="168" spans="1:15" s="45" customFormat="1" x14ac:dyDescent="0.25">
      <c r="A168" s="111"/>
      <c r="O168" s="107"/>
    </row>
    <row r="169" spans="1:15" s="45" customFormat="1" x14ac:dyDescent="0.25">
      <c r="A169" s="111"/>
      <c r="O169" s="107"/>
    </row>
    <row r="170" spans="1:15" s="45" customFormat="1" x14ac:dyDescent="0.25">
      <c r="A170" s="111"/>
      <c r="O170" s="107"/>
    </row>
    <row r="171" spans="1:15" s="45" customFormat="1" x14ac:dyDescent="0.25">
      <c r="A171" s="111"/>
      <c r="O171" s="107"/>
    </row>
    <row r="172" spans="1:15" s="45" customFormat="1" x14ac:dyDescent="0.25">
      <c r="A172" s="111"/>
      <c r="O172" s="107"/>
    </row>
    <row r="173" spans="1:15" s="45" customFormat="1" x14ac:dyDescent="0.25">
      <c r="A173" s="111"/>
      <c r="O173" s="107"/>
    </row>
    <row r="174" spans="1:15" s="45" customFormat="1" x14ac:dyDescent="0.25">
      <c r="A174" s="111"/>
      <c r="O174" s="107"/>
    </row>
    <row r="175" spans="1:15" s="45" customFormat="1" x14ac:dyDescent="0.25">
      <c r="A175" s="111"/>
      <c r="O175" s="107"/>
    </row>
    <row r="176" spans="1:15" s="45" customFormat="1" x14ac:dyDescent="0.25">
      <c r="A176" s="111"/>
      <c r="O176" s="107"/>
    </row>
    <row r="177" spans="1:15" s="45" customFormat="1" x14ac:dyDescent="0.25">
      <c r="A177" s="111"/>
      <c r="O177" s="107"/>
    </row>
    <row r="178" spans="1:15" s="45" customFormat="1" x14ac:dyDescent="0.25">
      <c r="A178" s="111"/>
      <c r="O178" s="107"/>
    </row>
    <row r="179" spans="1:15" s="45" customFormat="1" x14ac:dyDescent="0.25">
      <c r="A179" s="111"/>
      <c r="O179" s="107"/>
    </row>
    <row r="180" spans="1:15" s="45" customFormat="1" x14ac:dyDescent="0.25">
      <c r="A180" s="111"/>
      <c r="O180" s="107"/>
    </row>
    <row r="181" spans="1:15" s="45" customFormat="1" x14ac:dyDescent="0.25">
      <c r="A181" s="111"/>
      <c r="O181" s="107"/>
    </row>
    <row r="182" spans="1:15" s="45" customFormat="1" x14ac:dyDescent="0.25">
      <c r="A182" s="111"/>
      <c r="O182" s="107"/>
    </row>
    <row r="183" spans="1:15" s="45" customFormat="1" x14ac:dyDescent="0.25">
      <c r="A183" s="111"/>
      <c r="O183" s="107"/>
    </row>
    <row r="184" spans="1:15" s="45" customFormat="1" x14ac:dyDescent="0.25">
      <c r="A184" s="111"/>
      <c r="O184" s="107"/>
    </row>
    <row r="185" spans="1:15" s="45" customFormat="1" x14ac:dyDescent="0.25">
      <c r="A185" s="111"/>
      <c r="O185" s="107"/>
    </row>
    <row r="186" spans="1:15" s="45" customFormat="1" x14ac:dyDescent="0.25">
      <c r="A186" s="111"/>
      <c r="O186" s="107"/>
    </row>
    <row r="187" spans="1:15" s="45" customFormat="1" x14ac:dyDescent="0.25">
      <c r="A187" s="111"/>
      <c r="O187" s="107"/>
    </row>
    <row r="188" spans="1:15" s="45" customFormat="1" x14ac:dyDescent="0.25">
      <c r="A188" s="111"/>
      <c r="O188" s="107"/>
    </row>
    <row r="189" spans="1:15" s="45" customFormat="1" x14ac:dyDescent="0.25">
      <c r="A189" s="111"/>
      <c r="O189" s="107"/>
    </row>
    <row r="190" spans="1:15" s="45" customFormat="1" x14ac:dyDescent="0.25">
      <c r="A190" s="111"/>
      <c r="O190" s="107"/>
    </row>
    <row r="191" spans="1:15" s="45" customFormat="1" x14ac:dyDescent="0.25">
      <c r="A191" s="111"/>
      <c r="O191" s="107"/>
    </row>
    <row r="192" spans="1:15" s="45" customFormat="1" x14ac:dyDescent="0.25">
      <c r="A192" s="111"/>
      <c r="O192" s="107"/>
    </row>
    <row r="193" spans="1:15" s="45" customFormat="1" x14ac:dyDescent="0.25">
      <c r="A193" s="111"/>
      <c r="O193" s="107"/>
    </row>
    <row r="194" spans="1:15" s="45" customFormat="1" x14ac:dyDescent="0.25">
      <c r="A194" s="111"/>
      <c r="O194" s="107"/>
    </row>
    <row r="195" spans="1:15" s="45" customFormat="1" x14ac:dyDescent="0.25">
      <c r="A195" s="111"/>
      <c r="O195" s="107"/>
    </row>
    <row r="196" spans="1:15" s="45" customFormat="1" x14ac:dyDescent="0.25">
      <c r="A196" s="111"/>
      <c r="O196" s="107"/>
    </row>
    <row r="197" spans="1:15" s="45" customFormat="1" x14ac:dyDescent="0.25">
      <c r="A197" s="111"/>
      <c r="O197" s="107"/>
    </row>
    <row r="198" spans="1:15" s="45" customFormat="1" x14ac:dyDescent="0.25">
      <c r="A198" s="111"/>
      <c r="O198" s="107"/>
    </row>
    <row r="199" spans="1:15" s="45" customFormat="1" x14ac:dyDescent="0.25">
      <c r="A199" s="111"/>
      <c r="O199" s="107"/>
    </row>
    <row r="200" spans="1:15" s="45" customFormat="1" x14ac:dyDescent="0.25">
      <c r="A200" s="111"/>
      <c r="O200" s="107"/>
    </row>
    <row r="201" spans="1:15" s="45" customFormat="1" x14ac:dyDescent="0.25">
      <c r="A201" s="111"/>
      <c r="O201" s="107"/>
    </row>
    <row r="202" spans="1:15" s="45" customFormat="1" x14ac:dyDescent="0.25">
      <c r="A202" s="111"/>
      <c r="O202" s="107"/>
    </row>
    <row r="203" spans="1:15" s="45" customFormat="1" x14ac:dyDescent="0.25">
      <c r="A203" s="111"/>
      <c r="O203" s="107"/>
    </row>
    <row r="204" spans="1:15" s="45" customFormat="1" x14ac:dyDescent="0.25">
      <c r="A204" s="111"/>
      <c r="O204" s="107"/>
    </row>
    <row r="205" spans="1:15" s="45" customFormat="1" x14ac:dyDescent="0.25">
      <c r="A205" s="111"/>
      <c r="O205" s="107"/>
    </row>
    <row r="206" spans="1:15" s="45" customFormat="1" x14ac:dyDescent="0.25">
      <c r="A206" s="111"/>
      <c r="O206" s="107"/>
    </row>
  </sheetData>
  <mergeCells count="19">
    <mergeCell ref="A56:A58"/>
    <mergeCell ref="B56:N56"/>
    <mergeCell ref="A60:A61"/>
    <mergeCell ref="A51:A54"/>
    <mergeCell ref="B60:N60"/>
    <mergeCell ref="A46:A49"/>
    <mergeCell ref="A32:A44"/>
    <mergeCell ref="A18:A30"/>
    <mergeCell ref="A4:A16"/>
    <mergeCell ref="B1:N1"/>
    <mergeCell ref="O4:P4"/>
    <mergeCell ref="D52:D53"/>
    <mergeCell ref="B46:N46"/>
    <mergeCell ref="B51:N51"/>
    <mergeCell ref="F47:N48"/>
    <mergeCell ref="B4:N4"/>
    <mergeCell ref="D19:D23"/>
    <mergeCell ref="B18:N18"/>
    <mergeCell ref="B32:N32"/>
  </mergeCells>
  <conditionalFormatting sqref="C2">
    <cfRule type="cellIs" priority="1" stopIfTrue="1" operator="between">
      <formula>1</formula>
      <formula>15</formula>
    </cfRule>
  </conditionalFormatting>
  <dataValidations count="1">
    <dataValidation type="decimal" allowBlank="1" showInputMessage="1" showErrorMessage="1" errorTitle="neplatný údaj" error="zadejte dobu 1 - 20 let" promptTitle="Počet roků záruky" prompt="Vložte počet roků záruky (kontraktu) " sqref="C2" xr:uid="{00000000-0002-0000-0B00-000000000000}">
      <formula1>1</formula1>
      <formula2>20</formula2>
    </dataValidation>
  </dataValidations>
  <pageMargins left="0.7" right="0.7" top="0.78740157499999996" bottom="0.78740157499999996" header="0.3" footer="0.3"/>
  <pageSetup paperSize="9" orientation="portrait" verticalDpi="0" r:id="rId1"/>
  <ignoredErrors>
    <ignoredError sqref="E15:N16 E5:N8 E10:N13 E38 E34:E35" unlockedFormula="1"/>
    <ignoredError sqref="E42 E39:E40" evalError="1" unlockedFormula="1"/>
    <ignoredError sqref="E41:N41 F39:N40 F42:N42 H38:N3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01</vt:lpstr>
      <vt:lpstr>02</vt:lpstr>
      <vt:lpstr>03</vt:lpstr>
      <vt:lpstr>04</vt:lpstr>
      <vt:lpstr>05</vt:lpstr>
      <vt:lpstr>Ref. spotřeby</vt:lpstr>
      <vt:lpstr>Úspory</vt:lpstr>
    </vt:vector>
  </TitlesOfParts>
  <Company>SEVEn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 Rezek</cp:lastModifiedBy>
  <cp:lastPrinted>2018-01-11T19:20:40Z</cp:lastPrinted>
  <dcterms:created xsi:type="dcterms:W3CDTF">2001-09-11T07:59:13Z</dcterms:created>
  <dcterms:modified xsi:type="dcterms:W3CDTF">2023-10-16T11:21:52Z</dcterms:modified>
</cp:coreProperties>
</file>