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VI5PEPF00000739\EXCELCNV\9be28bfb-fd8c-4efd-8bfa-2111e55214f8\"/>
    </mc:Choice>
  </mc:AlternateContent>
  <xr:revisionPtr revIDLastSave="0" documentId="8_{4B76246B-67B9-4886-BAE7-C20C1C6A173D}" xr6:coauthVersionLast="47" xr6:coauthVersionMax="47" xr10:uidLastSave="{00000000-0000-0000-0000-000000000000}"/>
  <bookViews>
    <workbookView xWindow="-60" yWindow="-60" windowWidth="15480" windowHeight="11640" firstSheet="1" activeTab="1" xr2:uid="{45D89E5F-0FB7-4040-B520-B4706C9E4E9D}"/>
  </bookViews>
  <sheets>
    <sheet name="Kryci list" sheetId="1" r:id="rId1"/>
    <sheet name="Rekapitulace" sheetId="2" r:id="rId2"/>
    <sheet name="Zakazka" sheetId="3" r:id="rId3"/>
    <sheet name="Figury" sheetId="4" state="hidden" r:id="rId4"/>
  </sheets>
  <definedNames>
    <definedName name="__CENA__">Zakazka!$P$6:$P$66</definedName>
    <definedName name="__MAIN__">Zakazka!$F$1:$DE$65</definedName>
    <definedName name="__MAIN2__" localSheetId="1">Rekapitulace!$B$1:$H$19</definedName>
    <definedName name="__MAIN2__">#REF!</definedName>
    <definedName name="__MAIN3__">'Kryci list'!$A$3:$C$19</definedName>
    <definedName name="__SAZBA__">Zakazka!$U$6:$U$66</definedName>
    <definedName name="__T0__">Zakazka!$F$5:$AC$65</definedName>
    <definedName name="__T1__">Zakazka!$F$6:$AC$32</definedName>
    <definedName name="__T2__">Zakazka!$F$7:$DE$8</definedName>
    <definedName name="__T3__">Zakazka!$J$8:$M$8</definedName>
    <definedName name="__TE0__">'Kryci list'!$A$4:$C$13</definedName>
    <definedName name="__TE1__">'Kryci list'!#REF!</definedName>
    <definedName name="__TE2__">'Kryci list'!#REF!</definedName>
    <definedName name="__TE3__">Figury!$A$2:$D$2</definedName>
    <definedName name="__TR0__" localSheetId="1">Rekapitulace!$B$5:$F$6</definedName>
    <definedName name="__TR0__">#REF!</definedName>
    <definedName name="__TR1__" localSheetId="1">Rekapitulace!$B$6:$F$6</definedName>
    <definedName name="__TR1__">#REF!</definedName>
    <definedName name="_xlnm.Print_Titles" localSheetId="2">Zakazka!$3:$4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 a="1"/>
  <c r="A2" i="2" s="1"/>
  <c r="B2" i="2"/>
  <c r="A3" i="2" a="1"/>
  <c r="A3" i="2" s="1"/>
  <c r="A4" i="2" a="1"/>
  <c r="A4" i="2" s="1"/>
  <c r="B5" i="2"/>
  <c r="B6" i="2"/>
  <c r="B7" i="2"/>
  <c r="B8" i="2"/>
  <c r="B9" i="2"/>
  <c r="B10" i="2"/>
  <c r="B11" i="2"/>
  <c r="B12" i="2"/>
  <c r="A17" i="2"/>
  <c r="B17" i="2"/>
  <c r="C17" i="2"/>
  <c r="N7" i="3"/>
  <c r="P7" i="3"/>
  <c r="R7" i="3"/>
  <c r="T7" i="3"/>
  <c r="V7" i="3"/>
  <c r="W7" i="3"/>
  <c r="N9" i="3"/>
  <c r="P9" i="3"/>
  <c r="R9" i="3"/>
  <c r="T9" i="3"/>
  <c r="V9" i="3"/>
  <c r="W9" i="3"/>
  <c r="N11" i="3"/>
  <c r="P11" i="3"/>
  <c r="R11" i="3"/>
  <c r="T11" i="3"/>
  <c r="V11" i="3"/>
  <c r="W11" i="3"/>
  <c r="N13" i="3"/>
  <c r="P13" i="3"/>
  <c r="R13" i="3"/>
  <c r="T13" i="3"/>
  <c r="V13" i="3"/>
  <c r="W13" i="3"/>
  <c r="N15" i="3"/>
  <c r="P15" i="3"/>
  <c r="R15" i="3"/>
  <c r="T15" i="3"/>
  <c r="V15" i="3"/>
  <c r="W15" i="3"/>
  <c r="N17" i="3"/>
  <c r="P17" i="3"/>
  <c r="R17" i="3"/>
  <c r="T17" i="3"/>
  <c r="V17" i="3"/>
  <c r="W17" i="3"/>
  <c r="N19" i="3"/>
  <c r="P19" i="3"/>
  <c r="R19" i="3"/>
  <c r="T19" i="3"/>
  <c r="V19" i="3"/>
  <c r="W19" i="3"/>
  <c r="N20" i="3"/>
  <c r="P20" i="3"/>
  <c r="R20" i="3"/>
  <c r="T20" i="3"/>
  <c r="V20" i="3"/>
  <c r="W20" i="3"/>
  <c r="N21" i="3"/>
  <c r="P21" i="3"/>
  <c r="R21" i="3"/>
  <c r="T21" i="3"/>
  <c r="V21" i="3"/>
  <c r="W21" i="3"/>
  <c r="N22" i="3"/>
  <c r="P22" i="3"/>
  <c r="R22" i="3"/>
  <c r="T22" i="3"/>
  <c r="V22" i="3"/>
  <c r="W22" i="3"/>
  <c r="N24" i="3"/>
  <c r="P24" i="3"/>
  <c r="R24" i="3"/>
  <c r="T24" i="3"/>
  <c r="V24" i="3"/>
  <c r="W24" i="3"/>
  <c r="N25" i="3"/>
  <c r="P25" i="3"/>
  <c r="R25" i="3"/>
  <c r="T25" i="3"/>
  <c r="V25" i="3"/>
  <c r="W25" i="3"/>
  <c r="N27" i="3"/>
  <c r="P27" i="3"/>
  <c r="R27" i="3"/>
  <c r="T27" i="3"/>
  <c r="V27" i="3"/>
  <c r="W27" i="3"/>
  <c r="N29" i="3"/>
  <c r="P29" i="3"/>
  <c r="R29" i="3"/>
  <c r="T29" i="3"/>
  <c r="V29" i="3"/>
  <c r="W29" i="3"/>
  <c r="N31" i="3"/>
  <c r="P31" i="3"/>
  <c r="R31" i="3"/>
  <c r="T31" i="3"/>
  <c r="V31" i="3"/>
  <c r="W31" i="3"/>
  <c r="N34" i="3"/>
  <c r="P34" i="3"/>
  <c r="R34" i="3"/>
  <c r="T34" i="3"/>
  <c r="V34" i="3"/>
  <c r="W34" i="3"/>
  <c r="N36" i="3"/>
  <c r="P36" i="3"/>
  <c r="R36" i="3"/>
  <c r="T36" i="3"/>
  <c r="V36" i="3"/>
  <c r="W36" i="3"/>
  <c r="N37" i="3"/>
  <c r="P37" i="3"/>
  <c r="R37" i="3"/>
  <c r="T37" i="3"/>
  <c r="V37" i="3"/>
  <c r="W37" i="3"/>
  <c r="N38" i="3"/>
  <c r="P38" i="3"/>
  <c r="R38" i="3"/>
  <c r="T38" i="3"/>
  <c r="V38" i="3"/>
  <c r="W38" i="3"/>
  <c r="N42" i="3"/>
  <c r="P42" i="3"/>
  <c r="R42" i="3"/>
  <c r="T42" i="3"/>
  <c r="V42" i="3"/>
  <c r="W42" i="3"/>
  <c r="N44" i="3"/>
  <c r="P44" i="3"/>
  <c r="R44" i="3"/>
  <c r="T44" i="3"/>
  <c r="V44" i="3"/>
  <c r="W44" i="3"/>
  <c r="N45" i="3"/>
  <c r="P45" i="3"/>
  <c r="R45" i="3"/>
  <c r="T45" i="3"/>
  <c r="V45" i="3"/>
  <c r="W45" i="3"/>
  <c r="N48" i="3"/>
  <c r="P48" i="3"/>
  <c r="R48" i="3"/>
  <c r="T48" i="3"/>
  <c r="V48" i="3"/>
  <c r="W48" i="3"/>
  <c r="N49" i="3"/>
  <c r="P49" i="3"/>
  <c r="R49" i="3"/>
  <c r="T49" i="3"/>
  <c r="V49" i="3"/>
  <c r="W49" i="3"/>
  <c r="N51" i="3"/>
  <c r="P51" i="3"/>
  <c r="R51" i="3"/>
  <c r="T51" i="3"/>
  <c r="V51" i="3"/>
  <c r="W51" i="3"/>
  <c r="N52" i="3"/>
  <c r="P52" i="3"/>
  <c r="R52" i="3"/>
  <c r="T52" i="3"/>
  <c r="V52" i="3"/>
  <c r="W52" i="3"/>
  <c r="N53" i="3"/>
  <c r="P53" i="3"/>
  <c r="R53" i="3"/>
  <c r="T53" i="3"/>
  <c r="V53" i="3"/>
  <c r="W53" i="3"/>
  <c r="N56" i="3"/>
  <c r="P56" i="3"/>
  <c r="P55" i="3" s="1"/>
  <c r="C10" i="2" s="1"/>
  <c r="R56" i="3"/>
  <c r="R55" i="3" s="1"/>
  <c r="D10" i="2" s="1"/>
  <c r="T56" i="3"/>
  <c r="T55" i="3" s="1"/>
  <c r="V56" i="3"/>
  <c r="V55" i="3" s="1"/>
  <c r="E10" i="2" s="1"/>
  <c r="W56" i="3"/>
  <c r="W55" i="3" s="1"/>
  <c r="F10" i="2" s="1"/>
  <c r="N59" i="3"/>
  <c r="P59" i="3"/>
  <c r="P58" i="3" s="1"/>
  <c r="C11" i="2" s="1"/>
  <c r="R59" i="3"/>
  <c r="R58" i="3" s="1"/>
  <c r="D11" i="2" s="1"/>
  <c r="T59" i="3"/>
  <c r="T58" i="3" s="1"/>
  <c r="V59" i="3"/>
  <c r="V58" i="3" s="1"/>
  <c r="E11" i="2" s="1"/>
  <c r="W59" i="3"/>
  <c r="W58" i="3" s="1"/>
  <c r="F11" i="2" s="1"/>
  <c r="N62" i="3"/>
  <c r="P62" i="3"/>
  <c r="R62" i="3"/>
  <c r="T62" i="3"/>
  <c r="V62" i="3"/>
  <c r="W62" i="3"/>
  <c r="N63" i="3"/>
  <c r="P63" i="3"/>
  <c r="R63" i="3"/>
  <c r="T63" i="3"/>
  <c r="V63" i="3"/>
  <c r="W63" i="3"/>
  <c r="W61" i="3" l="1"/>
  <c r="F12" i="2" s="1"/>
  <c r="V61" i="3"/>
  <c r="E12" i="2" s="1"/>
  <c r="T61" i="3"/>
  <c r="R61" i="3"/>
  <c r="D12" i="2" s="1"/>
  <c r="P61" i="3"/>
  <c r="C12" i="2" s="1"/>
  <c r="W47" i="3"/>
  <c r="F9" i="2" s="1"/>
  <c r="V47" i="3"/>
  <c r="E9" i="2" s="1"/>
  <c r="T47" i="3"/>
  <c r="R47" i="3"/>
  <c r="D9" i="2" s="1"/>
  <c r="P47" i="3"/>
  <c r="C9" i="2" s="1"/>
  <c r="W41" i="3"/>
  <c r="F8" i="2" s="1"/>
  <c r="V41" i="3"/>
  <c r="E8" i="2" s="1"/>
  <c r="T41" i="3"/>
  <c r="R41" i="3"/>
  <c r="D8" i="2" s="1"/>
  <c r="P41" i="3"/>
  <c r="C8" i="2" s="1"/>
  <c r="W33" i="3"/>
  <c r="F7" i="2" s="1"/>
  <c r="V33" i="3"/>
  <c r="E7" i="2" s="1"/>
  <c r="T33" i="3"/>
  <c r="R33" i="3"/>
  <c r="D7" i="2" s="1"/>
  <c r="P33" i="3"/>
  <c r="C7" i="2" s="1"/>
  <c r="W6" i="3"/>
  <c r="V6" i="3"/>
  <c r="T6" i="3"/>
  <c r="T5" i="3" s="1"/>
  <c r="R6" i="3"/>
  <c r="A16" i="2"/>
  <c r="P6" i="3"/>
  <c r="C6" i="2" l="1"/>
  <c r="P5" i="3"/>
  <c r="C5" i="2" s="1"/>
  <c r="C14" i="2" s="1"/>
  <c r="A14" i="2"/>
  <c r="B16" i="2"/>
  <c r="C16" i="2"/>
  <c r="C15" i="2" s="1"/>
  <c r="D6" i="2"/>
  <c r="R5" i="3"/>
  <c r="D5" i="2" s="1"/>
  <c r="E6" i="2"/>
  <c r="V5" i="3"/>
  <c r="E5" i="2" s="1"/>
  <c r="F6" i="2"/>
  <c r="W5" i="3"/>
  <c r="F5" i="2" s="1"/>
  <c r="C18" i="2" l="1"/>
</calcChain>
</file>

<file path=xl/sharedStrings.xml><?xml version="1.0" encoding="utf-8"?>
<sst xmlns="http://schemas.openxmlformats.org/spreadsheetml/2006/main" count="307" uniqueCount="151">
  <si>
    <t>Výkaz výměr</t>
  </si>
  <si>
    <t>Zakázka</t>
  </si>
  <si>
    <t>Číslo zakázky</t>
  </si>
  <si>
    <t>POD-2025-12</t>
  </si>
  <si>
    <t>Oprava chodníku Studentská - u gymnázia</t>
  </si>
  <si>
    <t>Klasifikace</t>
  </si>
  <si>
    <t>Fáze</t>
  </si>
  <si>
    <t>Příprava realizace</t>
  </si>
  <si>
    <t>Komentář</t>
  </si>
  <si>
    <t>Verze</t>
  </si>
  <si>
    <t>Popis</t>
  </si>
  <si>
    <t>Nabídka</t>
  </si>
  <si>
    <t>Firmy</t>
  </si>
  <si>
    <t>Typ Firmy</t>
  </si>
  <si>
    <t>Název</t>
  </si>
  <si>
    <t>Uživatelé</t>
  </si>
  <si>
    <t>Význam (funkce)</t>
  </si>
  <si>
    <t>Jméno</t>
  </si>
  <si>
    <t>Zakázka:</t>
  </si>
  <si>
    <t>Cena</t>
  </si>
  <si>
    <t>Hmotnost</t>
  </si>
  <si>
    <t>DPH</t>
  </si>
  <si>
    <t>Cena s DPH</t>
  </si>
  <si>
    <t>Celkem (bez DPH)</t>
  </si>
  <si>
    <t>Celkem (včetně DPH)</t>
  </si>
  <si>
    <t>Poř.</t>
  </si>
  <si>
    <t>Typ</t>
  </si>
  <si>
    <t>Kód</t>
  </si>
  <si>
    <t>Alter. kód</t>
  </si>
  <si>
    <t>MJ</t>
  </si>
  <si>
    <t>Výměra bez ztr.</t>
  </si>
  <si>
    <t>Ztratné</t>
  </si>
  <si>
    <t>Výměra</t>
  </si>
  <si>
    <t>Jedn. cena</t>
  </si>
  <si>
    <t>Jedn. hmotn.</t>
  </si>
  <si>
    <t>Jedn. suť</t>
  </si>
  <si>
    <t>Suť</t>
  </si>
  <si>
    <t>Sazba DPH</t>
  </si>
  <si>
    <t>Objekt</t>
  </si>
  <si>
    <t>Oddíl</t>
  </si>
  <si>
    <t>SO_01: Stavební objekt 01</t>
  </si>
  <si>
    <t>_</t>
  </si>
  <si>
    <t>001: Zemní práce</t>
  </si>
  <si>
    <t>##T2##N_Catalog_catGUID</t>
  </si>
  <si>
    <t>##T2##PRO_ITEM_catID</t>
  </si>
  <si>
    <t>##T2##PRO_ITEM_iteCode</t>
  </si>
  <si>
    <t>##T2##PRO_ITEM_szvCode</t>
  </si>
  <si>
    <t>##T2##PRO_ITEM_tevCode</t>
  </si>
  <si>
    <t>H</t>
  </si>
  <si>
    <t>00572470</t>
  </si>
  <si>
    <t>osivo směs travní univerzál</t>
  </si>
  <si>
    <t>kg</t>
  </si>
  <si>
    <t>SO_01</t>
  </si>
  <si>
    <t>001</t>
  </si>
  <si>
    <t>12,5*0,03</t>
  </si>
  <si>
    <t>10371500</t>
  </si>
  <si>
    <t>substrát pro trávníky VL</t>
  </si>
  <si>
    <t>m3</t>
  </si>
  <si>
    <t>2,5*2,5*0,1*2</t>
  </si>
  <si>
    <t>SP</t>
  </si>
  <si>
    <t>113107121</t>
  </si>
  <si>
    <t>Odstranění podkladu z kameniva drceného tl do 100 mm ručně</t>
  </si>
  <si>
    <t>m2</t>
  </si>
  <si>
    <t>plocha zálivu bez rabatů;(16,5*10,7-(3,5*3,5*2))</t>
  </si>
  <si>
    <t>113107141</t>
  </si>
  <si>
    <t>Odstranění podkladu živičného tl 50 mm ručně</t>
  </si>
  <si>
    <t>113202111</t>
  </si>
  <si>
    <t>Vytrhání obrub krajníků obrubníků stojatých</t>
  </si>
  <si>
    <t>m</t>
  </si>
  <si>
    <t>obrubníky boční, rabatové ;11*2+3,5*8</t>
  </si>
  <si>
    <t>122251101</t>
  </si>
  <si>
    <t>Odkopávky a prokopávky nezapažené v hornině třídy těžitelnosti I skupiny 3 objem do 20 m3 strojně</t>
  </si>
  <si>
    <t>plocha zálivu bez rabatů;(16,5*10,7-(3,5*3,5*2))*0,2</t>
  </si>
  <si>
    <t>162701105</t>
  </si>
  <si>
    <t>Vodorovné přemístění do 10000 m výkopku/sypaniny z horniny tř. 1 až 4</t>
  </si>
  <si>
    <t>167151101</t>
  </si>
  <si>
    <t>Nakládání výkopku z hornin třídy těžitelnosti I skupiny 1 až 3 do 100 m3</t>
  </si>
  <si>
    <t>171152501</t>
  </si>
  <si>
    <t>Zhutnění podloží z hornin soudržných nebo nesoudržných pod násypy</t>
  </si>
  <si>
    <t>171201231</t>
  </si>
  <si>
    <t>Poplatek za uložení zeminy a kamení na recyklační skládce (skládkovné) kód odpadu 17 05 04</t>
  </si>
  <si>
    <t>t</t>
  </si>
  <si>
    <t>30,41*1,5</t>
  </si>
  <si>
    <t>171251201</t>
  </si>
  <si>
    <t>Uložení sypaniny na skládky nebo meziskládky</t>
  </si>
  <si>
    <t>181411121</t>
  </si>
  <si>
    <t>Založení lučního trávníku výsevem pl do 1000 m2 v rovině a ve svahu do 1:5</t>
  </si>
  <si>
    <t>2,5*2,5*2</t>
  </si>
  <si>
    <t>182303111</t>
  </si>
  <si>
    <t>Doplnění zeminy nebo substrátu na travnatých plochách tl do 50 mm rovina v rovinně a svahu do 1:5</t>
  </si>
  <si>
    <t>183403153</t>
  </si>
  <si>
    <t>Obdělání půdy hrabáním v rovině a svahu do 1:5</t>
  </si>
  <si>
    <t>183403161</t>
  </si>
  <si>
    <t>Obdělání půdy válením v rovině a svahu do 1:5</t>
  </si>
  <si>
    <t>005: Komunikace</t>
  </si>
  <si>
    <t>564801012</t>
  </si>
  <si>
    <t>Podklad ze štěrkodrtě ŠD plochy do 100 m2 tl 40 mm</t>
  </si>
  <si>
    <t>005</t>
  </si>
  <si>
    <t>plocha zálivu bez rabatů;(16,5*10,7-(2,5*2,5*2))</t>
  </si>
  <si>
    <t>564861011</t>
  </si>
  <si>
    <t>Podklad ze štěrkodrtě ŠD plochy do 100 m2 tl 200 mm</t>
  </si>
  <si>
    <t>58381005</t>
  </si>
  <si>
    <t>kostka štípaná dlažební mozaika žula 4/6 šedá</t>
  </si>
  <si>
    <t>591411111</t>
  </si>
  <si>
    <t>Kladení dlažby z mozaiky jednobarevné komunikací pro pěší lože z kameniva</t>
  </si>
  <si>
    <t>009: Ostatní konstrukce a práce</t>
  </si>
  <si>
    <t>916241213</t>
  </si>
  <si>
    <t>Osazení obrubníku kamenného stojatého s boční opěrou do lože z betonu prostého</t>
  </si>
  <si>
    <t>009</t>
  </si>
  <si>
    <t>obrubníky boční, rabatové ;11*2+2,5*8</t>
  </si>
  <si>
    <t>919726122</t>
  </si>
  <si>
    <t>Geotextilie pro ochranu, separaci a filtraci netkaná měrná hm přes 200 do 300 g/m2</t>
  </si>
  <si>
    <t>919735111</t>
  </si>
  <si>
    <t>Řezání stávajícího živičného krytu hl do 50 mm</t>
  </si>
  <si>
    <t>099: Přesun hmot HSV</t>
  </si>
  <si>
    <t>997013501</t>
  </si>
  <si>
    <t>Odvoz suti a vybouraných hmot na skládku nebo meziskládku do 1 km se složením</t>
  </si>
  <si>
    <t>099</t>
  </si>
  <si>
    <t>997013509</t>
  </si>
  <si>
    <t>Příplatek k odvozu suti a vybouraných hmot na skládku ZKD 1 km přes 1 km</t>
  </si>
  <si>
    <t>50,999*9</t>
  </si>
  <si>
    <t>997013873</t>
  </si>
  <si>
    <t>Poplatek za uložení stavebního odpadu na recyklační skládce (skládkovné) zeminy a kamení zatříděného do Katalogu odpadů pod kódem 17 05 04</t>
  </si>
  <si>
    <t>997221875</t>
  </si>
  <si>
    <t>Poplatek za uložení stavebního odpadu na recyklační skládce (skládkovné) asfaltového bez obsahu dehtu zatříděného do Katalogu odpadů pod kódem 17 03 02</t>
  </si>
  <si>
    <t>998223011</t>
  </si>
  <si>
    <t>Přesun hmot pro pozemní komunikace s krytem dlážděným</t>
  </si>
  <si>
    <t>V03: Zařízení staveniště</t>
  </si>
  <si>
    <t>ON</t>
  </si>
  <si>
    <t>030001000</t>
  </si>
  <si>
    <t>Zařízení staveniště</t>
  </si>
  <si>
    <t>kpl</t>
  </si>
  <si>
    <t>V03</t>
  </si>
  <si>
    <t>V06: Územní vlivy</t>
  </si>
  <si>
    <t>065002000</t>
  </si>
  <si>
    <t>Mimostaveništní doprava materiálů</t>
  </si>
  <si>
    <t>V06</t>
  </si>
  <si>
    <t>V07: Provozní vlivy</t>
  </si>
  <si>
    <t>071002000</t>
  </si>
  <si>
    <t>Provoz investora, třetích osob</t>
  </si>
  <si>
    <t>V07</t>
  </si>
  <si>
    <t>072103001</t>
  </si>
  <si>
    <t>Projednání DIO a zajištění DIR komunikace II.a III. třídy</t>
  </si>
  <si>
    <t>Figura</t>
  </si>
  <si>
    <t>Výraz</t>
  </si>
  <si>
    <t>Hodnota</t>
  </si>
  <si>
    <t>obrubníky boční, rabatové a u silnice;12*2+3,5*8+13,2</t>
  </si>
  <si>
    <t>plocha zálivi a chodníku bez rabatů;(11,5*13,2+2,8*13,2-(3,5*3,5*2))</t>
  </si>
  <si>
    <t>plocha zálivu bez rabatů;(11,5*13,2-(3,5*3,5*2))*0,15</t>
  </si>
  <si>
    <t>plocha zálivu bez rabatů;(11,5*13,2-(3,5*3,5*2))</t>
  </si>
  <si>
    <t>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</si>
</sst>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</numFmts>
  <fonts count="37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8"/>
      <name val="Arial CE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sz val="8"/>
      <color theme="0"/>
      <name val="Courier New"/>
      <family val="3"/>
      <charset val="238"/>
    </font>
    <font>
      <b/>
      <i/>
      <sz val="1"/>
      <color theme="0"/>
      <name val="Cambria"/>
      <family val="1"/>
      <charset val="238"/>
      <scheme val="major"/>
    </font>
    <font>
      <b/>
      <sz val="10"/>
      <color rgb="FF000080"/>
      <name val="Arial"/>
      <family val="2"/>
      <charset val="238"/>
    </font>
    <font>
      <b/>
      <sz val="20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123">
    <xf numFmtId="0" fontId="0" fillId="0" borderId="0" xfId="0"/>
    <xf numFmtId="164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/>
    </xf>
    <xf numFmtId="165" fontId="3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/>
    <xf numFmtId="49" fontId="4" fillId="0" borderId="0" xfId="0" applyNumberFormat="1" applyFont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Alignment="1"/>
    <xf numFmtId="167" fontId="4" fillId="0" borderId="0" xfId="0" applyNumberFormat="1" applyFont="1" applyAlignment="1"/>
    <xf numFmtId="168" fontId="4" fillId="0" borderId="0" xfId="0" applyNumberFormat="1" applyFont="1" applyAlignment="1"/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/>
    <xf numFmtId="164" fontId="9" fillId="0" borderId="0" xfId="0" applyNumberFormat="1" applyFont="1" applyAlignment="1"/>
    <xf numFmtId="164" fontId="10" fillId="0" borderId="2" xfId="0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0" fontId="11" fillId="0" borderId="0" xfId="0" applyFont="1"/>
    <xf numFmtId="166" fontId="10" fillId="0" borderId="2" xfId="0" applyNumberFormat="1" applyFont="1" applyBorder="1" applyAlignment="1">
      <alignment horizontal="right" vertical="top"/>
    </xf>
    <xf numFmtId="167" fontId="10" fillId="0" borderId="2" xfId="0" applyNumberFormat="1" applyFont="1" applyBorder="1" applyAlignment="1">
      <alignment horizontal="right" vertical="top"/>
    </xf>
    <xf numFmtId="0" fontId="30" fillId="0" borderId="0" xfId="2"/>
    <xf numFmtId="0" fontId="14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 applyAlignment="1"/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5" fontId="15" fillId="0" borderId="0" xfId="0" applyNumberFormat="1" applyFont="1" applyFill="1" applyBorder="1" applyAlignment="1"/>
    <xf numFmtId="166" fontId="15" fillId="0" borderId="0" xfId="0" applyNumberFormat="1" applyFont="1" applyAlignment="1"/>
    <xf numFmtId="167" fontId="15" fillId="0" borderId="0" xfId="0" applyNumberFormat="1" applyFont="1" applyAlignment="1"/>
    <xf numFmtId="168" fontId="15" fillId="0" borderId="0" xfId="0" applyNumberFormat="1" applyFont="1" applyAlignment="1"/>
    <xf numFmtId="169" fontId="15" fillId="0" borderId="0" xfId="0" applyNumberFormat="1" applyFont="1" applyAlignment="1"/>
    <xf numFmtId="0" fontId="15" fillId="0" borderId="0" xfId="0" applyNumberFormat="1" applyFont="1" applyAlignment="1"/>
    <xf numFmtId="49" fontId="15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165" fontId="2" fillId="0" borderId="0" xfId="0" applyNumberFormat="1" applyFont="1" applyFill="1" applyBorder="1" applyAlignment="1"/>
    <xf numFmtId="166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9" fontId="2" fillId="0" borderId="0" xfId="0" applyNumberFormat="1" applyFont="1" applyAlignment="1"/>
    <xf numFmtId="0" fontId="2" fillId="0" borderId="0" xfId="0" applyNumberFormat="1" applyFont="1" applyAlignment="1"/>
    <xf numFmtId="0" fontId="16" fillId="0" borderId="0" xfId="0" applyFont="1"/>
    <xf numFmtId="49" fontId="10" fillId="0" borderId="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165" fontId="17" fillId="0" borderId="2" xfId="0" applyNumberFormat="1" applyFont="1" applyFill="1" applyBorder="1" applyAlignment="1">
      <alignment horizontal="right" vertical="top"/>
    </xf>
    <xf numFmtId="168" fontId="10" fillId="0" borderId="2" xfId="0" applyNumberFormat="1" applyFont="1" applyBorder="1" applyAlignment="1">
      <alignment horizontal="right" vertical="top"/>
    </xf>
    <xf numFmtId="169" fontId="10" fillId="0" borderId="2" xfId="0" applyNumberFormat="1" applyFont="1" applyBorder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/>
    </xf>
    <xf numFmtId="166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22" fillId="0" borderId="4" xfId="0" applyFont="1" applyBorder="1" applyAlignment="1">
      <alignment horizontal="left"/>
    </xf>
    <xf numFmtId="167" fontId="22" fillId="0" borderId="4" xfId="0" applyNumberFormat="1" applyFont="1" applyBorder="1" applyAlignment="1"/>
    <xf numFmtId="0" fontId="22" fillId="0" borderId="0" xfId="0" applyFont="1" applyAlignment="1">
      <alignment horizontal="left"/>
    </xf>
    <xf numFmtId="167" fontId="22" fillId="0" borderId="0" xfId="0" applyNumberFormat="1" applyFont="1" applyAlignment="1"/>
    <xf numFmtId="0" fontId="23" fillId="0" borderId="0" xfId="0" applyFont="1"/>
    <xf numFmtId="167" fontId="24" fillId="0" borderId="0" xfId="0" applyNumberFormat="1" applyFont="1" applyAlignment="1"/>
    <xf numFmtId="0" fontId="25" fillId="0" borderId="0" xfId="2" applyNumberFormat="1" applyFont="1" applyBorder="1" applyAlignment="1">
      <alignment horizontal="left"/>
    </xf>
    <xf numFmtId="0" fontId="30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6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26" fillId="0" borderId="0" xfId="1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 vertical="top" wrapText="1"/>
    </xf>
    <xf numFmtId="0" fontId="24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170" fontId="31" fillId="0" borderId="0" xfId="0" applyNumberFormat="1" applyFont="1" applyAlignment="1"/>
    <xf numFmtId="170" fontId="32" fillId="0" borderId="0" xfId="0" applyNumberFormat="1" applyFont="1" applyAlignment="1"/>
    <xf numFmtId="170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Fill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0" applyNumberFormat="1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12" fillId="0" borderId="5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 wrapText="1"/>
    </xf>
    <xf numFmtId="0" fontId="12" fillId="0" borderId="7" xfId="0" applyNumberFormat="1" applyFont="1" applyBorder="1" applyAlignment="1">
      <alignment horizontal="left" vertical="top"/>
    </xf>
    <xf numFmtId="0" fontId="28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12" fillId="0" borderId="9" xfId="0" applyNumberFormat="1" applyFont="1" applyBorder="1" applyAlignment="1">
      <alignment horizontal="left" vertical="top"/>
    </xf>
    <xf numFmtId="0" fontId="6" fillId="0" borderId="10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top"/>
    </xf>
    <xf numFmtId="167" fontId="21" fillId="0" borderId="4" xfId="0" applyNumberFormat="1" applyFont="1" applyBorder="1"/>
    <xf numFmtId="0" fontId="21" fillId="0" borderId="4" xfId="0" applyFont="1" applyBorder="1"/>
    <xf numFmtId="164" fontId="27" fillId="0" borderId="0" xfId="0" applyNumberFormat="1" applyFont="1" applyAlignment="1">
      <alignment horizontal="left" indent="3"/>
    </xf>
    <xf numFmtId="49" fontId="2" fillId="0" borderId="3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2" fillId="0" borderId="7" xfId="0" applyNumberFormat="1" applyFont="1" applyBorder="1" applyAlignment="1">
      <alignment horizontal="left" vertical="center"/>
    </xf>
    <xf numFmtId="0" fontId="3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2" fillId="0" borderId="3" xfId="0" applyNumberFormat="1" applyFont="1" applyBorder="1" applyAlignment="1">
      <alignment horizontal="center"/>
    </xf>
    <xf numFmtId="0" fontId="9" fillId="0" borderId="0" xfId="0" applyFont="1"/>
  </cellXfs>
  <cellStyles count="3">
    <cellStyle name="Nadpis 1" xfId="1" builtinId="16"/>
    <cellStyle name="Název" xfId="2" builtinId="15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CF89-0C4D-406C-A4D0-81352DF7F1B1}">
  <dimension ref="A1:G21"/>
  <sheetViews>
    <sheetView workbookViewId="0">
      <selection activeCell="A3" sqref="A3"/>
    </sheetView>
  </sheetViews>
  <sheetFormatPr defaultRowHeight="12.75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2" s="25" customFormat="1" ht="23.25">
      <c r="A1" s="75"/>
      <c r="B1" s="76"/>
    </row>
    <row r="2" spans="1:2" ht="30" customHeight="1">
      <c r="A2" s="118" t="s">
        <v>0</v>
      </c>
      <c r="B2" s="118"/>
    </row>
    <row r="3" spans="1:2" ht="19.5">
      <c r="A3" s="79" t="s">
        <v>1</v>
      </c>
      <c r="B3" s="78"/>
    </row>
    <row r="4" spans="1:2">
      <c r="A4" s="102" t="s">
        <v>2</v>
      </c>
      <c r="B4" s="103" t="s">
        <v>3</v>
      </c>
    </row>
    <row r="5" spans="1:2" ht="15.75">
      <c r="A5" s="117" t="s">
        <v>1</v>
      </c>
      <c r="B5" s="105" t="s">
        <v>4</v>
      </c>
    </row>
    <row r="6" spans="1:2">
      <c r="A6" s="104" t="s">
        <v>5</v>
      </c>
      <c r="B6" s="106"/>
    </row>
    <row r="7" spans="1:2">
      <c r="A7" s="104" t="s">
        <v>6</v>
      </c>
      <c r="B7" s="106" t="s">
        <v>7</v>
      </c>
    </row>
    <row r="8" spans="1:2">
      <c r="A8" s="107" t="s">
        <v>8</v>
      </c>
      <c r="B8" s="108"/>
    </row>
    <row r="9" spans="1:2" ht="30" customHeight="1">
      <c r="A9" s="80"/>
      <c r="B9" s="78"/>
    </row>
    <row r="10" spans="1:2" ht="19.5">
      <c r="A10" s="81" t="s">
        <v>9</v>
      </c>
      <c r="B10" s="78"/>
    </row>
    <row r="11" spans="1:2">
      <c r="A11" s="102" t="s">
        <v>10</v>
      </c>
      <c r="B11" s="103" t="s">
        <v>11</v>
      </c>
    </row>
    <row r="12" spans="1:2">
      <c r="A12" s="107" t="s">
        <v>8</v>
      </c>
      <c r="B12" s="108"/>
    </row>
    <row r="13" spans="1:2" ht="30" customHeight="1">
      <c r="A13" s="77"/>
      <c r="B13" s="78"/>
    </row>
    <row r="14" spans="1:2" ht="19.5" customHeight="1">
      <c r="A14" s="79" t="s">
        <v>12</v>
      </c>
      <c r="B14" s="78"/>
    </row>
    <row r="15" spans="1:2">
      <c r="A15" s="111" t="s">
        <v>13</v>
      </c>
      <c r="B15" s="82" t="s">
        <v>14</v>
      </c>
    </row>
    <row r="16" spans="1:2" ht="30.75" customHeight="1">
      <c r="A16" s="77"/>
    </row>
    <row r="17" spans="1:7" ht="19.5">
      <c r="A17" s="79" t="s">
        <v>15</v>
      </c>
    </row>
    <row r="18" spans="1:7" ht="14.25">
      <c r="A18" s="110" t="s">
        <v>16</v>
      </c>
      <c r="B18" s="109" t="s">
        <v>17</v>
      </c>
      <c r="G18" s="22"/>
    </row>
    <row r="19" spans="1:7">
      <c r="G19" s="85"/>
    </row>
    <row r="20" spans="1:7">
      <c r="G20" s="85"/>
    </row>
    <row r="21" spans="1:7" ht="14.25">
      <c r="G21" s="22"/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A6A1-DF92-40A2-AD1D-53FA5735248B}">
  <sheetPr>
    <outlinePr summaryBelow="0"/>
  </sheetPr>
  <dimension ref="A1:G18"/>
  <sheetViews>
    <sheetView tabSelected="1" workbookViewId="0">
      <pane ySplit="3" topLeftCell="A4" activePane="bottomLeft" state="frozen"/>
      <selection pane="bottomLeft" activeCell="B14" sqref="B14"/>
    </sheetView>
  </sheetViews>
  <sheetFormatPr defaultRowHeight="12.75" outlineLevelRow="1"/>
  <cols>
    <col min="1" max="1" width="18.140625" hidden="1" customWidth="1"/>
    <col min="2" max="2" width="80.7109375" customWidth="1"/>
    <col min="3" max="3" width="15.7109375" customWidth="1"/>
    <col min="4" max="4" width="15.7109375" hidden="1" customWidth="1"/>
    <col min="5" max="6" width="15.7109375" customWidth="1"/>
  </cols>
  <sheetData>
    <row r="1" spans="1:7" ht="15.75" customHeight="1">
      <c r="A1" s="19"/>
      <c r="B1" s="85" t="s">
        <v>18</v>
      </c>
      <c r="C1" s="12"/>
      <c r="D1" s="15"/>
      <c r="E1" s="14"/>
      <c r="F1" s="12"/>
      <c r="G1" s="17"/>
    </row>
    <row r="2" spans="1:7" ht="14.25" customHeight="1">
      <c r="A2" t="str">
        <f t="array" ref="A2">INDEX(__SAZBA__,MATCH(0,COUNTIF($A$1:A1,__SAZBA__),0))</f>
        <v>_</v>
      </c>
      <c r="B2" s="114" t="str">
        <f>'Kryci list'!B5</f>
        <v>Oprava chodníku Studentská - u gymnázia</v>
      </c>
      <c r="C2" s="12"/>
      <c r="D2" s="15"/>
      <c r="E2" s="14"/>
      <c r="F2" s="12"/>
      <c r="G2" s="17"/>
    </row>
    <row r="3" spans="1:7" ht="13.5" thickBot="1">
      <c r="A3">
        <f t="array" ref="A3">INDEX(__SAZBA__,MATCH(0,COUNTIF($A$1:A2,__SAZBA__),0))</f>
        <v>21</v>
      </c>
      <c r="B3" s="115" t="s">
        <v>10</v>
      </c>
      <c r="C3" s="115" t="s">
        <v>19</v>
      </c>
      <c r="D3" s="115" t="s">
        <v>20</v>
      </c>
      <c r="E3" s="115" t="s">
        <v>21</v>
      </c>
      <c r="F3" s="115" t="s">
        <v>22</v>
      </c>
      <c r="G3" s="18"/>
    </row>
    <row r="4" spans="1:7">
      <c r="A4" t="e">
        <f t="array" ref="A4">INDEX(__SAZBA__,MATCH(0,COUNTIF($A$1:A3,__SAZBA__),0))</f>
        <v>#N/A</v>
      </c>
      <c r="B4" s="88"/>
      <c r="C4" s="89"/>
      <c r="D4" s="89"/>
      <c r="E4" s="89"/>
      <c r="F4" s="89"/>
      <c r="G4" s="18"/>
    </row>
    <row r="5" spans="1:7" s="65" customFormat="1" ht="15.75" customHeight="1">
      <c r="B5" s="119" t="str">
        <f>IF(Zakazka!$J$5=0,"",Zakazka!$J$5)</f>
        <v>SO_01: Stavební objekt 01</v>
      </c>
      <c r="C5" s="36" t="str">
        <f>IF(Zakazka!$P$5=0,"",Zakazka!$P$5)</f>
        <v/>
      </c>
      <c r="D5" s="38">
        <f>IF(Zakazka!$R$5=0,"",Zakazka!$R$5)</f>
        <v>143.55232850000002</v>
      </c>
      <c r="E5" s="36" t="str">
        <f>IF(Zakazka!$V$5=0,"",Zakazka!$V$5)</f>
        <v/>
      </c>
      <c r="F5" s="36" t="str">
        <f>IF(Zakazka!$W$5=0,"",Zakazka!$W$5)</f>
        <v/>
      </c>
    </row>
    <row r="6" spans="1:7" s="66" customFormat="1" ht="15" customHeight="1" outlineLevel="1">
      <c r="B6" s="120" t="str">
        <f>IF(Zakazka!$J$6=0,"",Zakazka!$J$6)</f>
        <v>001: Zemní práce</v>
      </c>
      <c r="C6" s="46" t="str">
        <f>IF(Zakazka!$P$6=0,"",Zakazka!$P$6)</f>
        <v/>
      </c>
      <c r="D6" s="48">
        <f>IF(Zakazka!$R$6=0,"",Zakazka!$R$6)</f>
        <v>0.26287500000000003</v>
      </c>
      <c r="E6" s="46" t="str">
        <f>IF(Zakazka!$V$6=0,"",Zakazka!$V$6)</f>
        <v/>
      </c>
      <c r="F6" s="46" t="str">
        <f>IF(Zakazka!$W$6=0,"",Zakazka!$W$6)</f>
        <v/>
      </c>
    </row>
    <row r="7" spans="1:7" s="66" customFormat="1" ht="15" customHeight="1" outlineLevel="1">
      <c r="B7" s="120" t="str">
        <f>IF(Zakazka!$J$33=0,"",Zakazka!$J$33)</f>
        <v>005: Komunikace</v>
      </c>
      <c r="C7" s="46" t="str">
        <f>IF(Zakazka!$P$33=0,"",Zakazka!$P$33)</f>
        <v/>
      </c>
      <c r="D7" s="48">
        <f>IF(Zakazka!$R$33=0,"",Zakazka!$R$33)</f>
        <v>137.30985000000001</v>
      </c>
      <c r="E7" s="46" t="str">
        <f>IF(Zakazka!$V$33=0,"",Zakazka!$V$33)</f>
        <v/>
      </c>
      <c r="F7" s="46" t="str">
        <f>IF(Zakazka!$W$33=0,"",Zakazka!$W$33)</f>
        <v/>
      </c>
    </row>
    <row r="8" spans="1:7" s="66" customFormat="1" ht="15" customHeight="1" outlineLevel="1">
      <c r="B8" s="120" t="str">
        <f>IF(Zakazka!$J$41=0,"",Zakazka!$J$41)</f>
        <v>009: Ostatní konstrukce a práce</v>
      </c>
      <c r="C8" s="46" t="str">
        <f>IF(Zakazka!$P$41=0,"",Zakazka!$P$41)</f>
        <v/>
      </c>
      <c r="D8" s="48">
        <f>IF(Zakazka!$R$41=0,"",Zakazka!$R$41)</f>
        <v>5.9796034999999996</v>
      </c>
      <c r="E8" s="46" t="str">
        <f>IF(Zakazka!$V$41=0,"",Zakazka!$V$41)</f>
        <v/>
      </c>
      <c r="F8" s="46" t="str">
        <f>IF(Zakazka!$W$41=0,"",Zakazka!$W$41)</f>
        <v/>
      </c>
    </row>
    <row r="9" spans="1:7" s="66" customFormat="1" ht="15" customHeight="1" outlineLevel="1">
      <c r="B9" s="120" t="str">
        <f>IF(Zakazka!$J$47=0,"",Zakazka!$J$47)</f>
        <v>099: Přesun hmot HSV</v>
      </c>
      <c r="C9" s="46" t="str">
        <f>IF(Zakazka!$P$47=0,"",Zakazka!$P$47)</f>
        <v/>
      </c>
      <c r="D9" s="48" t="str">
        <f>IF(Zakazka!$R$47=0,"",Zakazka!$R$47)</f>
        <v/>
      </c>
      <c r="E9" s="46" t="str">
        <f>IF(Zakazka!$V$47=0,"",Zakazka!$V$47)</f>
        <v/>
      </c>
      <c r="F9" s="46" t="str">
        <f>IF(Zakazka!$W$47=0,"",Zakazka!$W$47)</f>
        <v/>
      </c>
    </row>
    <row r="10" spans="1:7" s="66" customFormat="1" ht="15" customHeight="1" outlineLevel="1">
      <c r="B10" s="120" t="str">
        <f>IF(Zakazka!$J$55=0,"",Zakazka!$J$55)</f>
        <v>V03: Zařízení staveniště</v>
      </c>
      <c r="C10" s="46" t="str">
        <f>IF(Zakazka!$P$55=0,"",Zakazka!$P$55)</f>
        <v/>
      </c>
      <c r="D10" s="48" t="str">
        <f>IF(Zakazka!$R$55=0,"",Zakazka!$R$55)</f>
        <v/>
      </c>
      <c r="E10" s="46" t="str">
        <f>IF(Zakazka!$V$55=0,"",Zakazka!$V$55)</f>
        <v/>
      </c>
      <c r="F10" s="46" t="str">
        <f>IF(Zakazka!$W$55=0,"",Zakazka!$W$55)</f>
        <v/>
      </c>
    </row>
    <row r="11" spans="1:7" s="66" customFormat="1" ht="15" customHeight="1" outlineLevel="1">
      <c r="B11" s="120" t="str">
        <f>IF(Zakazka!$J$58=0,"",Zakazka!$J$58)</f>
        <v>V06: Územní vlivy</v>
      </c>
      <c r="C11" s="46" t="str">
        <f>IF(Zakazka!$P$58=0,"",Zakazka!$P$58)</f>
        <v/>
      </c>
      <c r="D11" s="48" t="str">
        <f>IF(Zakazka!$R$58=0,"",Zakazka!$R$58)</f>
        <v/>
      </c>
      <c r="E11" s="46" t="str">
        <f>IF(Zakazka!$V$58=0,"",Zakazka!$V$58)</f>
        <v/>
      </c>
      <c r="F11" s="46" t="str">
        <f>IF(Zakazka!$W$58=0,"",Zakazka!$W$58)</f>
        <v/>
      </c>
    </row>
    <row r="12" spans="1:7" s="66" customFormat="1" ht="15" customHeight="1" outlineLevel="1">
      <c r="B12" s="120" t="str">
        <f>IF(Zakazka!$J$61=0,"",Zakazka!$J$61)</f>
        <v>V07: Provozní vlivy</v>
      </c>
      <c r="C12" s="46" t="str">
        <f>IF(Zakazka!$P$61=0,"",Zakazka!$P$61)</f>
        <v/>
      </c>
      <c r="D12" s="48" t="str">
        <f>IF(Zakazka!$R$61=0,"",Zakazka!$R$61)</f>
        <v/>
      </c>
      <c r="E12" s="46" t="str">
        <f>IF(Zakazka!$V$61=0,"",Zakazka!$V$61)</f>
        <v/>
      </c>
      <c r="F12" s="46" t="str">
        <f>IF(Zakazka!$W$61=0,"",Zakazka!$W$61)</f>
        <v/>
      </c>
    </row>
    <row r="13" spans="1:7" ht="13.5" outlineLevel="1" thickBot="1">
      <c r="B13" s="67"/>
    </row>
    <row r="14" spans="1:7" s="68" customFormat="1" ht="15">
      <c r="A14" s="68">
        <f>SUM(A16:A17)</f>
        <v>0</v>
      </c>
      <c r="B14" s="69" t="s">
        <v>23</v>
      </c>
      <c r="C14" s="70">
        <f>SUBTOTAL(9,C5:C13)/2</f>
        <v>0</v>
      </c>
      <c r="D14" s="112"/>
      <c r="E14" s="113"/>
      <c r="F14" s="113"/>
    </row>
    <row r="15" spans="1:7" s="68" customFormat="1" ht="15">
      <c r="B15" s="71" t="s">
        <v>21</v>
      </c>
      <c r="C15" s="72">
        <f>SUBTOTAL(9,C16:C17)</f>
        <v>0</v>
      </c>
    </row>
    <row r="16" spans="1:7" s="73" customFormat="1">
      <c r="A16" s="73">
        <f>IF(ISNUMBER(A3),SUMIF(__SAZBA__,A3,__CENA__),0)</f>
        <v>0</v>
      </c>
      <c r="B16" s="83" t="str">
        <f>IF(A16=0,"","DPH " &amp; A3 &amp; " % ze základny: " &amp; TEXT(A16,"# ##0"))</f>
        <v/>
      </c>
      <c r="C16" s="74" t="str">
        <f>IF(A16=0,"",A16*A3/100)</f>
        <v/>
      </c>
    </row>
    <row r="17" spans="1:6" s="73" customFormat="1" ht="13.5" thickBot="1">
      <c r="A17" s="73">
        <f>IF(ISNUMBER(A4),SUMIF(__SAZBA__,A4,__CENA__),0)</f>
        <v>0</v>
      </c>
      <c r="B17" s="83" t="str">
        <f>IF(A17=0,"","DPH " &amp; A4 &amp; " % ze základny: " &amp; TEXT(A17,"# ##0"))</f>
        <v/>
      </c>
      <c r="C17" s="74" t="str">
        <f>IF(A17=0,"",A17*A4/100)</f>
        <v/>
      </c>
    </row>
    <row r="18" spans="1:6" s="68" customFormat="1" ht="15">
      <c r="B18" s="69" t="s">
        <v>24</v>
      </c>
      <c r="C18" s="70">
        <f>SUM(C14:C15)</f>
        <v>0</v>
      </c>
      <c r="D18" s="113"/>
      <c r="E18" s="113"/>
      <c r="F18" s="113"/>
    </row>
  </sheetData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8196-4A74-4599-AB9E-1892AFEC16BE}">
  <sheetPr>
    <outlinePr summaryBelow="0"/>
  </sheetPr>
  <dimension ref="A1:Z66"/>
  <sheetViews>
    <sheetView zoomScaleNormal="100" zoomScaleSheetLayoutView="100" workbookViewId="0">
      <pane ySplit="3" topLeftCell="A4" activePane="bottomLeft" state="frozen"/>
      <selection pane="bottomLeft" activeCell="H5" sqref="H5"/>
    </sheetView>
  </sheetViews>
  <sheetFormatPr defaultRowHeight="12.75" outlineLevelRow="3"/>
  <cols>
    <col min="1" max="5" width="0" hidden="1" customWidth="1"/>
    <col min="6" max="6" width="5.42578125" style="1" customWidth="1"/>
    <col min="7" max="7" width="4.28515625" style="4" customWidth="1"/>
    <col min="8" max="8" width="14.28515625" style="3" customWidth="1"/>
    <col min="9" max="9" width="10" style="3" hidden="1" customWidth="1"/>
    <col min="10" max="10" width="57.140625" style="5" customWidth="1"/>
    <col min="11" max="11" width="4.28515625" style="4" customWidth="1"/>
    <col min="12" max="12" width="13.7109375" style="7" customWidth="1"/>
    <col min="13" max="13" width="6.85546875" style="8" customWidth="1"/>
    <col min="14" max="14" width="13.42578125" style="7" customWidth="1"/>
    <col min="15" max="15" width="12.42578125" style="8" customWidth="1"/>
    <col min="16" max="16" width="15.7109375" style="9" customWidth="1"/>
    <col min="17" max="17" width="11.42578125" style="10" hidden="1" customWidth="1"/>
    <col min="18" max="18" width="14.28515625" style="8" hidden="1" customWidth="1"/>
    <col min="19" max="19" width="11.42578125" style="8" hidden="1" customWidth="1"/>
    <col min="20" max="20" width="14.28515625" style="8" hidden="1" customWidth="1"/>
    <col min="21" max="21" width="9.7109375" style="8" hidden="1" customWidth="1"/>
    <col min="22" max="22" width="14.5703125" style="8" hidden="1" customWidth="1"/>
    <col min="23" max="23" width="15.7109375" style="8" hidden="1" customWidth="1"/>
    <col min="24" max="24" width="25.7109375" style="8" hidden="1" customWidth="1"/>
    <col min="25" max="26" width="10" style="3" hidden="1" customWidth="1"/>
    <col min="27" max="27" width="9.42578125" customWidth="1"/>
  </cols>
  <sheetData>
    <row r="1" spans="1:26" ht="21.6" customHeight="1">
      <c r="F1" s="11"/>
      <c r="G1" s="12"/>
      <c r="H1" s="12"/>
      <c r="I1" s="12"/>
      <c r="J1" s="12"/>
      <c r="K1" s="12"/>
      <c r="L1" s="13"/>
      <c r="M1" s="14"/>
      <c r="N1" s="13"/>
      <c r="O1" s="14"/>
      <c r="P1" s="15"/>
      <c r="Q1" s="16"/>
      <c r="R1" s="14"/>
      <c r="S1" s="14"/>
      <c r="T1" s="14"/>
      <c r="U1" s="14"/>
      <c r="V1" s="14"/>
      <c r="W1" s="14"/>
      <c r="X1" s="14"/>
      <c r="Y1" s="12"/>
      <c r="Z1" s="12"/>
    </row>
    <row r="2" spans="1:26" ht="21.6" customHeight="1">
      <c r="F2" s="11"/>
      <c r="G2" s="12"/>
      <c r="H2" s="12"/>
      <c r="I2" s="12"/>
      <c r="J2" s="12"/>
      <c r="K2" s="12"/>
      <c r="L2" s="13"/>
      <c r="M2" s="14"/>
      <c r="N2" s="13"/>
      <c r="O2" s="14"/>
      <c r="P2" s="15"/>
      <c r="Q2" s="16"/>
      <c r="R2" s="14"/>
      <c r="S2" s="14"/>
      <c r="T2" s="14"/>
      <c r="U2" s="14"/>
      <c r="V2" s="14"/>
      <c r="W2" s="14"/>
      <c r="X2" s="14"/>
      <c r="Y2" s="12"/>
      <c r="Z2" s="12"/>
    </row>
    <row r="3" spans="1:26" s="26" customFormat="1" ht="13.5" thickBot="1">
      <c r="F3" s="115" t="s">
        <v>25</v>
      </c>
      <c r="G3" s="115" t="s">
        <v>26</v>
      </c>
      <c r="H3" s="115" t="s">
        <v>27</v>
      </c>
      <c r="I3" s="115" t="s">
        <v>28</v>
      </c>
      <c r="J3" s="121" t="s">
        <v>10</v>
      </c>
      <c r="K3" s="115" t="s">
        <v>29</v>
      </c>
      <c r="L3" s="115" t="s">
        <v>30</v>
      </c>
      <c r="M3" s="115" t="s">
        <v>31</v>
      </c>
      <c r="N3" s="115" t="s">
        <v>32</v>
      </c>
      <c r="O3" s="115" t="s">
        <v>33</v>
      </c>
      <c r="P3" s="115" t="s">
        <v>19</v>
      </c>
      <c r="Q3" s="115" t="s">
        <v>34</v>
      </c>
      <c r="R3" s="115" t="s">
        <v>20</v>
      </c>
      <c r="S3" s="115" t="s">
        <v>35</v>
      </c>
      <c r="T3" s="115" t="s">
        <v>36</v>
      </c>
      <c r="U3" s="115" t="s">
        <v>37</v>
      </c>
      <c r="V3" s="115" t="s">
        <v>21</v>
      </c>
      <c r="W3" s="115" t="s">
        <v>22</v>
      </c>
      <c r="X3" s="121" t="s">
        <v>8</v>
      </c>
      <c r="Y3" s="115" t="s">
        <v>38</v>
      </c>
      <c r="Z3" s="115" t="s">
        <v>39</v>
      </c>
    </row>
    <row r="4" spans="1:26" ht="11.25" customHeight="1">
      <c r="F4" s="2"/>
      <c r="G4" s="6"/>
      <c r="H4" s="27"/>
      <c r="I4" s="27"/>
      <c r="J4" s="28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9"/>
      <c r="Y4" s="27"/>
      <c r="Z4" s="27"/>
    </row>
    <row r="5" spans="1:26" s="30" customFormat="1" ht="18.75" customHeight="1">
      <c r="F5" s="31"/>
      <c r="G5" s="32"/>
      <c r="H5" s="33"/>
      <c r="I5" s="33"/>
      <c r="J5" s="33" t="s">
        <v>40</v>
      </c>
      <c r="K5" s="32"/>
      <c r="L5" s="34"/>
      <c r="M5" s="35"/>
      <c r="N5" s="34"/>
      <c r="O5" s="35"/>
      <c r="P5" s="36">
        <f>SUBTOTAL(9,P6:P65)</f>
        <v>0</v>
      </c>
      <c r="Q5" s="37"/>
      <c r="R5" s="38">
        <f>SUBTOTAL(9,R6:R65)</f>
        <v>143.55232850000002</v>
      </c>
      <c r="S5" s="35"/>
      <c r="T5" s="38">
        <f>SUBTOTAL(9,T6:T65)</f>
        <v>50.999399999999994</v>
      </c>
      <c r="U5" s="90" t="s">
        <v>41</v>
      </c>
      <c r="V5" s="36">
        <f>SUBTOTAL(9,V6:V65)</f>
        <v>0</v>
      </c>
      <c r="W5" s="36">
        <f>SUBTOTAL(9,W6:W65)</f>
        <v>0</v>
      </c>
      <c r="X5" s="39"/>
      <c r="Y5" s="40"/>
      <c r="Z5" s="40"/>
    </row>
    <row r="6" spans="1:26" s="41" customFormat="1" ht="16.5" customHeight="1" outlineLevel="1">
      <c r="F6" s="42"/>
      <c r="G6" s="6"/>
      <c r="H6" s="43"/>
      <c r="I6" s="43"/>
      <c r="J6" s="43" t="s">
        <v>42</v>
      </c>
      <c r="K6" s="6"/>
      <c r="L6" s="44"/>
      <c r="M6" s="45"/>
      <c r="N6" s="44"/>
      <c r="O6" s="45"/>
      <c r="P6" s="46">
        <f>SUBTOTAL(9,P7:P32)</f>
        <v>0</v>
      </c>
      <c r="Q6" s="47"/>
      <c r="R6" s="48">
        <f>SUBTOTAL(9,R7:R32)</f>
        <v>0.26287500000000003</v>
      </c>
      <c r="S6" s="45"/>
      <c r="T6" s="48">
        <f>SUBTOTAL(9,T7:T32)</f>
        <v>50.999399999999994</v>
      </c>
      <c r="U6" s="91" t="s">
        <v>41</v>
      </c>
      <c r="V6" s="46">
        <f>SUBTOTAL(9,V7:V32)</f>
        <v>0</v>
      </c>
      <c r="W6" s="46">
        <f>SUBTOTAL(9,W7:W32)</f>
        <v>0</v>
      </c>
      <c r="X6" s="49"/>
      <c r="Y6" s="27"/>
      <c r="Z6" s="27"/>
    </row>
    <row r="7" spans="1:26" s="50" customFormat="1" ht="12" outlineLevel="2">
      <c r="A7" s="122" t="s">
        <v>43</v>
      </c>
      <c r="B7" s="122" t="s">
        <v>44</v>
      </c>
      <c r="C7" s="122" t="s">
        <v>45</v>
      </c>
      <c r="D7" s="122" t="s">
        <v>46</v>
      </c>
      <c r="E7" s="122" t="s">
        <v>47</v>
      </c>
      <c r="F7" s="20">
        <v>1</v>
      </c>
      <c r="G7" s="21" t="s">
        <v>48</v>
      </c>
      <c r="H7" s="51" t="s">
        <v>49</v>
      </c>
      <c r="I7" s="51"/>
      <c r="J7" s="52" t="s">
        <v>50</v>
      </c>
      <c r="K7" s="21" t="s">
        <v>51</v>
      </c>
      <c r="L7" s="53">
        <v>0.375</v>
      </c>
      <c r="M7" s="23">
        <v>0</v>
      </c>
      <c r="N7" s="53">
        <f>L7*(1+M7/100)</f>
        <v>0.375</v>
      </c>
      <c r="O7" s="23">
        <v>0</v>
      </c>
      <c r="P7" s="24">
        <f>N7*O7</f>
        <v>0</v>
      </c>
      <c r="Q7" s="54">
        <v>1E-3</v>
      </c>
      <c r="R7" s="55">
        <f>N7*Q7</f>
        <v>3.7500000000000001E-4</v>
      </c>
      <c r="S7" s="54"/>
      <c r="T7" s="55">
        <f>N7*S7</f>
        <v>0</v>
      </c>
      <c r="U7" s="24">
        <v>21</v>
      </c>
      <c r="V7" s="24">
        <f>P7*(U7/100)</f>
        <v>0</v>
      </c>
      <c r="W7" s="24">
        <f>P7+V7</f>
        <v>0</v>
      </c>
      <c r="X7" s="52"/>
      <c r="Y7" s="51" t="s">
        <v>52</v>
      </c>
      <c r="Z7" s="51" t="s">
        <v>53</v>
      </c>
    </row>
    <row r="8" spans="1:26" s="56" customFormat="1" ht="11.25" outlineLevel="3">
      <c r="F8" s="57"/>
      <c r="G8" s="58"/>
      <c r="H8" s="58"/>
      <c r="I8" s="58"/>
      <c r="J8" s="59" t="s">
        <v>54</v>
      </c>
      <c r="K8" s="58"/>
      <c r="L8" s="60">
        <v>0.375</v>
      </c>
      <c r="M8" s="61"/>
      <c r="N8" s="62"/>
      <c r="O8" s="61"/>
      <c r="P8" s="63"/>
      <c r="Q8" s="64"/>
      <c r="R8" s="61"/>
      <c r="S8" s="61"/>
      <c r="T8" s="61"/>
      <c r="U8" s="92" t="s">
        <v>41</v>
      </c>
      <c r="V8" s="61"/>
      <c r="W8" s="61"/>
      <c r="X8" s="59"/>
      <c r="Y8" s="58"/>
      <c r="Z8" s="58"/>
    </row>
    <row r="9" spans="1:26" s="50" customFormat="1" ht="12" outlineLevel="2">
      <c r="A9" s="122"/>
      <c r="B9" s="122"/>
      <c r="C9" s="122"/>
      <c r="D9" s="122"/>
      <c r="E9" s="122"/>
      <c r="F9" s="20">
        <v>2</v>
      </c>
      <c r="G9" s="21" t="s">
        <v>48</v>
      </c>
      <c r="H9" s="51" t="s">
        <v>55</v>
      </c>
      <c r="I9" s="51"/>
      <c r="J9" s="52" t="s">
        <v>56</v>
      </c>
      <c r="K9" s="21" t="s">
        <v>57</v>
      </c>
      <c r="L9" s="53">
        <v>1.25</v>
      </c>
      <c r="M9" s="23">
        <v>0</v>
      </c>
      <c r="N9" s="53">
        <f>L9*(1+M9/100)</f>
        <v>1.25</v>
      </c>
      <c r="O9" s="23">
        <v>0</v>
      </c>
      <c r="P9" s="24">
        <f>N9*O9</f>
        <v>0</v>
      </c>
      <c r="Q9" s="54">
        <v>0.21</v>
      </c>
      <c r="R9" s="55">
        <f>N9*Q9</f>
        <v>0.26250000000000001</v>
      </c>
      <c r="S9" s="54"/>
      <c r="T9" s="55">
        <f>N9*S9</f>
        <v>0</v>
      </c>
      <c r="U9" s="24">
        <v>21</v>
      </c>
      <c r="V9" s="24">
        <f>P9*(U9/100)</f>
        <v>0</v>
      </c>
      <c r="W9" s="24">
        <f>P9+V9</f>
        <v>0</v>
      </c>
      <c r="X9" s="52"/>
      <c r="Y9" s="51" t="s">
        <v>52</v>
      </c>
      <c r="Z9" s="51" t="s">
        <v>53</v>
      </c>
    </row>
    <row r="10" spans="1:26" s="56" customFormat="1" ht="11.25" outlineLevel="3">
      <c r="F10" s="57"/>
      <c r="G10" s="58"/>
      <c r="H10" s="58"/>
      <c r="I10" s="58"/>
      <c r="J10" s="59" t="s">
        <v>58</v>
      </c>
      <c r="K10" s="58"/>
      <c r="L10" s="60">
        <v>1.25</v>
      </c>
      <c r="M10" s="61"/>
      <c r="N10" s="62"/>
      <c r="O10" s="61"/>
      <c r="P10" s="63"/>
      <c r="Q10" s="64"/>
      <c r="R10" s="61"/>
      <c r="S10" s="61"/>
      <c r="T10" s="61"/>
      <c r="U10" s="92" t="s">
        <v>41</v>
      </c>
      <c r="V10" s="61"/>
      <c r="W10" s="61"/>
      <c r="X10" s="59"/>
      <c r="Y10" s="58"/>
      <c r="Z10" s="58"/>
    </row>
    <row r="11" spans="1:26" s="50" customFormat="1" ht="12" outlineLevel="2">
      <c r="A11" s="122"/>
      <c r="B11" s="122"/>
      <c r="C11" s="122"/>
      <c r="D11" s="122"/>
      <c r="E11" s="122"/>
      <c r="F11" s="20">
        <v>3</v>
      </c>
      <c r="G11" s="21" t="s">
        <v>59</v>
      </c>
      <c r="H11" s="51" t="s">
        <v>60</v>
      </c>
      <c r="I11" s="51"/>
      <c r="J11" s="52" t="s">
        <v>61</v>
      </c>
      <c r="K11" s="21" t="s">
        <v>62</v>
      </c>
      <c r="L11" s="53">
        <v>152.04999999999998</v>
      </c>
      <c r="M11" s="23">
        <v>0</v>
      </c>
      <c r="N11" s="53">
        <f>L11*(1+M11/100)</f>
        <v>152.04999999999998</v>
      </c>
      <c r="O11" s="23">
        <v>0</v>
      </c>
      <c r="P11" s="24">
        <f>N11*O11</f>
        <v>0</v>
      </c>
      <c r="Q11" s="54"/>
      <c r="R11" s="55">
        <f>N11*Q11</f>
        <v>0</v>
      </c>
      <c r="S11" s="54">
        <v>0.17</v>
      </c>
      <c r="T11" s="55">
        <f>N11*S11</f>
        <v>25.848499999999998</v>
      </c>
      <c r="U11" s="24">
        <v>21</v>
      </c>
      <c r="V11" s="24">
        <f>P11*(U11/100)</f>
        <v>0</v>
      </c>
      <c r="W11" s="24">
        <f>P11+V11</f>
        <v>0</v>
      </c>
      <c r="X11" s="52"/>
      <c r="Y11" s="51" t="s">
        <v>52</v>
      </c>
      <c r="Z11" s="51" t="s">
        <v>53</v>
      </c>
    </row>
    <row r="12" spans="1:26" s="56" customFormat="1" ht="11.25" outlineLevel="3">
      <c r="F12" s="57"/>
      <c r="G12" s="58"/>
      <c r="H12" s="58"/>
      <c r="I12" s="58"/>
      <c r="J12" s="59" t="s">
        <v>63</v>
      </c>
      <c r="K12" s="58"/>
      <c r="L12" s="60">
        <v>152.04999999999998</v>
      </c>
      <c r="M12" s="61"/>
      <c r="N12" s="62"/>
      <c r="O12" s="61"/>
      <c r="P12" s="63"/>
      <c r="Q12" s="64"/>
      <c r="R12" s="61"/>
      <c r="S12" s="61"/>
      <c r="T12" s="61"/>
      <c r="U12" s="92" t="s">
        <v>41</v>
      </c>
      <c r="V12" s="61"/>
      <c r="W12" s="61"/>
      <c r="X12" s="59"/>
      <c r="Y12" s="58"/>
      <c r="Z12" s="58"/>
    </row>
    <row r="13" spans="1:26" s="50" customFormat="1" ht="12" outlineLevel="2">
      <c r="A13" s="122"/>
      <c r="B13" s="122"/>
      <c r="C13" s="122"/>
      <c r="D13" s="122"/>
      <c r="E13" s="122"/>
      <c r="F13" s="20">
        <v>4</v>
      </c>
      <c r="G13" s="21" t="s">
        <v>59</v>
      </c>
      <c r="H13" s="51" t="s">
        <v>64</v>
      </c>
      <c r="I13" s="51"/>
      <c r="J13" s="52" t="s">
        <v>65</v>
      </c>
      <c r="K13" s="21" t="s">
        <v>62</v>
      </c>
      <c r="L13" s="53">
        <v>152.04999999999998</v>
      </c>
      <c r="M13" s="23">
        <v>0</v>
      </c>
      <c r="N13" s="53">
        <f>L13*(1+M13/100)</f>
        <v>152.04999999999998</v>
      </c>
      <c r="O13" s="23">
        <v>0</v>
      </c>
      <c r="P13" s="24">
        <f>N13*O13</f>
        <v>0</v>
      </c>
      <c r="Q13" s="54"/>
      <c r="R13" s="55">
        <f>N13*Q13</f>
        <v>0</v>
      </c>
      <c r="S13" s="54">
        <v>9.8000000000000004E-2</v>
      </c>
      <c r="T13" s="55">
        <f>N13*S13</f>
        <v>14.900899999999998</v>
      </c>
      <c r="U13" s="24">
        <v>21</v>
      </c>
      <c r="V13" s="24">
        <f>P13*(U13/100)</f>
        <v>0</v>
      </c>
      <c r="W13" s="24">
        <f>P13+V13</f>
        <v>0</v>
      </c>
      <c r="X13" s="52"/>
      <c r="Y13" s="51" t="s">
        <v>52</v>
      </c>
      <c r="Z13" s="51" t="s">
        <v>53</v>
      </c>
    </row>
    <row r="14" spans="1:26" s="56" customFormat="1" ht="11.25" outlineLevel="3">
      <c r="F14" s="57"/>
      <c r="G14" s="58"/>
      <c r="H14" s="58"/>
      <c r="I14" s="58"/>
      <c r="J14" s="59" t="s">
        <v>63</v>
      </c>
      <c r="K14" s="58"/>
      <c r="L14" s="60">
        <v>152.04999999999998</v>
      </c>
      <c r="M14" s="61"/>
      <c r="N14" s="62"/>
      <c r="O14" s="61"/>
      <c r="P14" s="63"/>
      <c r="Q14" s="64"/>
      <c r="R14" s="61"/>
      <c r="S14" s="61"/>
      <c r="T14" s="61"/>
      <c r="U14" s="92" t="s">
        <v>41</v>
      </c>
      <c r="V14" s="61"/>
      <c r="W14" s="61"/>
      <c r="X14" s="59"/>
      <c r="Y14" s="58"/>
      <c r="Z14" s="58"/>
    </row>
    <row r="15" spans="1:26" s="50" customFormat="1" ht="12" outlineLevel="2">
      <c r="A15" s="122"/>
      <c r="B15" s="122"/>
      <c r="C15" s="122"/>
      <c r="D15" s="122"/>
      <c r="E15" s="122"/>
      <c r="F15" s="20">
        <v>5</v>
      </c>
      <c r="G15" s="21" t="s">
        <v>59</v>
      </c>
      <c r="H15" s="51" t="s">
        <v>66</v>
      </c>
      <c r="I15" s="51"/>
      <c r="J15" s="52" t="s">
        <v>67</v>
      </c>
      <c r="K15" s="21" t="s">
        <v>68</v>
      </c>
      <c r="L15" s="53">
        <v>50</v>
      </c>
      <c r="M15" s="23">
        <v>0</v>
      </c>
      <c r="N15" s="53">
        <f>L15*(1+M15/100)</f>
        <v>50</v>
      </c>
      <c r="O15" s="23">
        <v>0</v>
      </c>
      <c r="P15" s="24">
        <f>N15*O15</f>
        <v>0</v>
      </c>
      <c r="Q15" s="54"/>
      <c r="R15" s="55">
        <f>N15*Q15</f>
        <v>0</v>
      </c>
      <c r="S15" s="54">
        <v>0.20499999999999999</v>
      </c>
      <c r="T15" s="55">
        <f>N15*S15</f>
        <v>10.25</v>
      </c>
      <c r="U15" s="24">
        <v>21</v>
      </c>
      <c r="V15" s="24">
        <f>P15*(U15/100)</f>
        <v>0</v>
      </c>
      <c r="W15" s="24">
        <f>P15+V15</f>
        <v>0</v>
      </c>
      <c r="X15" s="52"/>
      <c r="Y15" s="51" t="s">
        <v>52</v>
      </c>
      <c r="Z15" s="51" t="s">
        <v>53</v>
      </c>
    </row>
    <row r="16" spans="1:26" s="56" customFormat="1" ht="11.25" outlineLevel="3">
      <c r="F16" s="57"/>
      <c r="G16" s="58"/>
      <c r="H16" s="58"/>
      <c r="I16" s="58"/>
      <c r="J16" s="59" t="s">
        <v>69</v>
      </c>
      <c r="K16" s="58"/>
      <c r="L16" s="60">
        <v>50</v>
      </c>
      <c r="M16" s="61"/>
      <c r="N16" s="62"/>
      <c r="O16" s="61"/>
      <c r="P16" s="63"/>
      <c r="Q16" s="64"/>
      <c r="R16" s="61"/>
      <c r="S16" s="61"/>
      <c r="T16" s="61"/>
      <c r="U16" s="92" t="s">
        <v>41</v>
      </c>
      <c r="V16" s="61"/>
      <c r="W16" s="61"/>
      <c r="X16" s="59"/>
      <c r="Y16" s="58"/>
      <c r="Z16" s="58"/>
    </row>
    <row r="17" spans="6:26" s="50" customFormat="1" ht="24" outlineLevel="2">
      <c r="F17" s="20">
        <v>6</v>
      </c>
      <c r="G17" s="21" t="s">
        <v>59</v>
      </c>
      <c r="H17" s="51" t="s">
        <v>70</v>
      </c>
      <c r="I17" s="51"/>
      <c r="J17" s="52" t="s">
        <v>71</v>
      </c>
      <c r="K17" s="21" t="s">
        <v>57</v>
      </c>
      <c r="L17" s="53">
        <v>30.409999999999997</v>
      </c>
      <c r="M17" s="23">
        <v>0</v>
      </c>
      <c r="N17" s="53">
        <f>L17*(1+M17/100)</f>
        <v>30.409999999999997</v>
      </c>
      <c r="O17" s="23">
        <v>0</v>
      </c>
      <c r="P17" s="24">
        <f>N17*O17</f>
        <v>0</v>
      </c>
      <c r="Q17" s="54"/>
      <c r="R17" s="55">
        <f>N17*Q17</f>
        <v>0</v>
      </c>
      <c r="S17" s="54"/>
      <c r="T17" s="55">
        <f>N17*S17</f>
        <v>0</v>
      </c>
      <c r="U17" s="24">
        <v>21</v>
      </c>
      <c r="V17" s="24">
        <f>P17*(U17/100)</f>
        <v>0</v>
      </c>
      <c r="W17" s="24">
        <f>P17+V17</f>
        <v>0</v>
      </c>
      <c r="X17" s="52"/>
      <c r="Y17" s="51" t="s">
        <v>52</v>
      </c>
      <c r="Z17" s="51" t="s">
        <v>53</v>
      </c>
    </row>
    <row r="18" spans="6:26" s="56" customFormat="1" ht="11.25" outlineLevel="3">
      <c r="F18" s="57"/>
      <c r="G18" s="58"/>
      <c r="H18" s="58"/>
      <c r="I18" s="58"/>
      <c r="J18" s="59" t="s">
        <v>72</v>
      </c>
      <c r="K18" s="58"/>
      <c r="L18" s="60">
        <v>30.409999999999997</v>
      </c>
      <c r="M18" s="61"/>
      <c r="N18" s="62"/>
      <c r="O18" s="61"/>
      <c r="P18" s="63"/>
      <c r="Q18" s="64"/>
      <c r="R18" s="61"/>
      <c r="S18" s="61"/>
      <c r="T18" s="61"/>
      <c r="U18" s="92" t="s">
        <v>41</v>
      </c>
      <c r="V18" s="61"/>
      <c r="W18" s="61"/>
      <c r="X18" s="59"/>
      <c r="Y18" s="58"/>
      <c r="Z18" s="58"/>
    </row>
    <row r="19" spans="6:26" s="50" customFormat="1" ht="24" outlineLevel="2">
      <c r="F19" s="20">
        <v>7</v>
      </c>
      <c r="G19" s="21" t="s">
        <v>59</v>
      </c>
      <c r="H19" s="51" t="s">
        <v>73</v>
      </c>
      <c r="I19" s="51"/>
      <c r="J19" s="52" t="s">
        <v>74</v>
      </c>
      <c r="K19" s="21" t="s">
        <v>57</v>
      </c>
      <c r="L19" s="53">
        <v>30.41</v>
      </c>
      <c r="M19" s="23">
        <v>0</v>
      </c>
      <c r="N19" s="53">
        <f>L19*(1+M19/100)</f>
        <v>30.41</v>
      </c>
      <c r="O19" s="23">
        <v>0</v>
      </c>
      <c r="P19" s="24">
        <f>N19*O19</f>
        <v>0</v>
      </c>
      <c r="Q19" s="54"/>
      <c r="R19" s="55">
        <f>N19*Q19</f>
        <v>0</v>
      </c>
      <c r="S19" s="54"/>
      <c r="T19" s="55">
        <f>N19*S19</f>
        <v>0</v>
      </c>
      <c r="U19" s="24">
        <v>21</v>
      </c>
      <c r="V19" s="24">
        <f>P19*(U19/100)</f>
        <v>0</v>
      </c>
      <c r="W19" s="24">
        <f>P19+V19</f>
        <v>0</v>
      </c>
      <c r="X19" s="52"/>
      <c r="Y19" s="51" t="s">
        <v>52</v>
      </c>
      <c r="Z19" s="51" t="s">
        <v>53</v>
      </c>
    </row>
    <row r="20" spans="6:26" s="50" customFormat="1" ht="12" outlineLevel="2">
      <c r="F20" s="20">
        <v>8</v>
      </c>
      <c r="G20" s="21" t="s">
        <v>59</v>
      </c>
      <c r="H20" s="51" t="s">
        <v>75</v>
      </c>
      <c r="I20" s="51"/>
      <c r="J20" s="52" t="s">
        <v>76</v>
      </c>
      <c r="K20" s="21" t="s">
        <v>57</v>
      </c>
      <c r="L20" s="53">
        <v>30.41</v>
      </c>
      <c r="M20" s="23">
        <v>0</v>
      </c>
      <c r="N20" s="53">
        <f>L20*(1+M20/100)</f>
        <v>30.41</v>
      </c>
      <c r="O20" s="23">
        <v>0</v>
      </c>
      <c r="P20" s="24">
        <f>N20*O20</f>
        <v>0</v>
      </c>
      <c r="Q20" s="54"/>
      <c r="R20" s="55">
        <f>N20*Q20</f>
        <v>0</v>
      </c>
      <c r="S20" s="54"/>
      <c r="T20" s="55">
        <f>N20*S20</f>
        <v>0</v>
      </c>
      <c r="U20" s="24">
        <v>21</v>
      </c>
      <c r="V20" s="24">
        <f>P20*(U20/100)</f>
        <v>0</v>
      </c>
      <c r="W20" s="24">
        <f>P20+V20</f>
        <v>0</v>
      </c>
      <c r="X20" s="52"/>
      <c r="Y20" s="51" t="s">
        <v>52</v>
      </c>
      <c r="Z20" s="51" t="s">
        <v>53</v>
      </c>
    </row>
    <row r="21" spans="6:26" s="50" customFormat="1" ht="12" outlineLevel="2">
      <c r="F21" s="20">
        <v>9</v>
      </c>
      <c r="G21" s="21" t="s">
        <v>59</v>
      </c>
      <c r="H21" s="51" t="s">
        <v>77</v>
      </c>
      <c r="I21" s="51"/>
      <c r="J21" s="52" t="s">
        <v>78</v>
      </c>
      <c r="K21" s="21" t="s">
        <v>62</v>
      </c>
      <c r="L21" s="53">
        <v>152.05000000000001</v>
      </c>
      <c r="M21" s="23">
        <v>0</v>
      </c>
      <c r="N21" s="53">
        <f>L21*(1+M21/100)</f>
        <v>152.05000000000001</v>
      </c>
      <c r="O21" s="23">
        <v>0</v>
      </c>
      <c r="P21" s="24">
        <f>N21*O21</f>
        <v>0</v>
      </c>
      <c r="Q21" s="54"/>
      <c r="R21" s="55">
        <f>N21*Q21</f>
        <v>0</v>
      </c>
      <c r="S21" s="54"/>
      <c r="T21" s="55">
        <f>N21*S21</f>
        <v>0</v>
      </c>
      <c r="U21" s="24">
        <v>21</v>
      </c>
      <c r="V21" s="24">
        <f>P21*(U21/100)</f>
        <v>0</v>
      </c>
      <c r="W21" s="24">
        <f>P21+V21</f>
        <v>0</v>
      </c>
      <c r="X21" s="52"/>
      <c r="Y21" s="51" t="s">
        <v>52</v>
      </c>
      <c r="Z21" s="51" t="s">
        <v>53</v>
      </c>
    </row>
    <row r="22" spans="6:26" s="50" customFormat="1" ht="24" outlineLevel="2">
      <c r="F22" s="20">
        <v>10</v>
      </c>
      <c r="G22" s="21" t="s">
        <v>59</v>
      </c>
      <c r="H22" s="51" t="s">
        <v>79</v>
      </c>
      <c r="I22" s="51"/>
      <c r="J22" s="52" t="s">
        <v>80</v>
      </c>
      <c r="K22" s="21" t="s">
        <v>81</v>
      </c>
      <c r="L22" s="53">
        <v>45.615000000000002</v>
      </c>
      <c r="M22" s="23">
        <v>0</v>
      </c>
      <c r="N22" s="53">
        <f>L22*(1+M22/100)</f>
        <v>45.615000000000002</v>
      </c>
      <c r="O22" s="23">
        <v>0</v>
      </c>
      <c r="P22" s="24">
        <f>N22*O22</f>
        <v>0</v>
      </c>
      <c r="Q22" s="54"/>
      <c r="R22" s="55">
        <f>N22*Q22</f>
        <v>0</v>
      </c>
      <c r="S22" s="54"/>
      <c r="T22" s="55">
        <f>N22*S22</f>
        <v>0</v>
      </c>
      <c r="U22" s="24">
        <v>21</v>
      </c>
      <c r="V22" s="24">
        <f>P22*(U22/100)</f>
        <v>0</v>
      </c>
      <c r="W22" s="24">
        <f>P22+V22</f>
        <v>0</v>
      </c>
      <c r="X22" s="52"/>
      <c r="Y22" s="51" t="s">
        <v>52</v>
      </c>
      <c r="Z22" s="51" t="s">
        <v>53</v>
      </c>
    </row>
    <row r="23" spans="6:26" s="56" customFormat="1" ht="11.25" outlineLevel="3">
      <c r="F23" s="57"/>
      <c r="G23" s="58"/>
      <c r="H23" s="58"/>
      <c r="I23" s="58"/>
      <c r="J23" s="59" t="s">
        <v>82</v>
      </c>
      <c r="K23" s="58"/>
      <c r="L23" s="60">
        <v>45.615000000000002</v>
      </c>
      <c r="M23" s="61"/>
      <c r="N23" s="62"/>
      <c r="O23" s="61"/>
      <c r="P23" s="63"/>
      <c r="Q23" s="64"/>
      <c r="R23" s="61"/>
      <c r="S23" s="61"/>
      <c r="T23" s="61"/>
      <c r="U23" s="92" t="s">
        <v>41</v>
      </c>
      <c r="V23" s="61"/>
      <c r="W23" s="61"/>
      <c r="X23" s="59"/>
      <c r="Y23" s="58"/>
      <c r="Z23" s="58"/>
    </row>
    <row r="24" spans="6:26" s="50" customFormat="1" ht="12" outlineLevel="2">
      <c r="F24" s="20">
        <v>11</v>
      </c>
      <c r="G24" s="21" t="s">
        <v>59</v>
      </c>
      <c r="H24" s="51" t="s">
        <v>83</v>
      </c>
      <c r="I24" s="51"/>
      <c r="J24" s="52" t="s">
        <v>84</v>
      </c>
      <c r="K24" s="21" t="s">
        <v>57</v>
      </c>
      <c r="L24" s="53">
        <v>30.41</v>
      </c>
      <c r="M24" s="23">
        <v>0</v>
      </c>
      <c r="N24" s="53">
        <f>L24*(1+M24/100)</f>
        <v>30.41</v>
      </c>
      <c r="O24" s="23">
        <v>0</v>
      </c>
      <c r="P24" s="24">
        <f>N24*O24</f>
        <v>0</v>
      </c>
      <c r="Q24" s="54"/>
      <c r="R24" s="55">
        <f>N24*Q24</f>
        <v>0</v>
      </c>
      <c r="S24" s="54"/>
      <c r="T24" s="55">
        <f>N24*S24</f>
        <v>0</v>
      </c>
      <c r="U24" s="24">
        <v>21</v>
      </c>
      <c r="V24" s="24">
        <f>P24*(U24/100)</f>
        <v>0</v>
      </c>
      <c r="W24" s="24">
        <f>P24+V24</f>
        <v>0</v>
      </c>
      <c r="X24" s="52"/>
      <c r="Y24" s="51" t="s">
        <v>52</v>
      </c>
      <c r="Z24" s="51" t="s">
        <v>53</v>
      </c>
    </row>
    <row r="25" spans="6:26" s="50" customFormat="1" ht="24" outlineLevel="2">
      <c r="F25" s="20">
        <v>12</v>
      </c>
      <c r="G25" s="21" t="s">
        <v>59</v>
      </c>
      <c r="H25" s="51" t="s">
        <v>85</v>
      </c>
      <c r="I25" s="51"/>
      <c r="J25" s="52" t="s">
        <v>86</v>
      </c>
      <c r="K25" s="21" t="s">
        <v>62</v>
      </c>
      <c r="L25" s="53">
        <v>12.5</v>
      </c>
      <c r="M25" s="23">
        <v>0</v>
      </c>
      <c r="N25" s="53">
        <f>L25*(1+M25/100)</f>
        <v>12.5</v>
      </c>
      <c r="O25" s="23">
        <v>0</v>
      </c>
      <c r="P25" s="24">
        <f>N25*O25</f>
        <v>0</v>
      </c>
      <c r="Q25" s="54"/>
      <c r="R25" s="55">
        <f>N25*Q25</f>
        <v>0</v>
      </c>
      <c r="S25" s="54"/>
      <c r="T25" s="55">
        <f>N25*S25</f>
        <v>0</v>
      </c>
      <c r="U25" s="24">
        <v>21</v>
      </c>
      <c r="V25" s="24">
        <f>P25*(U25/100)</f>
        <v>0</v>
      </c>
      <c r="W25" s="24">
        <f>P25+V25</f>
        <v>0</v>
      </c>
      <c r="X25" s="52"/>
      <c r="Y25" s="51" t="s">
        <v>52</v>
      </c>
      <c r="Z25" s="51" t="s">
        <v>53</v>
      </c>
    </row>
    <row r="26" spans="6:26" s="56" customFormat="1" ht="11.25" outlineLevel="3">
      <c r="F26" s="57"/>
      <c r="G26" s="58"/>
      <c r="H26" s="58"/>
      <c r="I26" s="58"/>
      <c r="J26" s="59" t="s">
        <v>87</v>
      </c>
      <c r="K26" s="58"/>
      <c r="L26" s="60">
        <v>12.5</v>
      </c>
      <c r="M26" s="61"/>
      <c r="N26" s="62"/>
      <c r="O26" s="61"/>
      <c r="P26" s="63"/>
      <c r="Q26" s="64"/>
      <c r="R26" s="61"/>
      <c r="S26" s="61"/>
      <c r="T26" s="61"/>
      <c r="U26" s="92" t="s">
        <v>41</v>
      </c>
      <c r="V26" s="61"/>
      <c r="W26" s="61"/>
      <c r="X26" s="59"/>
      <c r="Y26" s="58"/>
      <c r="Z26" s="58"/>
    </row>
    <row r="27" spans="6:26" s="50" customFormat="1" ht="24" outlineLevel="2">
      <c r="F27" s="20">
        <v>13</v>
      </c>
      <c r="G27" s="21" t="s">
        <v>59</v>
      </c>
      <c r="H27" s="51" t="s">
        <v>88</v>
      </c>
      <c r="I27" s="51"/>
      <c r="J27" s="52" t="s">
        <v>89</v>
      </c>
      <c r="K27" s="21" t="s">
        <v>62</v>
      </c>
      <c r="L27" s="53">
        <v>12.5</v>
      </c>
      <c r="M27" s="23">
        <v>0</v>
      </c>
      <c r="N27" s="53">
        <f>L27*(1+M27/100)</f>
        <v>12.5</v>
      </c>
      <c r="O27" s="23">
        <v>0</v>
      </c>
      <c r="P27" s="24">
        <f>N27*O27</f>
        <v>0</v>
      </c>
      <c r="Q27" s="54"/>
      <c r="R27" s="55">
        <f>N27*Q27</f>
        <v>0</v>
      </c>
      <c r="S27" s="54"/>
      <c r="T27" s="55">
        <f>N27*S27</f>
        <v>0</v>
      </c>
      <c r="U27" s="24">
        <v>21</v>
      </c>
      <c r="V27" s="24">
        <f>P27*(U27/100)</f>
        <v>0</v>
      </c>
      <c r="W27" s="24">
        <f>P27+V27</f>
        <v>0</v>
      </c>
      <c r="X27" s="52"/>
      <c r="Y27" s="51" t="s">
        <v>52</v>
      </c>
      <c r="Z27" s="51" t="s">
        <v>53</v>
      </c>
    </row>
    <row r="28" spans="6:26" s="56" customFormat="1" ht="11.25" outlineLevel="3">
      <c r="F28" s="57"/>
      <c r="G28" s="58"/>
      <c r="H28" s="58"/>
      <c r="I28" s="58"/>
      <c r="J28" s="59" t="s">
        <v>87</v>
      </c>
      <c r="K28" s="58"/>
      <c r="L28" s="60">
        <v>12.5</v>
      </c>
      <c r="M28" s="61"/>
      <c r="N28" s="62"/>
      <c r="O28" s="61"/>
      <c r="P28" s="63"/>
      <c r="Q28" s="64"/>
      <c r="R28" s="61"/>
      <c r="S28" s="61"/>
      <c r="T28" s="61"/>
      <c r="U28" s="92" t="s">
        <v>41</v>
      </c>
      <c r="V28" s="61"/>
      <c r="W28" s="61"/>
      <c r="X28" s="59"/>
      <c r="Y28" s="58"/>
      <c r="Z28" s="58"/>
    </row>
    <row r="29" spans="6:26" s="50" customFormat="1" ht="12" outlineLevel="2">
      <c r="F29" s="20">
        <v>14</v>
      </c>
      <c r="G29" s="21" t="s">
        <v>59</v>
      </c>
      <c r="H29" s="51" t="s">
        <v>90</v>
      </c>
      <c r="I29" s="51"/>
      <c r="J29" s="52" t="s">
        <v>91</v>
      </c>
      <c r="K29" s="21" t="s">
        <v>62</v>
      </c>
      <c r="L29" s="53">
        <v>12.5</v>
      </c>
      <c r="M29" s="23">
        <v>0</v>
      </c>
      <c r="N29" s="53">
        <f>L29*(1+M29/100)</f>
        <v>12.5</v>
      </c>
      <c r="O29" s="23">
        <v>0</v>
      </c>
      <c r="P29" s="24">
        <f>N29*O29</f>
        <v>0</v>
      </c>
      <c r="Q29" s="54"/>
      <c r="R29" s="55">
        <f>N29*Q29</f>
        <v>0</v>
      </c>
      <c r="S29" s="54"/>
      <c r="T29" s="55">
        <f>N29*S29</f>
        <v>0</v>
      </c>
      <c r="U29" s="24">
        <v>21</v>
      </c>
      <c r="V29" s="24">
        <f>P29*(U29/100)</f>
        <v>0</v>
      </c>
      <c r="W29" s="24">
        <f>P29+V29</f>
        <v>0</v>
      </c>
      <c r="X29" s="52"/>
      <c r="Y29" s="51" t="s">
        <v>52</v>
      </c>
      <c r="Z29" s="51" t="s">
        <v>53</v>
      </c>
    </row>
    <row r="30" spans="6:26" s="56" customFormat="1" ht="11.25" outlineLevel="3">
      <c r="F30" s="57"/>
      <c r="G30" s="58"/>
      <c r="H30" s="58"/>
      <c r="I30" s="58"/>
      <c r="J30" s="59" t="s">
        <v>87</v>
      </c>
      <c r="K30" s="58"/>
      <c r="L30" s="60">
        <v>12.5</v>
      </c>
      <c r="M30" s="61"/>
      <c r="N30" s="62"/>
      <c r="O30" s="61"/>
      <c r="P30" s="63"/>
      <c r="Q30" s="64"/>
      <c r="R30" s="61"/>
      <c r="S30" s="61"/>
      <c r="T30" s="61"/>
      <c r="U30" s="92" t="s">
        <v>41</v>
      </c>
      <c r="V30" s="61"/>
      <c r="W30" s="61"/>
      <c r="X30" s="59"/>
      <c r="Y30" s="58"/>
      <c r="Z30" s="58"/>
    </row>
    <row r="31" spans="6:26" s="50" customFormat="1" ht="12" outlineLevel="2">
      <c r="F31" s="20">
        <v>15</v>
      </c>
      <c r="G31" s="21" t="s">
        <v>59</v>
      </c>
      <c r="H31" s="51" t="s">
        <v>92</v>
      </c>
      <c r="I31" s="51"/>
      <c r="J31" s="52" t="s">
        <v>93</v>
      </c>
      <c r="K31" s="21" t="s">
        <v>62</v>
      </c>
      <c r="L31" s="53">
        <v>12.5</v>
      </c>
      <c r="M31" s="23">
        <v>0</v>
      </c>
      <c r="N31" s="53">
        <f>L31*(1+M31/100)</f>
        <v>12.5</v>
      </c>
      <c r="O31" s="23">
        <v>0</v>
      </c>
      <c r="P31" s="24">
        <f>N31*O31</f>
        <v>0</v>
      </c>
      <c r="Q31" s="54"/>
      <c r="R31" s="55">
        <f>N31*Q31</f>
        <v>0</v>
      </c>
      <c r="S31" s="54"/>
      <c r="T31" s="55">
        <f>N31*S31</f>
        <v>0</v>
      </c>
      <c r="U31" s="24">
        <v>21</v>
      </c>
      <c r="V31" s="24">
        <f>P31*(U31/100)</f>
        <v>0</v>
      </c>
      <c r="W31" s="24">
        <f>P31+V31</f>
        <v>0</v>
      </c>
      <c r="X31" s="52"/>
      <c r="Y31" s="51" t="s">
        <v>52</v>
      </c>
      <c r="Z31" s="51" t="s">
        <v>53</v>
      </c>
    </row>
    <row r="32" spans="6:26" s="93" customFormat="1" ht="12.75" customHeight="1" outlineLevel="2">
      <c r="F32" s="94"/>
      <c r="G32" s="95"/>
      <c r="H32" s="95"/>
      <c r="I32" s="95"/>
      <c r="J32" s="96"/>
      <c r="K32" s="95"/>
      <c r="L32" s="97"/>
      <c r="M32" s="98"/>
      <c r="N32" s="97"/>
      <c r="O32" s="98"/>
      <c r="P32" s="99"/>
      <c r="Q32" s="100"/>
      <c r="R32" s="98"/>
      <c r="S32" s="98"/>
      <c r="T32" s="98"/>
      <c r="U32" s="101" t="s">
        <v>41</v>
      </c>
      <c r="V32" s="98"/>
      <c r="W32" s="98"/>
      <c r="X32" s="98"/>
      <c r="Y32" s="95"/>
      <c r="Z32" s="95"/>
    </row>
    <row r="33" spans="6:26" s="41" customFormat="1" ht="16.5" customHeight="1" outlineLevel="1">
      <c r="F33" s="42"/>
      <c r="G33" s="6"/>
      <c r="H33" s="43"/>
      <c r="I33" s="43"/>
      <c r="J33" s="43" t="s">
        <v>94</v>
      </c>
      <c r="K33" s="6"/>
      <c r="L33" s="44"/>
      <c r="M33" s="45"/>
      <c r="N33" s="44"/>
      <c r="O33" s="45"/>
      <c r="P33" s="46">
        <f>SUBTOTAL(9,P34:P40)</f>
        <v>0</v>
      </c>
      <c r="Q33" s="47"/>
      <c r="R33" s="48">
        <f>SUBTOTAL(9,R34:R40)</f>
        <v>137.30985000000001</v>
      </c>
      <c r="S33" s="45"/>
      <c r="T33" s="48">
        <f>SUBTOTAL(9,T34:T40)</f>
        <v>0</v>
      </c>
      <c r="U33" s="91" t="s">
        <v>41</v>
      </c>
      <c r="V33" s="46">
        <f>SUBTOTAL(9,V34:V40)</f>
        <v>0</v>
      </c>
      <c r="W33" s="46">
        <f>SUBTOTAL(9,W34:W40)</f>
        <v>0</v>
      </c>
      <c r="X33" s="49"/>
      <c r="Y33" s="27"/>
      <c r="Z33" s="27"/>
    </row>
    <row r="34" spans="6:26" s="50" customFormat="1" ht="12" outlineLevel="2">
      <c r="F34" s="20">
        <v>1</v>
      </c>
      <c r="G34" s="21" t="s">
        <v>59</v>
      </c>
      <c r="H34" s="51" t="s">
        <v>95</v>
      </c>
      <c r="I34" s="51"/>
      <c r="J34" s="52" t="s">
        <v>96</v>
      </c>
      <c r="K34" s="21" t="s">
        <v>62</v>
      </c>
      <c r="L34" s="53">
        <v>164.05</v>
      </c>
      <c r="M34" s="23">
        <v>0</v>
      </c>
      <c r="N34" s="53">
        <f>L34*(1+M34/100)</f>
        <v>164.05</v>
      </c>
      <c r="O34" s="23">
        <v>0</v>
      </c>
      <c r="P34" s="24">
        <f>N34*O34</f>
        <v>0</v>
      </c>
      <c r="Q34" s="54">
        <v>9.1999999999999998E-2</v>
      </c>
      <c r="R34" s="55">
        <f>N34*Q34</f>
        <v>15.092600000000001</v>
      </c>
      <c r="S34" s="54"/>
      <c r="T34" s="55">
        <f>N34*S34</f>
        <v>0</v>
      </c>
      <c r="U34" s="24">
        <v>21</v>
      </c>
      <c r="V34" s="24">
        <f>P34*(U34/100)</f>
        <v>0</v>
      </c>
      <c r="W34" s="24">
        <f>P34+V34</f>
        <v>0</v>
      </c>
      <c r="X34" s="52"/>
      <c r="Y34" s="51" t="s">
        <v>52</v>
      </c>
      <c r="Z34" s="51" t="s">
        <v>97</v>
      </c>
    </row>
    <row r="35" spans="6:26" s="56" customFormat="1" ht="11.25" outlineLevel="3">
      <c r="F35" s="57"/>
      <c r="G35" s="58"/>
      <c r="H35" s="58"/>
      <c r="I35" s="58"/>
      <c r="J35" s="59" t="s">
        <v>98</v>
      </c>
      <c r="K35" s="58"/>
      <c r="L35" s="60">
        <v>164.05</v>
      </c>
      <c r="M35" s="61"/>
      <c r="N35" s="62"/>
      <c r="O35" s="61"/>
      <c r="P35" s="63"/>
      <c r="Q35" s="64"/>
      <c r="R35" s="61"/>
      <c r="S35" s="61"/>
      <c r="T35" s="61"/>
      <c r="U35" s="92" t="s">
        <v>41</v>
      </c>
      <c r="V35" s="61"/>
      <c r="W35" s="61"/>
      <c r="X35" s="59"/>
      <c r="Y35" s="58"/>
      <c r="Z35" s="58"/>
    </row>
    <row r="36" spans="6:26" s="50" customFormat="1" ht="12" outlineLevel="2">
      <c r="F36" s="20">
        <v>2</v>
      </c>
      <c r="G36" s="21" t="s">
        <v>59</v>
      </c>
      <c r="H36" s="51" t="s">
        <v>99</v>
      </c>
      <c r="I36" s="51"/>
      <c r="J36" s="52" t="s">
        <v>100</v>
      </c>
      <c r="K36" s="21" t="s">
        <v>62</v>
      </c>
      <c r="L36" s="53">
        <v>164.05</v>
      </c>
      <c r="M36" s="23">
        <v>0</v>
      </c>
      <c r="N36" s="53">
        <f>L36*(1+M36/100)</f>
        <v>164.05</v>
      </c>
      <c r="O36" s="23">
        <v>0</v>
      </c>
      <c r="P36" s="24">
        <f>N36*O36</f>
        <v>0</v>
      </c>
      <c r="Q36" s="54">
        <v>0.46</v>
      </c>
      <c r="R36" s="55">
        <f>N36*Q36</f>
        <v>75.463000000000008</v>
      </c>
      <c r="S36" s="54"/>
      <c r="T36" s="55">
        <f>N36*S36</f>
        <v>0</v>
      </c>
      <c r="U36" s="24">
        <v>21</v>
      </c>
      <c r="V36" s="24">
        <f>P36*(U36/100)</f>
        <v>0</v>
      </c>
      <c r="W36" s="24">
        <f>P36+V36</f>
        <v>0</v>
      </c>
      <c r="X36" s="52"/>
      <c r="Y36" s="51" t="s">
        <v>52</v>
      </c>
      <c r="Z36" s="51" t="s">
        <v>97</v>
      </c>
    </row>
    <row r="37" spans="6:26" s="50" customFormat="1" ht="12" outlineLevel="2">
      <c r="F37" s="20">
        <v>3</v>
      </c>
      <c r="G37" s="21" t="s">
        <v>48</v>
      </c>
      <c r="H37" s="51" t="s">
        <v>101</v>
      </c>
      <c r="I37" s="51"/>
      <c r="J37" s="52" t="s">
        <v>102</v>
      </c>
      <c r="K37" s="21" t="s">
        <v>62</v>
      </c>
      <c r="L37" s="53">
        <v>164.05</v>
      </c>
      <c r="M37" s="23">
        <v>0</v>
      </c>
      <c r="N37" s="53">
        <f>L37*(1+M37/100)</f>
        <v>164.05</v>
      </c>
      <c r="O37" s="23">
        <v>0</v>
      </c>
      <c r="P37" s="24">
        <f>N37*O37</f>
        <v>0</v>
      </c>
      <c r="Q37" s="54">
        <v>0.11800000000000001</v>
      </c>
      <c r="R37" s="55">
        <f>N37*Q37</f>
        <v>19.357900000000004</v>
      </c>
      <c r="S37" s="54"/>
      <c r="T37" s="55">
        <f>N37*S37</f>
        <v>0</v>
      </c>
      <c r="U37" s="24">
        <v>21</v>
      </c>
      <c r="V37" s="24">
        <f>P37*(U37/100)</f>
        <v>0</v>
      </c>
      <c r="W37" s="24">
        <f>P37+V37</f>
        <v>0</v>
      </c>
      <c r="X37" s="52"/>
      <c r="Y37" s="51" t="s">
        <v>52</v>
      </c>
      <c r="Z37" s="51" t="s">
        <v>97</v>
      </c>
    </row>
    <row r="38" spans="6:26" s="50" customFormat="1" ht="24" outlineLevel="2">
      <c r="F38" s="20">
        <v>4</v>
      </c>
      <c r="G38" s="21" t="s">
        <v>59</v>
      </c>
      <c r="H38" s="51" t="s">
        <v>103</v>
      </c>
      <c r="I38" s="51"/>
      <c r="J38" s="52" t="s">
        <v>104</v>
      </c>
      <c r="K38" s="21" t="s">
        <v>62</v>
      </c>
      <c r="L38" s="53">
        <v>164.05</v>
      </c>
      <c r="M38" s="23">
        <v>0</v>
      </c>
      <c r="N38" s="53">
        <f>L38*(1+M38/100)</f>
        <v>164.05</v>
      </c>
      <c r="O38" s="23">
        <v>0</v>
      </c>
      <c r="P38" s="24">
        <f>N38*O38</f>
        <v>0</v>
      </c>
      <c r="Q38" s="54">
        <v>0.16700000000000001</v>
      </c>
      <c r="R38" s="55">
        <f>N38*Q38</f>
        <v>27.396350000000002</v>
      </c>
      <c r="S38" s="54"/>
      <c r="T38" s="55">
        <f>N38*S38</f>
        <v>0</v>
      </c>
      <c r="U38" s="24">
        <v>21</v>
      </c>
      <c r="V38" s="24">
        <f>P38*(U38/100)</f>
        <v>0</v>
      </c>
      <c r="W38" s="24">
        <f>P38+V38</f>
        <v>0</v>
      </c>
      <c r="X38" s="52"/>
      <c r="Y38" s="51" t="s">
        <v>52</v>
      </c>
      <c r="Z38" s="51" t="s">
        <v>97</v>
      </c>
    </row>
    <row r="39" spans="6:26" s="56" customFormat="1" ht="11.25" outlineLevel="3">
      <c r="F39" s="57"/>
      <c r="G39" s="58"/>
      <c r="H39" s="58"/>
      <c r="I39" s="58"/>
      <c r="J39" s="59" t="s">
        <v>98</v>
      </c>
      <c r="K39" s="58"/>
      <c r="L39" s="60">
        <v>164.05</v>
      </c>
      <c r="M39" s="61"/>
      <c r="N39" s="62"/>
      <c r="O39" s="61"/>
      <c r="P39" s="63"/>
      <c r="Q39" s="64"/>
      <c r="R39" s="61"/>
      <c r="S39" s="61"/>
      <c r="T39" s="61"/>
      <c r="U39" s="92" t="s">
        <v>41</v>
      </c>
      <c r="V39" s="61"/>
      <c r="W39" s="61"/>
      <c r="X39" s="59"/>
      <c r="Y39" s="58"/>
      <c r="Z39" s="58"/>
    </row>
    <row r="40" spans="6:26" s="93" customFormat="1" ht="12.75" customHeight="1" outlineLevel="2">
      <c r="F40" s="94"/>
      <c r="G40" s="95"/>
      <c r="H40" s="95"/>
      <c r="I40" s="95"/>
      <c r="J40" s="96"/>
      <c r="K40" s="95"/>
      <c r="L40" s="97"/>
      <c r="M40" s="98"/>
      <c r="N40" s="97"/>
      <c r="O40" s="98"/>
      <c r="P40" s="99"/>
      <c r="Q40" s="100"/>
      <c r="R40" s="98"/>
      <c r="S40" s="98"/>
      <c r="T40" s="98"/>
      <c r="U40" s="101" t="s">
        <v>41</v>
      </c>
      <c r="V40" s="98"/>
      <c r="W40" s="98"/>
      <c r="X40" s="98"/>
      <c r="Y40" s="95"/>
      <c r="Z40" s="95"/>
    </row>
    <row r="41" spans="6:26" s="41" customFormat="1" ht="16.5" customHeight="1" outlineLevel="1">
      <c r="F41" s="42"/>
      <c r="G41" s="6"/>
      <c r="H41" s="43"/>
      <c r="I41" s="43"/>
      <c r="J41" s="43" t="s">
        <v>105</v>
      </c>
      <c r="K41" s="6"/>
      <c r="L41" s="44"/>
      <c r="M41" s="45"/>
      <c r="N41" s="44"/>
      <c r="O41" s="45"/>
      <c r="P41" s="46">
        <f>SUBTOTAL(9,P42:P46)</f>
        <v>0</v>
      </c>
      <c r="Q41" s="47"/>
      <c r="R41" s="48">
        <f>SUBTOTAL(9,R42:R46)</f>
        <v>5.9796034999999996</v>
      </c>
      <c r="S41" s="45"/>
      <c r="T41" s="48">
        <f>SUBTOTAL(9,T42:T46)</f>
        <v>0</v>
      </c>
      <c r="U41" s="91" t="s">
        <v>41</v>
      </c>
      <c r="V41" s="46">
        <f>SUBTOTAL(9,V42:V46)</f>
        <v>0</v>
      </c>
      <c r="W41" s="46">
        <f>SUBTOTAL(9,W42:W46)</f>
        <v>0</v>
      </c>
      <c r="X41" s="49"/>
      <c r="Y41" s="27"/>
      <c r="Z41" s="27"/>
    </row>
    <row r="42" spans="6:26" s="50" customFormat="1" ht="24" outlineLevel="2">
      <c r="F42" s="20">
        <v>1</v>
      </c>
      <c r="G42" s="21" t="s">
        <v>59</v>
      </c>
      <c r="H42" s="51" t="s">
        <v>106</v>
      </c>
      <c r="I42" s="51"/>
      <c r="J42" s="52" t="s">
        <v>107</v>
      </c>
      <c r="K42" s="21" t="s">
        <v>68</v>
      </c>
      <c r="L42" s="53">
        <v>42</v>
      </c>
      <c r="M42" s="23">
        <v>0</v>
      </c>
      <c r="N42" s="53">
        <f>L42*(1+M42/100)</f>
        <v>42</v>
      </c>
      <c r="O42" s="23">
        <v>0</v>
      </c>
      <c r="P42" s="24">
        <f>N42*O42</f>
        <v>0</v>
      </c>
      <c r="Q42" s="54">
        <v>0.14066999999999999</v>
      </c>
      <c r="R42" s="55">
        <f>N42*Q42</f>
        <v>5.9081399999999995</v>
      </c>
      <c r="S42" s="54"/>
      <c r="T42" s="55">
        <f>N42*S42</f>
        <v>0</v>
      </c>
      <c r="U42" s="24">
        <v>21</v>
      </c>
      <c r="V42" s="24">
        <f>P42*(U42/100)</f>
        <v>0</v>
      </c>
      <c r="W42" s="24">
        <f>P42+V42</f>
        <v>0</v>
      </c>
      <c r="X42" s="52"/>
      <c r="Y42" s="51" t="s">
        <v>52</v>
      </c>
      <c r="Z42" s="51" t="s">
        <v>108</v>
      </c>
    </row>
    <row r="43" spans="6:26" s="56" customFormat="1" ht="11.25" outlineLevel="3">
      <c r="F43" s="57"/>
      <c r="G43" s="58"/>
      <c r="H43" s="58"/>
      <c r="I43" s="58"/>
      <c r="J43" s="59" t="s">
        <v>109</v>
      </c>
      <c r="K43" s="58"/>
      <c r="L43" s="60">
        <v>42</v>
      </c>
      <c r="M43" s="61"/>
      <c r="N43" s="62"/>
      <c r="O43" s="61"/>
      <c r="P43" s="63"/>
      <c r="Q43" s="64"/>
      <c r="R43" s="61"/>
      <c r="S43" s="61"/>
      <c r="T43" s="61"/>
      <c r="U43" s="92" t="s">
        <v>41</v>
      </c>
      <c r="V43" s="61"/>
      <c r="W43" s="61"/>
      <c r="X43" s="59"/>
      <c r="Y43" s="58"/>
      <c r="Z43" s="58"/>
    </row>
    <row r="44" spans="6:26" s="50" customFormat="1" ht="24" outlineLevel="2">
      <c r="F44" s="20">
        <v>2</v>
      </c>
      <c r="G44" s="21" t="s">
        <v>59</v>
      </c>
      <c r="H44" s="51" t="s">
        <v>110</v>
      </c>
      <c r="I44" s="51"/>
      <c r="J44" s="52" t="s">
        <v>111</v>
      </c>
      <c r="K44" s="21" t="s">
        <v>62</v>
      </c>
      <c r="L44" s="53">
        <v>152.05000000000001</v>
      </c>
      <c r="M44" s="23">
        <v>0</v>
      </c>
      <c r="N44" s="53">
        <f>L44*(1+M44/100)</f>
        <v>152.05000000000001</v>
      </c>
      <c r="O44" s="23">
        <v>0</v>
      </c>
      <c r="P44" s="24">
        <f>N44*O44</f>
        <v>0</v>
      </c>
      <c r="Q44" s="54">
        <v>4.6999999999999999E-4</v>
      </c>
      <c r="R44" s="55">
        <f>N44*Q44</f>
        <v>7.1463499999999999E-2</v>
      </c>
      <c r="S44" s="54"/>
      <c r="T44" s="55">
        <f>N44*S44</f>
        <v>0</v>
      </c>
      <c r="U44" s="24">
        <v>21</v>
      </c>
      <c r="V44" s="24">
        <f>P44*(U44/100)</f>
        <v>0</v>
      </c>
      <c r="W44" s="24">
        <f>P44+V44</f>
        <v>0</v>
      </c>
      <c r="X44" s="52"/>
      <c r="Y44" s="51" t="s">
        <v>52</v>
      </c>
      <c r="Z44" s="51" t="s">
        <v>108</v>
      </c>
    </row>
    <row r="45" spans="6:26" s="50" customFormat="1" ht="12" outlineLevel="2">
      <c r="F45" s="20">
        <v>3</v>
      </c>
      <c r="G45" s="21" t="s">
        <v>59</v>
      </c>
      <c r="H45" s="51" t="s">
        <v>112</v>
      </c>
      <c r="I45" s="51"/>
      <c r="J45" s="52" t="s">
        <v>113</v>
      </c>
      <c r="K45" s="21" t="s">
        <v>68</v>
      </c>
      <c r="L45" s="53">
        <v>17.600000000000001</v>
      </c>
      <c r="M45" s="23">
        <v>0</v>
      </c>
      <c r="N45" s="53">
        <f>L45*(1+M45/100)</f>
        <v>17.600000000000001</v>
      </c>
      <c r="O45" s="23">
        <v>0</v>
      </c>
      <c r="P45" s="24">
        <f>N45*O45</f>
        <v>0</v>
      </c>
      <c r="Q45" s="54"/>
      <c r="R45" s="55">
        <f>N45*Q45</f>
        <v>0</v>
      </c>
      <c r="S45" s="54"/>
      <c r="T45" s="55">
        <f>N45*S45</f>
        <v>0</v>
      </c>
      <c r="U45" s="24">
        <v>21</v>
      </c>
      <c r="V45" s="24">
        <f>P45*(U45/100)</f>
        <v>0</v>
      </c>
      <c r="W45" s="24">
        <f>P45+V45</f>
        <v>0</v>
      </c>
      <c r="X45" s="52"/>
      <c r="Y45" s="51" t="s">
        <v>52</v>
      </c>
      <c r="Z45" s="51" t="s">
        <v>108</v>
      </c>
    </row>
    <row r="46" spans="6:26" s="93" customFormat="1" ht="12.75" customHeight="1" outlineLevel="2">
      <c r="F46" s="94"/>
      <c r="G46" s="95"/>
      <c r="H46" s="95"/>
      <c r="I46" s="95"/>
      <c r="J46" s="96"/>
      <c r="K46" s="95"/>
      <c r="L46" s="97"/>
      <c r="M46" s="98"/>
      <c r="N46" s="97"/>
      <c r="O46" s="98"/>
      <c r="P46" s="99"/>
      <c r="Q46" s="100"/>
      <c r="R46" s="98"/>
      <c r="S46" s="98"/>
      <c r="T46" s="98"/>
      <c r="U46" s="101" t="s">
        <v>41</v>
      </c>
      <c r="V46" s="98"/>
      <c r="W46" s="98"/>
      <c r="X46" s="98"/>
      <c r="Y46" s="95"/>
      <c r="Z46" s="95"/>
    </row>
    <row r="47" spans="6:26" s="41" customFormat="1" ht="16.5" customHeight="1" outlineLevel="1">
      <c r="F47" s="42"/>
      <c r="G47" s="6"/>
      <c r="H47" s="43"/>
      <c r="I47" s="43"/>
      <c r="J47" s="43" t="s">
        <v>114</v>
      </c>
      <c r="K47" s="6"/>
      <c r="L47" s="44"/>
      <c r="M47" s="45"/>
      <c r="N47" s="44"/>
      <c r="O47" s="45"/>
      <c r="P47" s="46">
        <f>SUBTOTAL(9,P48:P54)</f>
        <v>0</v>
      </c>
      <c r="Q47" s="47"/>
      <c r="R47" s="48">
        <f>SUBTOTAL(9,R48:R54)</f>
        <v>0</v>
      </c>
      <c r="S47" s="45"/>
      <c r="T47" s="48">
        <f>SUBTOTAL(9,T48:T54)</f>
        <v>0</v>
      </c>
      <c r="U47" s="91" t="s">
        <v>41</v>
      </c>
      <c r="V47" s="46">
        <f>SUBTOTAL(9,V48:V54)</f>
        <v>0</v>
      </c>
      <c r="W47" s="46">
        <f>SUBTOTAL(9,W48:W54)</f>
        <v>0</v>
      </c>
      <c r="X47" s="49"/>
      <c r="Y47" s="27"/>
      <c r="Z47" s="27"/>
    </row>
    <row r="48" spans="6:26" s="50" customFormat="1" ht="24" outlineLevel="2">
      <c r="F48" s="20">
        <v>1</v>
      </c>
      <c r="G48" s="21" t="s">
        <v>59</v>
      </c>
      <c r="H48" s="51" t="s">
        <v>115</v>
      </c>
      <c r="I48" s="51"/>
      <c r="J48" s="52" t="s">
        <v>116</v>
      </c>
      <c r="K48" s="21" t="s">
        <v>81</v>
      </c>
      <c r="L48" s="53">
        <v>50.999399999999994</v>
      </c>
      <c r="M48" s="23">
        <v>0</v>
      </c>
      <c r="N48" s="53">
        <f>L48*(1+M48/100)</f>
        <v>50.999399999999994</v>
      </c>
      <c r="O48" s="23">
        <v>0</v>
      </c>
      <c r="P48" s="24">
        <f>N48*O48</f>
        <v>0</v>
      </c>
      <c r="Q48" s="54"/>
      <c r="R48" s="55">
        <f>N48*Q48</f>
        <v>0</v>
      </c>
      <c r="S48" s="54"/>
      <c r="T48" s="55">
        <f>N48*S48</f>
        <v>0</v>
      </c>
      <c r="U48" s="24">
        <v>21</v>
      </c>
      <c r="V48" s="24">
        <f>P48*(U48/100)</f>
        <v>0</v>
      </c>
      <c r="W48" s="24">
        <f>P48+V48</f>
        <v>0</v>
      </c>
      <c r="X48" s="52"/>
      <c r="Y48" s="51" t="s">
        <v>52</v>
      </c>
      <c r="Z48" s="51" t="s">
        <v>117</v>
      </c>
    </row>
    <row r="49" spans="6:26" s="50" customFormat="1" ht="24" outlineLevel="2">
      <c r="F49" s="20">
        <v>2</v>
      </c>
      <c r="G49" s="21" t="s">
        <v>59</v>
      </c>
      <c r="H49" s="51" t="s">
        <v>118</v>
      </c>
      <c r="I49" s="51"/>
      <c r="J49" s="52" t="s">
        <v>119</v>
      </c>
      <c r="K49" s="21" t="s">
        <v>81</v>
      </c>
      <c r="L49" s="53">
        <v>458.99100000000004</v>
      </c>
      <c r="M49" s="23">
        <v>0</v>
      </c>
      <c r="N49" s="53">
        <f>L49*(1+M49/100)</f>
        <v>458.99100000000004</v>
      </c>
      <c r="O49" s="23">
        <v>0</v>
      </c>
      <c r="P49" s="24">
        <f>N49*O49</f>
        <v>0</v>
      </c>
      <c r="Q49" s="54"/>
      <c r="R49" s="55">
        <f>N49*Q49</f>
        <v>0</v>
      </c>
      <c r="S49" s="54"/>
      <c r="T49" s="55">
        <f>N49*S49</f>
        <v>0</v>
      </c>
      <c r="U49" s="24">
        <v>21</v>
      </c>
      <c r="V49" s="24">
        <f>P49*(U49/100)</f>
        <v>0</v>
      </c>
      <c r="W49" s="24">
        <f>P49+V49</f>
        <v>0</v>
      </c>
      <c r="X49" s="52"/>
      <c r="Y49" s="51" t="s">
        <v>52</v>
      </c>
      <c r="Z49" s="51" t="s">
        <v>117</v>
      </c>
    </row>
    <row r="50" spans="6:26" s="56" customFormat="1" ht="11.25" outlineLevel="3">
      <c r="F50" s="57"/>
      <c r="G50" s="58"/>
      <c r="H50" s="58"/>
      <c r="I50" s="58"/>
      <c r="J50" s="59" t="s">
        <v>120</v>
      </c>
      <c r="K50" s="58"/>
      <c r="L50" s="60">
        <v>458.99100000000004</v>
      </c>
      <c r="M50" s="61"/>
      <c r="N50" s="62"/>
      <c r="O50" s="61"/>
      <c r="P50" s="63"/>
      <c r="Q50" s="64"/>
      <c r="R50" s="61"/>
      <c r="S50" s="61"/>
      <c r="T50" s="61"/>
      <c r="U50" s="92" t="s">
        <v>41</v>
      </c>
      <c r="V50" s="61"/>
      <c r="W50" s="61"/>
      <c r="X50" s="59"/>
      <c r="Y50" s="58"/>
      <c r="Z50" s="58"/>
    </row>
    <row r="51" spans="6:26" s="50" customFormat="1" ht="36" outlineLevel="2">
      <c r="F51" s="20">
        <v>3</v>
      </c>
      <c r="G51" s="21" t="s">
        <v>59</v>
      </c>
      <c r="H51" s="51" t="s">
        <v>121</v>
      </c>
      <c r="I51" s="51"/>
      <c r="J51" s="52" t="s">
        <v>122</v>
      </c>
      <c r="K51" s="21" t="s">
        <v>81</v>
      </c>
      <c r="L51" s="53">
        <v>36.098999999999997</v>
      </c>
      <c r="M51" s="23">
        <v>0</v>
      </c>
      <c r="N51" s="53">
        <f>L51*(1+M51/100)</f>
        <v>36.098999999999997</v>
      </c>
      <c r="O51" s="23">
        <v>0</v>
      </c>
      <c r="P51" s="24">
        <f>N51*O51</f>
        <v>0</v>
      </c>
      <c r="Q51" s="54"/>
      <c r="R51" s="55">
        <f>N51*Q51</f>
        <v>0</v>
      </c>
      <c r="S51" s="54"/>
      <c r="T51" s="55">
        <f>N51*S51</f>
        <v>0</v>
      </c>
      <c r="U51" s="24">
        <v>21</v>
      </c>
      <c r="V51" s="24">
        <f>P51*(U51/100)</f>
        <v>0</v>
      </c>
      <c r="W51" s="24">
        <f>P51+V51</f>
        <v>0</v>
      </c>
      <c r="X51" s="52"/>
      <c r="Y51" s="51" t="s">
        <v>52</v>
      </c>
      <c r="Z51" s="51" t="s">
        <v>117</v>
      </c>
    </row>
    <row r="52" spans="6:26" s="50" customFormat="1" ht="36" outlineLevel="2">
      <c r="F52" s="20">
        <v>4</v>
      </c>
      <c r="G52" s="21" t="s">
        <v>59</v>
      </c>
      <c r="H52" s="51" t="s">
        <v>123</v>
      </c>
      <c r="I52" s="51"/>
      <c r="J52" s="52" t="s">
        <v>124</v>
      </c>
      <c r="K52" s="21" t="s">
        <v>81</v>
      </c>
      <c r="L52" s="53">
        <v>14.9</v>
      </c>
      <c r="M52" s="23">
        <v>0</v>
      </c>
      <c r="N52" s="53">
        <f>L52*(1+M52/100)</f>
        <v>14.9</v>
      </c>
      <c r="O52" s="23">
        <v>0</v>
      </c>
      <c r="P52" s="24">
        <f>N52*O52</f>
        <v>0</v>
      </c>
      <c r="Q52" s="54"/>
      <c r="R52" s="55">
        <f>N52*Q52</f>
        <v>0</v>
      </c>
      <c r="S52" s="54"/>
      <c r="T52" s="55">
        <f>N52*S52</f>
        <v>0</v>
      </c>
      <c r="U52" s="24">
        <v>21</v>
      </c>
      <c r="V52" s="24">
        <f>P52*(U52/100)</f>
        <v>0</v>
      </c>
      <c r="W52" s="24">
        <f>P52+V52</f>
        <v>0</v>
      </c>
      <c r="X52" s="52"/>
      <c r="Y52" s="51" t="s">
        <v>52</v>
      </c>
      <c r="Z52" s="51" t="s">
        <v>117</v>
      </c>
    </row>
    <row r="53" spans="6:26" s="50" customFormat="1" ht="12" outlineLevel="2">
      <c r="F53" s="20">
        <v>5</v>
      </c>
      <c r="G53" s="21" t="s">
        <v>59</v>
      </c>
      <c r="H53" s="51" t="s">
        <v>125</v>
      </c>
      <c r="I53" s="51"/>
      <c r="J53" s="52" t="s">
        <v>126</v>
      </c>
      <c r="K53" s="21" t="s">
        <v>81</v>
      </c>
      <c r="L53" s="53">
        <v>143.55232849999996</v>
      </c>
      <c r="M53" s="23">
        <v>0</v>
      </c>
      <c r="N53" s="53">
        <f>L53*(1+M53/100)</f>
        <v>143.55232849999996</v>
      </c>
      <c r="O53" s="23">
        <v>0</v>
      </c>
      <c r="P53" s="24">
        <f>N53*O53</f>
        <v>0</v>
      </c>
      <c r="Q53" s="54"/>
      <c r="R53" s="55">
        <f>N53*Q53</f>
        <v>0</v>
      </c>
      <c r="S53" s="54"/>
      <c r="T53" s="55">
        <f>N53*S53</f>
        <v>0</v>
      </c>
      <c r="U53" s="24">
        <v>21</v>
      </c>
      <c r="V53" s="24">
        <f>P53*(U53/100)</f>
        <v>0</v>
      </c>
      <c r="W53" s="24">
        <f>P53+V53</f>
        <v>0</v>
      </c>
      <c r="X53" s="52"/>
      <c r="Y53" s="51" t="s">
        <v>52</v>
      </c>
      <c r="Z53" s="51" t="s">
        <v>117</v>
      </c>
    </row>
    <row r="54" spans="6:26" s="93" customFormat="1" ht="12.75" customHeight="1" outlineLevel="2">
      <c r="F54" s="94"/>
      <c r="G54" s="95"/>
      <c r="H54" s="95"/>
      <c r="I54" s="95"/>
      <c r="J54" s="96"/>
      <c r="K54" s="95"/>
      <c r="L54" s="97"/>
      <c r="M54" s="98"/>
      <c r="N54" s="97"/>
      <c r="O54" s="98"/>
      <c r="P54" s="99"/>
      <c r="Q54" s="100"/>
      <c r="R54" s="98"/>
      <c r="S54" s="98"/>
      <c r="T54" s="98"/>
      <c r="U54" s="101" t="s">
        <v>41</v>
      </c>
      <c r="V54" s="98"/>
      <c r="W54" s="98"/>
      <c r="X54" s="98"/>
      <c r="Y54" s="95"/>
      <c r="Z54" s="95"/>
    </row>
    <row r="55" spans="6:26" s="41" customFormat="1" ht="16.5" customHeight="1" outlineLevel="1">
      <c r="F55" s="42"/>
      <c r="G55" s="6"/>
      <c r="H55" s="43"/>
      <c r="I55" s="43"/>
      <c r="J55" s="43" t="s">
        <v>127</v>
      </c>
      <c r="K55" s="6"/>
      <c r="L55" s="44"/>
      <c r="M55" s="45"/>
      <c r="N55" s="44"/>
      <c r="O55" s="45"/>
      <c r="P55" s="46">
        <f>SUBTOTAL(9,P56:P57)</f>
        <v>0</v>
      </c>
      <c r="Q55" s="47"/>
      <c r="R55" s="48">
        <f>SUBTOTAL(9,R56:R57)</f>
        <v>0</v>
      </c>
      <c r="S55" s="45"/>
      <c r="T55" s="48">
        <f>SUBTOTAL(9,T56:T57)</f>
        <v>0</v>
      </c>
      <c r="U55" s="91" t="s">
        <v>41</v>
      </c>
      <c r="V55" s="46">
        <f>SUBTOTAL(9,V56:V57)</f>
        <v>0</v>
      </c>
      <c r="W55" s="46">
        <f>SUBTOTAL(9,W56:W57)</f>
        <v>0</v>
      </c>
      <c r="X55" s="49"/>
      <c r="Y55" s="27"/>
      <c r="Z55" s="27"/>
    </row>
    <row r="56" spans="6:26" s="50" customFormat="1" ht="12" outlineLevel="2">
      <c r="F56" s="20">
        <v>1</v>
      </c>
      <c r="G56" s="21" t="s">
        <v>128</v>
      </c>
      <c r="H56" s="51" t="s">
        <v>129</v>
      </c>
      <c r="I56" s="51"/>
      <c r="J56" s="52" t="s">
        <v>130</v>
      </c>
      <c r="K56" s="21" t="s">
        <v>131</v>
      </c>
      <c r="L56" s="53">
        <v>1</v>
      </c>
      <c r="M56" s="23">
        <v>0</v>
      </c>
      <c r="N56" s="53">
        <f>L56*(1+M56/100)</f>
        <v>1</v>
      </c>
      <c r="O56" s="23">
        <v>0</v>
      </c>
      <c r="P56" s="24">
        <f>N56*O56</f>
        <v>0</v>
      </c>
      <c r="Q56" s="54"/>
      <c r="R56" s="55">
        <f>N56*Q56</f>
        <v>0</v>
      </c>
      <c r="S56" s="54"/>
      <c r="T56" s="55">
        <f>N56*S56</f>
        <v>0</v>
      </c>
      <c r="U56" s="24">
        <v>21</v>
      </c>
      <c r="V56" s="24">
        <f>P56*(U56/100)</f>
        <v>0</v>
      </c>
      <c r="W56" s="24">
        <f>P56+V56</f>
        <v>0</v>
      </c>
      <c r="X56" s="52"/>
      <c r="Y56" s="51" t="s">
        <v>52</v>
      </c>
      <c r="Z56" s="51" t="s">
        <v>132</v>
      </c>
    </row>
    <row r="57" spans="6:26" s="93" customFormat="1" ht="12.75" customHeight="1" outlineLevel="2">
      <c r="F57" s="94"/>
      <c r="G57" s="95"/>
      <c r="H57" s="95"/>
      <c r="I57" s="95"/>
      <c r="J57" s="96"/>
      <c r="K57" s="95"/>
      <c r="L57" s="97"/>
      <c r="M57" s="98"/>
      <c r="N57" s="97"/>
      <c r="O57" s="98"/>
      <c r="P57" s="99"/>
      <c r="Q57" s="100"/>
      <c r="R57" s="98"/>
      <c r="S57" s="98"/>
      <c r="T57" s="98"/>
      <c r="U57" s="101" t="s">
        <v>41</v>
      </c>
      <c r="V57" s="98"/>
      <c r="W57" s="98"/>
      <c r="X57" s="98"/>
      <c r="Y57" s="95"/>
      <c r="Z57" s="95"/>
    </row>
    <row r="58" spans="6:26" s="41" customFormat="1" ht="16.5" customHeight="1" outlineLevel="1">
      <c r="F58" s="42"/>
      <c r="G58" s="6"/>
      <c r="H58" s="43"/>
      <c r="I58" s="43"/>
      <c r="J58" s="43" t="s">
        <v>133</v>
      </c>
      <c r="K58" s="6"/>
      <c r="L58" s="44"/>
      <c r="M58" s="45"/>
      <c r="N58" s="44"/>
      <c r="O58" s="45"/>
      <c r="P58" s="46">
        <f>SUBTOTAL(9,P59:P60)</f>
        <v>0</v>
      </c>
      <c r="Q58" s="47"/>
      <c r="R58" s="48">
        <f>SUBTOTAL(9,R59:R60)</f>
        <v>0</v>
      </c>
      <c r="S58" s="45"/>
      <c r="T58" s="48">
        <f>SUBTOTAL(9,T59:T60)</f>
        <v>0</v>
      </c>
      <c r="U58" s="91" t="s">
        <v>41</v>
      </c>
      <c r="V58" s="46">
        <f>SUBTOTAL(9,V59:V60)</f>
        <v>0</v>
      </c>
      <c r="W58" s="46">
        <f>SUBTOTAL(9,W59:W60)</f>
        <v>0</v>
      </c>
      <c r="X58" s="49"/>
      <c r="Y58" s="27"/>
      <c r="Z58" s="27"/>
    </row>
    <row r="59" spans="6:26" s="50" customFormat="1" ht="12" outlineLevel="2">
      <c r="F59" s="20">
        <v>1</v>
      </c>
      <c r="G59" s="21" t="s">
        <v>128</v>
      </c>
      <c r="H59" s="51" t="s">
        <v>134</v>
      </c>
      <c r="I59" s="51"/>
      <c r="J59" s="52" t="s">
        <v>135</v>
      </c>
      <c r="K59" s="21" t="s">
        <v>131</v>
      </c>
      <c r="L59" s="53">
        <v>1</v>
      </c>
      <c r="M59" s="23">
        <v>0</v>
      </c>
      <c r="N59" s="53">
        <f>L59*(1+M59/100)</f>
        <v>1</v>
      </c>
      <c r="O59" s="23">
        <v>0</v>
      </c>
      <c r="P59" s="24">
        <f>N59*O59</f>
        <v>0</v>
      </c>
      <c r="Q59" s="54"/>
      <c r="R59" s="55">
        <f>N59*Q59</f>
        <v>0</v>
      </c>
      <c r="S59" s="54"/>
      <c r="T59" s="55">
        <f>N59*S59</f>
        <v>0</v>
      </c>
      <c r="U59" s="24">
        <v>21</v>
      </c>
      <c r="V59" s="24">
        <f>P59*(U59/100)</f>
        <v>0</v>
      </c>
      <c r="W59" s="24">
        <f>P59+V59</f>
        <v>0</v>
      </c>
      <c r="X59" s="52"/>
      <c r="Y59" s="51" t="s">
        <v>52</v>
      </c>
      <c r="Z59" s="51" t="s">
        <v>136</v>
      </c>
    </row>
    <row r="60" spans="6:26" s="93" customFormat="1" ht="12.75" customHeight="1" outlineLevel="2">
      <c r="F60" s="94"/>
      <c r="G60" s="95"/>
      <c r="H60" s="95"/>
      <c r="I60" s="95"/>
      <c r="J60" s="96"/>
      <c r="K60" s="95"/>
      <c r="L60" s="97"/>
      <c r="M60" s="98"/>
      <c r="N60" s="97"/>
      <c r="O60" s="98"/>
      <c r="P60" s="99"/>
      <c r="Q60" s="100"/>
      <c r="R60" s="98"/>
      <c r="S60" s="98"/>
      <c r="T60" s="98"/>
      <c r="U60" s="101" t="s">
        <v>41</v>
      </c>
      <c r="V60" s="98"/>
      <c r="W60" s="98"/>
      <c r="X60" s="98"/>
      <c r="Y60" s="95"/>
      <c r="Z60" s="95"/>
    </row>
    <row r="61" spans="6:26" s="41" customFormat="1" ht="16.5" customHeight="1" outlineLevel="1">
      <c r="F61" s="42"/>
      <c r="G61" s="6"/>
      <c r="H61" s="43"/>
      <c r="I61" s="43"/>
      <c r="J61" s="43" t="s">
        <v>137</v>
      </c>
      <c r="K61" s="6"/>
      <c r="L61" s="44"/>
      <c r="M61" s="45"/>
      <c r="N61" s="44"/>
      <c r="O61" s="45"/>
      <c r="P61" s="46">
        <f>SUBTOTAL(9,P62:P64)</f>
        <v>0</v>
      </c>
      <c r="Q61" s="47"/>
      <c r="R61" s="48">
        <f>SUBTOTAL(9,R62:R64)</f>
        <v>0</v>
      </c>
      <c r="S61" s="45"/>
      <c r="T61" s="48">
        <f>SUBTOTAL(9,T62:T64)</f>
        <v>0</v>
      </c>
      <c r="U61" s="91" t="s">
        <v>41</v>
      </c>
      <c r="V61" s="46">
        <f>SUBTOTAL(9,V62:V64)</f>
        <v>0</v>
      </c>
      <c r="W61" s="46">
        <f>SUBTOTAL(9,W62:W64)</f>
        <v>0</v>
      </c>
      <c r="X61" s="49"/>
      <c r="Y61" s="27"/>
      <c r="Z61" s="27"/>
    </row>
    <row r="62" spans="6:26" s="50" customFormat="1" ht="12" outlineLevel="2">
      <c r="F62" s="20">
        <v>1</v>
      </c>
      <c r="G62" s="21" t="s">
        <v>128</v>
      </c>
      <c r="H62" s="51" t="s">
        <v>138</v>
      </c>
      <c r="I62" s="51"/>
      <c r="J62" s="52" t="s">
        <v>139</v>
      </c>
      <c r="K62" s="21" t="s">
        <v>131</v>
      </c>
      <c r="L62" s="53">
        <v>1</v>
      </c>
      <c r="M62" s="23">
        <v>0</v>
      </c>
      <c r="N62" s="53">
        <f>L62*(1+M62/100)</f>
        <v>1</v>
      </c>
      <c r="O62" s="23">
        <v>0</v>
      </c>
      <c r="P62" s="24">
        <f>N62*O62</f>
        <v>0</v>
      </c>
      <c r="Q62" s="54"/>
      <c r="R62" s="55">
        <f>N62*Q62</f>
        <v>0</v>
      </c>
      <c r="S62" s="54"/>
      <c r="T62" s="55">
        <f>N62*S62</f>
        <v>0</v>
      </c>
      <c r="U62" s="24">
        <v>21</v>
      </c>
      <c r="V62" s="24">
        <f>P62*(U62/100)</f>
        <v>0</v>
      </c>
      <c r="W62" s="24">
        <f>P62+V62</f>
        <v>0</v>
      </c>
      <c r="X62" s="52"/>
      <c r="Y62" s="51" t="s">
        <v>52</v>
      </c>
      <c r="Z62" s="51" t="s">
        <v>140</v>
      </c>
    </row>
    <row r="63" spans="6:26" s="50" customFormat="1" ht="12" outlineLevel="2">
      <c r="F63" s="20">
        <v>2</v>
      </c>
      <c r="G63" s="21" t="s">
        <v>128</v>
      </c>
      <c r="H63" s="51" t="s">
        <v>141</v>
      </c>
      <c r="I63" s="51"/>
      <c r="J63" s="52" t="s">
        <v>142</v>
      </c>
      <c r="K63" s="21" t="s">
        <v>131</v>
      </c>
      <c r="L63" s="53">
        <v>1</v>
      </c>
      <c r="M63" s="23">
        <v>0</v>
      </c>
      <c r="N63" s="53">
        <f>L63*(1+M63/100)</f>
        <v>1</v>
      </c>
      <c r="O63" s="23">
        <v>0</v>
      </c>
      <c r="P63" s="24">
        <f>N63*O63</f>
        <v>0</v>
      </c>
      <c r="Q63" s="54"/>
      <c r="R63" s="55">
        <f>N63*Q63</f>
        <v>0</v>
      </c>
      <c r="S63" s="54"/>
      <c r="T63" s="55">
        <f>N63*S63</f>
        <v>0</v>
      </c>
      <c r="U63" s="24">
        <v>21</v>
      </c>
      <c r="V63" s="24">
        <f>P63*(U63/100)</f>
        <v>0</v>
      </c>
      <c r="W63" s="24">
        <f>P63+V63</f>
        <v>0</v>
      </c>
      <c r="X63" s="52"/>
      <c r="Y63" s="51" t="s">
        <v>52</v>
      </c>
      <c r="Z63" s="51" t="s">
        <v>140</v>
      </c>
    </row>
    <row r="64" spans="6:26" s="93" customFormat="1" ht="12.75" customHeight="1" outlineLevel="2">
      <c r="F64" s="94"/>
      <c r="G64" s="95"/>
      <c r="H64" s="95"/>
      <c r="I64" s="95"/>
      <c r="J64" s="96"/>
      <c r="K64" s="95"/>
      <c r="L64" s="97"/>
      <c r="M64" s="98"/>
      <c r="N64" s="97"/>
      <c r="O64" s="98"/>
      <c r="P64" s="99"/>
      <c r="Q64" s="100"/>
      <c r="R64" s="98"/>
      <c r="S64" s="98"/>
      <c r="T64" s="98"/>
      <c r="U64" s="101" t="s">
        <v>41</v>
      </c>
      <c r="V64" s="98"/>
      <c r="W64" s="98"/>
      <c r="X64" s="98"/>
      <c r="Y64" s="95"/>
      <c r="Z64" s="95"/>
    </row>
    <row r="65" spans="6:26" s="93" customFormat="1" ht="12.75" customHeight="1" outlineLevel="1">
      <c r="F65" s="94"/>
      <c r="G65" s="95"/>
      <c r="H65" s="95"/>
      <c r="I65" s="95"/>
      <c r="J65" s="96"/>
      <c r="K65" s="95"/>
      <c r="L65" s="97"/>
      <c r="M65" s="98"/>
      <c r="N65" s="97"/>
      <c r="O65" s="98"/>
      <c r="P65" s="99"/>
      <c r="Q65" s="100"/>
      <c r="R65" s="98"/>
      <c r="S65" s="98"/>
      <c r="T65" s="98"/>
      <c r="U65" s="101" t="s">
        <v>41</v>
      </c>
      <c r="V65" s="98"/>
      <c r="W65" s="98"/>
      <c r="X65" s="98"/>
      <c r="Y65" s="95"/>
      <c r="Z65" s="95"/>
    </row>
    <row r="66" spans="6:26" s="93" customFormat="1" ht="12.75" customHeight="1">
      <c r="F66" s="94"/>
      <c r="G66" s="95"/>
      <c r="H66" s="95"/>
      <c r="I66" s="95"/>
      <c r="J66" s="96"/>
      <c r="K66" s="95"/>
      <c r="L66" s="97"/>
      <c r="M66" s="98"/>
      <c r="N66" s="97"/>
      <c r="O66" s="98"/>
      <c r="P66" s="99"/>
      <c r="Q66" s="100"/>
      <c r="R66" s="98"/>
      <c r="S66" s="98"/>
      <c r="T66" s="98"/>
      <c r="U66" s="101" t="s">
        <v>41</v>
      </c>
      <c r="V66" s="98"/>
      <c r="W66" s="98"/>
      <c r="X66" s="98"/>
      <c r="Y66" s="95"/>
      <c r="Z66" s="95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6140-F3B5-442D-B9A7-CFCE76E390CF}">
  <dimension ref="A1:D10"/>
  <sheetViews>
    <sheetView workbookViewId="0"/>
  </sheetViews>
  <sheetFormatPr defaultRowHeight="12.75"/>
  <cols>
    <col min="1" max="1" width="8.7109375" customWidth="1"/>
    <col min="2" max="2" width="40.7109375" customWidth="1"/>
    <col min="3" max="3" width="10.7109375" customWidth="1"/>
    <col min="4" max="4" width="40.7109375" customWidth="1"/>
  </cols>
  <sheetData>
    <row r="1" spans="1:4">
      <c r="A1" s="116" t="s">
        <v>143</v>
      </c>
      <c r="B1" s="116" t="s">
        <v>144</v>
      </c>
      <c r="C1" s="116" t="s">
        <v>145</v>
      </c>
      <c r="D1" s="116" t="s">
        <v>10</v>
      </c>
    </row>
    <row r="2" spans="1:4" ht="12.75" customHeight="1">
      <c r="A2" s="84"/>
      <c r="B2" s="86" t="s">
        <v>146</v>
      </c>
      <c r="C2" s="87"/>
      <c r="D2" s="85"/>
    </row>
    <row r="3" spans="1:4" ht="12.75" customHeight="1">
      <c r="A3" s="84"/>
      <c r="B3" s="86" t="s">
        <v>147</v>
      </c>
      <c r="C3" s="87"/>
      <c r="D3" s="85"/>
    </row>
    <row r="4" spans="1:4" ht="12.75" customHeight="1">
      <c r="A4" s="84"/>
      <c r="B4" s="86" t="s">
        <v>148</v>
      </c>
      <c r="C4" s="87"/>
      <c r="D4" s="85"/>
    </row>
    <row r="5" spans="1:4" ht="12.75" customHeight="1">
      <c r="A5" s="84"/>
      <c r="B5" s="86" t="s">
        <v>149</v>
      </c>
      <c r="C5" s="87"/>
      <c r="D5" s="85"/>
    </row>
    <row r="6" spans="1:4" ht="12.75" customHeight="1">
      <c r="A6" s="84"/>
      <c r="B6" s="86" t="s">
        <v>150</v>
      </c>
      <c r="C6" s="87"/>
      <c r="D6" s="85"/>
    </row>
    <row r="7" spans="1:4" ht="12.75" customHeight="1">
      <c r="A7" s="84"/>
      <c r="B7" s="86" t="s">
        <v>109</v>
      </c>
      <c r="C7" s="87"/>
      <c r="D7" s="85"/>
    </row>
    <row r="8" spans="1:4" ht="12.75" customHeight="1">
      <c r="A8" s="84"/>
      <c r="B8" s="86" t="s">
        <v>87</v>
      </c>
      <c r="C8" s="87"/>
      <c r="D8" s="85"/>
    </row>
    <row r="9" spans="1:4" ht="12.75" customHeight="1">
      <c r="A9" s="84"/>
      <c r="B9" s="86" t="s">
        <v>98</v>
      </c>
      <c r="C9" s="87"/>
      <c r="D9" s="85"/>
    </row>
    <row r="10" spans="1:4" ht="12.75" customHeight="1">
      <c r="A10" s="84"/>
      <c r="B10" s="86" t="s">
        <v>63</v>
      </c>
      <c r="C10" s="87"/>
      <c r="D10" s="85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X</cp:lastModifiedBy>
  <cp:revision/>
  <dcterms:created xsi:type="dcterms:W3CDTF">2007-10-16T11:08:58Z</dcterms:created>
  <dcterms:modified xsi:type="dcterms:W3CDTF">2026-04-20T11:49:53Z</dcterms:modified>
  <cp:category/>
  <cp:contentStatus/>
</cp:coreProperties>
</file>