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\Tělocvična\"/>
    </mc:Choice>
  </mc:AlternateContent>
  <bookViews>
    <workbookView xWindow="0" yWindow="0" windowWidth="28800" windowHeight="12435" firstSheet="1" activeTab="5"/>
  </bookViews>
  <sheets>
    <sheet name="Rekapitulace stavby" sheetId="1" r:id="rId1"/>
    <sheet name="01 - Parkoviště - Sanace ..." sheetId="2" r:id="rId2"/>
    <sheet name="02 - Parkoviště - Doplněn..." sheetId="3" r:id="rId3"/>
    <sheet name="03 - Zateplení soklu haly..." sheetId="21" r:id="rId4"/>
    <sheet name="04 - KARI sítě - podkladn..." sheetId="27" r:id="rId5"/>
    <sheet name="05 - Betonový sokl a skle..." sheetId="33" r:id="rId6"/>
    <sheet name="06 - Ocelová konstrukce p..." sheetId="34" r:id="rId7"/>
    <sheet name="07 - Požární žebřík - odečet" sheetId="35" r:id="rId8"/>
    <sheet name="08 - Střecha - Sněhové z..." sheetId="38" r:id="rId9"/>
    <sheet name="09 - Záměna OK sloupků za..." sheetId="43" r:id="rId10"/>
    <sheet name="10 - změna povrchu podlahy" sheetId="44" r:id="rId11"/>
  </sheets>
  <externalReferences>
    <externalReference r:id="rId12"/>
  </externalReferences>
  <definedNames>
    <definedName name="_xlnm._FilterDatabase" localSheetId="1" hidden="1">'01 - Parkoviště - Sanace ...'!$C$124:$K$143</definedName>
    <definedName name="_xlnm._FilterDatabase" localSheetId="2" hidden="1">'02 - Parkoviště - Doplněn...'!$C$124:$K$136</definedName>
    <definedName name="_xlnm._FilterDatabase" localSheetId="3" hidden="1">'03 - Zateplení soklu haly...'!$C$123:$K$164</definedName>
    <definedName name="_xlnm._FilterDatabase" localSheetId="4" hidden="1">'04 - KARI sítě - podkladn...'!$C$121:$K$131</definedName>
    <definedName name="_xlnm._FilterDatabase" localSheetId="5" hidden="1">'05 - Betonový sokl a skle...'!$C$123:$K$141</definedName>
    <definedName name="_xlnm._FilterDatabase" localSheetId="6" hidden="1">'06 - Ocelová konstrukce p...'!$C$120:$K$127</definedName>
    <definedName name="_xlnm._FilterDatabase" localSheetId="7" hidden="1">'07 - Požární žebřík - odečet'!$C$120:$K$123</definedName>
    <definedName name="_xlnm._FilterDatabase" localSheetId="8" hidden="1">'08 - Střecha - Sněhové z...'!$C$121:$K$126</definedName>
    <definedName name="_xlnm._FilterDatabase" localSheetId="9" hidden="1">'09 - Záměna OK sloupků za...'!$C$120:$K$124</definedName>
    <definedName name="_xlnm.Print_Titles" localSheetId="1">'01 - Parkoviště - Sanace ...'!$124:$124</definedName>
    <definedName name="_xlnm.Print_Titles" localSheetId="2">'02 - Parkoviště - Doplněn...'!$124:$124</definedName>
    <definedName name="_xlnm.Print_Titles" localSheetId="3">'03 - Zateplení soklu haly...'!$123:$123</definedName>
    <definedName name="_xlnm.Print_Titles" localSheetId="4">'04 - KARI sítě - podkladn...'!$121:$121</definedName>
    <definedName name="_xlnm.Print_Titles" localSheetId="5">'05 - Betonový sokl a skle...'!$123:$123</definedName>
    <definedName name="_xlnm.Print_Titles" localSheetId="6">'06 - Ocelová konstrukce p...'!$120:$120</definedName>
    <definedName name="_xlnm.Print_Titles" localSheetId="7">'07 - Požární žebřík - odečet'!$120:$120</definedName>
    <definedName name="_xlnm.Print_Titles" localSheetId="8">'08 - Střecha - Sněhové z...'!$121:$121</definedName>
    <definedName name="_xlnm.Print_Titles" localSheetId="9">'09 - Záměna OK sloupků za...'!$120:$120</definedName>
    <definedName name="_xlnm.Print_Titles" localSheetId="0">'Rekapitulace stavby'!$92:$92</definedName>
    <definedName name="_xlnm.Print_Area" localSheetId="1">'01 - Parkoviště - Sanace ...'!$C$4:$J$76,'01 - Parkoviště - Sanace ...'!$C$82:$J$104,'01 - Parkoviště - Sanace ...'!$C$110:$J$143</definedName>
    <definedName name="_xlnm.Print_Area" localSheetId="2">'02 - Parkoviště - Doplněn...'!$C$4:$J$76,'02 - Parkoviště - Doplněn...'!$C$82:$J$104,'02 - Parkoviště - Doplněn...'!$C$110:$J$136</definedName>
    <definedName name="_xlnm.Print_Area" localSheetId="3">'03 - Zateplení soklu haly...'!$C$4:$J$76,'03 - Zateplení soklu haly...'!$C$82:$J$103,'03 - Zateplení soklu haly...'!$C$109:$J$164</definedName>
    <definedName name="_xlnm.Print_Area" localSheetId="4">'04 - KARI sítě - podkladn...'!$C$4:$J$76,'04 - KARI sítě - podkladn...'!$C$82:$J$101,'04 - KARI sítě - podkladn...'!$C$107:$J$131</definedName>
    <definedName name="_xlnm.Print_Area" localSheetId="5">'05 - Betonový sokl a skle...'!$C$4:$J$76,'05 - Betonový sokl a skle...'!$C$82:$J$103,'05 - Betonový sokl a skle...'!$C$109:$J$141</definedName>
    <definedName name="_xlnm.Print_Area" localSheetId="6">'06 - Ocelová konstrukce p...'!$C$4:$J$76,'06 - Ocelová konstrukce p...'!$C$82:$J$100,'06 - Ocelová konstrukce p...'!$C$106:$J$127</definedName>
    <definedName name="_xlnm.Print_Area" localSheetId="7">'07 - Požární žebřík - odečet'!$C$4:$J$76,'07 - Požární žebřík - odečet'!$C$82:$J$100,'07 - Požární žebřík - odečet'!$C$106:$J$123</definedName>
    <definedName name="_xlnm.Print_Area" localSheetId="8">'08 - Střecha - Sněhové z...'!$C$4:$J$76,'08 - Střecha - Sněhové z...'!$C$82:$J$101,'08 - Střecha - Sněhové z...'!$C$107:$J$126</definedName>
    <definedName name="_xlnm.Print_Area" localSheetId="9">'09 - Záměna OK sloupků za...'!$C$4:$J$76,'09 - Záměna OK sloupků za...'!$C$82:$J$100,'09 - Záměna OK sloupků za...'!$C$106:$J$124</definedName>
    <definedName name="_xlnm.Print_Area" localSheetId="0">'Rekapitulace stavby'!$D$4:$AO$76,'Rekapitulace stavby'!$B$80:$AQ$106</definedName>
  </definedNames>
  <calcPr calcId="191029"/>
</workbook>
</file>

<file path=xl/calcChain.xml><?xml version="1.0" encoding="utf-8"?>
<calcChain xmlns="http://schemas.openxmlformats.org/spreadsheetml/2006/main">
  <c r="AG105" i="1" l="1"/>
  <c r="AN95" i="1"/>
  <c r="AG95" i="1"/>
  <c r="AN105" i="1"/>
  <c r="AT105" i="1"/>
  <c r="AU105" i="1"/>
  <c r="AV105" i="1"/>
  <c r="AW105" i="1"/>
  <c r="AX105" i="1"/>
  <c r="AY105" i="1"/>
  <c r="AZ105" i="1"/>
  <c r="BA105" i="1"/>
  <c r="BB105" i="1"/>
  <c r="BC105" i="1"/>
  <c r="BD105" i="1"/>
  <c r="BK148" i="44"/>
  <c r="BI148" i="44"/>
  <c r="BH148" i="44"/>
  <c r="BG148" i="44"/>
  <c r="BF148" i="44"/>
  <c r="T148" i="44"/>
  <c r="R148" i="44"/>
  <c r="P148" i="44"/>
  <c r="J148" i="44"/>
  <c r="BE148" i="44" s="1"/>
  <c r="BK147" i="44"/>
  <c r="BI147" i="44"/>
  <c r="BH147" i="44"/>
  <c r="BG147" i="44"/>
  <c r="BF147" i="44"/>
  <c r="BE147" i="44"/>
  <c r="T147" i="44"/>
  <c r="R147" i="44"/>
  <c r="R144" i="44" s="1"/>
  <c r="R143" i="44" s="1"/>
  <c r="P147" i="44"/>
  <c r="P144" i="44" s="1"/>
  <c r="P143" i="44" s="1"/>
  <c r="J147" i="44"/>
  <c r="BK146" i="44"/>
  <c r="BI146" i="44"/>
  <c r="BH146" i="44"/>
  <c r="BG146" i="44"/>
  <c r="BF146" i="44"/>
  <c r="BE146" i="44"/>
  <c r="T146" i="44"/>
  <c r="R146" i="44"/>
  <c r="P146" i="44"/>
  <c r="J146" i="44"/>
  <c r="BK145" i="44"/>
  <c r="BI145" i="44"/>
  <c r="BH145" i="44"/>
  <c r="BG145" i="44"/>
  <c r="BF145" i="44"/>
  <c r="T145" i="44"/>
  <c r="R145" i="44"/>
  <c r="P145" i="44"/>
  <c r="J145" i="44"/>
  <c r="BE145" i="44" s="1"/>
  <c r="BK144" i="44"/>
  <c r="J144" i="44" s="1"/>
  <c r="J103" i="44" s="1"/>
  <c r="T144" i="44"/>
  <c r="T143" i="44" s="1"/>
  <c r="BK142" i="44"/>
  <c r="BK141" i="44" s="1"/>
  <c r="J141" i="44" s="1"/>
  <c r="J101" i="44" s="1"/>
  <c r="BI142" i="44"/>
  <c r="BH142" i="44"/>
  <c r="BG142" i="44"/>
  <c r="BF142" i="44"/>
  <c r="BE142" i="44"/>
  <c r="T142" i="44"/>
  <c r="T141" i="44" s="1"/>
  <c r="R142" i="44"/>
  <c r="R141" i="44" s="1"/>
  <c r="P142" i="44"/>
  <c r="P141" i="44" s="1"/>
  <c r="J142" i="44"/>
  <c r="BK140" i="44"/>
  <c r="BI140" i="44"/>
  <c r="BH140" i="44"/>
  <c r="BG140" i="44"/>
  <c r="BF140" i="44"/>
  <c r="T140" i="44"/>
  <c r="R140" i="44"/>
  <c r="P140" i="44"/>
  <c r="J140" i="44"/>
  <c r="BE140" i="44" s="1"/>
  <c r="BK139" i="44"/>
  <c r="BI139" i="44"/>
  <c r="BH139" i="44"/>
  <c r="BG139" i="44"/>
  <c r="BF139" i="44"/>
  <c r="BE139" i="44"/>
  <c r="T139" i="44"/>
  <c r="R139" i="44"/>
  <c r="P139" i="44"/>
  <c r="J139" i="44"/>
  <c r="BK138" i="44"/>
  <c r="BI138" i="44"/>
  <c r="BH138" i="44"/>
  <c r="BG138" i="44"/>
  <c r="BF138" i="44"/>
  <c r="F36" i="44" s="1"/>
  <c r="BE138" i="44"/>
  <c r="T138" i="44"/>
  <c r="R138" i="44"/>
  <c r="P138" i="44"/>
  <c r="J138" i="44"/>
  <c r="BK137" i="44"/>
  <c r="BI137" i="44"/>
  <c r="BH137" i="44"/>
  <c r="BG137" i="44"/>
  <c r="BF137" i="44"/>
  <c r="T137" i="44"/>
  <c r="R137" i="44"/>
  <c r="P137" i="44"/>
  <c r="J137" i="44"/>
  <c r="BE137" i="44" s="1"/>
  <c r="BK136" i="44"/>
  <c r="BI136" i="44"/>
  <c r="BH136" i="44"/>
  <c r="BG136" i="44"/>
  <c r="BF136" i="44"/>
  <c r="T136" i="44"/>
  <c r="R136" i="44"/>
  <c r="P136" i="44"/>
  <c r="P134" i="44" s="1"/>
  <c r="J136" i="44"/>
  <c r="BE136" i="44" s="1"/>
  <c r="BK135" i="44"/>
  <c r="BK134" i="44" s="1"/>
  <c r="J134" i="44" s="1"/>
  <c r="J100" i="44" s="1"/>
  <c r="BI135" i="44"/>
  <c r="BH135" i="44"/>
  <c r="BG135" i="44"/>
  <c r="BF135" i="44"/>
  <c r="BE135" i="44"/>
  <c r="T135" i="44"/>
  <c r="T134" i="44" s="1"/>
  <c r="R135" i="44"/>
  <c r="R134" i="44" s="1"/>
  <c r="P135" i="44"/>
  <c r="J135" i="44"/>
  <c r="BK133" i="44"/>
  <c r="BI133" i="44"/>
  <c r="BH133" i="44"/>
  <c r="BG133" i="44"/>
  <c r="BF133" i="44"/>
  <c r="T133" i="44"/>
  <c r="R133" i="44"/>
  <c r="P133" i="44"/>
  <c r="J133" i="44"/>
  <c r="BE133" i="44" s="1"/>
  <c r="BK132" i="44"/>
  <c r="BI132" i="44"/>
  <c r="BH132" i="44"/>
  <c r="BG132" i="44"/>
  <c r="BF132" i="44"/>
  <c r="BE132" i="44"/>
  <c r="T132" i="44"/>
  <c r="R132" i="44"/>
  <c r="P132" i="44"/>
  <c r="J132" i="44"/>
  <c r="BK131" i="44"/>
  <c r="BI131" i="44"/>
  <c r="BH131" i="44"/>
  <c r="BG131" i="44"/>
  <c r="BF131" i="44"/>
  <c r="BE131" i="44"/>
  <c r="T131" i="44"/>
  <c r="R131" i="44"/>
  <c r="P131" i="44"/>
  <c r="J131" i="44"/>
  <c r="BK130" i="44"/>
  <c r="BI130" i="44"/>
  <c r="F39" i="44" s="1"/>
  <c r="BH130" i="44"/>
  <c r="BG130" i="44"/>
  <c r="BF130" i="44"/>
  <c r="T130" i="44"/>
  <c r="R130" i="44"/>
  <c r="P130" i="44"/>
  <c r="J130" i="44"/>
  <c r="BE130" i="44" s="1"/>
  <c r="BK129" i="44"/>
  <c r="BI129" i="44"/>
  <c r="BH129" i="44"/>
  <c r="BG129" i="44"/>
  <c r="BF129" i="44"/>
  <c r="T129" i="44"/>
  <c r="R129" i="44"/>
  <c r="R126" i="44" s="1"/>
  <c r="P129" i="44"/>
  <c r="P126" i="44" s="1"/>
  <c r="P125" i="44" s="1"/>
  <c r="J129" i="44"/>
  <c r="BE129" i="44" s="1"/>
  <c r="BK128" i="44"/>
  <c r="BI128" i="44"/>
  <c r="BH128" i="44"/>
  <c r="BG128" i="44"/>
  <c r="BF128" i="44"/>
  <c r="BE128" i="44"/>
  <c r="T128" i="44"/>
  <c r="R128" i="44"/>
  <c r="P128" i="44"/>
  <c r="J128" i="44"/>
  <c r="BK127" i="44"/>
  <c r="BI127" i="44"/>
  <c r="BH127" i="44"/>
  <c r="F38" i="44" s="1"/>
  <c r="BG127" i="44"/>
  <c r="F37" i="44" s="1"/>
  <c r="BF127" i="44"/>
  <c r="J36" i="44" s="1"/>
  <c r="BE127" i="44"/>
  <c r="T127" i="44"/>
  <c r="R127" i="44"/>
  <c r="P127" i="44"/>
  <c r="J127" i="44"/>
  <c r="BK126" i="44"/>
  <c r="J126" i="44" s="1"/>
  <c r="J99" i="44" s="1"/>
  <c r="T126" i="44"/>
  <c r="J122" i="44"/>
  <c r="F119" i="44"/>
  <c r="E117" i="44"/>
  <c r="J94" i="44"/>
  <c r="F94" i="44"/>
  <c r="F91" i="44"/>
  <c r="E89" i="44"/>
  <c r="J39" i="44"/>
  <c r="J38" i="44"/>
  <c r="J37" i="44"/>
  <c r="J26" i="44"/>
  <c r="E26" i="44"/>
  <c r="J25" i="44"/>
  <c r="J23" i="44"/>
  <c r="E23" i="44"/>
  <c r="J93" i="44" s="1"/>
  <c r="J22" i="44"/>
  <c r="J20" i="44"/>
  <c r="E20" i="44"/>
  <c r="F122" i="44" s="1"/>
  <c r="J19" i="44"/>
  <c r="J17" i="44"/>
  <c r="E17" i="44"/>
  <c r="F93" i="44" s="1"/>
  <c r="J16" i="44"/>
  <c r="J14" i="44"/>
  <c r="J91" i="44" s="1"/>
  <c r="E7" i="44"/>
  <c r="E113" i="44" s="1"/>
  <c r="AG100" i="1"/>
  <c r="AN100" i="1" s="1"/>
  <c r="AN99" i="1"/>
  <c r="AN102" i="1"/>
  <c r="AN104" i="1"/>
  <c r="AG104" i="1"/>
  <c r="AG103" i="1"/>
  <c r="AN103" i="1" s="1"/>
  <c r="AG102" i="1"/>
  <c r="AG101" i="1"/>
  <c r="AN101" i="1" s="1"/>
  <c r="AG99" i="1"/>
  <c r="AG98" i="1"/>
  <c r="AN98" i="1" s="1"/>
  <c r="BD98" i="1"/>
  <c r="BC98" i="1"/>
  <c r="BB98" i="1"/>
  <c r="BA98" i="1"/>
  <c r="AZ98" i="1"/>
  <c r="AX98" i="1"/>
  <c r="AU98" i="1"/>
  <c r="J39" i="43"/>
  <c r="J38" i="43"/>
  <c r="J37" i="43"/>
  <c r="BI124" i="43"/>
  <c r="BH124" i="43"/>
  <c r="BG124" i="43"/>
  <c r="BF124" i="43"/>
  <c r="T124" i="43"/>
  <c r="R124" i="43"/>
  <c r="P124" i="43"/>
  <c r="BI123" i="43"/>
  <c r="BH123" i="43"/>
  <c r="BG123" i="43"/>
  <c r="BF123" i="43"/>
  <c r="T123" i="43"/>
  <c r="R123" i="43"/>
  <c r="P123" i="43"/>
  <c r="F115" i="43"/>
  <c r="E113" i="43"/>
  <c r="F91" i="43"/>
  <c r="E89" i="43"/>
  <c r="J26" i="43"/>
  <c r="E26" i="43"/>
  <c r="J118" i="43" s="1"/>
  <c r="J25" i="43"/>
  <c r="J23" i="43"/>
  <c r="E23" i="43"/>
  <c r="J117" i="43" s="1"/>
  <c r="J22" i="43"/>
  <c r="J20" i="43"/>
  <c r="E20" i="43"/>
  <c r="F118" i="43" s="1"/>
  <c r="J19" i="43"/>
  <c r="J17" i="43"/>
  <c r="E17" i="43"/>
  <c r="F117" i="43" s="1"/>
  <c r="J16" i="43"/>
  <c r="J14" i="43"/>
  <c r="J115" i="43" s="1"/>
  <c r="E7" i="43"/>
  <c r="E85" i="43" s="1"/>
  <c r="J39" i="38"/>
  <c r="J38" i="38"/>
  <c r="J37" i="38"/>
  <c r="BI126" i="38"/>
  <c r="BH126" i="38"/>
  <c r="BG126" i="38"/>
  <c r="BF126" i="38"/>
  <c r="T126" i="38"/>
  <c r="R126" i="38"/>
  <c r="P126" i="38"/>
  <c r="BI125" i="38"/>
  <c r="BH125" i="38"/>
  <c r="BG125" i="38"/>
  <c r="BF125" i="38"/>
  <c r="T125" i="38"/>
  <c r="R125" i="38"/>
  <c r="P125" i="38"/>
  <c r="F116" i="38"/>
  <c r="E114" i="38"/>
  <c r="F91" i="38"/>
  <c r="E89" i="38"/>
  <c r="J26" i="38"/>
  <c r="E26" i="38"/>
  <c r="J94" i="38" s="1"/>
  <c r="J25" i="38"/>
  <c r="J23" i="38"/>
  <c r="E23" i="38"/>
  <c r="J118" i="38" s="1"/>
  <c r="J22" i="38"/>
  <c r="J20" i="38"/>
  <c r="E20" i="38"/>
  <c r="F119" i="38" s="1"/>
  <c r="J19" i="38"/>
  <c r="J17" i="38"/>
  <c r="E17" i="38"/>
  <c r="F93" i="38" s="1"/>
  <c r="J16" i="38"/>
  <c r="J14" i="38"/>
  <c r="J116" i="38" s="1"/>
  <c r="E7" i="38"/>
  <c r="E85" i="38" s="1"/>
  <c r="J39" i="35"/>
  <c r="J38" i="35"/>
  <c r="J37" i="35"/>
  <c r="BI123" i="35"/>
  <c r="BH123" i="35"/>
  <c r="BG123" i="35"/>
  <c r="BF123" i="35"/>
  <c r="T123" i="35"/>
  <c r="T122" i="35" s="1"/>
  <c r="T121" i="35" s="1"/>
  <c r="R123" i="35"/>
  <c r="R122" i="35"/>
  <c r="R121" i="35" s="1"/>
  <c r="P123" i="35"/>
  <c r="P122" i="35" s="1"/>
  <c r="P121" i="35" s="1"/>
  <c r="F115" i="35"/>
  <c r="E113" i="35"/>
  <c r="F91" i="35"/>
  <c r="E89" i="35"/>
  <c r="J26" i="35"/>
  <c r="E26" i="35"/>
  <c r="J118" i="35" s="1"/>
  <c r="J25" i="35"/>
  <c r="J23" i="35"/>
  <c r="E23" i="35"/>
  <c r="J93" i="35" s="1"/>
  <c r="J22" i="35"/>
  <c r="J20" i="35"/>
  <c r="E20" i="35"/>
  <c r="F94" i="35" s="1"/>
  <c r="J19" i="35"/>
  <c r="J17" i="35"/>
  <c r="E17" i="35"/>
  <c r="F93" i="35" s="1"/>
  <c r="J16" i="35"/>
  <c r="J14" i="35"/>
  <c r="J91" i="35" s="1"/>
  <c r="E7" i="35"/>
  <c r="E109" i="35" s="1"/>
  <c r="J39" i="34"/>
  <c r="J38" i="34"/>
  <c r="J37" i="34"/>
  <c r="BI127" i="34"/>
  <c r="BH127" i="34"/>
  <c r="BG127" i="34"/>
  <c r="BF127" i="34"/>
  <c r="T127" i="34"/>
  <c r="R127" i="34"/>
  <c r="P127" i="34"/>
  <c r="BI123" i="34"/>
  <c r="BH123" i="34"/>
  <c r="BG123" i="34"/>
  <c r="BF123" i="34"/>
  <c r="T123" i="34"/>
  <c r="R123" i="34"/>
  <c r="P123" i="34"/>
  <c r="F115" i="34"/>
  <c r="E113" i="34"/>
  <c r="F91" i="34"/>
  <c r="E89" i="34"/>
  <c r="J26" i="34"/>
  <c r="E26" i="34"/>
  <c r="J94" i="34" s="1"/>
  <c r="J25" i="34"/>
  <c r="J23" i="34"/>
  <c r="E23" i="34"/>
  <c r="J117" i="34" s="1"/>
  <c r="J22" i="34"/>
  <c r="J20" i="34"/>
  <c r="E20" i="34"/>
  <c r="F118" i="34" s="1"/>
  <c r="J19" i="34"/>
  <c r="J17" i="34"/>
  <c r="E17" i="34"/>
  <c r="F117" i="34" s="1"/>
  <c r="J16" i="34"/>
  <c r="J14" i="34"/>
  <c r="J91" i="34" s="1"/>
  <c r="E7" i="34"/>
  <c r="E109" i="34" s="1"/>
  <c r="J39" i="27"/>
  <c r="J38" i="27"/>
  <c r="J37" i="27"/>
  <c r="BI131" i="27"/>
  <c r="BH131" i="27"/>
  <c r="BG131" i="27"/>
  <c r="BF131" i="27"/>
  <c r="T131" i="27"/>
  <c r="T130" i="27"/>
  <c r="R131" i="27"/>
  <c r="R130" i="27"/>
  <c r="P131" i="27"/>
  <c r="P130" i="27"/>
  <c r="BI124" i="27"/>
  <c r="BH124" i="27"/>
  <c r="BG124" i="27"/>
  <c r="BF124" i="27"/>
  <c r="T124" i="27"/>
  <c r="T123" i="27"/>
  <c r="T122" i="27" s="1"/>
  <c r="R124" i="27"/>
  <c r="R123" i="27" s="1"/>
  <c r="R122" i="27" s="1"/>
  <c r="P124" i="27"/>
  <c r="P123" i="27"/>
  <c r="P122" i="27" s="1"/>
  <c r="F116" i="27"/>
  <c r="E114" i="27"/>
  <c r="F91" i="27"/>
  <c r="E89" i="27"/>
  <c r="J26" i="27"/>
  <c r="E26" i="27"/>
  <c r="J94" i="27" s="1"/>
  <c r="J25" i="27"/>
  <c r="J23" i="27"/>
  <c r="E23" i="27"/>
  <c r="J93" i="27" s="1"/>
  <c r="J22" i="27"/>
  <c r="J20" i="27"/>
  <c r="E20" i="27"/>
  <c r="F119" i="27" s="1"/>
  <c r="J19" i="27"/>
  <c r="J17" i="27"/>
  <c r="E17" i="27"/>
  <c r="F93" i="27" s="1"/>
  <c r="J16" i="27"/>
  <c r="J14" i="27"/>
  <c r="J116" i="27" s="1"/>
  <c r="E7" i="27"/>
  <c r="E110" i="27" s="1"/>
  <c r="AY106" i="1"/>
  <c r="AX106" i="1"/>
  <c r="AU106" i="1"/>
  <c r="J39" i="21"/>
  <c r="J38" i="21"/>
  <c r="J37" i="21"/>
  <c r="BI164" i="21"/>
  <c r="BH164" i="21"/>
  <c r="BG164" i="21"/>
  <c r="BF164" i="21"/>
  <c r="T164" i="21"/>
  <c r="R164" i="21"/>
  <c r="P164" i="21"/>
  <c r="BI160" i="21"/>
  <c r="BH160" i="21"/>
  <c r="BG160" i="21"/>
  <c r="BF160" i="21"/>
  <c r="T160" i="21"/>
  <c r="R160" i="21"/>
  <c r="P160" i="21"/>
  <c r="BI157" i="21"/>
  <c r="BH157" i="21"/>
  <c r="BG157" i="21"/>
  <c r="BF157" i="21"/>
  <c r="T157" i="21"/>
  <c r="R157" i="21"/>
  <c r="P157" i="21"/>
  <c r="BI153" i="21"/>
  <c r="BH153" i="21"/>
  <c r="BG153" i="21"/>
  <c r="BF153" i="21"/>
  <c r="T153" i="21"/>
  <c r="R153" i="21"/>
  <c r="P153" i="21"/>
  <c r="BI149" i="21"/>
  <c r="BH149" i="21"/>
  <c r="BG149" i="21"/>
  <c r="BF149" i="21"/>
  <c r="T149" i="21"/>
  <c r="R149" i="21"/>
  <c r="P149" i="21"/>
  <c r="BI144" i="21"/>
  <c r="BH144" i="21"/>
  <c r="BG144" i="21"/>
  <c r="BF144" i="21"/>
  <c r="T144" i="21"/>
  <c r="R144" i="21"/>
  <c r="P144" i="21"/>
  <c r="BI140" i="21"/>
  <c r="BH140" i="21"/>
  <c r="BG140" i="21"/>
  <c r="BF140" i="21"/>
  <c r="T140" i="21"/>
  <c r="R140" i="21"/>
  <c r="P140" i="21"/>
  <c r="BI139" i="21"/>
  <c r="BH139" i="21"/>
  <c r="BG139" i="21"/>
  <c r="BF139" i="21"/>
  <c r="T139" i="21"/>
  <c r="R139" i="21"/>
  <c r="P139" i="21"/>
  <c r="BI135" i="21"/>
  <c r="BH135" i="21"/>
  <c r="BG135" i="21"/>
  <c r="BF135" i="21"/>
  <c r="T135" i="21"/>
  <c r="R135" i="21"/>
  <c r="P135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6" i="21"/>
  <c r="BH126" i="21"/>
  <c r="BG126" i="21"/>
  <c r="BF126" i="21"/>
  <c r="T126" i="21"/>
  <c r="R126" i="21"/>
  <c r="P126" i="21"/>
  <c r="F118" i="21"/>
  <c r="E116" i="21"/>
  <c r="F91" i="21"/>
  <c r="E89" i="21"/>
  <c r="J26" i="21"/>
  <c r="E26" i="21"/>
  <c r="J94" i="21" s="1"/>
  <c r="J25" i="21"/>
  <c r="AY98" i="1" s="1"/>
  <c r="J23" i="21"/>
  <c r="AW98" i="1" s="1"/>
  <c r="E23" i="21"/>
  <c r="J120" i="21" s="1"/>
  <c r="J22" i="21"/>
  <c r="AV98" i="1" s="1"/>
  <c r="AT98" i="1" s="1"/>
  <c r="J20" i="21"/>
  <c r="E20" i="21"/>
  <c r="F94" i="21" s="1"/>
  <c r="J19" i="21"/>
  <c r="J17" i="21"/>
  <c r="E17" i="21"/>
  <c r="F120" i="21" s="1"/>
  <c r="J16" i="21"/>
  <c r="J14" i="21"/>
  <c r="J91" i="21" s="1"/>
  <c r="E7" i="21"/>
  <c r="E112" i="21" s="1"/>
  <c r="AY104" i="1"/>
  <c r="AX104" i="1"/>
  <c r="BC104" i="1"/>
  <c r="AU104" i="1"/>
  <c r="AY103" i="1"/>
  <c r="AX103" i="1"/>
  <c r="AY102" i="1"/>
  <c r="AX102" i="1"/>
  <c r="BD102" i="1"/>
  <c r="BB102" i="1"/>
  <c r="AU102" i="1"/>
  <c r="AY101" i="1"/>
  <c r="AX101" i="1"/>
  <c r="AY100" i="1"/>
  <c r="AX100" i="1"/>
  <c r="AY99" i="1"/>
  <c r="AX99" i="1"/>
  <c r="J39" i="3"/>
  <c r="J38" i="3"/>
  <c r="AY97" i="1" s="1"/>
  <c r="J37" i="3"/>
  <c r="AX97" i="1" s="1"/>
  <c r="BI133" i="3"/>
  <c r="BH133" i="3"/>
  <c r="BG133" i="3"/>
  <c r="BF133" i="3"/>
  <c r="T133" i="3"/>
  <c r="T132" i="3" s="1"/>
  <c r="R133" i="3"/>
  <c r="R132" i="3" s="1"/>
  <c r="P133" i="3"/>
  <c r="P132" i="3" s="1"/>
  <c r="BI131" i="3"/>
  <c r="BH131" i="3"/>
  <c r="BG131" i="3"/>
  <c r="BF131" i="3"/>
  <c r="T131" i="3"/>
  <c r="T130" i="3" s="1"/>
  <c r="T129" i="3" s="1"/>
  <c r="R131" i="3"/>
  <c r="R130" i="3"/>
  <c r="R129" i="3" s="1"/>
  <c r="P131" i="3"/>
  <c r="P130" i="3" s="1"/>
  <c r="P129" i="3"/>
  <c r="BI128" i="3"/>
  <c r="BH128" i="3"/>
  <c r="BG128" i="3"/>
  <c r="BF128" i="3"/>
  <c r="T128" i="3"/>
  <c r="T127" i="3" s="1"/>
  <c r="R128" i="3"/>
  <c r="R127" i="3"/>
  <c r="P128" i="3"/>
  <c r="P127" i="3"/>
  <c r="F119" i="3"/>
  <c r="E117" i="3"/>
  <c r="F91" i="3"/>
  <c r="E89" i="3"/>
  <c r="J26" i="3"/>
  <c r="E26" i="3"/>
  <c r="J94" i="3" s="1"/>
  <c r="J25" i="3"/>
  <c r="J23" i="3"/>
  <c r="E23" i="3"/>
  <c r="J93" i="3" s="1"/>
  <c r="J22" i="3"/>
  <c r="J20" i="3"/>
  <c r="E20" i="3"/>
  <c r="F94" i="3" s="1"/>
  <c r="J19" i="3"/>
  <c r="J17" i="3"/>
  <c r="E17" i="3"/>
  <c r="F121" i="3" s="1"/>
  <c r="J16" i="3"/>
  <c r="J14" i="3"/>
  <c r="J119" i="3" s="1"/>
  <c r="E7" i="3"/>
  <c r="E113" i="3" s="1"/>
  <c r="J39" i="2"/>
  <c r="J38" i="2"/>
  <c r="AY96" i="1"/>
  <c r="J37" i="2"/>
  <c r="AX96" i="1"/>
  <c r="BI143" i="2"/>
  <c r="BH143" i="2"/>
  <c r="BG143" i="2"/>
  <c r="BF143" i="2"/>
  <c r="T143" i="2"/>
  <c r="T142" i="2"/>
  <c r="R143" i="2"/>
  <c r="R142" i="2"/>
  <c r="P143" i="2"/>
  <c r="P142" i="2" s="1"/>
  <c r="BI138" i="2"/>
  <c r="BH138" i="2"/>
  <c r="BG138" i="2"/>
  <c r="BF138" i="2"/>
  <c r="T138" i="2"/>
  <c r="T137" i="2"/>
  <c r="R138" i="2"/>
  <c r="R137" i="2" s="1"/>
  <c r="P138" i="2"/>
  <c r="P137" i="2"/>
  <c r="BI133" i="2"/>
  <c r="BH133" i="2"/>
  <c r="BG133" i="2"/>
  <c r="BF133" i="2"/>
  <c r="T133" i="2"/>
  <c r="T132" i="2" s="1"/>
  <c r="R133" i="2"/>
  <c r="R132" i="2"/>
  <c r="P133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F119" i="2"/>
  <c r="E117" i="2"/>
  <c r="F91" i="2"/>
  <c r="E89" i="2"/>
  <c r="J26" i="2"/>
  <c r="E26" i="2"/>
  <c r="J94" i="2" s="1"/>
  <c r="J25" i="2"/>
  <c r="J23" i="2"/>
  <c r="E23" i="2"/>
  <c r="J121" i="2" s="1"/>
  <c r="J22" i="2"/>
  <c r="J20" i="2"/>
  <c r="E20" i="2"/>
  <c r="F94" i="2" s="1"/>
  <c r="J19" i="2"/>
  <c r="J17" i="2"/>
  <c r="E17" i="2"/>
  <c r="F93" i="2" s="1"/>
  <c r="J16" i="2"/>
  <c r="J14" i="2"/>
  <c r="J119" i="2" s="1"/>
  <c r="E7" i="2"/>
  <c r="E113" i="2" s="1"/>
  <c r="L90" i="1"/>
  <c r="AM90" i="1"/>
  <c r="AM89" i="1"/>
  <c r="L89" i="1"/>
  <c r="L87" i="1"/>
  <c r="L85" i="1"/>
  <c r="L84" i="1"/>
  <c r="BK123" i="35"/>
  <c r="J124" i="27"/>
  <c r="J164" i="21"/>
  <c r="BK131" i="21"/>
  <c r="BK128" i="3"/>
  <c r="BK143" i="2"/>
  <c r="J133" i="2"/>
  <c r="BK131" i="27"/>
  <c r="J140" i="21"/>
  <c r="BK126" i="21"/>
  <c r="J133" i="3"/>
  <c r="BK133" i="2"/>
  <c r="J128" i="2"/>
  <c r="J123" i="43"/>
  <c r="J126" i="38"/>
  <c r="J125" i="38"/>
  <c r="J123" i="35"/>
  <c r="BK127" i="34"/>
  <c r="BK164" i="21"/>
  <c r="J153" i="21"/>
  <c r="BK149" i="21"/>
  <c r="BK139" i="21"/>
  <c r="J131" i="21"/>
  <c r="BK131" i="2"/>
  <c r="BK129" i="2"/>
  <c r="BK128" i="2"/>
  <c r="BK124" i="43"/>
  <c r="J124" i="43"/>
  <c r="J127" i="34"/>
  <c r="J131" i="27"/>
  <c r="BK160" i="21"/>
  <c r="J130" i="21"/>
  <c r="J126" i="21"/>
  <c r="BK133" i="3"/>
  <c r="J131" i="3"/>
  <c r="BK130" i="2"/>
  <c r="AS95" i="1"/>
  <c r="BK126" i="38"/>
  <c r="J144" i="21"/>
  <c r="BK140" i="21"/>
  <c r="BK135" i="21"/>
  <c r="J143" i="2"/>
  <c r="J129" i="2"/>
  <c r="BK123" i="34"/>
  <c r="BK124" i="27"/>
  <c r="J157" i="21"/>
  <c r="BK130" i="21"/>
  <c r="J128" i="3"/>
  <c r="J138" i="2"/>
  <c r="J131" i="2"/>
  <c r="J130" i="2"/>
  <c r="BK123" i="43"/>
  <c r="J123" i="34"/>
  <c r="J160" i="21"/>
  <c r="BK157" i="21"/>
  <c r="BK153" i="21"/>
  <c r="BK144" i="21"/>
  <c r="J135" i="21"/>
  <c r="BK138" i="2"/>
  <c r="BK125" i="38"/>
  <c r="J149" i="21"/>
  <c r="J139" i="21"/>
  <c r="BK131" i="3"/>
  <c r="F38" i="35"/>
  <c r="BA102" i="1"/>
  <c r="F39" i="35"/>
  <c r="BC106" i="1"/>
  <c r="AW104" i="1"/>
  <c r="F36" i="35"/>
  <c r="BA106" i="1"/>
  <c r="BC102" i="1"/>
  <c r="BB106" i="1"/>
  <c r="BB104" i="1"/>
  <c r="BD106" i="1"/>
  <c r="F37" i="35"/>
  <c r="BD104" i="1"/>
  <c r="R125" i="44" l="1"/>
  <c r="T125" i="44"/>
  <c r="F35" i="44"/>
  <c r="E85" i="44"/>
  <c r="J119" i="44"/>
  <c r="F121" i="44"/>
  <c r="BK143" i="44"/>
  <c r="J143" i="44" s="1"/>
  <c r="J102" i="44" s="1"/>
  <c r="J35" i="44"/>
  <c r="J121" i="44"/>
  <c r="P126" i="3"/>
  <c r="P125" i="3" s="1"/>
  <c r="AU97" i="1" s="1"/>
  <c r="R126" i="3"/>
  <c r="R125" i="3" s="1"/>
  <c r="T126" i="3"/>
  <c r="T125" i="3"/>
  <c r="R127" i="2"/>
  <c r="R126" i="2" s="1"/>
  <c r="R125" i="2" s="1"/>
  <c r="BK148" i="21"/>
  <c r="J148" i="21"/>
  <c r="J100" i="21" s="1"/>
  <c r="BK159" i="21"/>
  <c r="J159" i="21"/>
  <c r="J102" i="21" s="1"/>
  <c r="P124" i="38"/>
  <c r="P123" i="38"/>
  <c r="P122" i="38"/>
  <c r="R122" i="43"/>
  <c r="R121" i="43" s="1"/>
  <c r="AU99" i="1"/>
  <c r="AU100" i="1"/>
  <c r="AU103" i="1"/>
  <c r="P148" i="21"/>
  <c r="R159" i="21"/>
  <c r="R158" i="21" s="1"/>
  <c r="BK122" i="43"/>
  <c r="BK121" i="43" s="1"/>
  <c r="J121" i="43" s="1"/>
  <c r="J98" i="43" s="1"/>
  <c r="T127" i="2"/>
  <c r="T126" i="2"/>
  <c r="T125" i="2" s="1"/>
  <c r="BK122" i="34"/>
  <c r="BK121" i="34" s="1"/>
  <c r="J121" i="34" s="1"/>
  <c r="J32" i="34" s="1"/>
  <c r="T124" i="38"/>
  <c r="T123" i="38"/>
  <c r="T122" i="38" s="1"/>
  <c r="T122" i="43"/>
  <c r="T121" i="43" s="1"/>
  <c r="BK127" i="2"/>
  <c r="J127" i="2"/>
  <c r="J100" i="2" s="1"/>
  <c r="T125" i="21"/>
  <c r="P159" i="21"/>
  <c r="P158" i="21" s="1"/>
  <c r="P124" i="21" s="1"/>
  <c r="P127" i="2"/>
  <c r="P126" i="2"/>
  <c r="P125" i="2" s="1"/>
  <c r="AU96" i="1" s="1"/>
  <c r="AU101" i="1"/>
  <c r="P125" i="21"/>
  <c r="T159" i="21"/>
  <c r="T158" i="21"/>
  <c r="P122" i="34"/>
  <c r="P121" i="34" s="1"/>
  <c r="BK124" i="38"/>
  <c r="J124" i="38"/>
  <c r="J100" i="38"/>
  <c r="R125" i="21"/>
  <c r="T148" i="21"/>
  <c r="R122" i="34"/>
  <c r="R121" i="34" s="1"/>
  <c r="R124" i="38"/>
  <c r="R123" i="38" s="1"/>
  <c r="R122" i="38" s="1"/>
  <c r="BK125" i="21"/>
  <c r="J125" i="21"/>
  <c r="J99" i="21" s="1"/>
  <c r="R148" i="21"/>
  <c r="T122" i="34"/>
  <c r="T121" i="34"/>
  <c r="P122" i="43"/>
  <c r="P121" i="43"/>
  <c r="J91" i="2"/>
  <c r="BE129" i="2"/>
  <c r="BK137" i="2"/>
  <c r="J137" i="2" s="1"/>
  <c r="J102" i="2" s="1"/>
  <c r="E85" i="3"/>
  <c r="F93" i="3"/>
  <c r="F122" i="3"/>
  <c r="E85" i="21"/>
  <c r="F93" i="21"/>
  <c r="J121" i="21"/>
  <c r="BE124" i="27"/>
  <c r="BK123" i="27"/>
  <c r="J123" i="27"/>
  <c r="J99" i="27" s="1"/>
  <c r="E85" i="34"/>
  <c r="F93" i="34"/>
  <c r="J115" i="34"/>
  <c r="J115" i="35"/>
  <c r="F118" i="35"/>
  <c r="F118" i="38"/>
  <c r="E85" i="2"/>
  <c r="F121" i="2"/>
  <c r="J122" i="2"/>
  <c r="BE131" i="2"/>
  <c r="J91" i="3"/>
  <c r="BE133" i="3"/>
  <c r="BK132" i="3"/>
  <c r="J132" i="3" s="1"/>
  <c r="J103" i="3" s="1"/>
  <c r="J118" i="21"/>
  <c r="F121" i="21"/>
  <c r="J91" i="27"/>
  <c r="F118" i="27"/>
  <c r="J119" i="27"/>
  <c r="F94" i="34"/>
  <c r="E85" i="35"/>
  <c r="J117" i="35"/>
  <c r="BE123" i="35"/>
  <c r="BK122" i="35"/>
  <c r="J122" i="35"/>
  <c r="J99" i="35" s="1"/>
  <c r="J93" i="38"/>
  <c r="E110" i="38"/>
  <c r="J119" i="38"/>
  <c r="F93" i="43"/>
  <c r="F94" i="43"/>
  <c r="J94" i="43"/>
  <c r="E109" i="43"/>
  <c r="BE128" i="2"/>
  <c r="BE131" i="3"/>
  <c r="BK127" i="3"/>
  <c r="J127" i="3" s="1"/>
  <c r="J100" i="3" s="1"/>
  <c r="J93" i="21"/>
  <c r="BE164" i="21"/>
  <c r="BK130" i="27"/>
  <c r="J130" i="27"/>
  <c r="J100" i="27"/>
  <c r="BE127" i="34"/>
  <c r="BE125" i="38"/>
  <c r="J93" i="2"/>
  <c r="F122" i="2"/>
  <c r="BE128" i="3"/>
  <c r="BE131" i="21"/>
  <c r="BE153" i="21"/>
  <c r="E85" i="27"/>
  <c r="F94" i="27"/>
  <c r="BE131" i="27"/>
  <c r="J118" i="34"/>
  <c r="J91" i="38"/>
  <c r="BE124" i="43"/>
  <c r="BE133" i="2"/>
  <c r="J122" i="3"/>
  <c r="BE139" i="21"/>
  <c r="J118" i="27"/>
  <c r="J93" i="34"/>
  <c r="F117" i="35"/>
  <c r="F94" i="38"/>
  <c r="BE126" i="38"/>
  <c r="BE138" i="2"/>
  <c r="BE143" i="2"/>
  <c r="BK142" i="2"/>
  <c r="J142" i="2" s="1"/>
  <c r="J103" i="2" s="1"/>
  <c r="J121" i="3"/>
  <c r="BK130" i="3"/>
  <c r="J130" i="3"/>
  <c r="J102" i="3" s="1"/>
  <c r="BE126" i="21"/>
  <c r="J91" i="43"/>
  <c r="J93" i="43"/>
  <c r="BE130" i="2"/>
  <c r="BK132" i="2"/>
  <c r="J132" i="2" s="1"/>
  <c r="J101" i="2" s="1"/>
  <c r="BE135" i="21"/>
  <c r="BE149" i="21"/>
  <c r="BE160" i="21"/>
  <c r="BE123" i="34"/>
  <c r="J94" i="35"/>
  <c r="BE130" i="21"/>
  <c r="BE140" i="21"/>
  <c r="BE144" i="21"/>
  <c r="BE157" i="21"/>
  <c r="BE123" i="43"/>
  <c r="F38" i="27"/>
  <c r="BD100" i="1"/>
  <c r="F36" i="43"/>
  <c r="BD103" i="1"/>
  <c r="F38" i="21"/>
  <c r="F37" i="38"/>
  <c r="F36" i="3"/>
  <c r="BA97" i="1"/>
  <c r="F37" i="34"/>
  <c r="F36" i="38"/>
  <c r="F37" i="43"/>
  <c r="J36" i="2"/>
  <c r="AW96" i="1"/>
  <c r="BD99" i="1"/>
  <c r="BA103" i="1"/>
  <c r="F38" i="43"/>
  <c r="BB100" i="1"/>
  <c r="J36" i="27"/>
  <c r="BA104" i="1"/>
  <c r="AZ104" i="1"/>
  <c r="BC103" i="1"/>
  <c r="BA99" i="1"/>
  <c r="BB103" i="1"/>
  <c r="AZ102" i="1"/>
  <c r="BB101" i="1"/>
  <c r="F36" i="34"/>
  <c r="BA100" i="1"/>
  <c r="AW106" i="1"/>
  <c r="BB99" i="1"/>
  <c r="F37" i="21"/>
  <c r="F39" i="38"/>
  <c r="BC99" i="1"/>
  <c r="J36" i="38"/>
  <c r="AV106" i="1"/>
  <c r="J36" i="34"/>
  <c r="F38" i="3"/>
  <c r="BC97" i="1"/>
  <c r="BD101" i="1"/>
  <c r="BC100" i="1"/>
  <c r="J36" i="3"/>
  <c r="AW97" i="1"/>
  <c r="F39" i="21"/>
  <c r="F39" i="2"/>
  <c r="BD96" i="1"/>
  <c r="F36" i="27"/>
  <c r="F38" i="34"/>
  <c r="F39" i="43"/>
  <c r="F37" i="2"/>
  <c r="BB96" i="1" s="1"/>
  <c r="F37" i="3"/>
  <c r="BB97" i="1"/>
  <c r="AW99" i="1"/>
  <c r="AW103" i="1"/>
  <c r="J36" i="21"/>
  <c r="F39" i="27"/>
  <c r="F39" i="3"/>
  <c r="BD97" i="1"/>
  <c r="AW101" i="1"/>
  <c r="F36" i="21"/>
  <c r="F39" i="34"/>
  <c r="F38" i="2"/>
  <c r="BC96" i="1"/>
  <c r="BA101" i="1"/>
  <c r="F38" i="38"/>
  <c r="J36" i="43"/>
  <c r="AW100" i="1"/>
  <c r="BC101" i="1"/>
  <c r="F37" i="27"/>
  <c r="AW102" i="1"/>
  <c r="AS94" i="1"/>
  <c r="F36" i="2"/>
  <c r="BA96" i="1" s="1"/>
  <c r="J35" i="35"/>
  <c r="J36" i="35"/>
  <c r="BK125" i="44" l="1"/>
  <c r="J125" i="44" s="1"/>
  <c r="T124" i="21"/>
  <c r="R124" i="21"/>
  <c r="BK126" i="2"/>
  <c r="J126" i="2"/>
  <c r="J99" i="2" s="1"/>
  <c r="J122" i="34"/>
  <c r="J99" i="34" s="1"/>
  <c r="BK123" i="38"/>
  <c r="J123" i="38"/>
  <c r="J99" i="38" s="1"/>
  <c r="BK158" i="21"/>
  <c r="J158" i="21"/>
  <c r="J101" i="21" s="1"/>
  <c r="BK129" i="3"/>
  <c r="J129" i="3" s="1"/>
  <c r="J101" i="3" s="1"/>
  <c r="BK126" i="3"/>
  <c r="J126" i="3"/>
  <c r="J99" i="3" s="1"/>
  <c r="J98" i="34"/>
  <c r="BK121" i="35"/>
  <c r="J121" i="35"/>
  <c r="J122" i="43"/>
  <c r="J99" i="43"/>
  <c r="BK122" i="27"/>
  <c r="J122" i="27"/>
  <c r="J98" i="27" s="1"/>
  <c r="F35" i="2"/>
  <c r="AZ96" i="1"/>
  <c r="AZ103" i="1"/>
  <c r="AZ99" i="1"/>
  <c r="AV104" i="1"/>
  <c r="AT104" i="1" s="1"/>
  <c r="F35" i="35"/>
  <c r="AZ106" i="1"/>
  <c r="AV102" i="1"/>
  <c r="AT102" i="1" s="1"/>
  <c r="AV101" i="1"/>
  <c r="AT101" i="1" s="1"/>
  <c r="AT106" i="1"/>
  <c r="F35" i="38"/>
  <c r="F35" i="21"/>
  <c r="J35" i="21"/>
  <c r="J32" i="43"/>
  <c r="J35" i="38"/>
  <c r="F35" i="27"/>
  <c r="AV100" i="1"/>
  <c r="AT100" i="1" s="1"/>
  <c r="F35" i="34"/>
  <c r="F35" i="3"/>
  <c r="AZ97" i="1"/>
  <c r="J35" i="43"/>
  <c r="BC95" i="1"/>
  <c r="AY95" i="1" s="1"/>
  <c r="J32" i="35"/>
  <c r="BB95" i="1"/>
  <c r="AX95" i="1" s="1"/>
  <c r="J35" i="2"/>
  <c r="AV96" i="1"/>
  <c r="AT96" i="1" s="1"/>
  <c r="F35" i="43"/>
  <c r="AV103" i="1"/>
  <c r="AT103" i="1" s="1"/>
  <c r="J35" i="34"/>
  <c r="AV99" i="1"/>
  <c r="AT99" i="1" s="1"/>
  <c r="AZ100" i="1"/>
  <c r="J35" i="3"/>
  <c r="AV97" i="1"/>
  <c r="AT97" i="1" s="1"/>
  <c r="BA95" i="1"/>
  <c r="BA94" i="1" s="1"/>
  <c r="J35" i="27"/>
  <c r="AZ101" i="1"/>
  <c r="BD95" i="1"/>
  <c r="BD94" i="1" s="1"/>
  <c r="W33" i="1" s="1"/>
  <c r="AU95" i="1"/>
  <c r="AU94" i="1" s="1"/>
  <c r="J32" i="44" l="1"/>
  <c r="J41" i="44" s="1"/>
  <c r="J98" i="44"/>
  <c r="J41" i="43"/>
  <c r="BK124" i="21"/>
  <c r="J124" i="21"/>
  <c r="J98" i="21" s="1"/>
  <c r="BK125" i="3"/>
  <c r="J125" i="3"/>
  <c r="J32" i="3" s="1"/>
  <c r="AG97" i="1" s="1"/>
  <c r="AN97" i="1" s="1"/>
  <c r="J41" i="35"/>
  <c r="J98" i="35"/>
  <c r="J41" i="34"/>
  <c r="BK122" i="38"/>
  <c r="J122" i="38"/>
  <c r="BK125" i="2"/>
  <c r="J125" i="2"/>
  <c r="J98" i="2" s="1"/>
  <c r="J32" i="27"/>
  <c r="J32" i="38"/>
  <c r="AW94" i="1"/>
  <c r="BC94" i="1"/>
  <c r="AY94" i="1" s="1"/>
  <c r="AZ95" i="1"/>
  <c r="AZ94" i="1" s="1"/>
  <c r="AV94" i="1" s="1"/>
  <c r="BB94" i="1"/>
  <c r="W31" i="1" s="1"/>
  <c r="AW95" i="1"/>
  <c r="J41" i="27" l="1"/>
  <c r="J41" i="38"/>
  <c r="J98" i="3"/>
  <c r="J98" i="38"/>
  <c r="J41" i="3"/>
  <c r="J32" i="2"/>
  <c r="AG96" i="1" s="1"/>
  <c r="AN96" i="1" s="1"/>
  <c r="AN94" i="1" s="1"/>
  <c r="W32" i="1"/>
  <c r="AX94" i="1"/>
  <c r="AT94" i="1"/>
  <c r="J32" i="21"/>
  <c r="AV95" i="1"/>
  <c r="AT95" i="1" s="1"/>
  <c r="J41" i="21" l="1"/>
  <c r="J41" i="2"/>
  <c r="AG94" i="1" l="1"/>
  <c r="AK26" i="1" s="1"/>
  <c r="W29" i="1" l="1"/>
  <c r="AK29" i="1" s="1"/>
  <c r="AK35" i="1" s="1"/>
</calcChain>
</file>

<file path=xl/sharedStrings.xml><?xml version="1.0" encoding="utf-8"?>
<sst xmlns="http://schemas.openxmlformats.org/spreadsheetml/2006/main" count="2827" uniqueCount="433">
  <si>
    <t>Export Komplet</t>
  </si>
  <si>
    <t/>
  </si>
  <si>
    <t>2.0</t>
  </si>
  <si>
    <t>False</t>
  </si>
  <si>
    <t>{0b874356-f226-4ae6-9603-c8da240665e6}</t>
  </si>
  <si>
    <t>&gt;&gt;  skryté sloupce  &lt;&lt;</t>
  </si>
  <si>
    <t>0,01</t>
  </si>
  <si>
    <t>21</t>
  </si>
  <si>
    <t>15</t>
  </si>
  <si>
    <t>v ---  níže se nacházejí doplnkové a pomocné údaje k sestavám  --- v</t>
  </si>
  <si>
    <t>0,001</t>
  </si>
  <si>
    <t>Kód:</t>
  </si>
  <si>
    <t>H-200325</t>
  </si>
  <si>
    <t>Stavba:</t>
  </si>
  <si>
    <t>Tělocvična - Chodová Planá</t>
  </si>
  <si>
    <t>KSO:</t>
  </si>
  <si>
    <t>CC-CZ:</t>
  </si>
  <si>
    <t>Místo:</t>
  </si>
  <si>
    <t>Chodová Planá</t>
  </si>
  <si>
    <t>Datum:</t>
  </si>
  <si>
    <t>25. 3. 2020</t>
  </si>
  <si>
    <t>Zadavatel:</t>
  </si>
  <si>
    <t>IČ:</t>
  </si>
  <si>
    <t>00259861</t>
  </si>
  <si>
    <t>Městys Chodová Planá</t>
  </si>
  <si>
    <t>DIČ:</t>
  </si>
  <si>
    <t>CZ00259861</t>
  </si>
  <si>
    <t>Zhotovitel:</t>
  </si>
  <si>
    <t>46883037</t>
  </si>
  <si>
    <t>S&amp;H stavební a obchodní firma, spol. s.r.o.</t>
  </si>
  <si>
    <t>CZ46883037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</si>
  <si>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</si>
  <si>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</si>
  <si>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</si>
  <si>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</si>
  <si>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</si>
  <si>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</si>
  <si>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</si>
  <si>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</si>
  <si>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</si>
  <si>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</si>
  <si>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</si>
  <si>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</si>
  <si>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</si>
  <si>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</si>
  <si>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</si>
  <si>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</si>
  <si>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</si>
  <si>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</si>
  <si>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</si>
  <si>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</si>
  <si>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</si>
  <si>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</si>
  <si>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</si>
  <si>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</si>
  <si>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</si>
  <si>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</si>
  <si>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</si>
  <si>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</si>
  <si>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</si>
  <si>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</si>
  <si>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</si>
  <si>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</si>
  <si>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</si>
  <si>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</si>
  <si>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</si>
  <si>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</si>
  <si>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</si>
  <si>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</si>
  <si>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</si>
  <si>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</si>
  <si>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</si>
  <si>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</si>
  <si>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</si>
  <si>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</si>
  <si>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</si>
  <si>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</si>
  <si>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</si>
  <si>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</si>
  <si>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STA</t>
  </si>
  <si>
    <t>1</t>
  </si>
  <si>
    <t>{3e8a1381-c8a9-4ac3-86c8-ce82489d7e3a}</t>
  </si>
  <si>
    <t>2</t>
  </si>
  <si>
    <t>/</t>
  </si>
  <si>
    <t>Parkoviště - Sanace podloží</t>
  </si>
  <si>
    <t>Soupis</t>
  </si>
  <si>
    <t>{d5c1cb5e-df9f-458d-92a8-5cbd534a131f}</t>
  </si>
  <si>
    <t>Parkoviště - Doplnění drenáží</t>
  </si>
  <si>
    <t>{5ac1dbe9-0fbf-4064-a6a9-63480a9bc8c8}</t>
  </si>
  <si>
    <t>{1f21d177-fa1d-4931-8ebd-e15c37c248e6}</t>
  </si>
  <si>
    <t>{06d3c33d-d041-407c-835c-5348c26c2f55}</t>
  </si>
  <si>
    <t>{40999fde-75b4-4329-992d-9c862b643899}</t>
  </si>
  <si>
    <t>{035234a7-10af-40d5-94e0-ce26dd8b1f2c}</t>
  </si>
  <si>
    <t>11</t>
  </si>
  <si>
    <t>12</t>
  </si>
  <si>
    <t>{e8310c5a-6a95-4ef3-820b-af983b09cb70}</t>
  </si>
  <si>
    <t>13</t>
  </si>
  <si>
    <t>{53829411-0d7c-4fc3-a3ab-7245513a900c}</t>
  </si>
  <si>
    <t>16</t>
  </si>
  <si>
    <t>17</t>
  </si>
  <si>
    <t>18</t>
  </si>
  <si>
    <t>Zateplení soklu haly - extrud. polystyren</t>
  </si>
  <si>
    <t>{19c899a5-2a1a-4e77-8414-80e1211ceb32}</t>
  </si>
  <si>
    <t>{ee5d03fa-0fcb-405b-96ec-8fc3514ef396}</t>
  </si>
  <si>
    <t>{80601df9-7996-498b-aecf-c09c40449fdb}</t>
  </si>
  <si>
    <t>32</t>
  </si>
  <si>
    <t>{d3c893a6-923a-462a-a540-4b58ff5793d7}</t>
  </si>
  <si>
    <t>{eae4b3bf-69b7-445d-afd0-3472ef1038fe}</t>
  </si>
  <si>
    <t>{dcecbd9c-8100-4428-9d28-3db8e79f136b}</t>
  </si>
  <si>
    <t>{dff1209c-0c7e-49ce-b694-99d38f3d2205}</t>
  </si>
  <si>
    <t>KRYCÍ LIST SOUPISU PRACÍ</t>
  </si>
  <si>
    <t>Objekt:</t>
  </si>
  <si>
    <t>SO 20 - Vícepráce a méněpráce</t>
  </si>
  <si>
    <t>Soupis:</t>
  </si>
  <si>
    <t>01 - Parkoviště - Sanace podloží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</si>
  <si>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</si>
  <si>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</si>
  <si>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</si>
  <si>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</si>
  <si>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</si>
  <si>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</si>
  <si>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</si>
  <si>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</si>
  <si>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</si>
  <si>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</si>
  <si>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</si>
  <si>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</si>
  <si>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</si>
  <si>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</si>
  <si>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</si>
  <si>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</si>
  <si>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</si>
  <si>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</si>
  <si>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</si>
  <si>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</si>
  <si>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</si>
  <si>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</si>
  <si>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</si>
  <si>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</si>
  <si>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</si>
  <si>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</si>
  <si>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</si>
  <si>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</si>
  <si>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122201102R00</t>
  </si>
  <si>
    <t>Odkopávky nezapažené v hor. 3 do 1000 m3</t>
  </si>
  <si>
    <t>m3</t>
  </si>
  <si>
    <t>4</t>
  </si>
  <si>
    <t>-791746639</t>
  </si>
  <si>
    <t>162701105RT3</t>
  </si>
  <si>
    <t>Vodorovné přemístění výkopku z hor.1-4 do 10000 m, nosnost 12 t</t>
  </si>
  <si>
    <t>534098300</t>
  </si>
  <si>
    <t>3</t>
  </si>
  <si>
    <t>162701109R00</t>
  </si>
  <si>
    <t>Příplatek k vod. přemístění hor.1-4 za další 1 km</t>
  </si>
  <si>
    <t>-1075487409</t>
  </si>
  <si>
    <t>199000002R00</t>
  </si>
  <si>
    <t>Poplatek za skládku horniny 1- 4</t>
  </si>
  <si>
    <t>1789053425</t>
  </si>
  <si>
    <t>Zakládání</t>
  </si>
  <si>
    <t>5</t>
  </si>
  <si>
    <t>215901101RT5</t>
  </si>
  <si>
    <t>Zhutnění podloží z hornin nesoudržných do 92% PS, vibrační deskou</t>
  </si>
  <si>
    <t>m2</t>
  </si>
  <si>
    <t>966488212</t>
  </si>
  <si>
    <t>VV</t>
  </si>
  <si>
    <t>sanace podloží</t>
  </si>
  <si>
    <t>9*8</t>
  </si>
  <si>
    <t>Součet</t>
  </si>
  <si>
    <t>Komunikace pozemní</t>
  </si>
  <si>
    <t>564761111R02</t>
  </si>
  <si>
    <t>Podklad z kameniva drceného vel. 0-150 mm,tl. 30 cm</t>
  </si>
  <si>
    <t>-278733398</t>
  </si>
  <si>
    <t>sanace podloží 0,3 m</t>
  </si>
  <si>
    <t>998</t>
  </si>
  <si>
    <t>Přesun hmot</t>
  </si>
  <si>
    <t>7</t>
  </si>
  <si>
    <t>998223011</t>
  </si>
  <si>
    <t>Přesun hmot pro pozemní komunikace s krytem dlážděným</t>
  </si>
  <si>
    <t>t</t>
  </si>
  <si>
    <t>930373704</t>
  </si>
  <si>
    <t>02 - Parkoviště - Doplnění drenáží</t>
  </si>
  <si>
    <t xml:space="preserve">    9 - Ostatní konstrukce a práce, bourání</t>
  </si>
  <si>
    <t xml:space="preserve">      99 - Přesun hmot a manipulace se sutí</t>
  </si>
  <si>
    <t>711 - Izolace proti vodě</t>
  </si>
  <si>
    <t>212751104</t>
  </si>
  <si>
    <t>Trativod z drenážních trubek flexibilních PVC-U SN 4 perforace 360° včetně lože otevřený výkop DN 100 pro meliorace</t>
  </si>
  <si>
    <t>m</t>
  </si>
  <si>
    <t>-353867609</t>
  </si>
  <si>
    <t>9</t>
  </si>
  <si>
    <t>Ostatní konstrukce a práce, bourání</t>
  </si>
  <si>
    <t>99</t>
  </si>
  <si>
    <t>Přesun hmot a manipulace se sutí</t>
  </si>
  <si>
    <t>998276101R00</t>
  </si>
  <si>
    <t>Přesun hmot, trubní vedení plastová, otevř. výkop</t>
  </si>
  <si>
    <t>-1498141102</t>
  </si>
  <si>
    <t>711</t>
  </si>
  <si>
    <t>Izolace proti vodě</t>
  </si>
  <si>
    <t>711191271RT2</t>
  </si>
  <si>
    <t>Izolace proti zem.vlhkosti,podklad.textilie,svislá, včetně dodávky textílie Netex A PP/300, 300 g/m2</t>
  </si>
  <si>
    <t>-1863049344</t>
  </si>
  <si>
    <t>izolace drenáže</t>
  </si>
  <si>
    <t>53*0,2*5</t>
  </si>
  <si>
    <t>%</t>
  </si>
  <si>
    <t>M</t>
  </si>
  <si>
    <t>kus</t>
  </si>
  <si>
    <t>6</t>
  </si>
  <si>
    <t>171251201</t>
  </si>
  <si>
    <t>Uložení sypaniny na skládky nebo meziskládky</t>
  </si>
  <si>
    <t>PSV - Práce a dodávky PSV</t>
  </si>
  <si>
    <t>PSV</t>
  </si>
  <si>
    <t>Práce a dodávky PSV</t>
  </si>
  <si>
    <t>R001</t>
  </si>
  <si>
    <t>soub</t>
  </si>
  <si>
    <t>174101101R00</t>
  </si>
  <si>
    <t>Zásyp jam, rýh, šachet se zhutněním</t>
  </si>
  <si>
    <t>1 - Zemní práce</t>
  </si>
  <si>
    <t>767</t>
  </si>
  <si>
    <t>Konstrukce zámečnické</t>
  </si>
  <si>
    <t>162201102R00</t>
  </si>
  <si>
    <t>Vodorovné přemístění výkopku z hor.1-4 do 50 m</t>
  </si>
  <si>
    <t>167101102R00</t>
  </si>
  <si>
    <t>Nakládání výkopku z hor.1-4 v množství nad 100 m3</t>
  </si>
  <si>
    <t>63</t>
  </si>
  <si>
    <t>20 - Zateplení soklu haly - extrud. polystyren</t>
  </si>
  <si>
    <t>713 - Izolace tepelné</t>
  </si>
  <si>
    <t xml:space="preserve">    711 - Izolace proti vodě, vlhkosti a plynům</t>
  </si>
  <si>
    <t>132201110R00</t>
  </si>
  <si>
    <t>Hloubení rýh š.do 60 cm v hor.3 do 50 m3, STROJNĚ</t>
  </si>
  <si>
    <t>-206992743</t>
  </si>
  <si>
    <t>odkop pro zateplení soklu</t>
  </si>
  <si>
    <t>0,3*0,3*(44,7*2+28,5*2-18)</t>
  </si>
  <si>
    <t>132201119R00</t>
  </si>
  <si>
    <t>Přípl.za lepivost,hloubení rýh 60 cm,hor.3,STROJNĚ</t>
  </si>
  <si>
    <t>-1064339171</t>
  </si>
  <si>
    <t>-1203182075</t>
  </si>
  <si>
    <t>výkopy + zásypy</t>
  </si>
  <si>
    <t>11,556+7,704</t>
  </si>
  <si>
    <t>162551108</t>
  </si>
  <si>
    <t>Vodorovné přemístění do 3000 m výkopku/sypaniny z horniny třídy těžitelnosti I, skupiny 1 až 3</t>
  </si>
  <si>
    <t>-220639387</t>
  </si>
  <si>
    <t>výkop - zásyp</t>
  </si>
  <si>
    <t>11,556-7,704</t>
  </si>
  <si>
    <t>1871829105</t>
  </si>
  <si>
    <t>-1281971248</t>
  </si>
  <si>
    <t>0,3*(0,3-0,1)*(44,7*2+28,5*2-18)</t>
  </si>
  <si>
    <t>1998491008</t>
  </si>
  <si>
    <t>713</t>
  </si>
  <si>
    <t>Izolace tepelné</t>
  </si>
  <si>
    <t>713131131R00</t>
  </si>
  <si>
    <t>Izolace tepelná stěn lepením</t>
  </si>
  <si>
    <t>-1032654167</t>
  </si>
  <si>
    <t>sokl haly</t>
  </si>
  <si>
    <t>0,6*(44,7*2+28,5*2-18)</t>
  </si>
  <si>
    <t>28376443</t>
  </si>
  <si>
    <t>deska z polystyrénu XPS, hrana rovná a strukturovaný povrch 300kPa tl 100mm</t>
  </si>
  <si>
    <t>-1357357574</t>
  </si>
  <si>
    <t>sokl haly +5%</t>
  </si>
  <si>
    <t>0,6*(44,7*2+28,5*2-18)*1,05</t>
  </si>
  <si>
    <t>998713102</t>
  </si>
  <si>
    <t>Přesun hmot tonážní pro izolace tepelné v objektech v do 12 m</t>
  </si>
  <si>
    <t>-1250905275</t>
  </si>
  <si>
    <t>Izolace proti vodě, vlhkosti a plynům</t>
  </si>
  <si>
    <t>711161212</t>
  </si>
  <si>
    <t>Izolace proti zemní vlhkosti nopovou fólií svislá, nopek v 8,0 mm, tl do 0,6 mm</t>
  </si>
  <si>
    <t>568517931</t>
  </si>
  <si>
    <t>998711102</t>
  </si>
  <si>
    <t>Přesun hmot tonážní pro izolace proti vodě, vlhkosti a plynům v objektech výšky do 12 m</t>
  </si>
  <si>
    <t>-1091602719</t>
  </si>
  <si>
    <t>Svislé a kompletní konstrukce</t>
  </si>
  <si>
    <t>766 - Konstrukce truhlářské</t>
  </si>
  <si>
    <t>766</t>
  </si>
  <si>
    <t>Konstrukce truhlářské</t>
  </si>
  <si>
    <t>25 - KARI sítě - podkladní beton</t>
  </si>
  <si>
    <t>63 - Podlahy a podlahové konstrukce</t>
  </si>
  <si>
    <t>99 - Staveništní přesun hmot</t>
  </si>
  <si>
    <t>Podlahy a podlahové konstrukce</t>
  </si>
  <si>
    <t>631361921R00</t>
  </si>
  <si>
    <t>Výztuž mazanin svařovanou sítí</t>
  </si>
  <si>
    <t>-605282653</t>
  </si>
  <si>
    <t>tělocvična - 171 ks</t>
  </si>
  <si>
    <t>171*32,39*0,001</t>
  </si>
  <si>
    <t>zázemí - 89 ks</t>
  </si>
  <si>
    <t>89*32,39*0,001</t>
  </si>
  <si>
    <t>Staveništní přesun hmot</t>
  </si>
  <si>
    <t>998014011R00</t>
  </si>
  <si>
    <t>Přesun hmot, budovy mont. jednopodl. s pláštěm</t>
  </si>
  <si>
    <t>-1495296423</t>
  </si>
  <si>
    <t>3 - Svislé a kompletní konstrukce</t>
  </si>
  <si>
    <t>767 - Konstrukce zámečnické</t>
  </si>
  <si>
    <t xml:space="preserve">    787 - Dokončovací práce - zasklívání</t>
  </si>
  <si>
    <t>311112315RT3</t>
  </si>
  <si>
    <t>Stěna z tvárnic ztraceného bednění, tl. 15 cm, zalití tvárnic betonem C 20/25</t>
  </si>
  <si>
    <t>-321420816</t>
  </si>
  <si>
    <t>podium:</t>
  </si>
  <si>
    <t>-(4,4*6)*0,6</t>
  </si>
  <si>
    <t>767161110R00</t>
  </si>
  <si>
    <t>Montáž zábradlí rovného z trubek do zdiva do 20 kg</t>
  </si>
  <si>
    <t>1325386642</t>
  </si>
  <si>
    <t>zídka:</t>
  </si>
  <si>
    <t>-4,4*6</t>
  </si>
  <si>
    <t>55343550</t>
  </si>
  <si>
    <t>Trubkové zábradlí zádky v.20cm, ocel nerez</t>
  </si>
  <si>
    <t>-2129584503</t>
  </si>
  <si>
    <t>787</t>
  </si>
  <si>
    <t>Dokončovací práce - zasklívání</t>
  </si>
  <si>
    <t>787192320R00</t>
  </si>
  <si>
    <t>-2101407022</t>
  </si>
  <si>
    <t>podium v 0,9 m:</t>
  </si>
  <si>
    <t>(4,4*6)</t>
  </si>
  <si>
    <t>32 - Ocelová konstrukce pod nárožní vazník</t>
  </si>
  <si>
    <t>767995105R00</t>
  </si>
  <si>
    <t>Výroba a montáž kov. atypických konstr. do 100 kg</t>
  </si>
  <si>
    <t>kg</t>
  </si>
  <si>
    <t>-810047096</t>
  </si>
  <si>
    <t>sloupek pod rohový vazník 2xU 120 - 10,6 kg/m´</t>
  </si>
  <si>
    <t>2*10,6*(4,2)*1,1</t>
  </si>
  <si>
    <t>998767201R00</t>
  </si>
  <si>
    <t>Přesun hmot pro zámečnické konstr., výšky do 6 m</t>
  </si>
  <si>
    <t>-1618390796</t>
  </si>
  <si>
    <t>33 - Požární žebřík - odečet</t>
  </si>
  <si>
    <t>767832100R00</t>
  </si>
  <si>
    <t>D+M požární žebřík se suchovodem a košem do betonu,  žárový pozink</t>
  </si>
  <si>
    <t>1232624623</t>
  </si>
  <si>
    <t xml:space="preserve">    764 - Konstrukce klempířské</t>
  </si>
  <si>
    <t>764</t>
  </si>
  <si>
    <t>Konstrukce klempířské</t>
  </si>
  <si>
    <t>885045823</t>
  </si>
  <si>
    <t>Montážní plošina</t>
  </si>
  <si>
    <t>-1204698213</t>
  </si>
  <si>
    <t>35b - Střecha - Sněhové zachytávače (Plechový r.š. 400 mm)</t>
  </si>
  <si>
    <t>764213401R</t>
  </si>
  <si>
    <t>Sněhový zachytávač plechový, ř.š. 400 mm</t>
  </si>
  <si>
    <t>39 - Záměna OK sloupků za AL provedení (Volejbal)</t>
  </si>
  <si>
    <t>797 - Sportovní vybavení a zařízení</t>
  </si>
  <si>
    <t>797</t>
  </si>
  <si>
    <t>Sportovní vybavení a zařízení</t>
  </si>
  <si>
    <t>79767V1003</t>
  </si>
  <si>
    <t>Volejbalové sloupky ocelové do pouzder - vnitřní</t>
  </si>
  <si>
    <t>soub.</t>
  </si>
  <si>
    <t>-553975537</t>
  </si>
  <si>
    <t>79767V1R001</t>
  </si>
  <si>
    <t>Volejbalové sloupky hliníkové do pouzder - vnitřní</t>
  </si>
  <si>
    <t>-1059965924</t>
  </si>
  <si>
    <t>příloha č.1 dodatku č.1 SoD</t>
  </si>
  <si>
    <t>Změny díla</t>
  </si>
  <si>
    <t>KARI sítě - podkladní beton</t>
  </si>
  <si>
    <t>Betonový sokl a skleněné zábradlí</t>
  </si>
  <si>
    <t>Ocelová konstrukce pod nárožní vazník</t>
  </si>
  <si>
    <t>Požární žebřík - odečet</t>
  </si>
  <si>
    <t>Střecha  - sněhové zachytávače</t>
  </si>
  <si>
    <t>Záměna ocelových sloupků za Al</t>
  </si>
  <si>
    <t>{994c3bfb-fbd3-4cec-9884-7de3bfa25086}</t>
  </si>
  <si>
    <t>31b - Betonový sokl a skleněné zábradlí</t>
  </si>
  <si>
    <t>61187550R</t>
  </si>
  <si>
    <t>Deska parapetní lamino dřevotříska oblá hrana, š.30cm</t>
  </si>
  <si>
    <t>-1793695669</t>
  </si>
  <si>
    <t>766694114R00</t>
  </si>
  <si>
    <t>Montáž parapetních desek š.do 30 cm,dl.nad 260 cm</t>
  </si>
  <si>
    <t>865485974</t>
  </si>
  <si>
    <t>-6</t>
  </si>
  <si>
    <t>D+M zábradlí se skleněnou výplní v 1,1 m (sklo connex), vč. nerezového madla</t>
  </si>
  <si>
    <t>{aa1774c0-e0b9-45f9-a1db-b21742df0e46}</t>
  </si>
  <si>
    <t>762 - Konstrukce tesařské</t>
  </si>
  <si>
    <t>775 - Podlahy vlysové a parketové</t>
  </si>
  <si>
    <t>783 - Nátěry</t>
  </si>
  <si>
    <t>PSV - PSV</t>
  </si>
  <si>
    <t xml:space="preserve">    775-01 - Podlahy</t>
  </si>
  <si>
    <t>762</t>
  </si>
  <si>
    <t>Konstrukce tesařské</t>
  </si>
  <si>
    <t>273143098R</t>
  </si>
  <si>
    <t>Podložka vyrovnávací pro kladení roštu v=5 mm, pryžová</t>
  </si>
  <si>
    <t>533374458</t>
  </si>
  <si>
    <t>605160101R</t>
  </si>
  <si>
    <t>Řezivo sušené smrk tl. 30 mm, vlhkost 8-10 %, neomítané</t>
  </si>
  <si>
    <t>-1919061222</t>
  </si>
  <si>
    <t>762521103R00</t>
  </si>
  <si>
    <t>Položení podkladků nehobl.prkna 120/150/24 mm á, 50cm vč.pryž.podložky</t>
  </si>
  <si>
    <t>-456268857</t>
  </si>
  <si>
    <t>762521104R00</t>
  </si>
  <si>
    <t>Položení podlah nehoblovaných rošt á 560mm, hrubá prkna</t>
  </si>
  <si>
    <t>1314029422</t>
  </si>
  <si>
    <t>762523104RT3</t>
  </si>
  <si>
    <t>Položení podlah hoblovaných mezera 20mm z prken, včetně dodávky, prkna tl. 24 mm</t>
  </si>
  <si>
    <t>1133483878</t>
  </si>
  <si>
    <t>762595000R00</t>
  </si>
  <si>
    <t>Spojovací a ochranné prostředky k položení podlah</t>
  </si>
  <si>
    <t>-1462446918</t>
  </si>
  <si>
    <t>762911121R00</t>
  </si>
  <si>
    <t>Impregnace řeziva tlakovakuová Bochemit QB</t>
  </si>
  <si>
    <t>-567376255</t>
  </si>
  <si>
    <t>775</t>
  </si>
  <si>
    <t>Podlahy vlysové a parketové</t>
  </si>
  <si>
    <t>611935301R</t>
  </si>
  <si>
    <t>Parkety velkoplošné, tl.22mm</t>
  </si>
  <si>
    <t>-263844478</t>
  </si>
  <si>
    <t>61416160R</t>
  </si>
  <si>
    <t>Lišta dřevěná dubová 80x15 mm</t>
  </si>
  <si>
    <t>1146462647</t>
  </si>
  <si>
    <t>10</t>
  </si>
  <si>
    <t>775413022R00</t>
  </si>
  <si>
    <t>Montáž podlahové lišty připevněné vruty, výš. 8 cm</t>
  </si>
  <si>
    <t>-43177838</t>
  </si>
  <si>
    <t>8</t>
  </si>
  <si>
    <t>775551200R00</t>
  </si>
  <si>
    <t>Položení palubových podlah šroubováním</t>
  </si>
  <si>
    <t>-580078130</t>
  </si>
  <si>
    <t>775599145R00</t>
  </si>
  <si>
    <t>Lak dřevěných podlah sportovní protiskluzový, Z+3x, přebroušení</t>
  </si>
  <si>
    <t>-1501612447</t>
  </si>
  <si>
    <t>998775201R00</t>
  </si>
  <si>
    <t>Přesun hmot pro podlahy vlysové, výšky do 6 m</t>
  </si>
  <si>
    <t>1882897000</t>
  </si>
  <si>
    <t>783</t>
  </si>
  <si>
    <t>Nátěry</t>
  </si>
  <si>
    <t>14</t>
  </si>
  <si>
    <t>78399</t>
  </si>
  <si>
    <t>Lajnování hřišť</t>
  </si>
  <si>
    <t>-699786163</t>
  </si>
  <si>
    <t>775-01</t>
  </si>
  <si>
    <t>Podlahy</t>
  </si>
  <si>
    <t>Pružná konstrukce sportovních podlah - dvojitý překližkový rošt na pružných elementech s dvojitým zaklopením z OSB desek</t>
  </si>
  <si>
    <t>-718294710</t>
  </si>
  <si>
    <t>R002</t>
  </si>
  <si>
    <t>Sportovní povrch PULASTIC 8+2 - PU stěrka s barevným nátěrem (vč. barevného odlišení hřišť) na podložce z PU pěny</t>
  </si>
  <si>
    <t>623247422</t>
  </si>
  <si>
    <t>R003</t>
  </si>
  <si>
    <t>Lajnování hřišť (fotbal, fusbal, tenis, volejbal, basketbal, házená)</t>
  </si>
  <si>
    <t>1252498445</t>
  </si>
  <si>
    <t>R004</t>
  </si>
  <si>
    <t>Doprava a VRN</t>
  </si>
  <si>
    <t>-1418836184</t>
  </si>
  <si>
    <t>41 - Sportovní podlahy - změna povrchu</t>
  </si>
  <si>
    <t>Změna povrchu sportovní podlahy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</si>
</sst>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0" fillId="5" borderId="0" xfId="0" applyFill="1"/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14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0" xfId="0" applyFont="1"/>
    <xf numFmtId="166" fontId="8" fillId="0" borderId="15" xfId="0" applyNumberFormat="1" applyFont="1" applyBorder="1"/>
    <xf numFmtId="166" fontId="8" fillId="0" borderId="0" xfId="0" applyNumberFormat="1" applyFont="1"/>
    <xf numFmtId="0" fontId="8" fillId="0" borderId="14" xfId="0" applyFont="1" applyBorder="1"/>
    <xf numFmtId="0" fontId="8" fillId="0" borderId="3" xfId="0" applyFont="1" applyBorder="1"/>
    <xf numFmtId="4" fontId="6" fillId="0" borderId="0" xfId="0" applyNumberFormat="1" applyFont="1"/>
    <xf numFmtId="166" fontId="21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166" fontId="31" fillId="0" borderId="13" xfId="0" applyNumberFormat="1" applyFont="1" applyBorder="1"/>
    <xf numFmtId="166" fontId="31" fillId="0" borderId="12" xfId="0" applyNumberFormat="1" applyFont="1" applyBorder="1"/>
    <xf numFmtId="0" fontId="0" fillId="0" borderId="11" xfId="0" applyBorder="1" applyAlignment="1">
      <alignment vertical="center"/>
    </xf>
    <xf numFmtId="4" fontId="22" fillId="0" borderId="0" xfId="0" applyNumberFormat="1" applyFont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4" fontId="7" fillId="0" borderId="0" xfId="0" applyNumberFormat="1" applyFont="1"/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4" fontId="22" fillId="0" borderId="27" xfId="0" applyNumberFormat="1" applyFont="1" applyBorder="1" applyAlignment="1">
      <alignment vertical="center"/>
    </xf>
    <xf numFmtId="0" fontId="20" fillId="4" borderId="28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lis/Desktop/Chodov&#225;%20Plan&#225;%20-%20podlah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41 - Sportovní podlahy"/>
    </sheetNames>
    <sheetDataSet>
      <sheetData sheetId="0">
        <row r="6">
          <cell r="K6" t="str">
            <v>Tělocvična - Chodová Planá</v>
          </cell>
        </row>
        <row r="8">
          <cell r="AN8" t="str">
            <v>25. 3. 2020</v>
          </cell>
        </row>
        <row r="10">
          <cell r="AN10" t="str">
            <v>00259861</v>
          </cell>
        </row>
        <row r="11">
          <cell r="E11" t="str">
            <v>Městys Chodová Planá</v>
          </cell>
          <cell r="AN11" t="str">
            <v>CZ00259861</v>
          </cell>
        </row>
        <row r="13">
          <cell r="AN13" t="str">
            <v>46883037</v>
          </cell>
        </row>
        <row r="14">
          <cell r="E14" t="str">
            <v>S&amp;H stavební a obchodní firma, spol. s.r.o.</v>
          </cell>
          <cell r="AN14" t="str">
            <v>CZ46883037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6"/>
  <sheetViews>
    <sheetView showGridLines="0" topLeftCell="A49" zoomScaleNormal="100" workbookViewId="0">
      <selection activeCell="AO111" sqref="AO1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70" t="s">
        <v>5</v>
      </c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1"/>
      <c r="BD2" s="261"/>
      <c r="BE2" s="261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189" t="s">
        <v>343</v>
      </c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AR4" s="20"/>
      <c r="AS4" s="22" t="s">
        <v>9</v>
      </c>
      <c r="BS4" s="17" t="s">
        <v>10</v>
      </c>
    </row>
    <row r="5" spans="1:74" s="1" customFormat="1" ht="12" customHeight="1">
      <c r="B5" s="20"/>
      <c r="D5" s="23" t="s">
        <v>11</v>
      </c>
      <c r="K5" s="260" t="s">
        <v>12</v>
      </c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R5" s="20"/>
      <c r="BS5" s="17" t="s">
        <v>6</v>
      </c>
    </row>
    <row r="6" spans="1:74" s="1" customFormat="1" ht="36.950000000000003" customHeight="1">
      <c r="B6" s="20"/>
      <c r="D6" s="25" t="s">
        <v>13</v>
      </c>
      <c r="K6" s="262" t="s">
        <v>14</v>
      </c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/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21</v>
      </c>
      <c r="AK10" s="26" t="s">
        <v>22</v>
      </c>
      <c r="AN10" s="24" t="s">
        <v>23</v>
      </c>
      <c r="AR10" s="20"/>
      <c r="BS10" s="17" t="s">
        <v>6</v>
      </c>
    </row>
    <row r="11" spans="1:74" s="1" customFormat="1" ht="18.399999999999999" customHeight="1">
      <c r="B11" s="20"/>
      <c r="E11" s="24" t="s">
        <v>24</v>
      </c>
      <c r="AK11" s="26" t="s">
        <v>25</v>
      </c>
      <c r="AN11" s="24" t="s">
        <v>26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27</v>
      </c>
      <c r="AK13" s="26" t="s">
        <v>22</v>
      </c>
      <c r="AN13" s="24" t="s">
        <v>28</v>
      </c>
      <c r="AR13" s="20"/>
      <c r="BS13" s="17" t="s">
        <v>6</v>
      </c>
    </row>
    <row r="14" spans="1:74" ht="12.75">
      <c r="B14" s="20"/>
      <c r="E14" s="24" t="s">
        <v>29</v>
      </c>
      <c r="AK14" s="26" t="s">
        <v>25</v>
      </c>
      <c r="AN14" s="24" t="s">
        <v>30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31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399999999999999" customHeight="1">
      <c r="B17" s="20"/>
      <c r="E17" s="24" t="s">
        <v>32</v>
      </c>
      <c r="AK17" s="26" t="s">
        <v>25</v>
      </c>
      <c r="AN17" s="24" t="s">
        <v>1</v>
      </c>
      <c r="AR17" s="20"/>
      <c r="BS17" s="17" t="s">
        <v>33</v>
      </c>
    </row>
    <row r="18" spans="1:71" s="1" customFormat="1" ht="6.95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34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399999999999999" customHeight="1">
      <c r="B20" s="20"/>
      <c r="E20" s="24" t="s">
        <v>32</v>
      </c>
      <c r="AK20" s="26" t="s">
        <v>25</v>
      </c>
      <c r="AN20" s="24" t="s">
        <v>1</v>
      </c>
      <c r="AR20" s="20"/>
      <c r="BS20" s="17" t="s">
        <v>33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35</v>
      </c>
      <c r="AR22" s="20"/>
    </row>
    <row r="23" spans="1:71" s="1" customFormat="1" ht="16.5" customHeight="1">
      <c r="B23" s="20"/>
      <c r="E23" s="263" t="s">
        <v>1</v>
      </c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3"/>
      <c r="AK23" s="263"/>
      <c r="AL23" s="263"/>
      <c r="AM23" s="263"/>
      <c r="AN23" s="263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64">
        <f>ROUND(AG94,2)</f>
        <v>368920.03</v>
      </c>
      <c r="AL26" s="265"/>
      <c r="AM26" s="265"/>
      <c r="AN26" s="265"/>
      <c r="AO26" s="265"/>
      <c r="AP26" s="29"/>
      <c r="AQ26" s="29"/>
      <c r="AR26" s="30"/>
      <c r="BE26" s="2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66" t="s">
        <v>37</v>
      </c>
      <c r="M28" s="266"/>
      <c r="N28" s="266"/>
      <c r="O28" s="266"/>
      <c r="P28" s="266"/>
      <c r="Q28" s="29"/>
      <c r="R28" s="29"/>
      <c r="S28" s="29"/>
      <c r="T28" s="29"/>
      <c r="U28" s="29"/>
      <c r="V28" s="29"/>
      <c r="W28" s="266" t="s">
        <v>38</v>
      </c>
      <c r="X28" s="266"/>
      <c r="Y28" s="266"/>
      <c r="Z28" s="266"/>
      <c r="AA28" s="266"/>
      <c r="AB28" s="266"/>
      <c r="AC28" s="266"/>
      <c r="AD28" s="266"/>
      <c r="AE28" s="266"/>
      <c r="AF28" s="29"/>
      <c r="AG28" s="29"/>
      <c r="AH28" s="29"/>
      <c r="AI28" s="29"/>
      <c r="AJ28" s="29"/>
      <c r="AK28" s="266" t="s">
        <v>39</v>
      </c>
      <c r="AL28" s="266"/>
      <c r="AM28" s="266"/>
      <c r="AN28" s="266"/>
      <c r="AO28" s="266"/>
      <c r="AP28" s="29"/>
      <c r="AQ28" s="29"/>
      <c r="AR28" s="30"/>
      <c r="BE28" s="29"/>
    </row>
    <row r="29" spans="1:71" s="3" customFormat="1" ht="14.45" customHeight="1">
      <c r="B29" s="34"/>
      <c r="D29" s="26" t="s">
        <v>40</v>
      </c>
      <c r="F29" s="26" t="s">
        <v>41</v>
      </c>
      <c r="L29" s="269">
        <v>0.21</v>
      </c>
      <c r="M29" s="268"/>
      <c r="N29" s="268"/>
      <c r="O29" s="268"/>
      <c r="P29" s="268"/>
      <c r="W29" s="267">
        <f>AK26</f>
        <v>368920.03</v>
      </c>
      <c r="X29" s="268"/>
      <c r="Y29" s="268"/>
      <c r="Z29" s="268"/>
      <c r="AA29" s="268"/>
      <c r="AB29" s="268"/>
      <c r="AC29" s="268"/>
      <c r="AD29" s="268"/>
      <c r="AE29" s="268"/>
      <c r="AK29" s="267">
        <f>W29*0.21</f>
        <v>77473.206300000005</v>
      </c>
      <c r="AL29" s="268"/>
      <c r="AM29" s="268"/>
      <c r="AN29" s="268"/>
      <c r="AO29" s="268"/>
      <c r="AR29" s="34"/>
    </row>
    <row r="30" spans="1:71" s="3" customFormat="1" ht="14.45" customHeight="1">
      <c r="B30" s="34"/>
      <c r="F30" s="26" t="s">
        <v>42</v>
      </c>
      <c r="L30" s="269">
        <v>0.15</v>
      </c>
      <c r="M30" s="268"/>
      <c r="N30" s="268"/>
      <c r="O30" s="268"/>
      <c r="P30" s="268"/>
      <c r="W30" s="267">
        <v>0</v>
      </c>
      <c r="X30" s="268"/>
      <c r="Y30" s="268"/>
      <c r="Z30" s="268"/>
      <c r="AA30" s="268"/>
      <c r="AB30" s="268"/>
      <c r="AC30" s="268"/>
      <c r="AD30" s="268"/>
      <c r="AE30" s="268"/>
      <c r="AK30" s="267">
        <v>0</v>
      </c>
      <c r="AL30" s="268"/>
      <c r="AM30" s="268"/>
      <c r="AN30" s="268"/>
      <c r="AO30" s="268"/>
      <c r="AR30" s="34"/>
    </row>
    <row r="31" spans="1:71" s="3" customFormat="1" ht="14.45" hidden="1" customHeight="1">
      <c r="B31" s="34"/>
      <c r="F31" s="26" t="s">
        <v>43</v>
      </c>
      <c r="L31" s="269">
        <v>0.21</v>
      </c>
      <c r="M31" s="268"/>
      <c r="N31" s="268"/>
      <c r="O31" s="268"/>
      <c r="P31" s="268"/>
      <c r="W31" s="267" t="e">
        <f>ROUND(BB94, 2)</f>
        <v>#REF!</v>
      </c>
      <c r="X31" s="268"/>
      <c r="Y31" s="268"/>
      <c r="Z31" s="268"/>
      <c r="AA31" s="268"/>
      <c r="AB31" s="268"/>
      <c r="AC31" s="268"/>
      <c r="AD31" s="268"/>
      <c r="AE31" s="268"/>
      <c r="AK31" s="267">
        <v>0</v>
      </c>
      <c r="AL31" s="268"/>
      <c r="AM31" s="268"/>
      <c r="AN31" s="268"/>
      <c r="AO31" s="268"/>
      <c r="AR31" s="34"/>
    </row>
    <row r="32" spans="1:71" s="3" customFormat="1" ht="14.45" hidden="1" customHeight="1">
      <c r="B32" s="34"/>
      <c r="F32" s="26" t="s">
        <v>44</v>
      </c>
      <c r="L32" s="269">
        <v>0.15</v>
      </c>
      <c r="M32" s="268"/>
      <c r="N32" s="268"/>
      <c r="O32" s="268"/>
      <c r="P32" s="268"/>
      <c r="W32" s="267" t="e">
        <f>ROUND(BC94, 2)</f>
        <v>#REF!</v>
      </c>
      <c r="X32" s="268"/>
      <c r="Y32" s="268"/>
      <c r="Z32" s="268"/>
      <c r="AA32" s="268"/>
      <c r="AB32" s="268"/>
      <c r="AC32" s="268"/>
      <c r="AD32" s="268"/>
      <c r="AE32" s="268"/>
      <c r="AK32" s="267">
        <v>0</v>
      </c>
      <c r="AL32" s="268"/>
      <c r="AM32" s="268"/>
      <c r="AN32" s="268"/>
      <c r="AO32" s="268"/>
      <c r="AR32" s="34"/>
    </row>
    <row r="33" spans="1:57" s="3" customFormat="1" ht="14.45" hidden="1" customHeight="1">
      <c r="B33" s="34"/>
      <c r="F33" s="26" t="s">
        <v>45</v>
      </c>
      <c r="L33" s="269">
        <v>0</v>
      </c>
      <c r="M33" s="268"/>
      <c r="N33" s="268"/>
      <c r="O33" s="268"/>
      <c r="P33" s="268"/>
      <c r="W33" s="267" t="e">
        <f>ROUND(BD94, 2)</f>
        <v>#REF!</v>
      </c>
      <c r="X33" s="268"/>
      <c r="Y33" s="268"/>
      <c r="Z33" s="268"/>
      <c r="AA33" s="268"/>
      <c r="AB33" s="268"/>
      <c r="AC33" s="268"/>
      <c r="AD33" s="268"/>
      <c r="AE33" s="268"/>
      <c r="AK33" s="267">
        <v>0</v>
      </c>
      <c r="AL33" s="268"/>
      <c r="AM33" s="268"/>
      <c r="AN33" s="268"/>
      <c r="AO33" s="268"/>
      <c r="AR33" s="3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>
      <c r="A35" s="29"/>
      <c r="B35" s="30"/>
      <c r="C35" s="35"/>
      <c r="D35" s="36" t="s">
        <v>46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47</v>
      </c>
      <c r="U35" s="37"/>
      <c r="V35" s="37"/>
      <c r="W35" s="37"/>
      <c r="X35" s="286" t="s">
        <v>48</v>
      </c>
      <c r="Y35" s="284"/>
      <c r="Z35" s="284"/>
      <c r="AA35" s="284"/>
      <c r="AB35" s="284"/>
      <c r="AC35" s="37"/>
      <c r="AD35" s="37"/>
      <c r="AE35" s="37"/>
      <c r="AF35" s="37"/>
      <c r="AG35" s="37"/>
      <c r="AH35" s="37"/>
      <c r="AI35" s="37"/>
      <c r="AJ35" s="37"/>
      <c r="AK35" s="283">
        <f>SUM(AK26:AK33)</f>
        <v>446393.23630000005</v>
      </c>
      <c r="AL35" s="284"/>
      <c r="AM35" s="284"/>
      <c r="AN35" s="284"/>
      <c r="AO35" s="285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39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29"/>
      <c r="B60" s="30"/>
      <c r="C60" s="29"/>
      <c r="D60" s="42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51</v>
      </c>
      <c r="AI60" s="32"/>
      <c r="AJ60" s="32"/>
      <c r="AK60" s="32"/>
      <c r="AL60" s="32"/>
      <c r="AM60" s="42" t="s">
        <v>52</v>
      </c>
      <c r="AN60" s="32"/>
      <c r="AO60" s="32"/>
      <c r="AP60" s="29"/>
      <c r="AQ60" s="29"/>
      <c r="AR60" s="30"/>
      <c r="BE60" s="29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29"/>
      <c r="B64" s="30"/>
      <c r="C64" s="29"/>
      <c r="D64" s="40" t="s">
        <v>53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54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29"/>
      <c r="B75" s="30"/>
      <c r="C75" s="29"/>
      <c r="D75" s="42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51</v>
      </c>
      <c r="AI75" s="32"/>
      <c r="AJ75" s="32"/>
      <c r="AK75" s="32"/>
      <c r="AL75" s="32"/>
      <c r="AM75" s="42" t="s">
        <v>52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191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3"/>
      <c r="AQ81" s="47"/>
      <c r="AR81" s="30"/>
      <c r="BE81" s="29"/>
    </row>
    <row r="82" spans="1:91" s="2" customFormat="1" ht="24.95" customHeight="1">
      <c r="A82" s="29"/>
      <c r="B82" s="194"/>
      <c r="C82" s="195" t="s">
        <v>343</v>
      </c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197"/>
      <c r="AQ82" s="29"/>
      <c r="AR82" s="30"/>
      <c r="BE82" s="29"/>
    </row>
    <row r="83" spans="1:91" s="2" customFormat="1" ht="6.95" customHeight="1">
      <c r="A83" s="29"/>
      <c r="B83" s="194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197"/>
      <c r="AQ83" s="29"/>
      <c r="AR83" s="30"/>
      <c r="BE83" s="29"/>
    </row>
    <row r="84" spans="1:91" s="4" customFormat="1" ht="12" customHeight="1">
      <c r="B84" s="198"/>
      <c r="C84" s="199" t="s">
        <v>11</v>
      </c>
      <c r="D84" s="200"/>
      <c r="E84" s="200"/>
      <c r="F84" s="200"/>
      <c r="G84" s="200"/>
      <c r="H84" s="200"/>
      <c r="I84" s="200"/>
      <c r="J84" s="200"/>
      <c r="K84" s="200"/>
      <c r="L84" s="200" t="str">
        <f>K5</f>
        <v>H-200325</v>
      </c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1"/>
      <c r="AR84" s="48"/>
    </row>
    <row r="85" spans="1:91" s="5" customFormat="1" ht="36.950000000000003" customHeight="1">
      <c r="B85" s="202"/>
      <c r="C85" s="203" t="s">
        <v>13</v>
      </c>
      <c r="D85" s="204"/>
      <c r="E85" s="204"/>
      <c r="F85" s="204"/>
      <c r="G85" s="204"/>
      <c r="H85" s="204"/>
      <c r="I85" s="204"/>
      <c r="J85" s="204"/>
      <c r="K85" s="204"/>
      <c r="L85" s="271" t="str">
        <f>K6</f>
        <v>Tělocvična - Chodová Planá</v>
      </c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2"/>
      <c r="AP85" s="205"/>
      <c r="AR85" s="49"/>
    </row>
    <row r="86" spans="1:91" s="2" customFormat="1" ht="6.95" customHeight="1">
      <c r="A86" s="29"/>
      <c r="B86" s="194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197"/>
      <c r="AQ86" s="29"/>
      <c r="AR86" s="30"/>
      <c r="BE86" s="29"/>
    </row>
    <row r="87" spans="1:91" s="2" customFormat="1" ht="12" customHeight="1">
      <c r="A87" s="29"/>
      <c r="B87" s="194"/>
      <c r="C87" s="199" t="s">
        <v>17</v>
      </c>
      <c r="D87" s="53"/>
      <c r="E87" s="53"/>
      <c r="F87" s="53"/>
      <c r="G87" s="53"/>
      <c r="H87" s="53"/>
      <c r="I87" s="53"/>
      <c r="J87" s="53"/>
      <c r="K87" s="53"/>
      <c r="L87" s="206" t="str">
        <f>IF(K8="","",K8)</f>
        <v>Chodová Planá</v>
      </c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199" t="s">
        <v>19</v>
      </c>
      <c r="AJ87" s="53"/>
      <c r="AK87" s="53"/>
      <c r="AL87" s="53"/>
      <c r="AM87" s="275"/>
      <c r="AN87" s="275"/>
      <c r="AO87" s="53"/>
      <c r="AP87" s="197"/>
      <c r="AQ87" s="29"/>
      <c r="AR87" s="30"/>
      <c r="BE87" s="29"/>
    </row>
    <row r="88" spans="1:91" s="2" customFormat="1" ht="6.95" customHeight="1">
      <c r="A88" s="29"/>
      <c r="B88" s="194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197"/>
      <c r="AQ88" s="29"/>
      <c r="AR88" s="30"/>
      <c r="BE88" s="29"/>
    </row>
    <row r="89" spans="1:91" s="2" customFormat="1" ht="15.2" customHeight="1">
      <c r="A89" s="29"/>
      <c r="B89" s="194"/>
      <c r="C89" s="199" t="s">
        <v>21</v>
      </c>
      <c r="D89" s="53"/>
      <c r="E89" s="53"/>
      <c r="F89" s="53"/>
      <c r="G89" s="53"/>
      <c r="H89" s="53"/>
      <c r="I89" s="53"/>
      <c r="J89" s="53"/>
      <c r="K89" s="53"/>
      <c r="L89" s="200" t="str">
        <f>IF(E11= "","",E11)</f>
        <v>Městys Chodová Planá</v>
      </c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199" t="s">
        <v>31</v>
      </c>
      <c r="AJ89" s="53"/>
      <c r="AK89" s="53"/>
      <c r="AL89" s="53"/>
      <c r="AM89" s="276" t="str">
        <f>IF(E17="","",E17)</f>
        <v xml:space="preserve"> </v>
      </c>
      <c r="AN89" s="277"/>
      <c r="AO89" s="277"/>
      <c r="AP89" s="278"/>
      <c r="AQ89" s="29"/>
      <c r="AR89" s="30"/>
      <c r="AS89" s="279" t="s">
        <v>55</v>
      </c>
      <c r="AT89" s="280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9"/>
    </row>
    <row r="90" spans="1:91" s="2" customFormat="1" ht="15.2" customHeight="1">
      <c r="A90" s="29"/>
      <c r="B90" s="194"/>
      <c r="C90" s="199" t="s">
        <v>27</v>
      </c>
      <c r="D90" s="53"/>
      <c r="E90" s="53"/>
      <c r="F90" s="53"/>
      <c r="G90" s="53"/>
      <c r="H90" s="53"/>
      <c r="I90" s="53"/>
      <c r="J90" s="53"/>
      <c r="K90" s="53"/>
      <c r="L90" s="200" t="str">
        <f>IF(E14="","",E14)</f>
        <v>S&amp;H stavební a obchodní firma, spol. s.r.o.</v>
      </c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199" t="s">
        <v>34</v>
      </c>
      <c r="AJ90" s="53"/>
      <c r="AK90" s="53"/>
      <c r="AL90" s="53"/>
      <c r="AM90" s="276" t="str">
        <f>IF(E20="","",E20)</f>
        <v xml:space="preserve"> </v>
      </c>
      <c r="AN90" s="277"/>
      <c r="AO90" s="277"/>
      <c r="AP90" s="278"/>
      <c r="AQ90" s="29"/>
      <c r="AR90" s="30"/>
      <c r="AS90" s="281"/>
      <c r="AT90" s="282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9"/>
    </row>
    <row r="91" spans="1:91" s="2" customFormat="1" ht="10.9" customHeight="1">
      <c r="A91" s="29"/>
      <c r="B91" s="194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197"/>
      <c r="AQ91" s="29"/>
      <c r="AR91" s="30"/>
      <c r="AS91" s="281"/>
      <c r="AT91" s="282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9"/>
    </row>
    <row r="92" spans="1:91" s="2" customFormat="1" ht="29.25" customHeight="1">
      <c r="A92" s="29"/>
      <c r="B92" s="194"/>
      <c r="C92" s="295" t="s">
        <v>56</v>
      </c>
      <c r="D92" s="274"/>
      <c r="E92" s="274"/>
      <c r="F92" s="274"/>
      <c r="G92" s="274"/>
      <c r="H92" s="55"/>
      <c r="I92" s="273" t="s">
        <v>57</v>
      </c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91" t="s">
        <v>58</v>
      </c>
      <c r="AH92" s="274"/>
      <c r="AI92" s="274"/>
      <c r="AJ92" s="274"/>
      <c r="AK92" s="274"/>
      <c r="AL92" s="274"/>
      <c r="AM92" s="274"/>
      <c r="AN92" s="273" t="s">
        <v>59</v>
      </c>
      <c r="AO92" s="274"/>
      <c r="AP92" s="290"/>
      <c r="AQ92" s="56" t="s">
        <v>60</v>
      </c>
      <c r="AR92" s="30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  <c r="BE92" s="29"/>
    </row>
    <row r="93" spans="1:91" s="2" customFormat="1" ht="10.9" customHeight="1">
      <c r="A93" s="29"/>
      <c r="B93" s="194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197"/>
      <c r="AQ93" s="29"/>
      <c r="AR93" s="30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9"/>
    </row>
    <row r="94" spans="1:91" s="6" customFormat="1" ht="32.450000000000003" customHeight="1">
      <c r="B94" s="207"/>
      <c r="C94" s="208" t="s">
        <v>73</v>
      </c>
      <c r="D94" s="209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87">
        <f>ROUND(AG95,2)</f>
        <v>368920.03</v>
      </c>
      <c r="AH94" s="287"/>
      <c r="AI94" s="287"/>
      <c r="AJ94" s="287"/>
      <c r="AK94" s="287"/>
      <c r="AL94" s="287"/>
      <c r="AM94" s="287"/>
      <c r="AN94" s="288">
        <f>AN95</f>
        <v>446393.23629999993</v>
      </c>
      <c r="AO94" s="288"/>
      <c r="AP94" s="289"/>
      <c r="AQ94" s="66" t="s">
        <v>1</v>
      </c>
      <c r="AR94" s="63"/>
      <c r="AS94" s="67">
        <f>ROUND(AS95,2)</f>
        <v>1</v>
      </c>
      <c r="AT94" s="68" t="e">
        <f t="shared" ref="AT94:AT106" si="0">ROUND(SUM(AV94:AW94),2)</f>
        <v>#REF!</v>
      </c>
      <c r="AU94" s="69" t="e">
        <f>ROUND(AU95,5)</f>
        <v>#REF!</v>
      </c>
      <c r="AV94" s="68" t="e">
        <f>ROUND(AZ94*L29,2)</f>
        <v>#REF!</v>
      </c>
      <c r="AW94" s="68" t="e">
        <f>ROUND(BA94*L30,2)</f>
        <v>#REF!</v>
      </c>
      <c r="AX94" s="68" t="e">
        <f>ROUND(BB94*L29,2)</f>
        <v>#REF!</v>
      </c>
      <c r="AY94" s="68" t="e">
        <f>ROUND(BC94*L30,2)</f>
        <v>#REF!</v>
      </c>
      <c r="AZ94" s="68" t="e">
        <f>ROUND(AZ95,2)</f>
        <v>#REF!</v>
      </c>
      <c r="BA94" s="68" t="e">
        <f>ROUND(BA95,2)</f>
        <v>#REF!</v>
      </c>
      <c r="BB94" s="68" t="e">
        <f>ROUND(BB95,2)</f>
        <v>#REF!</v>
      </c>
      <c r="BC94" s="68" t="e">
        <f>ROUND(BC95,2)</f>
        <v>#REF!</v>
      </c>
      <c r="BD94" s="70" t="e">
        <f>ROUND(BD95,2)</f>
        <v>#REF!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7" customFormat="1" ht="16.5" customHeight="1">
      <c r="B95" s="210"/>
      <c r="C95" s="211"/>
      <c r="D95" s="296"/>
      <c r="E95" s="296"/>
      <c r="F95" s="296"/>
      <c r="G95" s="296"/>
      <c r="H95" s="296"/>
      <c r="I95" s="212"/>
      <c r="J95" s="296" t="s">
        <v>344</v>
      </c>
      <c r="K95" s="296"/>
      <c r="L95" s="296"/>
      <c r="M95" s="296"/>
      <c r="N95" s="296"/>
      <c r="O95" s="296"/>
      <c r="P95" s="296"/>
      <c r="Q95" s="296"/>
      <c r="R95" s="296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7">
        <f>ROUND(SUM(AG96:AG105),2)</f>
        <v>368920.03</v>
      </c>
      <c r="AH95" s="293"/>
      <c r="AI95" s="293"/>
      <c r="AJ95" s="293"/>
      <c r="AK95" s="293"/>
      <c r="AL95" s="293"/>
      <c r="AM95" s="293"/>
      <c r="AN95" s="292">
        <f>SUM(AN96:AQ105)</f>
        <v>446393.23629999993</v>
      </c>
      <c r="AO95" s="293"/>
      <c r="AP95" s="294"/>
      <c r="AQ95" s="74" t="s">
        <v>79</v>
      </c>
      <c r="AR95" s="73"/>
      <c r="AS95" s="75">
        <f>ROUND(SUM(AS96:AS106),2)</f>
        <v>1</v>
      </c>
      <c r="AT95" s="76" t="e">
        <f t="shared" si="0"/>
        <v>#REF!</v>
      </c>
      <c r="AU95" s="77" t="e">
        <f>ROUND(SUM(AU96:AU106),5)</f>
        <v>#REF!</v>
      </c>
      <c r="AV95" s="76" t="e">
        <f>ROUND(AZ95*L29,2)</f>
        <v>#REF!</v>
      </c>
      <c r="AW95" s="76" t="e">
        <f>ROUND(BA95*L30,2)</f>
        <v>#REF!</v>
      </c>
      <c r="AX95" s="76" t="e">
        <f>ROUND(BB95*L29,2)</f>
        <v>#REF!</v>
      </c>
      <c r="AY95" s="76" t="e">
        <f>ROUND(BC95*L30,2)</f>
        <v>#REF!</v>
      </c>
      <c r="AZ95" s="76" t="e">
        <f>ROUND(SUM(AZ96:AZ106),2)</f>
        <v>#REF!</v>
      </c>
      <c r="BA95" s="76" t="e">
        <f>ROUND(SUM(BA96:BA106),2)</f>
        <v>#REF!</v>
      </c>
      <c r="BB95" s="76" t="e">
        <f>ROUND(SUM(BB96:BB106),2)</f>
        <v>#REF!</v>
      </c>
      <c r="BC95" s="76" t="e">
        <f>ROUND(SUM(BC96:BC106),2)</f>
        <v>#REF!</v>
      </c>
      <c r="BD95" s="78" t="e">
        <f>ROUND(SUM(BD96:BD106),2)</f>
        <v>#REF!</v>
      </c>
      <c r="BS95" s="79" t="s">
        <v>74</v>
      </c>
      <c r="BT95" s="79" t="s">
        <v>80</v>
      </c>
      <c r="BU95" s="79" t="s">
        <v>76</v>
      </c>
      <c r="BV95" s="79" t="s">
        <v>77</v>
      </c>
      <c r="BW95" s="79" t="s">
        <v>81</v>
      </c>
      <c r="BX95" s="79" t="s">
        <v>4</v>
      </c>
      <c r="CL95" s="79" t="s">
        <v>1</v>
      </c>
      <c r="CM95" s="79" t="s">
        <v>82</v>
      </c>
    </row>
    <row r="96" spans="1:91" s="4" customFormat="1" ht="16.5" customHeight="1">
      <c r="A96" s="80" t="s">
        <v>83</v>
      </c>
      <c r="B96" s="198"/>
      <c r="C96" s="213"/>
      <c r="D96" s="213"/>
      <c r="E96" s="256">
        <v>1</v>
      </c>
      <c r="F96" s="256"/>
      <c r="G96" s="256"/>
      <c r="H96" s="256"/>
      <c r="I96" s="256"/>
      <c r="J96" s="213"/>
      <c r="K96" s="256" t="s">
        <v>84</v>
      </c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7">
        <f>'01 - Parkoviště - Sanace ...'!J32</f>
        <v>23862.54</v>
      </c>
      <c r="AH96" s="258"/>
      <c r="AI96" s="258"/>
      <c r="AJ96" s="258"/>
      <c r="AK96" s="258"/>
      <c r="AL96" s="258"/>
      <c r="AM96" s="258"/>
      <c r="AN96" s="257">
        <f>AG96*1.21</f>
        <v>28873.6734</v>
      </c>
      <c r="AO96" s="258"/>
      <c r="AP96" s="259"/>
      <c r="AQ96" s="81" t="s">
        <v>85</v>
      </c>
      <c r="AR96" s="48"/>
      <c r="AS96" s="82">
        <v>0</v>
      </c>
      <c r="AT96" s="83">
        <f t="shared" si="0"/>
        <v>5011.13</v>
      </c>
      <c r="AU96" s="84">
        <f>'01 - Parkoviště - Sanace ...'!P125</f>
        <v>19.581012000000001</v>
      </c>
      <c r="AV96" s="83">
        <f>'01 - Parkoviště - Sanace ...'!J35</f>
        <v>5011.13</v>
      </c>
      <c r="AW96" s="83">
        <f>'01 - Parkoviště - Sanace ...'!J36</f>
        <v>0</v>
      </c>
      <c r="AX96" s="83">
        <f>'01 - Parkoviště - Sanace ...'!J37</f>
        <v>0</v>
      </c>
      <c r="AY96" s="83">
        <f>'01 - Parkoviště - Sanace ...'!J38</f>
        <v>0</v>
      </c>
      <c r="AZ96" s="83">
        <f>'01 - Parkoviště - Sanace ...'!F35</f>
        <v>23862.54</v>
      </c>
      <c r="BA96" s="83">
        <f>'01 - Parkoviště - Sanace ...'!F36</f>
        <v>0</v>
      </c>
      <c r="BB96" s="83">
        <f>'01 - Parkoviště - Sanace ...'!F37</f>
        <v>0</v>
      </c>
      <c r="BC96" s="83">
        <f>'01 - Parkoviště - Sanace ...'!F38</f>
        <v>0</v>
      </c>
      <c r="BD96" s="85">
        <f>'01 - Parkoviště - Sanace ...'!F39</f>
        <v>0</v>
      </c>
      <c r="BT96" s="24" t="s">
        <v>82</v>
      </c>
      <c r="BV96" s="24" t="s">
        <v>77</v>
      </c>
      <c r="BW96" s="24" t="s">
        <v>86</v>
      </c>
      <c r="BX96" s="24" t="s">
        <v>81</v>
      </c>
      <c r="CL96" s="24" t="s">
        <v>1</v>
      </c>
    </row>
    <row r="97" spans="1:90" s="4" customFormat="1" ht="16.5" customHeight="1">
      <c r="A97" s="80" t="s">
        <v>83</v>
      </c>
      <c r="B97" s="198"/>
      <c r="C97" s="213"/>
      <c r="D97" s="213"/>
      <c r="E97" s="256">
        <v>2</v>
      </c>
      <c r="F97" s="256"/>
      <c r="G97" s="256"/>
      <c r="H97" s="256"/>
      <c r="I97" s="256"/>
      <c r="J97" s="213"/>
      <c r="K97" s="256" t="s">
        <v>87</v>
      </c>
      <c r="L97" s="256"/>
      <c r="M97" s="256"/>
      <c r="N97" s="256"/>
      <c r="O97" s="256"/>
      <c r="P97" s="256"/>
      <c r="Q97" s="256"/>
      <c r="R97" s="256"/>
      <c r="S97" s="256"/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7">
        <f>'02 - Parkoviště - Doplněn...'!J32</f>
        <v>25572.99</v>
      </c>
      <c r="AH97" s="258"/>
      <c r="AI97" s="258"/>
      <c r="AJ97" s="258"/>
      <c r="AK97" s="258"/>
      <c r="AL97" s="258"/>
      <c r="AM97" s="258"/>
      <c r="AN97" s="257">
        <f t="shared" ref="AN97:AN104" si="1">AG97*1.21</f>
        <v>30943.317900000002</v>
      </c>
      <c r="AO97" s="258"/>
      <c r="AP97" s="259"/>
      <c r="AQ97" s="81" t="s">
        <v>85</v>
      </c>
      <c r="AR97" s="48"/>
      <c r="AS97" s="82">
        <v>0</v>
      </c>
      <c r="AT97" s="83">
        <f t="shared" si="0"/>
        <v>5370.33</v>
      </c>
      <c r="AU97" s="84">
        <f>'02 - Parkoviště - Doplněn...'!P125</f>
        <v>48.158239999999999</v>
      </c>
      <c r="AV97" s="83">
        <f>'02 - Parkoviště - Doplněn...'!J35</f>
        <v>5370.33</v>
      </c>
      <c r="AW97" s="83">
        <f>'02 - Parkoviště - Doplněn...'!J36</f>
        <v>0</v>
      </c>
      <c r="AX97" s="83">
        <f>'02 - Parkoviště - Doplněn...'!J37</f>
        <v>0</v>
      </c>
      <c r="AY97" s="83">
        <f>'02 - Parkoviště - Doplněn...'!J38</f>
        <v>0</v>
      </c>
      <c r="AZ97" s="83">
        <f>'02 - Parkoviště - Doplněn...'!F35</f>
        <v>25572.99</v>
      </c>
      <c r="BA97" s="83">
        <f>'02 - Parkoviště - Doplněn...'!F36</f>
        <v>0</v>
      </c>
      <c r="BB97" s="83">
        <f>'02 - Parkoviště - Doplněn...'!F37</f>
        <v>0</v>
      </c>
      <c r="BC97" s="83">
        <f>'02 - Parkoviště - Doplněn...'!F38</f>
        <v>0</v>
      </c>
      <c r="BD97" s="85">
        <f>'02 - Parkoviště - Doplněn...'!F39</f>
        <v>0</v>
      </c>
      <c r="BT97" s="24" t="s">
        <v>82</v>
      </c>
      <c r="BV97" s="24" t="s">
        <v>77</v>
      </c>
      <c r="BW97" s="24" t="s">
        <v>88</v>
      </c>
      <c r="BX97" s="24" t="s">
        <v>81</v>
      </c>
      <c r="CL97" s="24" t="s">
        <v>1</v>
      </c>
    </row>
    <row r="98" spans="1:90" s="4" customFormat="1" ht="16.5" customHeight="1">
      <c r="A98" s="80" t="s">
        <v>83</v>
      </c>
      <c r="B98" s="198"/>
      <c r="C98" s="222"/>
      <c r="D98" s="222"/>
      <c r="E98" s="256">
        <v>3</v>
      </c>
      <c r="F98" s="256"/>
      <c r="G98" s="256"/>
      <c r="H98" s="256"/>
      <c r="I98" s="256"/>
      <c r="J98" s="222"/>
      <c r="K98" s="256" t="s">
        <v>101</v>
      </c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7">
        <f>'03 - Zateplení soklu haly...'!J32</f>
        <v>59384.56</v>
      </c>
      <c r="AH98" s="258"/>
      <c r="AI98" s="258"/>
      <c r="AJ98" s="258"/>
      <c r="AK98" s="258"/>
      <c r="AL98" s="258"/>
      <c r="AM98" s="258"/>
      <c r="AN98" s="257">
        <f t="shared" si="1"/>
        <v>71855.317599999995</v>
      </c>
      <c r="AO98" s="258"/>
      <c r="AP98" s="259"/>
      <c r="AQ98" s="81" t="s">
        <v>85</v>
      </c>
      <c r="AR98" s="48"/>
      <c r="AS98" s="82">
        <v>0</v>
      </c>
      <c r="AT98" s="83">
        <f t="shared" ref="AT98" si="2">ROUND(SUM(AV98:AW98),2)</f>
        <v>0</v>
      </c>
      <c r="AU98" s="84">
        <f>'03 - Zateplení soklu haly...'!P111</f>
        <v>0</v>
      </c>
      <c r="AV98" s="83" t="str">
        <f>'03 - Zateplení soklu haly...'!J22</f>
        <v/>
      </c>
      <c r="AW98" s="83" t="str">
        <f>'03 - Zateplení soklu haly...'!J23</f>
        <v/>
      </c>
      <c r="AX98" s="83">
        <f>'03 - Zateplení soklu haly...'!J24</f>
        <v>0</v>
      </c>
      <c r="AY98" s="83" t="str">
        <f>'03 - Zateplení soklu haly...'!J25</f>
        <v/>
      </c>
      <c r="AZ98" s="83">
        <f>'03 - Zateplení soklu haly...'!F22</f>
        <v>0</v>
      </c>
      <c r="BA98" s="83">
        <f>'03 - Zateplení soklu haly...'!F23</f>
        <v>0</v>
      </c>
      <c r="BB98" s="83">
        <f>'03 - Zateplení soklu haly...'!F24</f>
        <v>0</v>
      </c>
      <c r="BC98" s="83">
        <f>'03 - Zateplení soklu haly...'!F25</f>
        <v>0</v>
      </c>
      <c r="BD98" s="85">
        <f>'03 - Zateplení soklu haly...'!F26</f>
        <v>0</v>
      </c>
      <c r="BT98" s="218" t="s">
        <v>82</v>
      </c>
      <c r="BV98" s="218" t="s">
        <v>77</v>
      </c>
      <c r="BW98" s="218" t="s">
        <v>102</v>
      </c>
      <c r="BX98" s="218" t="s">
        <v>81</v>
      </c>
      <c r="CL98" s="218" t="s">
        <v>1</v>
      </c>
    </row>
    <row r="99" spans="1:90" s="4" customFormat="1" ht="23.25" customHeight="1">
      <c r="A99" s="80" t="s">
        <v>83</v>
      </c>
      <c r="B99" s="198"/>
      <c r="C99" s="213"/>
      <c r="D99" s="213"/>
      <c r="E99" s="256">
        <v>4</v>
      </c>
      <c r="F99" s="256"/>
      <c r="G99" s="256"/>
      <c r="H99" s="256"/>
      <c r="I99" s="256"/>
      <c r="J99" s="213"/>
      <c r="K99" s="256" t="s">
        <v>345</v>
      </c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57">
        <f>'04 - KARI sítě - podkladn...'!J32</f>
        <v>160341.24</v>
      </c>
      <c r="AH99" s="258"/>
      <c r="AI99" s="258"/>
      <c r="AJ99" s="258"/>
      <c r="AK99" s="258"/>
      <c r="AL99" s="258"/>
      <c r="AM99" s="258"/>
      <c r="AN99" s="257">
        <f t="shared" si="1"/>
        <v>194012.90039999998</v>
      </c>
      <c r="AO99" s="258"/>
      <c r="AP99" s="259"/>
      <c r="AQ99" s="81" t="s">
        <v>85</v>
      </c>
      <c r="AR99" s="48"/>
      <c r="AS99" s="82">
        <v>0</v>
      </c>
      <c r="AT99" s="83" t="e">
        <f t="shared" si="0"/>
        <v>#REF!</v>
      </c>
      <c r="AU99" s="84" t="e">
        <f>#REF!</f>
        <v>#REF!</v>
      </c>
      <c r="AV99" s="83" t="e">
        <f>#REF!</f>
        <v>#REF!</v>
      </c>
      <c r="AW99" s="83" t="e">
        <f>#REF!</f>
        <v>#REF!</v>
      </c>
      <c r="AX99" s="83" t="e">
        <f>#REF!</f>
        <v>#REF!</v>
      </c>
      <c r="AY99" s="83" t="e">
        <f>#REF!</f>
        <v>#REF!</v>
      </c>
      <c r="AZ99" s="83" t="e">
        <f>#REF!</f>
        <v>#REF!</v>
      </c>
      <c r="BA99" s="83" t="e">
        <f>#REF!</f>
        <v>#REF!</v>
      </c>
      <c r="BB99" s="83" t="e">
        <f>#REF!</f>
        <v>#REF!</v>
      </c>
      <c r="BC99" s="83" t="e">
        <f>#REF!</f>
        <v>#REF!</v>
      </c>
      <c r="BD99" s="85" t="e">
        <f>#REF!</f>
        <v>#REF!</v>
      </c>
      <c r="BT99" s="24" t="s">
        <v>82</v>
      </c>
      <c r="BV99" s="24" t="s">
        <v>77</v>
      </c>
      <c r="BW99" s="24" t="s">
        <v>89</v>
      </c>
      <c r="BX99" s="24" t="s">
        <v>81</v>
      </c>
      <c r="CL99" s="24" t="s">
        <v>1</v>
      </c>
    </row>
    <row r="100" spans="1:90" s="4" customFormat="1" ht="23.25" customHeight="1">
      <c r="A100" s="80" t="s">
        <v>83</v>
      </c>
      <c r="B100" s="198"/>
      <c r="C100" s="213"/>
      <c r="D100" s="213"/>
      <c r="E100" s="256">
        <v>5</v>
      </c>
      <c r="F100" s="256"/>
      <c r="G100" s="256"/>
      <c r="H100" s="256"/>
      <c r="I100" s="256"/>
      <c r="J100" s="213"/>
      <c r="K100" s="256" t="s">
        <v>346</v>
      </c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7">
        <f>'05 - Betonový sokl a skle...'!J32</f>
        <v>131489.5</v>
      </c>
      <c r="AH100" s="258"/>
      <c r="AI100" s="258"/>
      <c r="AJ100" s="258"/>
      <c r="AK100" s="258"/>
      <c r="AL100" s="258"/>
      <c r="AM100" s="258"/>
      <c r="AN100" s="257">
        <f t="shared" si="1"/>
        <v>159102.29499999998</v>
      </c>
      <c r="AO100" s="258"/>
      <c r="AP100" s="259"/>
      <c r="AQ100" s="81" t="s">
        <v>85</v>
      </c>
      <c r="AR100" s="48"/>
      <c r="AS100" s="82">
        <v>0</v>
      </c>
      <c r="AT100" s="83" t="e">
        <f t="shared" si="0"/>
        <v>#REF!</v>
      </c>
      <c r="AU100" s="84" t="e">
        <f>#REF!</f>
        <v>#REF!</v>
      </c>
      <c r="AV100" s="83" t="e">
        <f>#REF!</f>
        <v>#REF!</v>
      </c>
      <c r="AW100" s="83" t="e">
        <f>#REF!</f>
        <v>#REF!</v>
      </c>
      <c r="AX100" s="83" t="e">
        <f>#REF!</f>
        <v>#REF!</v>
      </c>
      <c r="AY100" s="83" t="e">
        <f>#REF!</f>
        <v>#REF!</v>
      </c>
      <c r="AZ100" s="83" t="e">
        <f>#REF!</f>
        <v>#REF!</v>
      </c>
      <c r="BA100" s="83" t="e">
        <f>#REF!</f>
        <v>#REF!</v>
      </c>
      <c r="BB100" s="83" t="e">
        <f>#REF!</f>
        <v>#REF!</v>
      </c>
      <c r="BC100" s="83" t="e">
        <f>#REF!</f>
        <v>#REF!</v>
      </c>
      <c r="BD100" s="85" t="e">
        <f>#REF!</f>
        <v>#REF!</v>
      </c>
      <c r="BT100" s="24" t="s">
        <v>82</v>
      </c>
      <c r="BV100" s="24" t="s">
        <v>77</v>
      </c>
      <c r="BW100" s="24" t="s">
        <v>90</v>
      </c>
      <c r="BX100" s="24" t="s">
        <v>81</v>
      </c>
      <c r="CL100" s="24" t="s">
        <v>1</v>
      </c>
    </row>
    <row r="101" spans="1:90" s="4" customFormat="1" ht="16.5" customHeight="1">
      <c r="A101" s="80" t="s">
        <v>83</v>
      </c>
      <c r="B101" s="198"/>
      <c r="C101" s="213"/>
      <c r="D101" s="213"/>
      <c r="E101" s="256">
        <v>6</v>
      </c>
      <c r="F101" s="256"/>
      <c r="G101" s="256"/>
      <c r="H101" s="256"/>
      <c r="I101" s="256"/>
      <c r="J101" s="213"/>
      <c r="K101" s="256" t="s">
        <v>347</v>
      </c>
      <c r="L101" s="256"/>
      <c r="M101" s="256"/>
      <c r="N101" s="256"/>
      <c r="O101" s="256"/>
      <c r="P101" s="256"/>
      <c r="Q101" s="256"/>
      <c r="R101" s="256"/>
      <c r="S101" s="256"/>
      <c r="T101" s="256"/>
      <c r="U101" s="256"/>
      <c r="V101" s="256"/>
      <c r="W101" s="256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7">
        <f>'06 - Ocelová konstrukce p...'!J32</f>
        <v>8568.2000000000007</v>
      </c>
      <c r="AH101" s="258"/>
      <c r="AI101" s="258"/>
      <c r="AJ101" s="258"/>
      <c r="AK101" s="258"/>
      <c r="AL101" s="258"/>
      <c r="AM101" s="258"/>
      <c r="AN101" s="257">
        <f t="shared" si="1"/>
        <v>10367.522000000001</v>
      </c>
      <c r="AO101" s="258"/>
      <c r="AP101" s="259"/>
      <c r="AQ101" s="81" t="s">
        <v>85</v>
      </c>
      <c r="AR101" s="48"/>
      <c r="AS101" s="82">
        <v>0</v>
      </c>
      <c r="AT101" s="83" t="e">
        <f t="shared" si="0"/>
        <v>#REF!</v>
      </c>
      <c r="AU101" s="84" t="e">
        <f>#REF!</f>
        <v>#REF!</v>
      </c>
      <c r="AV101" s="83" t="e">
        <f>#REF!</f>
        <v>#REF!</v>
      </c>
      <c r="AW101" s="83" t="e">
        <f>#REF!</f>
        <v>#REF!</v>
      </c>
      <c r="AX101" s="83" t="e">
        <f>#REF!</f>
        <v>#REF!</v>
      </c>
      <c r="AY101" s="83" t="e">
        <f>#REF!</f>
        <v>#REF!</v>
      </c>
      <c r="AZ101" s="83" t="e">
        <f>#REF!</f>
        <v>#REF!</v>
      </c>
      <c r="BA101" s="83" t="e">
        <f>#REF!</f>
        <v>#REF!</v>
      </c>
      <c r="BB101" s="83" t="e">
        <f>#REF!</f>
        <v>#REF!</v>
      </c>
      <c r="BC101" s="83" t="e">
        <f>#REF!</f>
        <v>#REF!</v>
      </c>
      <c r="BD101" s="85" t="e">
        <f>#REF!</f>
        <v>#REF!</v>
      </c>
      <c r="BT101" s="24" t="s">
        <v>82</v>
      </c>
      <c r="BV101" s="24" t="s">
        <v>77</v>
      </c>
      <c r="BW101" s="24" t="s">
        <v>91</v>
      </c>
      <c r="BX101" s="24" t="s">
        <v>81</v>
      </c>
      <c r="CL101" s="24" t="s">
        <v>1</v>
      </c>
    </row>
    <row r="102" spans="1:90" s="4" customFormat="1" ht="23.25" customHeight="1">
      <c r="A102" s="80" t="s">
        <v>83</v>
      </c>
      <c r="B102" s="198"/>
      <c r="C102" s="213"/>
      <c r="D102" s="213"/>
      <c r="E102" s="256">
        <v>7</v>
      </c>
      <c r="F102" s="256"/>
      <c r="G102" s="256"/>
      <c r="H102" s="256"/>
      <c r="I102" s="256"/>
      <c r="J102" s="213"/>
      <c r="K102" s="256" t="s">
        <v>348</v>
      </c>
      <c r="L102" s="256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7">
        <f>'07 - Požární žebřík - odečet'!J32</f>
        <v>-74529</v>
      </c>
      <c r="AH102" s="258"/>
      <c r="AI102" s="258"/>
      <c r="AJ102" s="258"/>
      <c r="AK102" s="258"/>
      <c r="AL102" s="258"/>
      <c r="AM102" s="258"/>
      <c r="AN102" s="257">
        <f t="shared" si="1"/>
        <v>-90180.09</v>
      </c>
      <c r="AO102" s="258"/>
      <c r="AP102" s="259"/>
      <c r="AQ102" s="81" t="s">
        <v>85</v>
      </c>
      <c r="AR102" s="48"/>
      <c r="AS102" s="82">
        <v>0</v>
      </c>
      <c r="AT102" s="83" t="e">
        <f t="shared" si="0"/>
        <v>#REF!</v>
      </c>
      <c r="AU102" s="84" t="e">
        <f>#REF!</f>
        <v>#REF!</v>
      </c>
      <c r="AV102" s="83" t="e">
        <f>#REF!</f>
        <v>#REF!</v>
      </c>
      <c r="AW102" s="83" t="e">
        <f>#REF!</f>
        <v>#REF!</v>
      </c>
      <c r="AX102" s="83" t="e">
        <f>#REF!</f>
        <v>#REF!</v>
      </c>
      <c r="AY102" s="83" t="e">
        <f>#REF!</f>
        <v>#REF!</v>
      </c>
      <c r="AZ102" s="83" t="e">
        <f>#REF!</f>
        <v>#REF!</v>
      </c>
      <c r="BA102" s="83" t="e">
        <f>#REF!</f>
        <v>#REF!</v>
      </c>
      <c r="BB102" s="83" t="e">
        <f>#REF!</f>
        <v>#REF!</v>
      </c>
      <c r="BC102" s="83" t="e">
        <f>#REF!</f>
        <v>#REF!</v>
      </c>
      <c r="BD102" s="85" t="e">
        <f>#REF!</f>
        <v>#REF!</v>
      </c>
      <c r="BT102" s="24" t="s">
        <v>82</v>
      </c>
      <c r="BV102" s="24" t="s">
        <v>77</v>
      </c>
      <c r="BW102" s="24" t="s">
        <v>92</v>
      </c>
      <c r="BX102" s="24" t="s">
        <v>81</v>
      </c>
      <c r="CL102" s="24" t="s">
        <v>1</v>
      </c>
    </row>
    <row r="103" spans="1:90" s="4" customFormat="1" ht="16.5" customHeight="1">
      <c r="A103" s="80" t="s">
        <v>83</v>
      </c>
      <c r="B103" s="198"/>
      <c r="C103" s="213"/>
      <c r="D103" s="213"/>
      <c r="E103" s="256">
        <v>8</v>
      </c>
      <c r="F103" s="256"/>
      <c r="G103" s="256"/>
      <c r="H103" s="256"/>
      <c r="I103" s="256"/>
      <c r="J103" s="213"/>
      <c r="K103" s="256" t="s">
        <v>349</v>
      </c>
      <c r="L103" s="256"/>
      <c r="M103" s="256"/>
      <c r="N103" s="256"/>
      <c r="O103" s="256"/>
      <c r="P103" s="256"/>
      <c r="Q103" s="256"/>
      <c r="R103" s="256"/>
      <c r="S103" s="256"/>
      <c r="T103" s="256"/>
      <c r="U103" s="256"/>
      <c r="V103" s="256"/>
      <c r="W103" s="256"/>
      <c r="X103" s="256"/>
      <c r="Y103" s="256"/>
      <c r="Z103" s="256"/>
      <c r="AA103" s="256"/>
      <c r="AB103" s="256"/>
      <c r="AC103" s="256"/>
      <c r="AD103" s="256"/>
      <c r="AE103" s="256"/>
      <c r="AF103" s="256"/>
      <c r="AG103" s="257">
        <f>'08 - Střecha - Sněhové z...'!J32</f>
        <v>28980</v>
      </c>
      <c r="AH103" s="258"/>
      <c r="AI103" s="258"/>
      <c r="AJ103" s="258"/>
      <c r="AK103" s="258"/>
      <c r="AL103" s="258"/>
      <c r="AM103" s="258"/>
      <c r="AN103" s="257">
        <f t="shared" si="1"/>
        <v>35065.799999999996</v>
      </c>
      <c r="AO103" s="258"/>
      <c r="AP103" s="259"/>
      <c r="AQ103" s="81" t="s">
        <v>85</v>
      </c>
      <c r="AR103" s="48"/>
      <c r="AS103" s="82">
        <v>0</v>
      </c>
      <c r="AT103" s="83" t="e">
        <f t="shared" si="0"/>
        <v>#REF!</v>
      </c>
      <c r="AU103" s="84" t="e">
        <f>#REF!</f>
        <v>#REF!</v>
      </c>
      <c r="AV103" s="83" t="e">
        <f>#REF!</f>
        <v>#REF!</v>
      </c>
      <c r="AW103" s="83" t="e">
        <f>#REF!</f>
        <v>#REF!</v>
      </c>
      <c r="AX103" s="83" t="e">
        <f>#REF!</f>
        <v>#REF!</v>
      </c>
      <c r="AY103" s="83" t="e">
        <f>#REF!</f>
        <v>#REF!</v>
      </c>
      <c r="AZ103" s="83" t="e">
        <f>#REF!</f>
        <v>#REF!</v>
      </c>
      <c r="BA103" s="83" t="e">
        <f>#REF!</f>
        <v>#REF!</v>
      </c>
      <c r="BB103" s="83" t="e">
        <f>#REF!</f>
        <v>#REF!</v>
      </c>
      <c r="BC103" s="83" t="e">
        <f>#REF!</f>
        <v>#REF!</v>
      </c>
      <c r="BD103" s="85" t="e">
        <f>#REF!</f>
        <v>#REF!</v>
      </c>
      <c r="BT103" s="24" t="s">
        <v>82</v>
      </c>
      <c r="BV103" s="24" t="s">
        <v>77</v>
      </c>
      <c r="BW103" s="24" t="s">
        <v>95</v>
      </c>
      <c r="BX103" s="24" t="s">
        <v>81</v>
      </c>
      <c r="CL103" s="24" t="s">
        <v>1</v>
      </c>
    </row>
    <row r="104" spans="1:90" s="4" customFormat="1" ht="16.5" customHeight="1">
      <c r="A104" s="80" t="s">
        <v>83</v>
      </c>
      <c r="B104" s="198"/>
      <c r="C104" s="213"/>
      <c r="D104" s="213"/>
      <c r="E104" s="256">
        <v>9</v>
      </c>
      <c r="F104" s="256"/>
      <c r="G104" s="256"/>
      <c r="H104" s="256"/>
      <c r="I104" s="256"/>
      <c r="J104" s="213"/>
      <c r="K104" s="256" t="s">
        <v>350</v>
      </c>
      <c r="L104" s="256"/>
      <c r="M104" s="256"/>
      <c r="N104" s="256"/>
      <c r="O104" s="256"/>
      <c r="P104" s="256"/>
      <c r="Q104" s="256"/>
      <c r="R104" s="256"/>
      <c r="S104" s="256"/>
      <c r="T104" s="256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56"/>
      <c r="AF104" s="256"/>
      <c r="AG104" s="257">
        <f>'09 - Záměna OK sloupků za...'!J32</f>
        <v>5250</v>
      </c>
      <c r="AH104" s="258"/>
      <c r="AI104" s="258"/>
      <c r="AJ104" s="258"/>
      <c r="AK104" s="258"/>
      <c r="AL104" s="258"/>
      <c r="AM104" s="258"/>
      <c r="AN104" s="257">
        <f t="shared" si="1"/>
        <v>6352.5</v>
      </c>
      <c r="AO104" s="258"/>
      <c r="AP104" s="259"/>
      <c r="AQ104" s="81" t="s">
        <v>85</v>
      </c>
      <c r="AR104" s="48"/>
      <c r="AS104" s="82">
        <v>0</v>
      </c>
      <c r="AT104" s="83" t="e">
        <f t="shared" si="0"/>
        <v>#REF!</v>
      </c>
      <c r="AU104" s="84" t="e">
        <f>#REF!</f>
        <v>#REF!</v>
      </c>
      <c r="AV104" s="83" t="e">
        <f>#REF!</f>
        <v>#REF!</v>
      </c>
      <c r="AW104" s="83" t="e">
        <f>#REF!</f>
        <v>#REF!</v>
      </c>
      <c r="AX104" s="83" t="e">
        <f>#REF!</f>
        <v>#REF!</v>
      </c>
      <c r="AY104" s="83" t="e">
        <f>#REF!</f>
        <v>#REF!</v>
      </c>
      <c r="AZ104" s="83" t="e">
        <f>#REF!</f>
        <v>#REF!</v>
      </c>
      <c r="BA104" s="83" t="e">
        <f>#REF!</f>
        <v>#REF!</v>
      </c>
      <c r="BB104" s="83" t="e">
        <f>#REF!</f>
        <v>#REF!</v>
      </c>
      <c r="BC104" s="83" t="e">
        <f>#REF!</f>
        <v>#REF!</v>
      </c>
      <c r="BD104" s="85" t="e">
        <f>#REF!</f>
        <v>#REF!</v>
      </c>
      <c r="BT104" s="24" t="s">
        <v>82</v>
      </c>
      <c r="BV104" s="24" t="s">
        <v>77</v>
      </c>
      <c r="BW104" s="24" t="s">
        <v>97</v>
      </c>
      <c r="BX104" s="24" t="s">
        <v>81</v>
      </c>
      <c r="CL104" s="24" t="s">
        <v>1</v>
      </c>
    </row>
    <row r="105" spans="1:90" s="4" customFormat="1" ht="16.5" customHeight="1">
      <c r="A105" s="80" t="s">
        <v>83</v>
      </c>
      <c r="B105" s="198"/>
      <c r="C105" s="253"/>
      <c r="D105" s="253"/>
      <c r="E105" s="256">
        <v>10</v>
      </c>
      <c r="F105" s="256"/>
      <c r="G105" s="256"/>
      <c r="H105" s="256"/>
      <c r="I105" s="256"/>
      <c r="J105" s="253"/>
      <c r="K105" s="256" t="s">
        <v>432</v>
      </c>
      <c r="L105" s="256"/>
      <c r="M105" s="256"/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256"/>
      <c r="AE105" s="256"/>
      <c r="AF105" s="256"/>
      <c r="AG105" s="257">
        <f>'10 - změna povrchu podlahy'!J32</f>
        <v>0</v>
      </c>
      <c r="AH105" s="258"/>
      <c r="AI105" s="258"/>
      <c r="AJ105" s="258"/>
      <c r="AK105" s="258"/>
      <c r="AL105" s="258"/>
      <c r="AM105" s="258"/>
      <c r="AN105" s="257">
        <f t="shared" ref="AN105" si="3">AG105*1.21</f>
        <v>0</v>
      </c>
      <c r="AO105" s="258"/>
      <c r="AP105" s="259"/>
      <c r="AQ105" s="81" t="s">
        <v>85</v>
      </c>
      <c r="AR105" s="48"/>
      <c r="AS105" s="82">
        <v>1</v>
      </c>
      <c r="AT105" s="83" t="e">
        <f t="shared" ref="AT105" si="4">ROUND(SUM(AV105:AW105),2)</f>
        <v>#REF!</v>
      </c>
      <c r="AU105" s="84" t="e">
        <f>#REF!</f>
        <v>#REF!</v>
      </c>
      <c r="AV105" s="83" t="e">
        <f>#REF!</f>
        <v>#REF!</v>
      </c>
      <c r="AW105" s="83" t="e">
        <f>#REF!</f>
        <v>#REF!</v>
      </c>
      <c r="AX105" s="83" t="e">
        <f>#REF!</f>
        <v>#REF!</v>
      </c>
      <c r="AY105" s="83" t="e">
        <f>#REF!</f>
        <v>#REF!</v>
      </c>
      <c r="AZ105" s="83" t="e">
        <f>#REF!</f>
        <v>#REF!</v>
      </c>
      <c r="BA105" s="83" t="e">
        <f>#REF!</f>
        <v>#REF!</v>
      </c>
      <c r="BB105" s="83" t="e">
        <f>#REF!</f>
        <v>#REF!</v>
      </c>
      <c r="BC105" s="83" t="e">
        <f>#REF!</f>
        <v>#REF!</v>
      </c>
      <c r="BD105" s="85" t="e">
        <f>#REF!</f>
        <v>#REF!</v>
      </c>
      <c r="BT105" s="249" t="s">
        <v>151</v>
      </c>
      <c r="BV105" s="249" t="s">
        <v>77</v>
      </c>
      <c r="BW105" s="249" t="s">
        <v>97</v>
      </c>
      <c r="BX105" s="249" t="s">
        <v>81</v>
      </c>
      <c r="CL105" s="249" t="s">
        <v>1</v>
      </c>
    </row>
    <row r="106" spans="1:90" s="4" customFormat="1" ht="16.5" customHeight="1">
      <c r="A106" s="80" t="s">
        <v>83</v>
      </c>
      <c r="B106" s="214"/>
      <c r="C106" s="215"/>
      <c r="D106" s="215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  <c r="AO106" s="216"/>
      <c r="AP106" s="217"/>
      <c r="AQ106" s="81" t="s">
        <v>85</v>
      </c>
      <c r="AR106" s="48"/>
      <c r="AS106" s="82">
        <v>0</v>
      </c>
      <c r="AT106" s="83" t="e">
        <f t="shared" si="0"/>
        <v>#REF!</v>
      </c>
      <c r="AU106" s="84" t="e">
        <f>#REF!</f>
        <v>#REF!</v>
      </c>
      <c r="AV106" s="83" t="e">
        <f>#REF!</f>
        <v>#REF!</v>
      </c>
      <c r="AW106" s="83" t="e">
        <f>#REF!</f>
        <v>#REF!</v>
      </c>
      <c r="AX106" s="83" t="e">
        <f>#REF!</f>
        <v>#REF!</v>
      </c>
      <c r="AY106" s="83" t="e">
        <f>#REF!</f>
        <v>#REF!</v>
      </c>
      <c r="AZ106" s="83" t="e">
        <f>#REF!</f>
        <v>#REF!</v>
      </c>
      <c r="BA106" s="83" t="e">
        <f>#REF!</f>
        <v>#REF!</v>
      </c>
      <c r="BB106" s="83" t="e">
        <f>#REF!</f>
        <v>#REF!</v>
      </c>
      <c r="BC106" s="83" t="e">
        <f>#REF!</f>
        <v>#REF!</v>
      </c>
      <c r="BD106" s="85" t="e">
        <f>#REF!</f>
        <v>#REF!</v>
      </c>
      <c r="BT106" s="24" t="s">
        <v>82</v>
      </c>
      <c r="BV106" s="24" t="s">
        <v>77</v>
      </c>
      <c r="BW106" s="24" t="s">
        <v>103</v>
      </c>
      <c r="BX106" s="24" t="s">
        <v>81</v>
      </c>
      <c r="CL106" s="24" t="s">
        <v>1</v>
      </c>
    </row>
  </sheetData>
  <mergeCells count="80">
    <mergeCell ref="K104:AF104"/>
    <mergeCell ref="E102:I102"/>
    <mergeCell ref="E103:I103"/>
    <mergeCell ref="E104:I104"/>
    <mergeCell ref="AG102:AM102"/>
    <mergeCell ref="E101:I101"/>
    <mergeCell ref="K101:AF101"/>
    <mergeCell ref="K102:AF102"/>
    <mergeCell ref="K103:AF103"/>
    <mergeCell ref="AG103:AM103"/>
    <mergeCell ref="AN96:AP96"/>
    <mergeCell ref="AG101:AM101"/>
    <mergeCell ref="AN101:AP101"/>
    <mergeCell ref="AN102:AP102"/>
    <mergeCell ref="AN103:AP103"/>
    <mergeCell ref="E97:I97"/>
    <mergeCell ref="AN97:AP97"/>
    <mergeCell ref="AG97:AM97"/>
    <mergeCell ref="AN98:AP98"/>
    <mergeCell ref="AG98:AM98"/>
    <mergeCell ref="C92:G92"/>
    <mergeCell ref="D95:H95"/>
    <mergeCell ref="J95:AF95"/>
    <mergeCell ref="K96:AF96"/>
    <mergeCell ref="E96:I96"/>
    <mergeCell ref="AG104:AM104"/>
    <mergeCell ref="L33:P33"/>
    <mergeCell ref="W33:AE33"/>
    <mergeCell ref="AK33:AO33"/>
    <mergeCell ref="AK35:AO35"/>
    <mergeCell ref="X35:AB35"/>
    <mergeCell ref="K97:AF97"/>
    <mergeCell ref="AN99:AP99"/>
    <mergeCell ref="AG99:AM99"/>
    <mergeCell ref="AG94:AM94"/>
    <mergeCell ref="AN94:AP94"/>
    <mergeCell ref="AN92:AP92"/>
    <mergeCell ref="AG92:AM92"/>
    <mergeCell ref="AN95:AP95"/>
    <mergeCell ref="AG95:AM95"/>
    <mergeCell ref="AG96:AM96"/>
    <mergeCell ref="AS89:AT91"/>
    <mergeCell ref="AM90:AP90"/>
    <mergeCell ref="AK31:AO31"/>
    <mergeCell ref="W31:AE31"/>
    <mergeCell ref="L32:P32"/>
    <mergeCell ref="W32:AE32"/>
    <mergeCell ref="AK32:AO32"/>
    <mergeCell ref="AR2:BE2"/>
    <mergeCell ref="AN100:AP100"/>
    <mergeCell ref="AG100:AM100"/>
    <mergeCell ref="L85:AO85"/>
    <mergeCell ref="I92:AF92"/>
    <mergeCell ref="K98:AF98"/>
    <mergeCell ref="E98:I98"/>
    <mergeCell ref="K99:AF99"/>
    <mergeCell ref="E99:I99"/>
    <mergeCell ref="K100:AF100"/>
    <mergeCell ref="E100:I100"/>
    <mergeCell ref="AK30:AO30"/>
    <mergeCell ref="W30:AE30"/>
    <mergeCell ref="L30:P30"/>
    <mergeCell ref="L31:P31"/>
    <mergeCell ref="AM87:AN87"/>
    <mergeCell ref="E105:I105"/>
    <mergeCell ref="K105:AF105"/>
    <mergeCell ref="AG105:AM105"/>
    <mergeCell ref="AN105:AP105"/>
    <mergeCell ref="K5:AO5"/>
    <mergeCell ref="K6:AO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AM89:AP89"/>
    <mergeCell ref="AN104:AP104"/>
  </mergeCells>
  <phoneticPr fontId="0" type="noConversion"/>
  <hyperlinks>
    <hyperlink ref="A96" location="'01 - Parkoviště - Sanace ...'!C2" display="/"/>
    <hyperlink ref="A97" location="'02 - Parkoviště - Doplněn...'!C2" display="/"/>
    <hyperlink ref="A99" location="'05 - Parkoviště - Sanace ...'!C2" display="/"/>
    <hyperlink ref="A100" location="'07 - Dešťová kanalizace -...'!C2" display="/"/>
    <hyperlink ref="A101" location="'08 - Oprava plynovodu vč....'!C2" display="/"/>
    <hyperlink ref="A102" location="'09 - Úprava pláně po sana...'!C2" display="/"/>
    <hyperlink ref="A103" location="'12 - Ovládání žaluzií'!C2" display="/"/>
    <hyperlink ref="A104" location="'13 - Elektroinstalace - e...'!C2" display="/"/>
    <hyperlink ref="A106" location="'23 - Nové oplocení'!C2" display="/"/>
    <hyperlink ref="A98" location="'20 - Zateplení soklu haly...'!C2" display="/"/>
    <hyperlink ref="A105" location="'13 - Elektroinstalace - e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5"/>
  <sheetViews>
    <sheetView showGridLines="0" workbookViewId="0">
      <selection activeCell="X8" sqref="X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332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ROUND(J121, 2)</f>
        <v>5250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ROUND((SUM(BE121:BE124)),  2)</f>
        <v>5250</v>
      </c>
      <c r="G35" s="29"/>
      <c r="H35" s="29"/>
      <c r="I35" s="94">
        <v>0.21</v>
      </c>
      <c r="J35" s="93">
        <f>ROUND(((SUM(BE121:BE124))*I35),  2)</f>
        <v>1102.5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ROUND((SUM(BF121:BF124)),  2)</f>
        <v>0</v>
      </c>
      <c r="G36" s="29"/>
      <c r="H36" s="29"/>
      <c r="I36" s="94">
        <v>0.15</v>
      </c>
      <c r="J36" s="93">
        <f>ROUND(((SUM(BF121:BF124))*I36),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ROUND((SUM(BG121:BG124)),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ROUND((SUM(BH121:BH124)),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ROUND((SUM(BI121:BI124)),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6352.5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39 - Záměna OK sloupků za AL provedení (Volejbal)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J121</f>
        <v>5250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333</v>
      </c>
      <c r="E99" s="108"/>
      <c r="F99" s="108"/>
      <c r="G99" s="108"/>
      <c r="H99" s="108"/>
      <c r="I99" s="108"/>
      <c r="J99" s="109">
        <f>J122</f>
        <v>5250</v>
      </c>
      <c r="L99" s="106"/>
    </row>
    <row r="100" spans="1:47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customHeight="1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47" s="2" customFormat="1" ht="6.95" customHeight="1">
      <c r="A105" s="2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>
      <c r="A106" s="29"/>
      <c r="B106" s="30"/>
      <c r="C106" s="21" t="s">
        <v>125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>
      <c r="A108" s="29"/>
      <c r="B108" s="30"/>
      <c r="C108" s="26" t="s">
        <v>13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>
      <c r="A109" s="29"/>
      <c r="B109" s="30"/>
      <c r="C109" s="29"/>
      <c r="D109" s="29"/>
      <c r="E109" s="300" t="str">
        <f>E7</f>
        <v>Tělocvična - Chodová Planá</v>
      </c>
      <c r="F109" s="301"/>
      <c r="G109" s="301"/>
      <c r="H109" s="301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>
      <c r="B110" s="20"/>
      <c r="C110" s="26" t="s">
        <v>111</v>
      </c>
      <c r="L110" s="20"/>
    </row>
    <row r="111" spans="1:47" s="2" customFormat="1" ht="16.5" customHeight="1">
      <c r="A111" s="29"/>
      <c r="B111" s="30"/>
      <c r="C111" s="29"/>
      <c r="D111" s="29"/>
      <c r="E111" s="300" t="s">
        <v>112</v>
      </c>
      <c r="F111" s="299"/>
      <c r="G111" s="299"/>
      <c r="H111" s="29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6" t="s">
        <v>113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98" t="str">
        <f>E11</f>
        <v>39 - Záměna OK sloupků za AL provedení (Volejbal)</v>
      </c>
      <c r="F113" s="299"/>
      <c r="G113" s="299"/>
      <c r="H113" s="29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6" t="s">
        <v>17</v>
      </c>
      <c r="D115" s="29"/>
      <c r="E115" s="29"/>
      <c r="F115" s="24" t="str">
        <f>F14</f>
        <v xml:space="preserve"> </v>
      </c>
      <c r="G115" s="29"/>
      <c r="H115" s="29"/>
      <c r="I115" s="26" t="s">
        <v>19</v>
      </c>
      <c r="J115" s="50">
        <f>IF(J14="","",J14)</f>
        <v>0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6" t="s">
        <v>21</v>
      </c>
      <c r="D117" s="29"/>
      <c r="E117" s="29"/>
      <c r="F117" s="24" t="str">
        <f>E17</f>
        <v>Městys Chodová Planá</v>
      </c>
      <c r="G117" s="29"/>
      <c r="H117" s="29"/>
      <c r="I117" s="26" t="s">
        <v>31</v>
      </c>
      <c r="J117" s="27" t="str">
        <f>E23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6" t="s">
        <v>27</v>
      </c>
      <c r="D118" s="29"/>
      <c r="E118" s="29"/>
      <c r="F118" s="24" t="str">
        <f>IF(E20="","",E20)</f>
        <v>S&amp;H stavební a obchodní firma, spol. s.r.o.</v>
      </c>
      <c r="G118" s="29"/>
      <c r="H118" s="29"/>
      <c r="I118" s="26" t="s">
        <v>34</v>
      </c>
      <c r="J118" s="27" t="str">
        <f>E26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14"/>
      <c r="B120" s="115"/>
      <c r="C120" s="116" t="s">
        <v>126</v>
      </c>
      <c r="D120" s="117" t="s">
        <v>60</v>
      </c>
      <c r="E120" s="117" t="s">
        <v>56</v>
      </c>
      <c r="F120" s="117" t="s">
        <v>57</v>
      </c>
      <c r="G120" s="117" t="s">
        <v>127</v>
      </c>
      <c r="H120" s="117" t="s">
        <v>128</v>
      </c>
      <c r="I120" s="117" t="s">
        <v>129</v>
      </c>
      <c r="J120" s="118" t="s">
        <v>117</v>
      </c>
      <c r="K120" s="119" t="s">
        <v>130</v>
      </c>
      <c r="L120" s="120"/>
      <c r="M120" s="57" t="s">
        <v>1</v>
      </c>
      <c r="N120" s="58" t="s">
        <v>40</v>
      </c>
      <c r="O120" s="58" t="s">
        <v>131</v>
      </c>
      <c r="P120" s="58" t="s">
        <v>132</v>
      </c>
      <c r="Q120" s="58" t="s">
        <v>133</v>
      </c>
      <c r="R120" s="58" t="s">
        <v>134</v>
      </c>
      <c r="S120" s="58" t="s">
        <v>135</v>
      </c>
      <c r="T120" s="59" t="s">
        <v>136</v>
      </c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</row>
    <row r="121" spans="1:65" s="2" customFormat="1" ht="22.9" customHeight="1">
      <c r="A121" s="29"/>
      <c r="B121" s="30"/>
      <c r="C121" s="64" t="s">
        <v>137</v>
      </c>
      <c r="D121" s="29"/>
      <c r="E121" s="29"/>
      <c r="F121" s="29"/>
      <c r="G121" s="29"/>
      <c r="H121" s="29"/>
      <c r="I121" s="29"/>
      <c r="J121" s="121">
        <f>BK121</f>
        <v>5250</v>
      </c>
      <c r="K121" s="29"/>
      <c r="L121" s="30"/>
      <c r="M121" s="60"/>
      <c r="N121" s="51"/>
      <c r="O121" s="61"/>
      <c r="P121" s="122">
        <f>P122</f>
        <v>0</v>
      </c>
      <c r="Q121" s="61"/>
      <c r="R121" s="122">
        <f>R122</f>
        <v>0</v>
      </c>
      <c r="S121" s="61"/>
      <c r="T121" s="12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7" t="s">
        <v>74</v>
      </c>
      <c r="AU121" s="17" t="s">
        <v>119</v>
      </c>
      <c r="BK121" s="124">
        <f>BK122</f>
        <v>5250</v>
      </c>
    </row>
    <row r="122" spans="1:65" s="12" customFormat="1" ht="25.9" customHeight="1">
      <c r="B122" s="125"/>
      <c r="D122" s="126" t="s">
        <v>74</v>
      </c>
      <c r="E122" s="127" t="s">
        <v>334</v>
      </c>
      <c r="F122" s="127" t="s">
        <v>335</v>
      </c>
      <c r="J122" s="128">
        <f>BK122</f>
        <v>5250</v>
      </c>
      <c r="L122" s="125"/>
      <c r="M122" s="129"/>
      <c r="N122" s="130"/>
      <c r="O122" s="130"/>
      <c r="P122" s="131">
        <f>SUM(P123:P124)</f>
        <v>0</v>
      </c>
      <c r="Q122" s="130"/>
      <c r="R122" s="131">
        <f>SUM(R123:R124)</f>
        <v>0</v>
      </c>
      <c r="S122" s="130"/>
      <c r="T122" s="132">
        <f>SUM(T123:T124)</f>
        <v>0</v>
      </c>
      <c r="AR122" s="126" t="s">
        <v>80</v>
      </c>
      <c r="AT122" s="133" t="s">
        <v>74</v>
      </c>
      <c r="AU122" s="133" t="s">
        <v>75</v>
      </c>
      <c r="AY122" s="126" t="s">
        <v>140</v>
      </c>
      <c r="BK122" s="134">
        <f>SUM(BK123:BK124)</f>
        <v>5250</v>
      </c>
    </row>
    <row r="123" spans="1:65" s="2" customFormat="1" ht="16.5" customHeight="1">
      <c r="A123" s="29"/>
      <c r="B123" s="137"/>
      <c r="C123" s="138" t="s">
        <v>80</v>
      </c>
      <c r="D123" s="138" t="s">
        <v>142</v>
      </c>
      <c r="E123" s="139" t="s">
        <v>336</v>
      </c>
      <c r="F123" s="140" t="s">
        <v>337</v>
      </c>
      <c r="G123" s="141" t="s">
        <v>338</v>
      </c>
      <c r="H123" s="142">
        <v>-1</v>
      </c>
      <c r="I123" s="143">
        <v>4935</v>
      </c>
      <c r="J123" s="143">
        <f>ROUND(I123*H123,2)</f>
        <v>-4935</v>
      </c>
      <c r="K123" s="144"/>
      <c r="L123" s="30"/>
      <c r="M123" s="145" t="s">
        <v>1</v>
      </c>
      <c r="N123" s="146" t="s">
        <v>41</v>
      </c>
      <c r="O123" s="147">
        <v>0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49" t="s">
        <v>146</v>
      </c>
      <c r="AT123" s="149" t="s">
        <v>142</v>
      </c>
      <c r="AU123" s="149" t="s">
        <v>80</v>
      </c>
      <c r="AY123" s="17" t="s">
        <v>140</v>
      </c>
      <c r="BE123" s="150">
        <f>IF(N123="základní",J123,0)</f>
        <v>-4935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80</v>
      </c>
      <c r="BK123" s="150">
        <f>ROUND(I123*H123,2)</f>
        <v>-4935</v>
      </c>
      <c r="BL123" s="17" t="s">
        <v>146</v>
      </c>
      <c r="BM123" s="149" t="s">
        <v>339</v>
      </c>
    </row>
    <row r="124" spans="1:65" s="2" customFormat="1" ht="21.75" customHeight="1">
      <c r="A124" s="29"/>
      <c r="B124" s="137"/>
      <c r="C124" s="138" t="s">
        <v>82</v>
      </c>
      <c r="D124" s="138" t="s">
        <v>142</v>
      </c>
      <c r="E124" s="139" t="s">
        <v>340</v>
      </c>
      <c r="F124" s="140" t="s">
        <v>341</v>
      </c>
      <c r="G124" s="141" t="s">
        <v>338</v>
      </c>
      <c r="H124" s="142">
        <v>1</v>
      </c>
      <c r="I124" s="143">
        <v>10185</v>
      </c>
      <c r="J124" s="143">
        <f>ROUND(I124*H124,2)</f>
        <v>10185</v>
      </c>
      <c r="K124" s="144"/>
      <c r="L124" s="30"/>
      <c r="M124" s="172" t="s">
        <v>1</v>
      </c>
      <c r="N124" s="173" t="s">
        <v>41</v>
      </c>
      <c r="O124" s="174">
        <v>0</v>
      </c>
      <c r="P124" s="174">
        <f>O124*H124</f>
        <v>0</v>
      </c>
      <c r="Q124" s="174">
        <v>0</v>
      </c>
      <c r="R124" s="174">
        <f>Q124*H124</f>
        <v>0</v>
      </c>
      <c r="S124" s="174">
        <v>0</v>
      </c>
      <c r="T124" s="175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49" t="s">
        <v>146</v>
      </c>
      <c r="AT124" s="149" t="s">
        <v>142</v>
      </c>
      <c r="AU124" s="149" t="s">
        <v>80</v>
      </c>
      <c r="AY124" s="17" t="s">
        <v>140</v>
      </c>
      <c r="BE124" s="150">
        <f>IF(N124="základní",J124,0)</f>
        <v>10185</v>
      </c>
      <c r="BF124" s="150">
        <f>IF(N124="snížená",J124,0)</f>
        <v>0</v>
      </c>
      <c r="BG124" s="150">
        <f>IF(N124="zákl. přenesená",J124,0)</f>
        <v>0</v>
      </c>
      <c r="BH124" s="150">
        <f>IF(N124="sníž. přenesená",J124,0)</f>
        <v>0</v>
      </c>
      <c r="BI124" s="150">
        <f>IF(N124="nulová",J124,0)</f>
        <v>0</v>
      </c>
      <c r="BJ124" s="17" t="s">
        <v>80</v>
      </c>
      <c r="BK124" s="150">
        <f>ROUND(I124*H124,2)</f>
        <v>10185</v>
      </c>
      <c r="BL124" s="17" t="s">
        <v>146</v>
      </c>
      <c r="BM124" s="149" t="s">
        <v>342</v>
      </c>
    </row>
    <row r="125" spans="1:65" s="2" customFormat="1" ht="6.95" customHeight="1">
      <c r="A125" s="29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0"/>
      <c r="M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</sheetData>
  <autoFilter ref="C120:K124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149"/>
  <sheetViews>
    <sheetView topLeftCell="A16" workbookViewId="0">
      <selection activeCell="F17" sqref="F17"/>
    </sheetView>
  </sheetViews>
  <sheetFormatPr defaultColWidth="9.1640625" defaultRowHeight="11.25"/>
  <cols>
    <col min="1" max="1" width="8.33203125" style="250" customWidth="1"/>
    <col min="2" max="2" width="1.1640625" style="250" customWidth="1"/>
    <col min="3" max="3" width="4.1640625" style="250" customWidth="1"/>
    <col min="4" max="4" width="4.33203125" style="250" customWidth="1"/>
    <col min="5" max="5" width="17.1640625" style="250" customWidth="1"/>
    <col min="6" max="6" width="50.83203125" style="250" customWidth="1"/>
    <col min="7" max="7" width="7.5" style="250" customWidth="1"/>
    <col min="8" max="8" width="14" style="250" customWidth="1"/>
    <col min="9" max="9" width="15.83203125" style="250" customWidth="1"/>
    <col min="10" max="10" width="22.33203125" style="250" customWidth="1"/>
    <col min="11" max="11" width="22.33203125" style="250" hidden="1" customWidth="1"/>
    <col min="12" max="12" width="9.33203125" style="250" customWidth="1"/>
    <col min="13" max="13" width="10.83203125" style="250" hidden="1" customWidth="1"/>
    <col min="14" max="14" width="9.1640625" style="250"/>
    <col min="15" max="20" width="14.1640625" style="250" hidden="1" customWidth="1"/>
    <col min="21" max="21" width="16.33203125" style="250" hidden="1" customWidth="1"/>
    <col min="22" max="22" width="12.33203125" style="250" customWidth="1"/>
    <col min="23" max="23" width="16.33203125" style="250" customWidth="1"/>
    <col min="24" max="24" width="12.33203125" style="250" customWidth="1"/>
    <col min="25" max="25" width="15" style="250" customWidth="1"/>
    <col min="26" max="26" width="11" style="250" customWidth="1"/>
    <col min="27" max="27" width="15" style="250" customWidth="1"/>
    <col min="28" max="28" width="16.33203125" style="250" customWidth="1"/>
    <col min="29" max="29" width="11" style="250" customWidth="1"/>
    <col min="30" max="30" width="15" style="250" customWidth="1"/>
    <col min="31" max="31" width="16.33203125" style="250" customWidth="1"/>
    <col min="32" max="16384" width="9.1640625" style="250"/>
  </cols>
  <sheetData>
    <row r="2" spans="2:46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226" t="s">
        <v>361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226" t="s">
        <v>82</v>
      </c>
    </row>
    <row r="4" spans="2:46" ht="24.95" customHeight="1">
      <c r="B4" s="20"/>
      <c r="D4" s="21" t="s">
        <v>110</v>
      </c>
      <c r="L4" s="20"/>
      <c r="M4" s="87" t="s">
        <v>9</v>
      </c>
      <c r="AT4" s="226" t="s">
        <v>3</v>
      </c>
    </row>
    <row r="5" spans="2:46" ht="6.95" customHeight="1">
      <c r="B5" s="20"/>
      <c r="L5" s="20"/>
    </row>
    <row r="6" spans="2:46" ht="12" customHeight="1">
      <c r="B6" s="20"/>
      <c r="D6" s="254" t="s">
        <v>13</v>
      </c>
      <c r="L6" s="20"/>
    </row>
    <row r="7" spans="2:46" ht="16.5" customHeight="1">
      <c r="B7" s="20"/>
      <c r="E7" s="300" t="str">
        <f>'[1]Rekapitulace stavby'!K6</f>
        <v>Tělocvična - Chodová Planá</v>
      </c>
      <c r="F7" s="301"/>
      <c r="G7" s="301"/>
      <c r="H7" s="301"/>
      <c r="L7" s="20"/>
    </row>
    <row r="8" spans="2:46" ht="12" customHeight="1">
      <c r="B8" s="20"/>
      <c r="D8" s="254" t="s">
        <v>111</v>
      </c>
      <c r="L8" s="20"/>
    </row>
    <row r="9" spans="2:46" s="255" customFormat="1" ht="16.5" customHeight="1">
      <c r="B9" s="39"/>
      <c r="E9" s="300" t="s">
        <v>112</v>
      </c>
      <c r="F9" s="302"/>
      <c r="G9" s="302"/>
      <c r="H9" s="302"/>
      <c r="L9" s="39"/>
    </row>
    <row r="10" spans="2:46" s="255" customFormat="1" ht="12" customHeight="1">
      <c r="B10" s="39"/>
      <c r="D10" s="254" t="s">
        <v>113</v>
      </c>
      <c r="L10" s="39"/>
    </row>
    <row r="11" spans="2:46" s="255" customFormat="1" ht="16.5" customHeight="1">
      <c r="B11" s="39"/>
      <c r="E11" s="298" t="s">
        <v>431</v>
      </c>
      <c r="F11" s="302"/>
      <c r="G11" s="302"/>
      <c r="H11" s="302"/>
      <c r="L11" s="39"/>
    </row>
    <row r="12" spans="2:46" s="255" customFormat="1">
      <c r="B12" s="39"/>
      <c r="L12" s="39"/>
    </row>
    <row r="13" spans="2:46" s="255" customFormat="1" ht="12" customHeight="1">
      <c r="B13" s="39"/>
      <c r="D13" s="254" t="s">
        <v>15</v>
      </c>
      <c r="F13" s="249" t="s">
        <v>1</v>
      </c>
      <c r="I13" s="254" t="s">
        <v>16</v>
      </c>
      <c r="J13" s="249" t="s">
        <v>1</v>
      </c>
      <c r="L13" s="39"/>
    </row>
    <row r="14" spans="2:46" s="255" customFormat="1" ht="12" customHeight="1">
      <c r="B14" s="39"/>
      <c r="D14" s="254" t="s">
        <v>17</v>
      </c>
      <c r="F14" s="249" t="s">
        <v>32</v>
      </c>
      <c r="I14" s="254" t="s">
        <v>19</v>
      </c>
      <c r="J14" s="50" t="str">
        <f>'[1]Rekapitulace stavby'!AN8</f>
        <v>25. 3. 2020</v>
      </c>
      <c r="L14" s="39"/>
    </row>
    <row r="15" spans="2:46" s="255" customFormat="1" ht="10.9" customHeight="1">
      <c r="B15" s="39"/>
      <c r="L15" s="39"/>
    </row>
    <row r="16" spans="2:46" s="255" customFormat="1" ht="12" customHeight="1">
      <c r="B16" s="39"/>
      <c r="D16" s="254" t="s">
        <v>21</v>
      </c>
      <c r="I16" s="254" t="s">
        <v>22</v>
      </c>
      <c r="J16" s="249" t="str">
        <f>IF('[1]Rekapitulace stavby'!AN10="","",'[1]Rekapitulace stavby'!AN10)</f>
        <v>00259861</v>
      </c>
      <c r="L16" s="39"/>
    </row>
    <row r="17" spans="2:12" s="255" customFormat="1" ht="18" customHeight="1">
      <c r="B17" s="39"/>
      <c r="E17" s="249" t="str">
        <f>IF('[1]Rekapitulace stavby'!E11="","",'[1]Rekapitulace stavby'!E11)</f>
        <v>Městys Chodová Planá</v>
      </c>
      <c r="I17" s="254" t="s">
        <v>25</v>
      </c>
      <c r="J17" s="249" t="str">
        <f>IF('[1]Rekapitulace stavby'!AN11="","",'[1]Rekapitulace stavby'!AN11)</f>
        <v>CZ00259861</v>
      </c>
      <c r="L17" s="39"/>
    </row>
    <row r="18" spans="2:12" s="255" customFormat="1" ht="6.95" customHeight="1">
      <c r="B18" s="39"/>
      <c r="L18" s="39"/>
    </row>
    <row r="19" spans="2:12" s="255" customFormat="1" ht="12" customHeight="1">
      <c r="B19" s="39"/>
      <c r="D19" s="254" t="s">
        <v>27</v>
      </c>
      <c r="I19" s="254" t="s">
        <v>22</v>
      </c>
      <c r="J19" s="249" t="str">
        <f>'[1]Rekapitulace stavby'!AN13</f>
        <v>46883037</v>
      </c>
      <c r="L19" s="39"/>
    </row>
    <row r="20" spans="2:12" s="255" customFormat="1" ht="18" customHeight="1">
      <c r="B20" s="39"/>
      <c r="E20" s="260" t="str">
        <f>'[1]Rekapitulace stavby'!E14</f>
        <v>S&amp;H stavební a obchodní firma, spol. s.r.o.</v>
      </c>
      <c r="F20" s="260"/>
      <c r="G20" s="260"/>
      <c r="H20" s="260"/>
      <c r="I20" s="254" t="s">
        <v>25</v>
      </c>
      <c r="J20" s="249" t="str">
        <f>'[1]Rekapitulace stavby'!AN14</f>
        <v>CZ46883037</v>
      </c>
      <c r="L20" s="39"/>
    </row>
    <row r="21" spans="2:12" s="255" customFormat="1" ht="6.95" customHeight="1">
      <c r="B21" s="39"/>
      <c r="L21" s="39"/>
    </row>
    <row r="22" spans="2:12" s="255" customFormat="1" ht="12" customHeight="1">
      <c r="B22" s="39"/>
      <c r="D22" s="254" t="s">
        <v>31</v>
      </c>
      <c r="I22" s="254" t="s">
        <v>22</v>
      </c>
      <c r="J22" s="249" t="str">
        <f>IF('[1]Rekapitulace stavby'!AN16="","",'[1]Rekapitulace stavby'!AN16)</f>
        <v/>
      </c>
      <c r="L22" s="39"/>
    </row>
    <row r="23" spans="2:12" s="255" customFormat="1" ht="18" customHeight="1">
      <c r="B23" s="39"/>
      <c r="E23" s="249" t="str">
        <f>IF('[1]Rekapitulace stavby'!E17="","",'[1]Rekapitulace stavby'!E17)</f>
        <v xml:space="preserve"> </v>
      </c>
      <c r="I23" s="254" t="s">
        <v>25</v>
      </c>
      <c r="J23" s="249" t="str">
        <f>IF('[1]Rekapitulace stavby'!AN17="","",'[1]Rekapitulace stavby'!AN17)</f>
        <v/>
      </c>
      <c r="L23" s="39"/>
    </row>
    <row r="24" spans="2:12" s="255" customFormat="1" ht="6.95" customHeight="1">
      <c r="B24" s="39"/>
      <c r="L24" s="39"/>
    </row>
    <row r="25" spans="2:12" s="255" customFormat="1" ht="12" customHeight="1">
      <c r="B25" s="39"/>
      <c r="D25" s="254" t="s">
        <v>34</v>
      </c>
      <c r="I25" s="254" t="s">
        <v>22</v>
      </c>
      <c r="J25" s="249" t="str">
        <f>IF('[1]Rekapitulace stavby'!AN19="","",'[1]Rekapitulace stavby'!AN19)</f>
        <v/>
      </c>
      <c r="L25" s="39"/>
    </row>
    <row r="26" spans="2:12" s="255" customFormat="1" ht="18" customHeight="1">
      <c r="B26" s="39"/>
      <c r="E26" s="249" t="str">
        <f>IF('[1]Rekapitulace stavby'!E20="","",'[1]Rekapitulace stavby'!E20)</f>
        <v xml:space="preserve"> </v>
      </c>
      <c r="I26" s="254" t="s">
        <v>25</v>
      </c>
      <c r="J26" s="249" t="str">
        <f>IF('[1]Rekapitulace stavby'!AN20="","",'[1]Rekapitulace stavby'!AN20)</f>
        <v/>
      </c>
      <c r="L26" s="39"/>
    </row>
    <row r="27" spans="2:12" s="255" customFormat="1" ht="6.95" customHeight="1">
      <c r="B27" s="39"/>
      <c r="L27" s="39"/>
    </row>
    <row r="28" spans="2:12" s="255" customFormat="1" ht="12" customHeight="1">
      <c r="B28" s="39"/>
      <c r="D28" s="254" t="s">
        <v>35</v>
      </c>
      <c r="L28" s="39"/>
    </row>
    <row r="29" spans="2:12" s="8" customFormat="1" ht="16.5" customHeight="1">
      <c r="B29" s="90"/>
      <c r="E29" s="263" t="s">
        <v>1</v>
      </c>
      <c r="F29" s="263"/>
      <c r="G29" s="263"/>
      <c r="H29" s="263"/>
      <c r="L29" s="90"/>
    </row>
    <row r="30" spans="2:12" s="255" customFormat="1" ht="6.95" customHeight="1">
      <c r="B30" s="39"/>
      <c r="L30" s="39"/>
    </row>
    <row r="31" spans="2:12" s="255" customFormat="1" ht="6.95" customHeight="1">
      <c r="B31" s="39"/>
      <c r="D31" s="51"/>
      <c r="E31" s="51"/>
      <c r="F31" s="51"/>
      <c r="G31" s="51"/>
      <c r="H31" s="51"/>
      <c r="I31" s="51"/>
      <c r="J31" s="51"/>
      <c r="K31" s="51"/>
      <c r="L31" s="39"/>
    </row>
    <row r="32" spans="2:12" s="255" customFormat="1" ht="25.35" customHeight="1">
      <c r="B32" s="39"/>
      <c r="D32" s="91" t="s">
        <v>36</v>
      </c>
      <c r="J32" s="65">
        <f>ROUND(J125, 2)</f>
        <v>0</v>
      </c>
      <c r="L32" s="39"/>
    </row>
    <row r="33" spans="2:12" s="255" customFormat="1" ht="6.95" customHeight="1">
      <c r="B33" s="39"/>
      <c r="D33" s="51"/>
      <c r="E33" s="51"/>
      <c r="F33" s="51"/>
      <c r="G33" s="51"/>
      <c r="H33" s="51"/>
      <c r="I33" s="51"/>
      <c r="J33" s="51"/>
      <c r="K33" s="51"/>
      <c r="L33" s="39"/>
    </row>
    <row r="34" spans="2:12" s="255" customFormat="1" ht="14.45" customHeight="1">
      <c r="B34" s="39"/>
      <c r="F34" s="252" t="s">
        <v>38</v>
      </c>
      <c r="I34" s="252" t="s">
        <v>37</v>
      </c>
      <c r="J34" s="252" t="s">
        <v>39</v>
      </c>
      <c r="L34" s="39"/>
    </row>
    <row r="35" spans="2:12" s="255" customFormat="1" ht="14.45" customHeight="1">
      <c r="B35" s="39"/>
      <c r="D35" s="92" t="s">
        <v>40</v>
      </c>
      <c r="E35" s="254" t="s">
        <v>41</v>
      </c>
      <c r="F35" s="93">
        <f>ROUND((SUM(BE125:BE148)),  2)</f>
        <v>0</v>
      </c>
      <c r="I35" s="94">
        <v>0.21</v>
      </c>
      <c r="J35" s="93">
        <f>ROUND(((SUM(BE125:BE148))*I35),  2)</f>
        <v>0</v>
      </c>
      <c r="L35" s="39"/>
    </row>
    <row r="36" spans="2:12" s="255" customFormat="1" ht="14.45" customHeight="1">
      <c r="B36" s="39"/>
      <c r="E36" s="254" t="s">
        <v>42</v>
      </c>
      <c r="F36" s="93">
        <f>ROUND((SUM(BF125:BF148)),  2)</f>
        <v>0</v>
      </c>
      <c r="I36" s="94">
        <v>0.15</v>
      </c>
      <c r="J36" s="93">
        <f>ROUND(((SUM(BF125:BF148))*I36),  2)</f>
        <v>0</v>
      </c>
      <c r="L36" s="39"/>
    </row>
    <row r="37" spans="2:12" s="255" customFormat="1" ht="14.45" hidden="1" customHeight="1">
      <c r="B37" s="39"/>
      <c r="E37" s="254" t="s">
        <v>43</v>
      </c>
      <c r="F37" s="93">
        <f>ROUND((SUM(BG125:BG148)),  2)</f>
        <v>0</v>
      </c>
      <c r="I37" s="94">
        <v>0.21</v>
      </c>
      <c r="J37" s="93">
        <f>0</f>
        <v>0</v>
      </c>
      <c r="L37" s="39"/>
    </row>
    <row r="38" spans="2:12" s="255" customFormat="1" ht="14.45" hidden="1" customHeight="1">
      <c r="B38" s="39"/>
      <c r="E38" s="254" t="s">
        <v>44</v>
      </c>
      <c r="F38" s="93">
        <f>ROUND((SUM(BH125:BH148)),  2)</f>
        <v>0</v>
      </c>
      <c r="I38" s="94">
        <v>0.15</v>
      </c>
      <c r="J38" s="93">
        <f>0</f>
        <v>0</v>
      </c>
      <c r="L38" s="39"/>
    </row>
    <row r="39" spans="2:12" s="255" customFormat="1" ht="14.45" hidden="1" customHeight="1">
      <c r="B39" s="39"/>
      <c r="E39" s="254" t="s">
        <v>45</v>
      </c>
      <c r="F39" s="93">
        <f>ROUND((SUM(BI125:BI148)),  2)</f>
        <v>0</v>
      </c>
      <c r="I39" s="94">
        <v>0</v>
      </c>
      <c r="J39" s="93">
        <f>0</f>
        <v>0</v>
      </c>
      <c r="L39" s="39"/>
    </row>
    <row r="40" spans="2:12" s="255" customFormat="1" ht="6.95" customHeight="1">
      <c r="B40" s="39"/>
      <c r="L40" s="39"/>
    </row>
    <row r="41" spans="2:12" s="255" customFormat="1" ht="25.35" customHeight="1">
      <c r="B41" s="39"/>
      <c r="C41" s="244"/>
      <c r="D41" s="96" t="s">
        <v>46</v>
      </c>
      <c r="E41" s="247"/>
      <c r="F41" s="247"/>
      <c r="G41" s="97" t="s">
        <v>47</v>
      </c>
      <c r="H41" s="98" t="s">
        <v>48</v>
      </c>
      <c r="I41" s="247"/>
      <c r="J41" s="99">
        <f>SUM(J32:J39)</f>
        <v>0</v>
      </c>
      <c r="K41" s="246"/>
      <c r="L41" s="39"/>
    </row>
    <row r="42" spans="2:12" s="255" customFormat="1" ht="14.45" customHeight="1">
      <c r="B42" s="39"/>
      <c r="L42" s="39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255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255" customFormat="1" ht="12.75">
      <c r="B61" s="39"/>
      <c r="D61" s="42" t="s">
        <v>51</v>
      </c>
      <c r="E61" s="245"/>
      <c r="F61" s="101" t="s">
        <v>52</v>
      </c>
      <c r="G61" s="42" t="s">
        <v>51</v>
      </c>
      <c r="H61" s="245"/>
      <c r="I61" s="245"/>
      <c r="J61" s="102" t="s">
        <v>52</v>
      </c>
      <c r="K61" s="245"/>
      <c r="L61" s="39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255" customFormat="1" ht="12.75">
      <c r="B65" s="39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39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255" customFormat="1" ht="12.75">
      <c r="B76" s="39"/>
      <c r="D76" s="42" t="s">
        <v>51</v>
      </c>
      <c r="E76" s="245"/>
      <c r="F76" s="101" t="s">
        <v>52</v>
      </c>
      <c r="G76" s="42" t="s">
        <v>51</v>
      </c>
      <c r="H76" s="245"/>
      <c r="I76" s="245"/>
      <c r="J76" s="102" t="s">
        <v>52</v>
      </c>
      <c r="K76" s="245"/>
      <c r="L76" s="39"/>
    </row>
    <row r="77" spans="2:12" s="255" customFormat="1" ht="14.45" customHeight="1">
      <c r="B77" s="225"/>
      <c r="C77" s="224"/>
      <c r="D77" s="224"/>
      <c r="E77" s="224"/>
      <c r="F77" s="224"/>
      <c r="G77" s="224"/>
      <c r="H77" s="224"/>
      <c r="I77" s="224"/>
      <c r="J77" s="224"/>
      <c r="K77" s="224"/>
      <c r="L77" s="39"/>
    </row>
    <row r="81" spans="2:12" s="255" customFormat="1" ht="6.95" customHeight="1">
      <c r="B81" s="243"/>
      <c r="C81" s="242"/>
      <c r="D81" s="242"/>
      <c r="E81" s="242"/>
      <c r="F81" s="242"/>
      <c r="G81" s="242"/>
      <c r="H81" s="242"/>
      <c r="I81" s="242"/>
      <c r="J81" s="242"/>
      <c r="K81" s="242"/>
      <c r="L81" s="39"/>
    </row>
    <row r="82" spans="2:12" s="255" customFormat="1" ht="24.95" customHeight="1">
      <c r="B82" s="39"/>
      <c r="C82" s="21" t="s">
        <v>115</v>
      </c>
      <c r="L82" s="39"/>
    </row>
    <row r="83" spans="2:12" s="255" customFormat="1" ht="6.95" customHeight="1">
      <c r="B83" s="39"/>
      <c r="L83" s="39"/>
    </row>
    <row r="84" spans="2:12" s="255" customFormat="1" ht="12" customHeight="1">
      <c r="B84" s="39"/>
      <c r="C84" s="254" t="s">
        <v>13</v>
      </c>
      <c r="L84" s="39"/>
    </row>
    <row r="85" spans="2:12" s="255" customFormat="1" ht="16.5" customHeight="1">
      <c r="B85" s="39"/>
      <c r="E85" s="300" t="str">
        <f>E7</f>
        <v>Tělocvična - Chodová Planá</v>
      </c>
      <c r="F85" s="301"/>
      <c r="G85" s="301"/>
      <c r="H85" s="301"/>
      <c r="L85" s="39"/>
    </row>
    <row r="86" spans="2:12" ht="12" customHeight="1">
      <c r="B86" s="20"/>
      <c r="C86" s="254" t="s">
        <v>111</v>
      </c>
      <c r="L86" s="20"/>
    </row>
    <row r="87" spans="2:12" s="255" customFormat="1" ht="16.5" customHeight="1">
      <c r="B87" s="39"/>
      <c r="E87" s="300" t="s">
        <v>112</v>
      </c>
      <c r="F87" s="302"/>
      <c r="G87" s="302"/>
      <c r="H87" s="302"/>
      <c r="L87" s="39"/>
    </row>
    <row r="88" spans="2:12" s="255" customFormat="1" ht="12" customHeight="1">
      <c r="B88" s="39"/>
      <c r="C88" s="254" t="s">
        <v>113</v>
      </c>
      <c r="L88" s="39"/>
    </row>
    <row r="89" spans="2:12" s="255" customFormat="1" ht="16.5" customHeight="1">
      <c r="B89" s="39"/>
      <c r="E89" s="298" t="str">
        <f>E11</f>
        <v>41 - Sportovní podlahy - změna povrchu</v>
      </c>
      <c r="F89" s="302"/>
      <c r="G89" s="302"/>
      <c r="H89" s="302"/>
      <c r="L89" s="39"/>
    </row>
    <row r="90" spans="2:12" s="255" customFormat="1" ht="6.95" customHeight="1">
      <c r="B90" s="39"/>
      <c r="L90" s="39"/>
    </row>
    <row r="91" spans="2:12" s="255" customFormat="1" ht="12" customHeight="1">
      <c r="B91" s="39"/>
      <c r="C91" s="254" t="s">
        <v>17</v>
      </c>
      <c r="F91" s="249" t="str">
        <f>F14</f>
        <v xml:space="preserve"> </v>
      </c>
      <c r="I91" s="254" t="s">
        <v>19</v>
      </c>
      <c r="J91" s="50" t="str">
        <f>IF(J14="","",J14)</f>
        <v>25. 3. 2020</v>
      </c>
      <c r="L91" s="39"/>
    </row>
    <row r="92" spans="2:12" s="255" customFormat="1" ht="6.95" customHeight="1">
      <c r="B92" s="39"/>
      <c r="L92" s="39"/>
    </row>
    <row r="93" spans="2:12" s="255" customFormat="1" ht="15.2" customHeight="1">
      <c r="B93" s="39"/>
      <c r="C93" s="254" t="s">
        <v>21</v>
      </c>
      <c r="F93" s="249" t="str">
        <f>E17</f>
        <v>Městys Chodová Planá</v>
      </c>
      <c r="I93" s="254" t="s">
        <v>31</v>
      </c>
      <c r="J93" s="251" t="str">
        <f>E23</f>
        <v xml:space="preserve"> </v>
      </c>
      <c r="L93" s="39"/>
    </row>
    <row r="94" spans="2:12" s="255" customFormat="1" ht="15.2" customHeight="1">
      <c r="B94" s="39"/>
      <c r="C94" s="254" t="s">
        <v>27</v>
      </c>
      <c r="F94" s="249" t="str">
        <f>IF(E20="","",E20)</f>
        <v>S&amp;H stavební a obchodní firma, spol. s.r.o.</v>
      </c>
      <c r="I94" s="254" t="s">
        <v>34</v>
      </c>
      <c r="J94" s="251" t="str">
        <f>E26</f>
        <v xml:space="preserve"> </v>
      </c>
      <c r="L94" s="39"/>
    </row>
    <row r="95" spans="2:12" s="255" customFormat="1" ht="10.35" customHeight="1">
      <c r="B95" s="39"/>
      <c r="L95" s="39"/>
    </row>
    <row r="96" spans="2:12" s="255" customFormat="1" ht="29.25" customHeight="1">
      <c r="B96" s="39"/>
      <c r="C96" s="103" t="s">
        <v>116</v>
      </c>
      <c r="D96" s="244"/>
      <c r="E96" s="244"/>
      <c r="F96" s="244"/>
      <c r="G96" s="244"/>
      <c r="H96" s="244"/>
      <c r="I96" s="244"/>
      <c r="J96" s="104" t="s">
        <v>117</v>
      </c>
      <c r="K96" s="244"/>
      <c r="L96" s="39"/>
    </row>
    <row r="97" spans="2:47" s="255" customFormat="1" ht="10.35" customHeight="1">
      <c r="B97" s="39"/>
      <c r="L97" s="39"/>
    </row>
    <row r="98" spans="2:47" s="255" customFormat="1" ht="22.9" customHeight="1">
      <c r="B98" s="39"/>
      <c r="C98" s="105" t="s">
        <v>118</v>
      </c>
      <c r="J98" s="65">
        <f>J125</f>
        <v>0</v>
      </c>
      <c r="L98" s="39"/>
      <c r="AU98" s="226" t="s">
        <v>119</v>
      </c>
    </row>
    <row r="99" spans="2:47" s="9" customFormat="1" ht="24.95" customHeight="1">
      <c r="B99" s="106"/>
      <c r="D99" s="107" t="s">
        <v>362</v>
      </c>
      <c r="E99" s="108"/>
      <c r="F99" s="108"/>
      <c r="G99" s="108"/>
      <c r="H99" s="108"/>
      <c r="I99" s="108"/>
      <c r="J99" s="109">
        <f>J126</f>
        <v>-856515.45</v>
      </c>
      <c r="L99" s="106"/>
    </row>
    <row r="100" spans="2:47" s="9" customFormat="1" ht="24.95" customHeight="1">
      <c r="B100" s="106"/>
      <c r="D100" s="107" t="s">
        <v>363</v>
      </c>
      <c r="E100" s="108"/>
      <c r="F100" s="108"/>
      <c r="G100" s="108"/>
      <c r="H100" s="108"/>
      <c r="I100" s="108"/>
      <c r="J100" s="109">
        <f>J134</f>
        <v>-1163259.83</v>
      </c>
      <c r="L100" s="106"/>
    </row>
    <row r="101" spans="2:47" s="9" customFormat="1" ht="24.95" customHeight="1">
      <c r="B101" s="106"/>
      <c r="D101" s="107" t="s">
        <v>364</v>
      </c>
      <c r="E101" s="108"/>
      <c r="F101" s="108"/>
      <c r="G101" s="108"/>
      <c r="H101" s="108"/>
      <c r="I101" s="108"/>
      <c r="J101" s="109">
        <f>J141</f>
        <v>-57697.5</v>
      </c>
      <c r="L101" s="106"/>
    </row>
    <row r="102" spans="2:47" s="9" customFormat="1" ht="24.95" customHeight="1">
      <c r="B102" s="106"/>
      <c r="D102" s="107" t="s">
        <v>365</v>
      </c>
      <c r="E102" s="108"/>
      <c r="F102" s="108"/>
      <c r="G102" s="108"/>
      <c r="H102" s="108"/>
      <c r="I102" s="108"/>
      <c r="J102" s="109">
        <f>J143</f>
        <v>2077472.7799999998</v>
      </c>
      <c r="L102" s="106"/>
    </row>
    <row r="103" spans="2:47" s="10" customFormat="1" ht="19.899999999999999" customHeight="1">
      <c r="B103" s="110"/>
      <c r="D103" s="111" t="s">
        <v>366</v>
      </c>
      <c r="E103" s="112"/>
      <c r="F103" s="112"/>
      <c r="G103" s="112"/>
      <c r="H103" s="112"/>
      <c r="I103" s="112"/>
      <c r="J103" s="113">
        <f>J144</f>
        <v>2077472.7799999998</v>
      </c>
      <c r="L103" s="110"/>
    </row>
    <row r="104" spans="2:47" s="255" customFormat="1" ht="21.75" customHeight="1">
      <c r="B104" s="39"/>
      <c r="L104" s="39"/>
    </row>
    <row r="105" spans="2:47" s="255" customFormat="1" ht="6.95" customHeight="1">
      <c r="B105" s="225"/>
      <c r="C105" s="224"/>
      <c r="D105" s="224"/>
      <c r="E105" s="224"/>
      <c r="F105" s="224"/>
      <c r="G105" s="224"/>
      <c r="H105" s="224"/>
      <c r="I105" s="224"/>
      <c r="J105" s="224"/>
      <c r="K105" s="224"/>
      <c r="L105" s="39"/>
    </row>
    <row r="109" spans="2:47" s="255" customFormat="1" ht="6.95" customHeight="1">
      <c r="B109" s="243"/>
      <c r="C109" s="242"/>
      <c r="D109" s="242"/>
      <c r="E109" s="242"/>
      <c r="F109" s="242"/>
      <c r="G109" s="242"/>
      <c r="H109" s="242"/>
      <c r="I109" s="242"/>
      <c r="J109" s="242"/>
      <c r="K109" s="242"/>
      <c r="L109" s="39"/>
    </row>
    <row r="110" spans="2:47" s="255" customFormat="1" ht="24.95" customHeight="1">
      <c r="B110" s="39"/>
      <c r="C110" s="21" t="s">
        <v>125</v>
      </c>
      <c r="L110" s="39"/>
    </row>
    <row r="111" spans="2:47" s="255" customFormat="1" ht="6.95" customHeight="1">
      <c r="B111" s="39"/>
      <c r="L111" s="39"/>
    </row>
    <row r="112" spans="2:47" s="255" customFormat="1" ht="12" customHeight="1">
      <c r="B112" s="39"/>
      <c r="C112" s="254" t="s">
        <v>13</v>
      </c>
      <c r="L112" s="39"/>
    </row>
    <row r="113" spans="2:65" s="255" customFormat="1" ht="16.5" customHeight="1">
      <c r="B113" s="39"/>
      <c r="E113" s="300" t="str">
        <f>E7</f>
        <v>Tělocvična - Chodová Planá</v>
      </c>
      <c r="F113" s="301"/>
      <c r="G113" s="301"/>
      <c r="H113" s="301"/>
      <c r="L113" s="39"/>
    </row>
    <row r="114" spans="2:65" ht="12" customHeight="1">
      <c r="B114" s="20"/>
      <c r="C114" s="254" t="s">
        <v>111</v>
      </c>
      <c r="L114" s="20"/>
    </row>
    <row r="115" spans="2:65" s="255" customFormat="1" ht="16.5" customHeight="1">
      <c r="B115" s="39"/>
      <c r="E115" s="300" t="s">
        <v>112</v>
      </c>
      <c r="F115" s="302"/>
      <c r="G115" s="302"/>
      <c r="H115" s="302"/>
      <c r="L115" s="39"/>
    </row>
    <row r="116" spans="2:65" s="255" customFormat="1" ht="12" customHeight="1">
      <c r="B116" s="39"/>
      <c r="C116" s="254" t="s">
        <v>113</v>
      </c>
      <c r="L116" s="39"/>
    </row>
    <row r="117" spans="2:65" s="255" customFormat="1" ht="16.5" customHeight="1">
      <c r="B117" s="39"/>
      <c r="E117" s="298" t="str">
        <f>E11</f>
        <v>41 - Sportovní podlahy - změna povrchu</v>
      </c>
      <c r="F117" s="302"/>
      <c r="G117" s="302"/>
      <c r="H117" s="302"/>
      <c r="L117" s="39"/>
    </row>
    <row r="118" spans="2:65" s="255" customFormat="1" ht="6.95" customHeight="1">
      <c r="B118" s="39"/>
      <c r="L118" s="39"/>
    </row>
    <row r="119" spans="2:65" s="255" customFormat="1" ht="12" customHeight="1">
      <c r="B119" s="39"/>
      <c r="C119" s="254" t="s">
        <v>17</v>
      </c>
      <c r="F119" s="249" t="str">
        <f>F14</f>
        <v xml:space="preserve"> </v>
      </c>
      <c r="I119" s="254" t="s">
        <v>19</v>
      </c>
      <c r="J119" s="50" t="str">
        <f>IF(J14="","",J14)</f>
        <v>25. 3. 2020</v>
      </c>
      <c r="L119" s="39"/>
    </row>
    <row r="120" spans="2:65" s="255" customFormat="1" ht="6.95" customHeight="1">
      <c r="B120" s="39"/>
      <c r="L120" s="39"/>
    </row>
    <row r="121" spans="2:65" s="255" customFormat="1" ht="15.2" customHeight="1">
      <c r="B121" s="39"/>
      <c r="C121" s="254" t="s">
        <v>21</v>
      </c>
      <c r="F121" s="249" t="str">
        <f>E17</f>
        <v>Městys Chodová Planá</v>
      </c>
      <c r="I121" s="254" t="s">
        <v>31</v>
      </c>
      <c r="J121" s="251" t="str">
        <f>E23</f>
        <v xml:space="preserve"> </v>
      </c>
      <c r="L121" s="39"/>
    </row>
    <row r="122" spans="2:65" s="255" customFormat="1" ht="15.2" customHeight="1">
      <c r="B122" s="39"/>
      <c r="C122" s="254" t="s">
        <v>27</v>
      </c>
      <c r="F122" s="249" t="str">
        <f>IF(E20="","",E20)</f>
        <v>S&amp;H stavební a obchodní firma, spol. s.r.o.</v>
      </c>
      <c r="I122" s="254" t="s">
        <v>34</v>
      </c>
      <c r="J122" s="251" t="str">
        <f>E26</f>
        <v xml:space="preserve"> </v>
      </c>
      <c r="L122" s="39"/>
    </row>
    <row r="123" spans="2:65" s="255" customFormat="1" ht="10.35" customHeight="1">
      <c r="B123" s="39"/>
      <c r="L123" s="39"/>
    </row>
    <row r="124" spans="2:65" s="11" customFormat="1" ht="29.25" customHeight="1">
      <c r="B124" s="120"/>
      <c r="C124" s="116" t="s">
        <v>126</v>
      </c>
      <c r="D124" s="117" t="s">
        <v>60</v>
      </c>
      <c r="E124" s="117" t="s">
        <v>56</v>
      </c>
      <c r="F124" s="117" t="s">
        <v>57</v>
      </c>
      <c r="G124" s="117" t="s">
        <v>127</v>
      </c>
      <c r="H124" s="117" t="s">
        <v>128</v>
      </c>
      <c r="I124" s="117" t="s">
        <v>129</v>
      </c>
      <c r="J124" s="118" t="s">
        <v>117</v>
      </c>
      <c r="K124" s="119" t="s">
        <v>130</v>
      </c>
      <c r="L124" s="120"/>
      <c r="M124" s="57" t="s">
        <v>1</v>
      </c>
      <c r="N124" s="58" t="s">
        <v>40</v>
      </c>
      <c r="O124" s="58" t="s">
        <v>131</v>
      </c>
      <c r="P124" s="58" t="s">
        <v>132</v>
      </c>
      <c r="Q124" s="58" t="s">
        <v>133</v>
      </c>
      <c r="R124" s="58" t="s">
        <v>134</v>
      </c>
      <c r="S124" s="58" t="s">
        <v>135</v>
      </c>
      <c r="T124" s="59" t="s">
        <v>136</v>
      </c>
    </row>
    <row r="125" spans="2:65" s="255" customFormat="1" ht="22.9" customHeight="1">
      <c r="B125" s="39"/>
      <c r="C125" s="64" t="s">
        <v>137</v>
      </c>
      <c r="J125" s="241">
        <f>BK125</f>
        <v>0</v>
      </c>
      <c r="L125" s="39"/>
      <c r="M125" s="240"/>
      <c r="N125" s="51"/>
      <c r="O125" s="51"/>
      <c r="P125" s="239">
        <f>P126+P134+P141+P143</f>
        <v>0</v>
      </c>
      <c r="Q125" s="51"/>
      <c r="R125" s="239">
        <f>R126+R134+R141+R143</f>
        <v>0</v>
      </c>
      <c r="S125" s="51"/>
      <c r="T125" s="238">
        <f>T126+T134+T141+T143</f>
        <v>0</v>
      </c>
      <c r="AT125" s="226" t="s">
        <v>74</v>
      </c>
      <c r="AU125" s="226" t="s">
        <v>119</v>
      </c>
      <c r="BK125" s="124">
        <f>BK126+BK134+BK141+BK143</f>
        <v>0</v>
      </c>
    </row>
    <row r="126" spans="2:65" s="230" customFormat="1" ht="25.9" customHeight="1">
      <c r="B126" s="234"/>
      <c r="D126" s="126" t="s">
        <v>74</v>
      </c>
      <c r="E126" s="127" t="s">
        <v>367</v>
      </c>
      <c r="F126" s="127" t="s">
        <v>368</v>
      </c>
      <c r="J126" s="235">
        <f>BK126</f>
        <v>-856515.45</v>
      </c>
      <c r="L126" s="234"/>
      <c r="M126" s="233"/>
      <c r="P126" s="232">
        <f>SUM(P127:P133)</f>
        <v>0</v>
      </c>
      <c r="R126" s="232">
        <f>SUM(R127:R133)</f>
        <v>0</v>
      </c>
      <c r="T126" s="231">
        <f>SUM(T127:T133)</f>
        <v>0</v>
      </c>
      <c r="AR126" s="126" t="s">
        <v>82</v>
      </c>
      <c r="AT126" s="133" t="s">
        <v>74</v>
      </c>
      <c r="AU126" s="133" t="s">
        <v>75</v>
      </c>
      <c r="AY126" s="126" t="s">
        <v>140</v>
      </c>
      <c r="BK126" s="134">
        <f>SUM(BK127:BK133)</f>
        <v>-856515.45</v>
      </c>
    </row>
    <row r="127" spans="2:65" s="255" customFormat="1" ht="24.2" customHeight="1">
      <c r="B127" s="229"/>
      <c r="C127" s="138" t="s">
        <v>146</v>
      </c>
      <c r="D127" s="138" t="s">
        <v>142</v>
      </c>
      <c r="E127" s="139" t="s">
        <v>369</v>
      </c>
      <c r="F127" s="140" t="s">
        <v>370</v>
      </c>
      <c r="G127" s="141" t="s">
        <v>204</v>
      </c>
      <c r="H127" s="142">
        <v>-3140</v>
      </c>
      <c r="I127" s="143">
        <v>10.5</v>
      </c>
      <c r="J127" s="143">
        <f t="shared" ref="J127:J133" si="0">ROUND(I127*H127,2)</f>
        <v>-32970</v>
      </c>
      <c r="K127" s="228"/>
      <c r="L127" s="39"/>
      <c r="M127" s="145" t="s">
        <v>1</v>
      </c>
      <c r="N127" s="237" t="s">
        <v>41</v>
      </c>
      <c r="O127" s="236">
        <v>0</v>
      </c>
      <c r="P127" s="236">
        <f t="shared" ref="P127:P133" si="1">O127*H127</f>
        <v>0</v>
      </c>
      <c r="Q127" s="236">
        <v>0</v>
      </c>
      <c r="R127" s="236">
        <f t="shared" ref="R127:R133" si="2">Q127*H127</f>
        <v>0</v>
      </c>
      <c r="S127" s="236">
        <v>0</v>
      </c>
      <c r="T127" s="148">
        <f t="shared" ref="T127:T133" si="3">S127*H127</f>
        <v>0</v>
      </c>
      <c r="AR127" s="149" t="s">
        <v>98</v>
      </c>
      <c r="AT127" s="149" t="s">
        <v>142</v>
      </c>
      <c r="AU127" s="149" t="s">
        <v>80</v>
      </c>
      <c r="AY127" s="226" t="s">
        <v>140</v>
      </c>
      <c r="BE127" s="227">
        <f t="shared" ref="BE127:BE133" si="4">IF(N127="základní",J127,0)</f>
        <v>-32970</v>
      </c>
      <c r="BF127" s="227">
        <f t="shared" ref="BF127:BF133" si="5">IF(N127="snížená",J127,0)</f>
        <v>0</v>
      </c>
      <c r="BG127" s="227">
        <f t="shared" ref="BG127:BG133" si="6">IF(N127="zákl. přenesená",J127,0)</f>
        <v>0</v>
      </c>
      <c r="BH127" s="227">
        <f t="shared" ref="BH127:BH133" si="7">IF(N127="sníž. přenesená",J127,0)</f>
        <v>0</v>
      </c>
      <c r="BI127" s="227">
        <f t="shared" ref="BI127:BI133" si="8">IF(N127="nulová",J127,0)</f>
        <v>0</v>
      </c>
      <c r="BJ127" s="226" t="s">
        <v>80</v>
      </c>
      <c r="BK127" s="227">
        <f t="shared" ref="BK127:BK133" si="9">ROUND(I127*H127,2)</f>
        <v>-32970</v>
      </c>
      <c r="BL127" s="226" t="s">
        <v>98</v>
      </c>
      <c r="BM127" s="149" t="s">
        <v>371</v>
      </c>
    </row>
    <row r="128" spans="2:65" s="255" customFormat="1" ht="24.2" customHeight="1">
      <c r="B128" s="229"/>
      <c r="C128" s="138" t="s">
        <v>151</v>
      </c>
      <c r="D128" s="138" t="s">
        <v>142</v>
      </c>
      <c r="E128" s="139" t="s">
        <v>372</v>
      </c>
      <c r="F128" s="140" t="s">
        <v>373</v>
      </c>
      <c r="G128" s="141" t="s">
        <v>145</v>
      </c>
      <c r="H128" s="142">
        <v>-8.8059999999999992</v>
      </c>
      <c r="I128" s="143">
        <v>6825</v>
      </c>
      <c r="J128" s="143">
        <f t="shared" si="0"/>
        <v>-60100.95</v>
      </c>
      <c r="K128" s="228"/>
      <c r="L128" s="39"/>
      <c r="M128" s="145" t="s">
        <v>1</v>
      </c>
      <c r="N128" s="237" t="s">
        <v>41</v>
      </c>
      <c r="O128" s="236">
        <v>0</v>
      </c>
      <c r="P128" s="236">
        <f t="shared" si="1"/>
        <v>0</v>
      </c>
      <c r="Q128" s="236">
        <v>0</v>
      </c>
      <c r="R128" s="236">
        <f t="shared" si="2"/>
        <v>0</v>
      </c>
      <c r="S128" s="236">
        <v>0</v>
      </c>
      <c r="T128" s="148">
        <f t="shared" si="3"/>
        <v>0</v>
      </c>
      <c r="AR128" s="149" t="s">
        <v>98</v>
      </c>
      <c r="AT128" s="149" t="s">
        <v>142</v>
      </c>
      <c r="AU128" s="149" t="s">
        <v>80</v>
      </c>
      <c r="AY128" s="226" t="s">
        <v>140</v>
      </c>
      <c r="BE128" s="227">
        <f t="shared" si="4"/>
        <v>-60100.95</v>
      </c>
      <c r="BF128" s="227">
        <f t="shared" si="5"/>
        <v>0</v>
      </c>
      <c r="BG128" s="227">
        <f t="shared" si="6"/>
        <v>0</v>
      </c>
      <c r="BH128" s="227">
        <f t="shared" si="7"/>
        <v>0</v>
      </c>
      <c r="BI128" s="227">
        <f t="shared" si="8"/>
        <v>0</v>
      </c>
      <c r="BJ128" s="226" t="s">
        <v>80</v>
      </c>
      <c r="BK128" s="227">
        <f t="shared" si="9"/>
        <v>-60100.95</v>
      </c>
      <c r="BL128" s="226" t="s">
        <v>98</v>
      </c>
      <c r="BM128" s="149" t="s">
        <v>374</v>
      </c>
    </row>
    <row r="129" spans="2:65" s="255" customFormat="1" ht="24.2" customHeight="1">
      <c r="B129" s="229"/>
      <c r="C129" s="138" t="s">
        <v>80</v>
      </c>
      <c r="D129" s="138" t="s">
        <v>142</v>
      </c>
      <c r="E129" s="139" t="s">
        <v>375</v>
      </c>
      <c r="F129" s="140" t="s">
        <v>376</v>
      </c>
      <c r="G129" s="141" t="s">
        <v>162</v>
      </c>
      <c r="H129" s="142">
        <v>-785</v>
      </c>
      <c r="I129" s="143">
        <v>210</v>
      </c>
      <c r="J129" s="143">
        <f t="shared" si="0"/>
        <v>-164850</v>
      </c>
      <c r="K129" s="228"/>
      <c r="L129" s="39"/>
      <c r="M129" s="145" t="s">
        <v>1</v>
      </c>
      <c r="N129" s="237" t="s">
        <v>41</v>
      </c>
      <c r="O129" s="236">
        <v>0</v>
      </c>
      <c r="P129" s="236">
        <f t="shared" si="1"/>
        <v>0</v>
      </c>
      <c r="Q129" s="236">
        <v>0</v>
      </c>
      <c r="R129" s="236">
        <f t="shared" si="2"/>
        <v>0</v>
      </c>
      <c r="S129" s="236">
        <v>0</v>
      </c>
      <c r="T129" s="148">
        <f t="shared" si="3"/>
        <v>0</v>
      </c>
      <c r="AR129" s="149" t="s">
        <v>98</v>
      </c>
      <c r="AT129" s="149" t="s">
        <v>142</v>
      </c>
      <c r="AU129" s="149" t="s">
        <v>80</v>
      </c>
      <c r="AY129" s="226" t="s">
        <v>140</v>
      </c>
      <c r="BE129" s="227">
        <f t="shared" si="4"/>
        <v>-164850</v>
      </c>
      <c r="BF129" s="227">
        <f t="shared" si="5"/>
        <v>0</v>
      </c>
      <c r="BG129" s="227">
        <f t="shared" si="6"/>
        <v>0</v>
      </c>
      <c r="BH129" s="227">
        <f t="shared" si="7"/>
        <v>0</v>
      </c>
      <c r="BI129" s="227">
        <f t="shared" si="8"/>
        <v>0</v>
      </c>
      <c r="BJ129" s="226" t="s">
        <v>80</v>
      </c>
      <c r="BK129" s="227">
        <f t="shared" si="9"/>
        <v>-164850</v>
      </c>
      <c r="BL129" s="226" t="s">
        <v>98</v>
      </c>
      <c r="BM129" s="149" t="s">
        <v>377</v>
      </c>
    </row>
    <row r="130" spans="2:65" s="255" customFormat="1" ht="24.2" customHeight="1">
      <c r="B130" s="229"/>
      <c r="C130" s="138" t="s">
        <v>82</v>
      </c>
      <c r="D130" s="138" t="s">
        <v>142</v>
      </c>
      <c r="E130" s="139" t="s">
        <v>378</v>
      </c>
      <c r="F130" s="140" t="s">
        <v>379</v>
      </c>
      <c r="G130" s="141" t="s">
        <v>162</v>
      </c>
      <c r="H130" s="142">
        <v>-1570</v>
      </c>
      <c r="I130" s="143">
        <v>189</v>
      </c>
      <c r="J130" s="143">
        <f t="shared" si="0"/>
        <v>-296730</v>
      </c>
      <c r="K130" s="228"/>
      <c r="L130" s="39"/>
      <c r="M130" s="145" t="s">
        <v>1</v>
      </c>
      <c r="N130" s="237" t="s">
        <v>41</v>
      </c>
      <c r="O130" s="236">
        <v>0</v>
      </c>
      <c r="P130" s="236">
        <f t="shared" si="1"/>
        <v>0</v>
      </c>
      <c r="Q130" s="236">
        <v>0</v>
      </c>
      <c r="R130" s="236">
        <f t="shared" si="2"/>
        <v>0</v>
      </c>
      <c r="S130" s="236">
        <v>0</v>
      </c>
      <c r="T130" s="148">
        <f t="shared" si="3"/>
        <v>0</v>
      </c>
      <c r="AR130" s="149" t="s">
        <v>98</v>
      </c>
      <c r="AT130" s="149" t="s">
        <v>142</v>
      </c>
      <c r="AU130" s="149" t="s">
        <v>80</v>
      </c>
      <c r="AY130" s="226" t="s">
        <v>140</v>
      </c>
      <c r="BE130" s="227">
        <f t="shared" si="4"/>
        <v>-296730</v>
      </c>
      <c r="BF130" s="227">
        <f t="shared" si="5"/>
        <v>0</v>
      </c>
      <c r="BG130" s="227">
        <f t="shared" si="6"/>
        <v>0</v>
      </c>
      <c r="BH130" s="227">
        <f t="shared" si="7"/>
        <v>0</v>
      </c>
      <c r="BI130" s="227">
        <f t="shared" si="8"/>
        <v>0</v>
      </c>
      <c r="BJ130" s="226" t="s">
        <v>80</v>
      </c>
      <c r="BK130" s="227">
        <f t="shared" si="9"/>
        <v>-296730</v>
      </c>
      <c r="BL130" s="226" t="s">
        <v>98</v>
      </c>
      <c r="BM130" s="149" t="s">
        <v>380</v>
      </c>
    </row>
    <row r="131" spans="2:65" s="255" customFormat="1" ht="24.2" customHeight="1">
      <c r="B131" s="229"/>
      <c r="C131" s="138" t="s">
        <v>159</v>
      </c>
      <c r="D131" s="138" t="s">
        <v>142</v>
      </c>
      <c r="E131" s="139" t="s">
        <v>381</v>
      </c>
      <c r="F131" s="140" t="s">
        <v>382</v>
      </c>
      <c r="G131" s="141" t="s">
        <v>162</v>
      </c>
      <c r="H131" s="142">
        <v>-785</v>
      </c>
      <c r="I131" s="143">
        <v>189</v>
      </c>
      <c r="J131" s="143">
        <f t="shared" si="0"/>
        <v>-148365</v>
      </c>
      <c r="K131" s="228"/>
      <c r="L131" s="39"/>
      <c r="M131" s="145" t="s">
        <v>1</v>
      </c>
      <c r="N131" s="237" t="s">
        <v>41</v>
      </c>
      <c r="O131" s="236">
        <v>0</v>
      </c>
      <c r="P131" s="236">
        <f t="shared" si="1"/>
        <v>0</v>
      </c>
      <c r="Q131" s="236">
        <v>0</v>
      </c>
      <c r="R131" s="236">
        <f t="shared" si="2"/>
        <v>0</v>
      </c>
      <c r="S131" s="236">
        <v>0</v>
      </c>
      <c r="T131" s="148">
        <f t="shared" si="3"/>
        <v>0</v>
      </c>
      <c r="AR131" s="149" t="s">
        <v>98</v>
      </c>
      <c r="AT131" s="149" t="s">
        <v>142</v>
      </c>
      <c r="AU131" s="149" t="s">
        <v>80</v>
      </c>
      <c r="AY131" s="226" t="s">
        <v>140</v>
      </c>
      <c r="BE131" s="227">
        <f t="shared" si="4"/>
        <v>-148365</v>
      </c>
      <c r="BF131" s="227">
        <f t="shared" si="5"/>
        <v>0</v>
      </c>
      <c r="BG131" s="227">
        <f t="shared" si="6"/>
        <v>0</v>
      </c>
      <c r="BH131" s="227">
        <f t="shared" si="7"/>
        <v>0</v>
      </c>
      <c r="BI131" s="227">
        <f t="shared" si="8"/>
        <v>0</v>
      </c>
      <c r="BJ131" s="226" t="s">
        <v>80</v>
      </c>
      <c r="BK131" s="227">
        <f t="shared" si="9"/>
        <v>-148365</v>
      </c>
      <c r="BL131" s="226" t="s">
        <v>98</v>
      </c>
      <c r="BM131" s="149" t="s">
        <v>383</v>
      </c>
    </row>
    <row r="132" spans="2:65" s="255" customFormat="1" ht="14.45" customHeight="1">
      <c r="B132" s="229"/>
      <c r="C132" s="138" t="s">
        <v>205</v>
      </c>
      <c r="D132" s="138" t="s">
        <v>142</v>
      </c>
      <c r="E132" s="139" t="s">
        <v>384</v>
      </c>
      <c r="F132" s="140" t="s">
        <v>385</v>
      </c>
      <c r="G132" s="141" t="s">
        <v>145</v>
      </c>
      <c r="H132" s="142">
        <v>-26.58</v>
      </c>
      <c r="I132" s="143">
        <v>5250</v>
      </c>
      <c r="J132" s="143">
        <f t="shared" si="0"/>
        <v>-139545</v>
      </c>
      <c r="K132" s="228"/>
      <c r="L132" s="39"/>
      <c r="M132" s="145" t="s">
        <v>1</v>
      </c>
      <c r="N132" s="237" t="s">
        <v>41</v>
      </c>
      <c r="O132" s="236">
        <v>0</v>
      </c>
      <c r="P132" s="236">
        <f t="shared" si="1"/>
        <v>0</v>
      </c>
      <c r="Q132" s="236">
        <v>0</v>
      </c>
      <c r="R132" s="236">
        <f t="shared" si="2"/>
        <v>0</v>
      </c>
      <c r="S132" s="236">
        <v>0</v>
      </c>
      <c r="T132" s="148">
        <f t="shared" si="3"/>
        <v>0</v>
      </c>
      <c r="AR132" s="149" t="s">
        <v>98</v>
      </c>
      <c r="AT132" s="149" t="s">
        <v>142</v>
      </c>
      <c r="AU132" s="149" t="s">
        <v>80</v>
      </c>
      <c r="AY132" s="226" t="s">
        <v>140</v>
      </c>
      <c r="BE132" s="227">
        <f t="shared" si="4"/>
        <v>-139545</v>
      </c>
      <c r="BF132" s="227">
        <f t="shared" si="5"/>
        <v>0</v>
      </c>
      <c r="BG132" s="227">
        <f t="shared" si="6"/>
        <v>0</v>
      </c>
      <c r="BH132" s="227">
        <f t="shared" si="7"/>
        <v>0</v>
      </c>
      <c r="BI132" s="227">
        <f t="shared" si="8"/>
        <v>0</v>
      </c>
      <c r="BJ132" s="226" t="s">
        <v>80</v>
      </c>
      <c r="BK132" s="227">
        <f t="shared" si="9"/>
        <v>-139545</v>
      </c>
      <c r="BL132" s="226" t="s">
        <v>98</v>
      </c>
      <c r="BM132" s="149" t="s">
        <v>386</v>
      </c>
    </row>
    <row r="133" spans="2:65" s="255" customFormat="1" ht="14.45" customHeight="1">
      <c r="B133" s="229"/>
      <c r="C133" s="138" t="s">
        <v>175</v>
      </c>
      <c r="D133" s="138" t="s">
        <v>142</v>
      </c>
      <c r="E133" s="139" t="s">
        <v>387</v>
      </c>
      <c r="F133" s="140" t="s">
        <v>388</v>
      </c>
      <c r="G133" s="141" t="s">
        <v>145</v>
      </c>
      <c r="H133" s="142">
        <v>-26.58</v>
      </c>
      <c r="I133" s="143">
        <v>525</v>
      </c>
      <c r="J133" s="143">
        <f t="shared" si="0"/>
        <v>-13954.5</v>
      </c>
      <c r="K133" s="228"/>
      <c r="L133" s="39"/>
      <c r="M133" s="145" t="s">
        <v>1</v>
      </c>
      <c r="N133" s="237" t="s">
        <v>41</v>
      </c>
      <c r="O133" s="236">
        <v>0</v>
      </c>
      <c r="P133" s="236">
        <f t="shared" si="1"/>
        <v>0</v>
      </c>
      <c r="Q133" s="236">
        <v>0</v>
      </c>
      <c r="R133" s="236">
        <f t="shared" si="2"/>
        <v>0</v>
      </c>
      <c r="S133" s="236">
        <v>0</v>
      </c>
      <c r="T133" s="148">
        <f t="shared" si="3"/>
        <v>0</v>
      </c>
      <c r="AR133" s="149" t="s">
        <v>98</v>
      </c>
      <c r="AT133" s="149" t="s">
        <v>142</v>
      </c>
      <c r="AU133" s="149" t="s">
        <v>80</v>
      </c>
      <c r="AY133" s="226" t="s">
        <v>140</v>
      </c>
      <c r="BE133" s="227">
        <f t="shared" si="4"/>
        <v>-13954.5</v>
      </c>
      <c r="BF133" s="227">
        <f t="shared" si="5"/>
        <v>0</v>
      </c>
      <c r="BG133" s="227">
        <f t="shared" si="6"/>
        <v>0</v>
      </c>
      <c r="BH133" s="227">
        <f t="shared" si="7"/>
        <v>0</v>
      </c>
      <c r="BI133" s="227">
        <f t="shared" si="8"/>
        <v>0</v>
      </c>
      <c r="BJ133" s="226" t="s">
        <v>80</v>
      </c>
      <c r="BK133" s="227">
        <f t="shared" si="9"/>
        <v>-13954.5</v>
      </c>
      <c r="BL133" s="226" t="s">
        <v>98</v>
      </c>
      <c r="BM133" s="149" t="s">
        <v>389</v>
      </c>
    </row>
    <row r="134" spans="2:65" s="230" customFormat="1" ht="25.9" customHeight="1">
      <c r="B134" s="234"/>
      <c r="D134" s="126" t="s">
        <v>74</v>
      </c>
      <c r="E134" s="127" t="s">
        <v>390</v>
      </c>
      <c r="F134" s="127" t="s">
        <v>391</v>
      </c>
      <c r="J134" s="235">
        <f>BK134</f>
        <v>-1163259.83</v>
      </c>
      <c r="L134" s="234"/>
      <c r="M134" s="233"/>
      <c r="P134" s="232">
        <f>SUM(P135:P140)</f>
        <v>0</v>
      </c>
      <c r="R134" s="232">
        <f>SUM(R135:R140)</f>
        <v>0</v>
      </c>
      <c r="T134" s="231">
        <f>SUM(T135:T140)</f>
        <v>0</v>
      </c>
      <c r="AR134" s="126" t="s">
        <v>82</v>
      </c>
      <c r="AT134" s="133" t="s">
        <v>74</v>
      </c>
      <c r="AU134" s="133" t="s">
        <v>75</v>
      </c>
      <c r="AY134" s="126" t="s">
        <v>140</v>
      </c>
      <c r="BK134" s="134">
        <f>SUM(BK135:BK140)</f>
        <v>-1163259.83</v>
      </c>
    </row>
    <row r="135" spans="2:65" s="255" customFormat="1" ht="14.45" customHeight="1">
      <c r="B135" s="229"/>
      <c r="C135" s="138" t="s">
        <v>188</v>
      </c>
      <c r="D135" s="138" t="s">
        <v>142</v>
      </c>
      <c r="E135" s="139" t="s">
        <v>392</v>
      </c>
      <c r="F135" s="140" t="s">
        <v>393</v>
      </c>
      <c r="G135" s="141" t="s">
        <v>162</v>
      </c>
      <c r="H135" s="142">
        <v>-863.5</v>
      </c>
      <c r="I135" s="143">
        <v>525</v>
      </c>
      <c r="J135" s="143">
        <f t="shared" ref="J135:J140" si="10">ROUND(I135*H135,2)</f>
        <v>-453337.5</v>
      </c>
      <c r="K135" s="228"/>
      <c r="L135" s="39"/>
      <c r="M135" s="145" t="s">
        <v>1</v>
      </c>
      <c r="N135" s="237" t="s">
        <v>41</v>
      </c>
      <c r="O135" s="236">
        <v>0</v>
      </c>
      <c r="P135" s="236">
        <f t="shared" ref="P135:P140" si="11">O135*H135</f>
        <v>0</v>
      </c>
      <c r="Q135" s="236">
        <v>0</v>
      </c>
      <c r="R135" s="236">
        <f t="shared" ref="R135:R140" si="12">Q135*H135</f>
        <v>0</v>
      </c>
      <c r="S135" s="236">
        <v>0</v>
      </c>
      <c r="T135" s="148">
        <f t="shared" ref="T135:T140" si="13">S135*H135</f>
        <v>0</v>
      </c>
      <c r="AR135" s="149" t="s">
        <v>98</v>
      </c>
      <c r="AT135" s="149" t="s">
        <v>142</v>
      </c>
      <c r="AU135" s="149" t="s">
        <v>80</v>
      </c>
      <c r="AY135" s="226" t="s">
        <v>140</v>
      </c>
      <c r="BE135" s="227">
        <f t="shared" ref="BE135:BE140" si="14">IF(N135="základní",J135,0)</f>
        <v>-453337.5</v>
      </c>
      <c r="BF135" s="227">
        <f t="shared" ref="BF135:BF140" si="15">IF(N135="snížená",J135,0)</f>
        <v>0</v>
      </c>
      <c r="BG135" s="227">
        <f t="shared" ref="BG135:BG140" si="16">IF(N135="zákl. přenesená",J135,0)</f>
        <v>0</v>
      </c>
      <c r="BH135" s="227">
        <f t="shared" ref="BH135:BH140" si="17">IF(N135="sníž. přenesená",J135,0)</f>
        <v>0</v>
      </c>
      <c r="BI135" s="227">
        <f t="shared" ref="BI135:BI140" si="18">IF(N135="nulová",J135,0)</f>
        <v>0</v>
      </c>
      <c r="BJ135" s="226" t="s">
        <v>80</v>
      </c>
      <c r="BK135" s="227">
        <f t="shared" ref="BK135:BK140" si="19">ROUND(I135*H135,2)</f>
        <v>-453337.5</v>
      </c>
      <c r="BL135" s="226" t="s">
        <v>98</v>
      </c>
      <c r="BM135" s="149" t="s">
        <v>394</v>
      </c>
    </row>
    <row r="136" spans="2:65" s="255" customFormat="1" ht="14.45" customHeight="1">
      <c r="B136" s="229"/>
      <c r="C136" s="138" t="s">
        <v>93</v>
      </c>
      <c r="D136" s="138" t="s">
        <v>142</v>
      </c>
      <c r="E136" s="139" t="s">
        <v>395</v>
      </c>
      <c r="F136" s="140" t="s">
        <v>396</v>
      </c>
      <c r="G136" s="141" t="s">
        <v>186</v>
      </c>
      <c r="H136" s="142">
        <v>-118.69</v>
      </c>
      <c r="I136" s="143">
        <v>105</v>
      </c>
      <c r="J136" s="143">
        <f t="shared" si="10"/>
        <v>-12462.45</v>
      </c>
      <c r="K136" s="228"/>
      <c r="L136" s="39"/>
      <c r="M136" s="145" t="s">
        <v>1</v>
      </c>
      <c r="N136" s="237" t="s">
        <v>41</v>
      </c>
      <c r="O136" s="236">
        <v>0</v>
      </c>
      <c r="P136" s="236">
        <f t="shared" si="11"/>
        <v>0</v>
      </c>
      <c r="Q136" s="236">
        <v>0</v>
      </c>
      <c r="R136" s="236">
        <f t="shared" si="12"/>
        <v>0</v>
      </c>
      <c r="S136" s="236">
        <v>0</v>
      </c>
      <c r="T136" s="148">
        <f t="shared" si="13"/>
        <v>0</v>
      </c>
      <c r="AR136" s="149" t="s">
        <v>98</v>
      </c>
      <c r="AT136" s="149" t="s">
        <v>142</v>
      </c>
      <c r="AU136" s="149" t="s">
        <v>80</v>
      </c>
      <c r="AY136" s="226" t="s">
        <v>140</v>
      </c>
      <c r="BE136" s="227">
        <f t="shared" si="14"/>
        <v>-12462.45</v>
      </c>
      <c r="BF136" s="227">
        <f t="shared" si="15"/>
        <v>0</v>
      </c>
      <c r="BG136" s="227">
        <f t="shared" si="16"/>
        <v>0</v>
      </c>
      <c r="BH136" s="227">
        <f t="shared" si="17"/>
        <v>0</v>
      </c>
      <c r="BI136" s="227">
        <f t="shared" si="18"/>
        <v>0</v>
      </c>
      <c r="BJ136" s="226" t="s">
        <v>80</v>
      </c>
      <c r="BK136" s="227">
        <f t="shared" si="19"/>
        <v>-12462.45</v>
      </c>
      <c r="BL136" s="226" t="s">
        <v>98</v>
      </c>
      <c r="BM136" s="149" t="s">
        <v>397</v>
      </c>
    </row>
    <row r="137" spans="2:65" s="255" customFormat="1" ht="14.45" customHeight="1">
      <c r="B137" s="229"/>
      <c r="C137" s="138" t="s">
        <v>398</v>
      </c>
      <c r="D137" s="138" t="s">
        <v>142</v>
      </c>
      <c r="E137" s="139" t="s">
        <v>399</v>
      </c>
      <c r="F137" s="140" t="s">
        <v>400</v>
      </c>
      <c r="G137" s="141" t="s">
        <v>186</v>
      </c>
      <c r="H137" s="142">
        <v>-107.9</v>
      </c>
      <c r="I137" s="143">
        <v>26.25</v>
      </c>
      <c r="J137" s="143">
        <f t="shared" si="10"/>
        <v>-2832.38</v>
      </c>
      <c r="K137" s="228"/>
      <c r="L137" s="39"/>
      <c r="M137" s="145" t="s">
        <v>1</v>
      </c>
      <c r="N137" s="237" t="s">
        <v>41</v>
      </c>
      <c r="O137" s="236">
        <v>0</v>
      </c>
      <c r="P137" s="236">
        <f t="shared" si="11"/>
        <v>0</v>
      </c>
      <c r="Q137" s="236">
        <v>0</v>
      </c>
      <c r="R137" s="236">
        <f t="shared" si="12"/>
        <v>0</v>
      </c>
      <c r="S137" s="236">
        <v>0</v>
      </c>
      <c r="T137" s="148">
        <f t="shared" si="13"/>
        <v>0</v>
      </c>
      <c r="AR137" s="149" t="s">
        <v>98</v>
      </c>
      <c r="AT137" s="149" t="s">
        <v>142</v>
      </c>
      <c r="AU137" s="149" t="s">
        <v>80</v>
      </c>
      <c r="AY137" s="226" t="s">
        <v>140</v>
      </c>
      <c r="BE137" s="227">
        <f t="shared" si="14"/>
        <v>-2832.38</v>
      </c>
      <c r="BF137" s="227">
        <f t="shared" si="15"/>
        <v>0</v>
      </c>
      <c r="BG137" s="227">
        <f t="shared" si="16"/>
        <v>0</v>
      </c>
      <c r="BH137" s="227">
        <f t="shared" si="17"/>
        <v>0</v>
      </c>
      <c r="BI137" s="227">
        <f t="shared" si="18"/>
        <v>0</v>
      </c>
      <c r="BJ137" s="226" t="s">
        <v>80</v>
      </c>
      <c r="BK137" s="227">
        <f t="shared" si="19"/>
        <v>-2832.38</v>
      </c>
      <c r="BL137" s="226" t="s">
        <v>98</v>
      </c>
      <c r="BM137" s="149" t="s">
        <v>401</v>
      </c>
    </row>
    <row r="138" spans="2:65" s="255" customFormat="1" ht="14.45" customHeight="1">
      <c r="B138" s="229"/>
      <c r="C138" s="138" t="s">
        <v>402</v>
      </c>
      <c r="D138" s="138" t="s">
        <v>142</v>
      </c>
      <c r="E138" s="139" t="s">
        <v>403</v>
      </c>
      <c r="F138" s="140" t="s">
        <v>404</v>
      </c>
      <c r="G138" s="141" t="s">
        <v>162</v>
      </c>
      <c r="H138" s="142">
        <v>-785</v>
      </c>
      <c r="I138" s="143">
        <v>294</v>
      </c>
      <c r="J138" s="143">
        <f t="shared" si="10"/>
        <v>-230790</v>
      </c>
      <c r="K138" s="228"/>
      <c r="L138" s="39"/>
      <c r="M138" s="145" t="s">
        <v>1</v>
      </c>
      <c r="N138" s="237" t="s">
        <v>41</v>
      </c>
      <c r="O138" s="236">
        <v>0</v>
      </c>
      <c r="P138" s="236">
        <f t="shared" si="11"/>
        <v>0</v>
      </c>
      <c r="Q138" s="236">
        <v>0</v>
      </c>
      <c r="R138" s="236">
        <f t="shared" si="12"/>
        <v>0</v>
      </c>
      <c r="S138" s="236">
        <v>0</v>
      </c>
      <c r="T138" s="148">
        <f t="shared" si="13"/>
        <v>0</v>
      </c>
      <c r="AR138" s="149" t="s">
        <v>98</v>
      </c>
      <c r="AT138" s="149" t="s">
        <v>142</v>
      </c>
      <c r="AU138" s="149" t="s">
        <v>80</v>
      </c>
      <c r="AY138" s="226" t="s">
        <v>140</v>
      </c>
      <c r="BE138" s="227">
        <f t="shared" si="14"/>
        <v>-230790</v>
      </c>
      <c r="BF138" s="227">
        <f t="shared" si="15"/>
        <v>0</v>
      </c>
      <c r="BG138" s="227">
        <f t="shared" si="16"/>
        <v>0</v>
      </c>
      <c r="BH138" s="227">
        <f t="shared" si="17"/>
        <v>0</v>
      </c>
      <c r="BI138" s="227">
        <f t="shared" si="18"/>
        <v>0</v>
      </c>
      <c r="BJ138" s="226" t="s">
        <v>80</v>
      </c>
      <c r="BK138" s="227">
        <f t="shared" si="19"/>
        <v>-230790</v>
      </c>
      <c r="BL138" s="226" t="s">
        <v>98</v>
      </c>
      <c r="BM138" s="149" t="s">
        <v>405</v>
      </c>
    </row>
    <row r="139" spans="2:65" s="255" customFormat="1" ht="24.2" customHeight="1">
      <c r="B139" s="229"/>
      <c r="C139" s="138" t="s">
        <v>94</v>
      </c>
      <c r="D139" s="138" t="s">
        <v>142</v>
      </c>
      <c r="E139" s="139" t="s">
        <v>406</v>
      </c>
      <c r="F139" s="140" t="s">
        <v>407</v>
      </c>
      <c r="G139" s="141" t="s">
        <v>162</v>
      </c>
      <c r="H139" s="142">
        <v>-785</v>
      </c>
      <c r="I139" s="143">
        <v>577.5</v>
      </c>
      <c r="J139" s="143">
        <f t="shared" si="10"/>
        <v>-453337.5</v>
      </c>
      <c r="K139" s="228"/>
      <c r="L139" s="39"/>
      <c r="M139" s="145" t="s">
        <v>1</v>
      </c>
      <c r="N139" s="237" t="s">
        <v>41</v>
      </c>
      <c r="O139" s="236">
        <v>0</v>
      </c>
      <c r="P139" s="236">
        <f t="shared" si="11"/>
        <v>0</v>
      </c>
      <c r="Q139" s="236">
        <v>0</v>
      </c>
      <c r="R139" s="236">
        <f t="shared" si="12"/>
        <v>0</v>
      </c>
      <c r="S139" s="236">
        <v>0</v>
      </c>
      <c r="T139" s="148">
        <f t="shared" si="13"/>
        <v>0</v>
      </c>
      <c r="AR139" s="149" t="s">
        <v>98</v>
      </c>
      <c r="AT139" s="149" t="s">
        <v>142</v>
      </c>
      <c r="AU139" s="149" t="s">
        <v>80</v>
      </c>
      <c r="AY139" s="226" t="s">
        <v>140</v>
      </c>
      <c r="BE139" s="227">
        <f t="shared" si="14"/>
        <v>-453337.5</v>
      </c>
      <c r="BF139" s="227">
        <f t="shared" si="15"/>
        <v>0</v>
      </c>
      <c r="BG139" s="227">
        <f t="shared" si="16"/>
        <v>0</v>
      </c>
      <c r="BH139" s="227">
        <f t="shared" si="17"/>
        <v>0</v>
      </c>
      <c r="BI139" s="227">
        <f t="shared" si="18"/>
        <v>0</v>
      </c>
      <c r="BJ139" s="226" t="s">
        <v>80</v>
      </c>
      <c r="BK139" s="227">
        <f t="shared" si="19"/>
        <v>-453337.5</v>
      </c>
      <c r="BL139" s="226" t="s">
        <v>98</v>
      </c>
      <c r="BM139" s="149" t="s">
        <v>408</v>
      </c>
    </row>
    <row r="140" spans="2:65" s="255" customFormat="1" ht="14.45" customHeight="1">
      <c r="B140" s="229"/>
      <c r="C140" s="138" t="s">
        <v>96</v>
      </c>
      <c r="D140" s="138" t="s">
        <v>142</v>
      </c>
      <c r="E140" s="139" t="s">
        <v>409</v>
      </c>
      <c r="F140" s="140" t="s">
        <v>410</v>
      </c>
      <c r="G140" s="141" t="s">
        <v>202</v>
      </c>
      <c r="H140" s="142">
        <v>-1</v>
      </c>
      <c r="I140" s="143">
        <v>10500</v>
      </c>
      <c r="J140" s="143">
        <f t="shared" si="10"/>
        <v>-10500</v>
      </c>
      <c r="K140" s="228"/>
      <c r="L140" s="39"/>
      <c r="M140" s="145" t="s">
        <v>1</v>
      </c>
      <c r="N140" s="237" t="s">
        <v>41</v>
      </c>
      <c r="O140" s="236">
        <v>0</v>
      </c>
      <c r="P140" s="236">
        <f t="shared" si="11"/>
        <v>0</v>
      </c>
      <c r="Q140" s="236">
        <v>0</v>
      </c>
      <c r="R140" s="236">
        <f t="shared" si="12"/>
        <v>0</v>
      </c>
      <c r="S140" s="236">
        <v>0</v>
      </c>
      <c r="T140" s="148">
        <f t="shared" si="13"/>
        <v>0</v>
      </c>
      <c r="AR140" s="149" t="s">
        <v>98</v>
      </c>
      <c r="AT140" s="149" t="s">
        <v>142</v>
      </c>
      <c r="AU140" s="149" t="s">
        <v>80</v>
      </c>
      <c r="AY140" s="226" t="s">
        <v>140</v>
      </c>
      <c r="BE140" s="227">
        <f t="shared" si="14"/>
        <v>-10500</v>
      </c>
      <c r="BF140" s="227">
        <f t="shared" si="15"/>
        <v>0</v>
      </c>
      <c r="BG140" s="227">
        <f t="shared" si="16"/>
        <v>0</v>
      </c>
      <c r="BH140" s="227">
        <f t="shared" si="17"/>
        <v>0</v>
      </c>
      <c r="BI140" s="227">
        <f t="shared" si="18"/>
        <v>0</v>
      </c>
      <c r="BJ140" s="226" t="s">
        <v>80</v>
      </c>
      <c r="BK140" s="227">
        <f t="shared" si="19"/>
        <v>-10500</v>
      </c>
      <c r="BL140" s="226" t="s">
        <v>98</v>
      </c>
      <c r="BM140" s="149" t="s">
        <v>411</v>
      </c>
    </row>
    <row r="141" spans="2:65" s="230" customFormat="1" ht="25.9" customHeight="1">
      <c r="B141" s="234"/>
      <c r="D141" s="126" t="s">
        <v>74</v>
      </c>
      <c r="E141" s="127" t="s">
        <v>412</v>
      </c>
      <c r="F141" s="127" t="s">
        <v>413</v>
      </c>
      <c r="J141" s="235">
        <f>BK141</f>
        <v>-57697.5</v>
      </c>
      <c r="L141" s="234"/>
      <c r="M141" s="233"/>
      <c r="P141" s="232">
        <f>P142</f>
        <v>0</v>
      </c>
      <c r="R141" s="232">
        <f>R142</f>
        <v>0</v>
      </c>
      <c r="T141" s="231">
        <f>T142</f>
        <v>0</v>
      </c>
      <c r="AR141" s="126" t="s">
        <v>82</v>
      </c>
      <c r="AT141" s="133" t="s">
        <v>74</v>
      </c>
      <c r="AU141" s="133" t="s">
        <v>75</v>
      </c>
      <c r="AY141" s="126" t="s">
        <v>140</v>
      </c>
      <c r="BK141" s="134">
        <f>BK142</f>
        <v>-57697.5</v>
      </c>
    </row>
    <row r="142" spans="2:65" s="255" customFormat="1" ht="14.45" customHeight="1">
      <c r="B142" s="229"/>
      <c r="C142" s="138" t="s">
        <v>414</v>
      </c>
      <c r="D142" s="138" t="s">
        <v>142</v>
      </c>
      <c r="E142" s="139" t="s">
        <v>415</v>
      </c>
      <c r="F142" s="140" t="s">
        <v>416</v>
      </c>
      <c r="G142" s="141" t="s">
        <v>162</v>
      </c>
      <c r="H142" s="142">
        <v>-785</v>
      </c>
      <c r="I142" s="143">
        <v>73.5</v>
      </c>
      <c r="J142" s="143">
        <f>ROUND(I142*H142,2)</f>
        <v>-57697.5</v>
      </c>
      <c r="K142" s="228"/>
      <c r="L142" s="39"/>
      <c r="M142" s="145" t="s">
        <v>1</v>
      </c>
      <c r="N142" s="237" t="s">
        <v>41</v>
      </c>
      <c r="O142" s="236">
        <v>0</v>
      </c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148">
        <f>S142*H142</f>
        <v>0</v>
      </c>
      <c r="AR142" s="149" t="s">
        <v>98</v>
      </c>
      <c r="AT142" s="149" t="s">
        <v>142</v>
      </c>
      <c r="AU142" s="149" t="s">
        <v>80</v>
      </c>
      <c r="AY142" s="226" t="s">
        <v>140</v>
      </c>
      <c r="BE142" s="227">
        <f>IF(N142="základní",J142,0)</f>
        <v>-57697.5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26" t="s">
        <v>80</v>
      </c>
      <c r="BK142" s="227">
        <f>ROUND(I142*H142,2)</f>
        <v>-57697.5</v>
      </c>
      <c r="BL142" s="226" t="s">
        <v>98</v>
      </c>
      <c r="BM142" s="149" t="s">
        <v>417</v>
      </c>
    </row>
    <row r="143" spans="2:65" s="230" customFormat="1" ht="25.9" customHeight="1">
      <c r="B143" s="234"/>
      <c r="D143" s="126" t="s">
        <v>74</v>
      </c>
      <c r="E143" s="127" t="s">
        <v>209</v>
      </c>
      <c r="F143" s="127" t="s">
        <v>209</v>
      </c>
      <c r="J143" s="235">
        <f>BK143</f>
        <v>2077472.7799999998</v>
      </c>
      <c r="L143" s="234"/>
      <c r="M143" s="233"/>
      <c r="P143" s="232">
        <f>P144</f>
        <v>0</v>
      </c>
      <c r="R143" s="232">
        <f>R144</f>
        <v>0</v>
      </c>
      <c r="T143" s="231">
        <f>T144</f>
        <v>0</v>
      </c>
      <c r="AR143" s="126" t="s">
        <v>82</v>
      </c>
      <c r="AT143" s="133" t="s">
        <v>74</v>
      </c>
      <c r="AU143" s="133" t="s">
        <v>75</v>
      </c>
      <c r="AY143" s="126" t="s">
        <v>140</v>
      </c>
      <c r="BK143" s="134">
        <f>BK144</f>
        <v>2077472.7799999998</v>
      </c>
    </row>
    <row r="144" spans="2:65" s="230" customFormat="1" ht="22.9" customHeight="1">
      <c r="B144" s="234"/>
      <c r="D144" s="126" t="s">
        <v>74</v>
      </c>
      <c r="E144" s="135" t="s">
        <v>418</v>
      </c>
      <c r="F144" s="135" t="s">
        <v>419</v>
      </c>
      <c r="J144" s="248">
        <f>BK144</f>
        <v>2077472.7799999998</v>
      </c>
      <c r="L144" s="234"/>
      <c r="M144" s="233"/>
      <c r="P144" s="232">
        <f>SUM(P145:P148)</f>
        <v>0</v>
      </c>
      <c r="R144" s="232">
        <f>SUM(R145:R148)</f>
        <v>0</v>
      </c>
      <c r="T144" s="231">
        <f>SUM(T145:T148)</f>
        <v>0</v>
      </c>
      <c r="AR144" s="126" t="s">
        <v>82</v>
      </c>
      <c r="AT144" s="133" t="s">
        <v>74</v>
      </c>
      <c r="AU144" s="133" t="s">
        <v>80</v>
      </c>
      <c r="AY144" s="126" t="s">
        <v>140</v>
      </c>
      <c r="BK144" s="134">
        <f>SUM(BK145:BK148)</f>
        <v>2077472.7799999998</v>
      </c>
    </row>
    <row r="145" spans="2:65" s="255" customFormat="1" ht="37.9" customHeight="1">
      <c r="B145" s="229"/>
      <c r="C145" s="138" t="s">
        <v>8</v>
      </c>
      <c r="D145" s="138" t="s">
        <v>142</v>
      </c>
      <c r="E145" s="139" t="s">
        <v>211</v>
      </c>
      <c r="F145" s="140" t="s">
        <v>420</v>
      </c>
      <c r="G145" s="141" t="s">
        <v>162</v>
      </c>
      <c r="H145" s="142">
        <v>785</v>
      </c>
      <c r="I145" s="143">
        <v>1219.4000000000001</v>
      </c>
      <c r="J145" s="143">
        <f>ROUND(I145*H145,2)</f>
        <v>957229</v>
      </c>
      <c r="K145" s="228"/>
      <c r="L145" s="39"/>
      <c r="M145" s="145" t="s">
        <v>1</v>
      </c>
      <c r="N145" s="237" t="s">
        <v>41</v>
      </c>
      <c r="O145" s="236">
        <v>0</v>
      </c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148">
        <f>S145*H145</f>
        <v>0</v>
      </c>
      <c r="AR145" s="149" t="s">
        <v>98</v>
      </c>
      <c r="AT145" s="149" t="s">
        <v>142</v>
      </c>
      <c r="AU145" s="149" t="s">
        <v>82</v>
      </c>
      <c r="AY145" s="226" t="s">
        <v>140</v>
      </c>
      <c r="BE145" s="227">
        <f>IF(N145="základní",J145,0)</f>
        <v>957229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26" t="s">
        <v>80</v>
      </c>
      <c r="BK145" s="227">
        <f>ROUND(I145*H145,2)</f>
        <v>957229</v>
      </c>
      <c r="BL145" s="226" t="s">
        <v>98</v>
      </c>
      <c r="BM145" s="149" t="s">
        <v>421</v>
      </c>
    </row>
    <row r="146" spans="2:65" s="255" customFormat="1" ht="37.9" customHeight="1">
      <c r="B146" s="229"/>
      <c r="C146" s="138" t="s">
        <v>98</v>
      </c>
      <c r="D146" s="138" t="s">
        <v>142</v>
      </c>
      <c r="E146" s="139" t="s">
        <v>422</v>
      </c>
      <c r="F146" s="140" t="s">
        <v>423</v>
      </c>
      <c r="G146" s="141" t="s">
        <v>162</v>
      </c>
      <c r="H146" s="142">
        <v>785</v>
      </c>
      <c r="I146" s="143">
        <v>1306</v>
      </c>
      <c r="J146" s="143">
        <f>ROUND(I146*H146,2)</f>
        <v>1025210</v>
      </c>
      <c r="K146" s="228"/>
      <c r="L146" s="39"/>
      <c r="M146" s="145" t="s">
        <v>1</v>
      </c>
      <c r="N146" s="237" t="s">
        <v>41</v>
      </c>
      <c r="O146" s="236">
        <v>0</v>
      </c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148">
        <f>S146*H146</f>
        <v>0</v>
      </c>
      <c r="AR146" s="149" t="s">
        <v>98</v>
      </c>
      <c r="AT146" s="149" t="s">
        <v>142</v>
      </c>
      <c r="AU146" s="149" t="s">
        <v>82</v>
      </c>
      <c r="AY146" s="226" t="s">
        <v>140</v>
      </c>
      <c r="BE146" s="227">
        <f>IF(N146="základní",J146,0)</f>
        <v>1025210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26" t="s">
        <v>80</v>
      </c>
      <c r="BK146" s="227">
        <f>ROUND(I146*H146,2)</f>
        <v>1025210</v>
      </c>
      <c r="BL146" s="226" t="s">
        <v>98</v>
      </c>
      <c r="BM146" s="149" t="s">
        <v>424</v>
      </c>
    </row>
    <row r="147" spans="2:65" s="255" customFormat="1" ht="24.2" customHeight="1">
      <c r="B147" s="229"/>
      <c r="C147" s="138" t="s">
        <v>99</v>
      </c>
      <c r="D147" s="138" t="s">
        <v>142</v>
      </c>
      <c r="E147" s="139" t="s">
        <v>425</v>
      </c>
      <c r="F147" s="140" t="s">
        <v>426</v>
      </c>
      <c r="G147" s="141" t="s">
        <v>186</v>
      </c>
      <c r="H147" s="142">
        <v>718</v>
      </c>
      <c r="I147" s="143">
        <v>67.3</v>
      </c>
      <c r="J147" s="143">
        <f>ROUND(I147*H147,2)</f>
        <v>48321.4</v>
      </c>
      <c r="K147" s="228"/>
      <c r="L147" s="39"/>
      <c r="M147" s="145" t="s">
        <v>1</v>
      </c>
      <c r="N147" s="237" t="s">
        <v>41</v>
      </c>
      <c r="O147" s="236">
        <v>0</v>
      </c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148">
        <f>S147*H147</f>
        <v>0</v>
      </c>
      <c r="AR147" s="149" t="s">
        <v>98</v>
      </c>
      <c r="AT147" s="149" t="s">
        <v>142</v>
      </c>
      <c r="AU147" s="149" t="s">
        <v>82</v>
      </c>
      <c r="AY147" s="226" t="s">
        <v>140</v>
      </c>
      <c r="BE147" s="227">
        <f>IF(N147="základní",J147,0)</f>
        <v>48321.4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26" t="s">
        <v>80</v>
      </c>
      <c r="BK147" s="227">
        <f>ROUND(I147*H147,2)</f>
        <v>48321.4</v>
      </c>
      <c r="BL147" s="226" t="s">
        <v>98</v>
      </c>
      <c r="BM147" s="149" t="s">
        <v>427</v>
      </c>
    </row>
    <row r="148" spans="2:65" s="255" customFormat="1" ht="14.45" customHeight="1">
      <c r="B148" s="229"/>
      <c r="C148" s="138" t="s">
        <v>100</v>
      </c>
      <c r="D148" s="138" t="s">
        <v>142</v>
      </c>
      <c r="E148" s="139" t="s">
        <v>428</v>
      </c>
      <c r="F148" s="140" t="s">
        <v>429</v>
      </c>
      <c r="G148" s="141" t="s">
        <v>212</v>
      </c>
      <c r="H148" s="142">
        <v>1</v>
      </c>
      <c r="I148" s="143">
        <v>46712.38</v>
      </c>
      <c r="J148" s="143">
        <f>ROUND(I148*H148,2)</f>
        <v>46712.38</v>
      </c>
      <c r="K148" s="228"/>
      <c r="L148" s="39"/>
      <c r="M148" s="172" t="s">
        <v>1</v>
      </c>
      <c r="N148" s="173" t="s">
        <v>41</v>
      </c>
      <c r="O148" s="174">
        <v>0</v>
      </c>
      <c r="P148" s="174">
        <f>O148*H148</f>
        <v>0</v>
      </c>
      <c r="Q148" s="174">
        <v>0</v>
      </c>
      <c r="R148" s="174">
        <f>Q148*H148</f>
        <v>0</v>
      </c>
      <c r="S148" s="174">
        <v>0</v>
      </c>
      <c r="T148" s="175">
        <f>S148*H148</f>
        <v>0</v>
      </c>
      <c r="AR148" s="149" t="s">
        <v>98</v>
      </c>
      <c r="AT148" s="149" t="s">
        <v>142</v>
      </c>
      <c r="AU148" s="149" t="s">
        <v>82</v>
      </c>
      <c r="AY148" s="226" t="s">
        <v>140</v>
      </c>
      <c r="BE148" s="227">
        <f>IF(N148="základní",J148,0)</f>
        <v>46712.38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26" t="s">
        <v>80</v>
      </c>
      <c r="BK148" s="227">
        <f>ROUND(I148*H148,2)</f>
        <v>46712.38</v>
      </c>
      <c r="BL148" s="226" t="s">
        <v>98</v>
      </c>
      <c r="BM148" s="149" t="s">
        <v>430</v>
      </c>
    </row>
    <row r="149" spans="2:65" s="255" customFormat="1" ht="6.95" customHeight="1">
      <c r="B149" s="225"/>
      <c r="C149" s="224"/>
      <c r="D149" s="224"/>
      <c r="E149" s="224"/>
      <c r="F149" s="224"/>
      <c r="G149" s="224"/>
      <c r="H149" s="224"/>
      <c r="I149" s="224"/>
      <c r="J149" s="224"/>
      <c r="K149" s="224"/>
      <c r="L149" s="39"/>
    </row>
  </sheetData>
  <mergeCells count="12">
    <mergeCell ref="E117:H117"/>
    <mergeCell ref="L2:V2"/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86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114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ROUND(J125, 2)</f>
        <v>23862.54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ROUND((SUM(BE125:BE143)),  2)</f>
        <v>23862.54</v>
      </c>
      <c r="G35" s="29"/>
      <c r="H35" s="29"/>
      <c r="I35" s="94">
        <v>0.21</v>
      </c>
      <c r="J35" s="93">
        <f>ROUND(((SUM(BE125:BE143))*I35),  2)</f>
        <v>5011.13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ROUND((SUM(BF125:BF143)),  2)</f>
        <v>0</v>
      </c>
      <c r="G36" s="29"/>
      <c r="H36" s="29"/>
      <c r="I36" s="94">
        <v>0.15</v>
      </c>
      <c r="J36" s="93">
        <f>ROUND(((SUM(BF125:BF143))*I36),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ROUND((SUM(BG125:BG143)),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ROUND((SUM(BH125:BH143)),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ROUND((SUM(BI125:BI143)),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28873.670000000002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01 - Parkoviště - Sanace podloží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J125</f>
        <v>23862.539999999997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120</v>
      </c>
      <c r="E99" s="108"/>
      <c r="F99" s="108"/>
      <c r="G99" s="108"/>
      <c r="H99" s="108"/>
      <c r="I99" s="108"/>
      <c r="J99" s="109">
        <f>J126</f>
        <v>23862.539999999997</v>
      </c>
      <c r="L99" s="106"/>
    </row>
    <row r="100" spans="1:47" s="10" customFormat="1" ht="19.899999999999999" customHeight="1">
      <c r="B100" s="110"/>
      <c r="D100" s="111" t="s">
        <v>121</v>
      </c>
      <c r="E100" s="112"/>
      <c r="F100" s="112"/>
      <c r="G100" s="112"/>
      <c r="H100" s="112"/>
      <c r="I100" s="112"/>
      <c r="J100" s="113">
        <f>J127</f>
        <v>0</v>
      </c>
      <c r="L100" s="110"/>
    </row>
    <row r="101" spans="1:47" s="10" customFormat="1" ht="19.899999999999999" customHeight="1">
      <c r="B101" s="110"/>
      <c r="D101" s="111" t="s">
        <v>122</v>
      </c>
      <c r="E101" s="112"/>
      <c r="F101" s="112"/>
      <c r="G101" s="112"/>
      <c r="H101" s="112"/>
      <c r="I101" s="112"/>
      <c r="J101" s="113">
        <f>J132</f>
        <v>478.8</v>
      </c>
      <c r="L101" s="110"/>
    </row>
    <row r="102" spans="1:47" s="10" customFormat="1" ht="19.899999999999999" customHeight="1">
      <c r="B102" s="110"/>
      <c r="D102" s="111" t="s">
        <v>123</v>
      </c>
      <c r="E102" s="112"/>
      <c r="F102" s="112"/>
      <c r="G102" s="112"/>
      <c r="H102" s="112"/>
      <c r="I102" s="112"/>
      <c r="J102" s="113">
        <f>J137</f>
        <v>20949.12</v>
      </c>
      <c r="L102" s="110"/>
    </row>
    <row r="103" spans="1:47" s="10" customFormat="1" ht="19.899999999999999" customHeight="1">
      <c r="B103" s="110"/>
      <c r="D103" s="111" t="s">
        <v>124</v>
      </c>
      <c r="E103" s="112"/>
      <c r="F103" s="112"/>
      <c r="G103" s="112"/>
      <c r="H103" s="112"/>
      <c r="I103" s="112"/>
      <c r="J103" s="113">
        <f>J142</f>
        <v>2434.62</v>
      </c>
      <c r="L103" s="110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21" t="s">
        <v>125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6" t="s">
        <v>13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300" t="str">
        <f>E7</f>
        <v>Tělocvična - Chodová Planá</v>
      </c>
      <c r="F113" s="301"/>
      <c r="G113" s="301"/>
      <c r="H113" s="301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20"/>
      <c r="C114" s="26" t="s">
        <v>111</v>
      </c>
      <c r="L114" s="20"/>
    </row>
    <row r="115" spans="1:65" s="2" customFormat="1" ht="16.5" customHeight="1">
      <c r="A115" s="29"/>
      <c r="B115" s="30"/>
      <c r="C115" s="29"/>
      <c r="D115" s="29"/>
      <c r="E115" s="300" t="s">
        <v>112</v>
      </c>
      <c r="F115" s="299"/>
      <c r="G115" s="299"/>
      <c r="H115" s="29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6" t="s">
        <v>113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98" t="str">
        <f>E11</f>
        <v>01 - Parkoviště - Sanace podloží</v>
      </c>
      <c r="F117" s="299"/>
      <c r="G117" s="299"/>
      <c r="H117" s="29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6" t="s">
        <v>17</v>
      </c>
      <c r="D119" s="29"/>
      <c r="E119" s="29"/>
      <c r="F119" s="24" t="str">
        <f>F14</f>
        <v xml:space="preserve"> </v>
      </c>
      <c r="G119" s="29"/>
      <c r="H119" s="29"/>
      <c r="I119" s="26" t="s">
        <v>19</v>
      </c>
      <c r="J119" s="50">
        <f>IF(J14="","",J14)</f>
        <v>0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6" t="s">
        <v>21</v>
      </c>
      <c r="D121" s="29"/>
      <c r="E121" s="29"/>
      <c r="F121" s="24" t="str">
        <f>E17</f>
        <v>Městys Chodová Planá</v>
      </c>
      <c r="G121" s="29"/>
      <c r="H121" s="29"/>
      <c r="I121" s="26" t="s">
        <v>31</v>
      </c>
      <c r="J121" s="27" t="str">
        <f>E23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6" t="s">
        <v>27</v>
      </c>
      <c r="D122" s="29"/>
      <c r="E122" s="29"/>
      <c r="F122" s="24" t="str">
        <f>IF(E20="","",E20)</f>
        <v>S&amp;H stavební a obchodní firma, spol. s.r.o.</v>
      </c>
      <c r="G122" s="29"/>
      <c r="H122" s="29"/>
      <c r="I122" s="26" t="s">
        <v>34</v>
      </c>
      <c r="J122" s="27" t="str">
        <f>E26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14"/>
      <c r="B124" s="115"/>
      <c r="C124" s="116" t="s">
        <v>126</v>
      </c>
      <c r="D124" s="117" t="s">
        <v>60</v>
      </c>
      <c r="E124" s="117" t="s">
        <v>56</v>
      </c>
      <c r="F124" s="117" t="s">
        <v>57</v>
      </c>
      <c r="G124" s="117" t="s">
        <v>127</v>
      </c>
      <c r="H124" s="117" t="s">
        <v>128</v>
      </c>
      <c r="I124" s="117" t="s">
        <v>129</v>
      </c>
      <c r="J124" s="118" t="s">
        <v>117</v>
      </c>
      <c r="K124" s="119" t="s">
        <v>130</v>
      </c>
      <c r="L124" s="120"/>
      <c r="M124" s="57" t="s">
        <v>1</v>
      </c>
      <c r="N124" s="58" t="s">
        <v>40</v>
      </c>
      <c r="O124" s="58" t="s">
        <v>131</v>
      </c>
      <c r="P124" s="58" t="s">
        <v>132</v>
      </c>
      <c r="Q124" s="58" t="s">
        <v>133</v>
      </c>
      <c r="R124" s="58" t="s">
        <v>134</v>
      </c>
      <c r="S124" s="58" t="s">
        <v>135</v>
      </c>
      <c r="T124" s="59" t="s">
        <v>136</v>
      </c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</row>
    <row r="125" spans="1:65" s="2" customFormat="1" ht="22.9" customHeight="1">
      <c r="A125" s="29"/>
      <c r="B125" s="30"/>
      <c r="C125" s="64" t="s">
        <v>137</v>
      </c>
      <c r="D125" s="29"/>
      <c r="E125" s="29"/>
      <c r="F125" s="29"/>
      <c r="G125" s="29"/>
      <c r="H125" s="29"/>
      <c r="I125" s="29"/>
      <c r="J125" s="121">
        <f>BK125</f>
        <v>23862.539999999997</v>
      </c>
      <c r="K125" s="29"/>
      <c r="L125" s="30"/>
      <c r="M125" s="60"/>
      <c r="N125" s="51"/>
      <c r="O125" s="61"/>
      <c r="P125" s="122">
        <f>P126</f>
        <v>19.581012000000001</v>
      </c>
      <c r="Q125" s="61"/>
      <c r="R125" s="122">
        <f>R126</f>
        <v>41.795999999999999</v>
      </c>
      <c r="S125" s="61"/>
      <c r="T125" s="123">
        <f>T126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7" t="s">
        <v>74</v>
      </c>
      <c r="AU125" s="17" t="s">
        <v>119</v>
      </c>
      <c r="BK125" s="124">
        <f>BK126</f>
        <v>23862.539999999997</v>
      </c>
    </row>
    <row r="126" spans="1:65" s="12" customFormat="1" ht="25.9" customHeight="1">
      <c r="B126" s="125"/>
      <c r="D126" s="126" t="s">
        <v>74</v>
      </c>
      <c r="E126" s="127" t="s">
        <v>138</v>
      </c>
      <c r="F126" s="127" t="s">
        <v>139</v>
      </c>
      <c r="J126" s="128">
        <f>BK126</f>
        <v>23862.539999999997</v>
      </c>
      <c r="L126" s="125"/>
      <c r="M126" s="129"/>
      <c r="N126" s="130"/>
      <c r="O126" s="130"/>
      <c r="P126" s="131">
        <f>P127+P132+P137+P142</f>
        <v>19.581012000000001</v>
      </c>
      <c r="Q126" s="130"/>
      <c r="R126" s="131">
        <f>R127+R132+R137+R142</f>
        <v>41.795999999999999</v>
      </c>
      <c r="S126" s="130"/>
      <c r="T126" s="132">
        <f>T127+T132+T137+T142</f>
        <v>0</v>
      </c>
      <c r="AR126" s="126" t="s">
        <v>80</v>
      </c>
      <c r="AT126" s="133" t="s">
        <v>74</v>
      </c>
      <c r="AU126" s="133" t="s">
        <v>75</v>
      </c>
      <c r="AY126" s="126" t="s">
        <v>140</v>
      </c>
      <c r="BK126" s="134">
        <f>BK127+BK132+BK137+BK142</f>
        <v>23862.539999999997</v>
      </c>
    </row>
    <row r="127" spans="1:65" s="12" customFormat="1" ht="22.9" customHeight="1">
      <c r="B127" s="125"/>
      <c r="D127" s="126" t="s">
        <v>74</v>
      </c>
      <c r="E127" s="135" t="s">
        <v>80</v>
      </c>
      <c r="F127" s="135" t="s">
        <v>141</v>
      </c>
      <c r="J127" s="136">
        <f>BK127</f>
        <v>0</v>
      </c>
      <c r="L127" s="125"/>
      <c r="M127" s="129"/>
      <c r="N127" s="130"/>
      <c r="O127" s="130"/>
      <c r="P127" s="131">
        <f>SUM(P128:P131)</f>
        <v>0</v>
      </c>
      <c r="Q127" s="130"/>
      <c r="R127" s="131">
        <f>SUM(R128:R131)</f>
        <v>0</v>
      </c>
      <c r="S127" s="130"/>
      <c r="T127" s="132">
        <f>SUM(T128:T131)</f>
        <v>0</v>
      </c>
      <c r="AR127" s="126" t="s">
        <v>80</v>
      </c>
      <c r="AT127" s="133" t="s">
        <v>74</v>
      </c>
      <c r="AU127" s="133" t="s">
        <v>80</v>
      </c>
      <c r="AY127" s="126" t="s">
        <v>140</v>
      </c>
      <c r="BK127" s="134">
        <f>SUM(BK128:BK131)</f>
        <v>0</v>
      </c>
    </row>
    <row r="128" spans="1:65" s="2" customFormat="1" ht="16.5" customHeight="1">
      <c r="A128" s="29"/>
      <c r="B128" s="137"/>
      <c r="C128" s="138" t="s">
        <v>80</v>
      </c>
      <c r="D128" s="138" t="s">
        <v>142</v>
      </c>
      <c r="E128" s="139" t="s">
        <v>143</v>
      </c>
      <c r="F128" s="140" t="s">
        <v>144</v>
      </c>
      <c r="G128" s="141" t="s">
        <v>145</v>
      </c>
      <c r="H128" s="142">
        <v>0</v>
      </c>
      <c r="I128" s="143">
        <v>110.26</v>
      </c>
      <c r="J128" s="143">
        <f>ROUND(I128*H128,2)</f>
        <v>0</v>
      </c>
      <c r="K128" s="144"/>
      <c r="L128" s="30"/>
      <c r="M128" s="145" t="s">
        <v>1</v>
      </c>
      <c r="N128" s="146" t="s">
        <v>41</v>
      </c>
      <c r="O128" s="147">
        <v>0.155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9" t="s">
        <v>146</v>
      </c>
      <c r="AT128" s="149" t="s">
        <v>142</v>
      </c>
      <c r="AU128" s="149" t="s">
        <v>82</v>
      </c>
      <c r="AY128" s="17" t="s">
        <v>140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80</v>
      </c>
      <c r="BK128" s="150">
        <f>ROUND(I128*H128,2)</f>
        <v>0</v>
      </c>
      <c r="BL128" s="17" t="s">
        <v>146</v>
      </c>
      <c r="BM128" s="149" t="s">
        <v>147</v>
      </c>
    </row>
    <row r="129" spans="1:65" s="2" customFormat="1" ht="21.75" customHeight="1">
      <c r="A129" s="29"/>
      <c r="B129" s="137"/>
      <c r="C129" s="138" t="s">
        <v>82</v>
      </c>
      <c r="D129" s="138" t="s">
        <v>142</v>
      </c>
      <c r="E129" s="139" t="s">
        <v>148</v>
      </c>
      <c r="F129" s="140" t="s">
        <v>149</v>
      </c>
      <c r="G129" s="141" t="s">
        <v>145</v>
      </c>
      <c r="H129" s="142">
        <v>0</v>
      </c>
      <c r="I129" s="143">
        <v>259.22000000000003</v>
      </c>
      <c r="J129" s="143">
        <f>ROUND(I129*H129,2)</f>
        <v>0</v>
      </c>
      <c r="K129" s="144"/>
      <c r="L129" s="30"/>
      <c r="M129" s="145" t="s">
        <v>1</v>
      </c>
      <c r="N129" s="146" t="s">
        <v>41</v>
      </c>
      <c r="O129" s="147">
        <v>8.6999999999999994E-2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49" t="s">
        <v>146</v>
      </c>
      <c r="AT129" s="149" t="s">
        <v>142</v>
      </c>
      <c r="AU129" s="149" t="s">
        <v>82</v>
      </c>
      <c r="AY129" s="17" t="s">
        <v>140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80</v>
      </c>
      <c r="BK129" s="150">
        <f>ROUND(I129*H129,2)</f>
        <v>0</v>
      </c>
      <c r="BL129" s="17" t="s">
        <v>146</v>
      </c>
      <c r="BM129" s="149" t="s">
        <v>150</v>
      </c>
    </row>
    <row r="130" spans="1:65" s="2" customFormat="1" ht="21.75" customHeight="1">
      <c r="A130" s="29"/>
      <c r="B130" s="137"/>
      <c r="C130" s="138" t="s">
        <v>151</v>
      </c>
      <c r="D130" s="138" t="s">
        <v>142</v>
      </c>
      <c r="E130" s="139" t="s">
        <v>152</v>
      </c>
      <c r="F130" s="140" t="s">
        <v>153</v>
      </c>
      <c r="G130" s="141" t="s">
        <v>145</v>
      </c>
      <c r="H130" s="142">
        <v>0</v>
      </c>
      <c r="I130" s="143">
        <v>15.86</v>
      </c>
      <c r="J130" s="143">
        <f>ROUND(I130*H130,2)</f>
        <v>0</v>
      </c>
      <c r="K130" s="144"/>
      <c r="L130" s="30"/>
      <c r="M130" s="145" t="s">
        <v>1</v>
      </c>
      <c r="N130" s="146" t="s">
        <v>41</v>
      </c>
      <c r="O130" s="147">
        <v>5.0000000000000001E-3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49" t="s">
        <v>146</v>
      </c>
      <c r="AT130" s="149" t="s">
        <v>142</v>
      </c>
      <c r="AU130" s="149" t="s">
        <v>82</v>
      </c>
      <c r="AY130" s="17" t="s">
        <v>140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80</v>
      </c>
      <c r="BK130" s="150">
        <f>ROUND(I130*H130,2)</f>
        <v>0</v>
      </c>
      <c r="BL130" s="17" t="s">
        <v>146</v>
      </c>
      <c r="BM130" s="149" t="s">
        <v>154</v>
      </c>
    </row>
    <row r="131" spans="1:65" s="2" customFormat="1" ht="16.5" customHeight="1">
      <c r="A131" s="29"/>
      <c r="B131" s="137"/>
      <c r="C131" s="138" t="s">
        <v>146</v>
      </c>
      <c r="D131" s="138" t="s">
        <v>142</v>
      </c>
      <c r="E131" s="139" t="s">
        <v>155</v>
      </c>
      <c r="F131" s="140" t="s">
        <v>156</v>
      </c>
      <c r="G131" s="141" t="s">
        <v>145</v>
      </c>
      <c r="H131" s="142">
        <v>0</v>
      </c>
      <c r="I131" s="143">
        <v>180</v>
      </c>
      <c r="J131" s="143">
        <f>ROUND(I131*H131,2)</f>
        <v>0</v>
      </c>
      <c r="K131" s="144"/>
      <c r="L131" s="30"/>
      <c r="M131" s="145" t="s">
        <v>1</v>
      </c>
      <c r="N131" s="146" t="s">
        <v>41</v>
      </c>
      <c r="O131" s="147">
        <v>0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146</v>
      </c>
      <c r="AT131" s="149" t="s">
        <v>142</v>
      </c>
      <c r="AU131" s="149" t="s">
        <v>82</v>
      </c>
      <c r="AY131" s="17" t="s">
        <v>140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80</v>
      </c>
      <c r="BK131" s="150">
        <f>ROUND(I131*H131,2)</f>
        <v>0</v>
      </c>
      <c r="BL131" s="17" t="s">
        <v>146</v>
      </c>
      <c r="BM131" s="149" t="s">
        <v>157</v>
      </c>
    </row>
    <row r="132" spans="1:65" s="12" customFormat="1" ht="22.9" customHeight="1">
      <c r="B132" s="125"/>
      <c r="D132" s="126" t="s">
        <v>74</v>
      </c>
      <c r="E132" s="135" t="s">
        <v>82</v>
      </c>
      <c r="F132" s="135" t="s">
        <v>158</v>
      </c>
      <c r="J132" s="136">
        <f>BK132</f>
        <v>478.8</v>
      </c>
      <c r="L132" s="125"/>
      <c r="M132" s="129"/>
      <c r="N132" s="130"/>
      <c r="O132" s="130"/>
      <c r="P132" s="131">
        <f>SUM(P133:P136)</f>
        <v>0.36</v>
      </c>
      <c r="Q132" s="130"/>
      <c r="R132" s="131">
        <f>SUM(R133:R136)</f>
        <v>0</v>
      </c>
      <c r="S132" s="130"/>
      <c r="T132" s="132">
        <f>SUM(T133:T136)</f>
        <v>0</v>
      </c>
      <c r="AR132" s="126" t="s">
        <v>80</v>
      </c>
      <c r="AT132" s="133" t="s">
        <v>74</v>
      </c>
      <c r="AU132" s="133" t="s">
        <v>80</v>
      </c>
      <c r="AY132" s="126" t="s">
        <v>140</v>
      </c>
      <c r="BK132" s="134">
        <f>SUM(BK133:BK136)</f>
        <v>478.8</v>
      </c>
    </row>
    <row r="133" spans="1:65" s="2" customFormat="1" ht="21.75" customHeight="1">
      <c r="A133" s="29"/>
      <c r="B133" s="137"/>
      <c r="C133" s="138" t="s">
        <v>159</v>
      </c>
      <c r="D133" s="138" t="s">
        <v>142</v>
      </c>
      <c r="E133" s="139" t="s">
        <v>160</v>
      </c>
      <c r="F133" s="140" t="s">
        <v>161</v>
      </c>
      <c r="G133" s="141" t="s">
        <v>162</v>
      </c>
      <c r="H133" s="142">
        <v>72</v>
      </c>
      <c r="I133" s="143">
        <v>6.65</v>
      </c>
      <c r="J133" s="143">
        <f>ROUND(I133*H133,2)</f>
        <v>478.8</v>
      </c>
      <c r="K133" s="144"/>
      <c r="L133" s="30"/>
      <c r="M133" s="145" t="s">
        <v>1</v>
      </c>
      <c r="N133" s="146" t="s">
        <v>41</v>
      </c>
      <c r="O133" s="147">
        <v>5.0000000000000001E-3</v>
      </c>
      <c r="P133" s="147">
        <f>O133*H133</f>
        <v>0.36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9" t="s">
        <v>146</v>
      </c>
      <c r="AT133" s="149" t="s">
        <v>142</v>
      </c>
      <c r="AU133" s="149" t="s">
        <v>82</v>
      </c>
      <c r="AY133" s="17" t="s">
        <v>140</v>
      </c>
      <c r="BE133" s="150">
        <f>IF(N133="základní",J133,0)</f>
        <v>478.8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80</v>
      </c>
      <c r="BK133" s="150">
        <f>ROUND(I133*H133,2)</f>
        <v>478.8</v>
      </c>
      <c r="BL133" s="17" t="s">
        <v>146</v>
      </c>
      <c r="BM133" s="149" t="s">
        <v>163</v>
      </c>
    </row>
    <row r="134" spans="1:65" s="13" customFormat="1">
      <c r="B134" s="151"/>
      <c r="D134" s="152" t="s">
        <v>164</v>
      </c>
      <c r="E134" s="153" t="s">
        <v>1</v>
      </c>
      <c r="F134" s="154" t="s">
        <v>165</v>
      </c>
      <c r="H134" s="153" t="s">
        <v>1</v>
      </c>
      <c r="L134" s="151"/>
      <c r="M134" s="155"/>
      <c r="N134" s="156"/>
      <c r="O134" s="156"/>
      <c r="P134" s="156"/>
      <c r="Q134" s="156"/>
      <c r="R134" s="156"/>
      <c r="S134" s="156"/>
      <c r="T134" s="157"/>
      <c r="AT134" s="153" t="s">
        <v>164</v>
      </c>
      <c r="AU134" s="153" t="s">
        <v>82</v>
      </c>
      <c r="AV134" s="13" t="s">
        <v>80</v>
      </c>
      <c r="AW134" s="13" t="s">
        <v>33</v>
      </c>
      <c r="AX134" s="13" t="s">
        <v>75</v>
      </c>
      <c r="AY134" s="153" t="s">
        <v>140</v>
      </c>
    </row>
    <row r="135" spans="1:65" s="14" customFormat="1">
      <c r="B135" s="158"/>
      <c r="D135" s="152" t="s">
        <v>164</v>
      </c>
      <c r="E135" s="159" t="s">
        <v>1</v>
      </c>
      <c r="F135" s="160" t="s">
        <v>166</v>
      </c>
      <c r="H135" s="161">
        <v>72</v>
      </c>
      <c r="L135" s="158"/>
      <c r="M135" s="162"/>
      <c r="N135" s="163"/>
      <c r="O135" s="163"/>
      <c r="P135" s="163"/>
      <c r="Q135" s="163"/>
      <c r="R135" s="163"/>
      <c r="S135" s="163"/>
      <c r="T135" s="164"/>
      <c r="AT135" s="159" t="s">
        <v>164</v>
      </c>
      <c r="AU135" s="159" t="s">
        <v>82</v>
      </c>
      <c r="AV135" s="14" t="s">
        <v>82</v>
      </c>
      <c r="AW135" s="14" t="s">
        <v>33</v>
      </c>
      <c r="AX135" s="14" t="s">
        <v>75</v>
      </c>
      <c r="AY135" s="159" t="s">
        <v>140</v>
      </c>
    </row>
    <row r="136" spans="1:65" s="15" customFormat="1">
      <c r="B136" s="165"/>
      <c r="D136" s="152" t="s">
        <v>164</v>
      </c>
      <c r="E136" s="166" t="s">
        <v>1</v>
      </c>
      <c r="F136" s="167" t="s">
        <v>167</v>
      </c>
      <c r="H136" s="168">
        <v>72</v>
      </c>
      <c r="L136" s="165"/>
      <c r="M136" s="169"/>
      <c r="N136" s="170"/>
      <c r="O136" s="170"/>
      <c r="P136" s="170"/>
      <c r="Q136" s="170"/>
      <c r="R136" s="170"/>
      <c r="S136" s="170"/>
      <c r="T136" s="171"/>
      <c r="AT136" s="166" t="s">
        <v>164</v>
      </c>
      <c r="AU136" s="166" t="s">
        <v>82</v>
      </c>
      <c r="AV136" s="15" t="s">
        <v>146</v>
      </c>
      <c r="AW136" s="15" t="s">
        <v>33</v>
      </c>
      <c r="AX136" s="15" t="s">
        <v>80</v>
      </c>
      <c r="AY136" s="166" t="s">
        <v>140</v>
      </c>
    </row>
    <row r="137" spans="1:65" s="12" customFormat="1" ht="22.9" customHeight="1">
      <c r="B137" s="125"/>
      <c r="D137" s="126" t="s">
        <v>74</v>
      </c>
      <c r="E137" s="135" t="s">
        <v>159</v>
      </c>
      <c r="F137" s="135" t="s">
        <v>168</v>
      </c>
      <c r="J137" s="136">
        <f>BK137</f>
        <v>20949.12</v>
      </c>
      <c r="L137" s="125"/>
      <c r="M137" s="129"/>
      <c r="N137" s="130"/>
      <c r="O137" s="130"/>
      <c r="P137" s="131">
        <f>SUM(P138:P141)</f>
        <v>2.6279999999999997</v>
      </c>
      <c r="Q137" s="130"/>
      <c r="R137" s="131">
        <f>SUM(R138:R141)</f>
        <v>41.795999999999999</v>
      </c>
      <c r="S137" s="130"/>
      <c r="T137" s="132">
        <f>SUM(T138:T141)</f>
        <v>0</v>
      </c>
      <c r="AR137" s="126" t="s">
        <v>80</v>
      </c>
      <c r="AT137" s="133" t="s">
        <v>74</v>
      </c>
      <c r="AU137" s="133" t="s">
        <v>80</v>
      </c>
      <c r="AY137" s="126" t="s">
        <v>140</v>
      </c>
      <c r="BK137" s="134">
        <f>SUM(BK138:BK141)</f>
        <v>20949.12</v>
      </c>
    </row>
    <row r="138" spans="1:65" s="2" customFormat="1" ht="21.75" customHeight="1">
      <c r="A138" s="29"/>
      <c r="B138" s="137"/>
      <c r="C138" s="138" t="s">
        <v>93</v>
      </c>
      <c r="D138" s="138" t="s">
        <v>142</v>
      </c>
      <c r="E138" s="139" t="s">
        <v>169</v>
      </c>
      <c r="F138" s="140" t="s">
        <v>170</v>
      </c>
      <c r="G138" s="141" t="s">
        <v>162</v>
      </c>
      <c r="H138" s="142">
        <v>72</v>
      </c>
      <c r="I138" s="143">
        <v>290.95999999999998</v>
      </c>
      <c r="J138" s="143">
        <f>ROUND(I138*H138,2)</f>
        <v>20949.12</v>
      </c>
      <c r="K138" s="144"/>
      <c r="L138" s="30"/>
      <c r="M138" s="145" t="s">
        <v>1</v>
      </c>
      <c r="N138" s="146" t="s">
        <v>41</v>
      </c>
      <c r="O138" s="147">
        <v>3.6499999999999998E-2</v>
      </c>
      <c r="P138" s="147">
        <f>O138*H138</f>
        <v>2.6279999999999997</v>
      </c>
      <c r="Q138" s="147">
        <v>0.58050000000000002</v>
      </c>
      <c r="R138" s="147">
        <f>Q138*H138</f>
        <v>41.795999999999999</v>
      </c>
      <c r="S138" s="147">
        <v>0</v>
      </c>
      <c r="T138" s="148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49" t="s">
        <v>146</v>
      </c>
      <c r="AT138" s="149" t="s">
        <v>142</v>
      </c>
      <c r="AU138" s="149" t="s">
        <v>82</v>
      </c>
      <c r="AY138" s="17" t="s">
        <v>140</v>
      </c>
      <c r="BE138" s="150">
        <f>IF(N138="základní",J138,0)</f>
        <v>20949.12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80</v>
      </c>
      <c r="BK138" s="150">
        <f>ROUND(I138*H138,2)</f>
        <v>20949.12</v>
      </c>
      <c r="BL138" s="17" t="s">
        <v>146</v>
      </c>
      <c r="BM138" s="149" t="s">
        <v>171</v>
      </c>
    </row>
    <row r="139" spans="1:65" s="13" customFormat="1">
      <c r="B139" s="151"/>
      <c r="D139" s="152" t="s">
        <v>164</v>
      </c>
      <c r="E139" s="153" t="s">
        <v>1</v>
      </c>
      <c r="F139" s="154" t="s">
        <v>172</v>
      </c>
      <c r="H139" s="153" t="s">
        <v>1</v>
      </c>
      <c r="L139" s="151"/>
      <c r="M139" s="155"/>
      <c r="N139" s="156"/>
      <c r="O139" s="156"/>
      <c r="P139" s="156"/>
      <c r="Q139" s="156"/>
      <c r="R139" s="156"/>
      <c r="S139" s="156"/>
      <c r="T139" s="157"/>
      <c r="AT139" s="153" t="s">
        <v>164</v>
      </c>
      <c r="AU139" s="153" t="s">
        <v>82</v>
      </c>
      <c r="AV139" s="13" t="s">
        <v>80</v>
      </c>
      <c r="AW139" s="13" t="s">
        <v>33</v>
      </c>
      <c r="AX139" s="13" t="s">
        <v>75</v>
      </c>
      <c r="AY139" s="153" t="s">
        <v>140</v>
      </c>
    </row>
    <row r="140" spans="1:65" s="14" customFormat="1">
      <c r="B140" s="158"/>
      <c r="D140" s="152" t="s">
        <v>164</v>
      </c>
      <c r="E140" s="159" t="s">
        <v>1</v>
      </c>
      <c r="F140" s="160" t="s">
        <v>166</v>
      </c>
      <c r="H140" s="161">
        <v>72</v>
      </c>
      <c r="L140" s="158"/>
      <c r="M140" s="162"/>
      <c r="N140" s="163"/>
      <c r="O140" s="163"/>
      <c r="P140" s="163"/>
      <c r="Q140" s="163"/>
      <c r="R140" s="163"/>
      <c r="S140" s="163"/>
      <c r="T140" s="164"/>
      <c r="AT140" s="159" t="s">
        <v>164</v>
      </c>
      <c r="AU140" s="159" t="s">
        <v>82</v>
      </c>
      <c r="AV140" s="14" t="s">
        <v>82</v>
      </c>
      <c r="AW140" s="14" t="s">
        <v>33</v>
      </c>
      <c r="AX140" s="14" t="s">
        <v>75</v>
      </c>
      <c r="AY140" s="159" t="s">
        <v>140</v>
      </c>
    </row>
    <row r="141" spans="1:65" s="15" customFormat="1">
      <c r="B141" s="165"/>
      <c r="D141" s="152" t="s">
        <v>164</v>
      </c>
      <c r="E141" s="166" t="s">
        <v>1</v>
      </c>
      <c r="F141" s="167" t="s">
        <v>167</v>
      </c>
      <c r="H141" s="168">
        <v>72</v>
      </c>
      <c r="L141" s="165"/>
      <c r="M141" s="169"/>
      <c r="N141" s="170"/>
      <c r="O141" s="170"/>
      <c r="P141" s="170"/>
      <c r="Q141" s="170"/>
      <c r="R141" s="170"/>
      <c r="S141" s="170"/>
      <c r="T141" s="171"/>
      <c r="AT141" s="166" t="s">
        <v>164</v>
      </c>
      <c r="AU141" s="166" t="s">
        <v>82</v>
      </c>
      <c r="AV141" s="15" t="s">
        <v>146</v>
      </c>
      <c r="AW141" s="15" t="s">
        <v>33</v>
      </c>
      <c r="AX141" s="15" t="s">
        <v>80</v>
      </c>
      <c r="AY141" s="166" t="s">
        <v>140</v>
      </c>
    </row>
    <row r="142" spans="1:65" s="12" customFormat="1" ht="22.9" customHeight="1">
      <c r="B142" s="125"/>
      <c r="D142" s="126" t="s">
        <v>74</v>
      </c>
      <c r="E142" s="135" t="s">
        <v>173</v>
      </c>
      <c r="F142" s="135" t="s">
        <v>174</v>
      </c>
      <c r="J142" s="136">
        <f>BK142</f>
        <v>2434.62</v>
      </c>
      <c r="L142" s="125"/>
      <c r="M142" s="129"/>
      <c r="N142" s="130"/>
      <c r="O142" s="130"/>
      <c r="P142" s="131">
        <f>P143</f>
        <v>16.593012000000002</v>
      </c>
      <c r="Q142" s="130"/>
      <c r="R142" s="131">
        <f>R143</f>
        <v>0</v>
      </c>
      <c r="S142" s="130"/>
      <c r="T142" s="132">
        <f>T143</f>
        <v>0</v>
      </c>
      <c r="AR142" s="126" t="s">
        <v>80</v>
      </c>
      <c r="AT142" s="133" t="s">
        <v>74</v>
      </c>
      <c r="AU142" s="133" t="s">
        <v>80</v>
      </c>
      <c r="AY142" s="126" t="s">
        <v>140</v>
      </c>
      <c r="BK142" s="134">
        <f>BK143</f>
        <v>2434.62</v>
      </c>
    </row>
    <row r="143" spans="1:65" s="2" customFormat="1" ht="21.75" customHeight="1">
      <c r="A143" s="29"/>
      <c r="B143" s="137"/>
      <c r="C143" s="138" t="s">
        <v>175</v>
      </c>
      <c r="D143" s="138" t="s">
        <v>142</v>
      </c>
      <c r="E143" s="139" t="s">
        <v>176</v>
      </c>
      <c r="F143" s="140" t="s">
        <v>177</v>
      </c>
      <c r="G143" s="141" t="s">
        <v>178</v>
      </c>
      <c r="H143" s="142">
        <v>41.795999999999999</v>
      </c>
      <c r="I143" s="143">
        <v>58.25</v>
      </c>
      <c r="J143" s="143">
        <f>ROUND(I143*H143,2)</f>
        <v>2434.62</v>
      </c>
      <c r="K143" s="144"/>
      <c r="L143" s="30"/>
      <c r="M143" s="172" t="s">
        <v>1</v>
      </c>
      <c r="N143" s="173" t="s">
        <v>41</v>
      </c>
      <c r="O143" s="174">
        <v>0.39700000000000002</v>
      </c>
      <c r="P143" s="174">
        <f>O143*H143</f>
        <v>16.593012000000002</v>
      </c>
      <c r="Q143" s="174">
        <v>0</v>
      </c>
      <c r="R143" s="174">
        <f>Q143*H143</f>
        <v>0</v>
      </c>
      <c r="S143" s="174">
        <v>0</v>
      </c>
      <c r="T143" s="175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49" t="s">
        <v>146</v>
      </c>
      <c r="AT143" s="149" t="s">
        <v>142</v>
      </c>
      <c r="AU143" s="149" t="s">
        <v>82</v>
      </c>
      <c r="AY143" s="17" t="s">
        <v>140</v>
      </c>
      <c r="BE143" s="150">
        <f>IF(N143="základní",J143,0)</f>
        <v>2434.62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80</v>
      </c>
      <c r="BK143" s="150">
        <f>ROUND(I143*H143,2)</f>
        <v>2434.62</v>
      </c>
      <c r="BL143" s="17" t="s">
        <v>146</v>
      </c>
      <c r="BM143" s="149" t="s">
        <v>179</v>
      </c>
    </row>
    <row r="144" spans="1:65" s="2" customFormat="1" ht="6.95" customHeight="1">
      <c r="A144" s="29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24:K143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7"/>
  <sheetViews>
    <sheetView showGridLines="0" topLeftCell="A13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180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ROUND(J125, 2)</f>
        <v>25572.99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ROUND((SUM(BE125:BE136)),  2)</f>
        <v>25572.99</v>
      </c>
      <c r="G35" s="29"/>
      <c r="H35" s="29"/>
      <c r="I35" s="94">
        <v>0.21</v>
      </c>
      <c r="J35" s="93">
        <f>ROUND(((SUM(BE125:BE136))*I35),  2)</f>
        <v>5370.33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ROUND((SUM(BF125:BF136)),  2)</f>
        <v>0</v>
      </c>
      <c r="G36" s="29"/>
      <c r="H36" s="29"/>
      <c r="I36" s="94">
        <v>0.15</v>
      </c>
      <c r="J36" s="93">
        <f>ROUND(((SUM(BF125:BF136))*I36),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ROUND((SUM(BG125:BG136)),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ROUND((SUM(BH125:BH136)),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ROUND((SUM(BI125:BI136)),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30943.32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02 - Parkoviště - Doplnění drenáží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J125</f>
        <v>25572.99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120</v>
      </c>
      <c r="E99" s="108"/>
      <c r="F99" s="108"/>
      <c r="G99" s="108"/>
      <c r="H99" s="108"/>
      <c r="I99" s="108"/>
      <c r="J99" s="109">
        <f>J126</f>
        <v>20859.7</v>
      </c>
      <c r="L99" s="106"/>
    </row>
    <row r="100" spans="1:47" s="10" customFormat="1" ht="19.899999999999999" customHeight="1">
      <c r="B100" s="110"/>
      <c r="D100" s="111" t="s">
        <v>122</v>
      </c>
      <c r="E100" s="112"/>
      <c r="F100" s="112"/>
      <c r="G100" s="112"/>
      <c r="H100" s="112"/>
      <c r="I100" s="112"/>
      <c r="J100" s="113">
        <f>J127</f>
        <v>13674</v>
      </c>
      <c r="L100" s="110"/>
    </row>
    <row r="101" spans="1:47" s="10" customFormat="1" ht="19.899999999999999" customHeight="1">
      <c r="B101" s="110"/>
      <c r="D101" s="111" t="s">
        <v>181</v>
      </c>
      <c r="E101" s="112"/>
      <c r="F101" s="112"/>
      <c r="G101" s="112"/>
      <c r="H101" s="112"/>
      <c r="I101" s="112"/>
      <c r="J101" s="113">
        <f>J129</f>
        <v>7185.7</v>
      </c>
      <c r="L101" s="110"/>
    </row>
    <row r="102" spans="1:47" s="10" customFormat="1" ht="14.85" customHeight="1">
      <c r="B102" s="110"/>
      <c r="D102" s="111" t="s">
        <v>182</v>
      </c>
      <c r="E102" s="112"/>
      <c r="F102" s="112"/>
      <c r="G102" s="112"/>
      <c r="H102" s="112"/>
      <c r="I102" s="112"/>
      <c r="J102" s="113">
        <f>J130</f>
        <v>7185.7</v>
      </c>
      <c r="L102" s="110"/>
    </row>
    <row r="103" spans="1:47" s="9" customFormat="1" ht="24.95" customHeight="1">
      <c r="B103" s="106"/>
      <c r="D103" s="107" t="s">
        <v>183</v>
      </c>
      <c r="E103" s="108"/>
      <c r="F103" s="108"/>
      <c r="G103" s="108"/>
      <c r="H103" s="108"/>
      <c r="I103" s="108"/>
      <c r="J103" s="109">
        <f>J132</f>
        <v>4713.29</v>
      </c>
      <c r="L103" s="106"/>
    </row>
    <row r="104" spans="1:47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47" s="2" customFormat="1" ht="6.95" customHeight="1">
      <c r="A105" s="29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47" s="2" customFormat="1" ht="6.95" customHeight="1">
      <c r="A109" s="29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24.95" customHeight="1">
      <c r="A110" s="29"/>
      <c r="B110" s="30"/>
      <c r="C110" s="21" t="s">
        <v>125</v>
      </c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6" t="s">
        <v>13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300" t="str">
        <f>E7</f>
        <v>Tělocvična - Chodová Planá</v>
      </c>
      <c r="F113" s="301"/>
      <c r="G113" s="301"/>
      <c r="H113" s="301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1" customFormat="1" ht="12" customHeight="1">
      <c r="B114" s="20"/>
      <c r="C114" s="26" t="s">
        <v>111</v>
      </c>
      <c r="L114" s="20"/>
    </row>
    <row r="115" spans="1:65" s="2" customFormat="1" ht="16.5" customHeight="1">
      <c r="A115" s="29"/>
      <c r="B115" s="30"/>
      <c r="C115" s="29"/>
      <c r="D115" s="29"/>
      <c r="E115" s="300" t="s">
        <v>112</v>
      </c>
      <c r="F115" s="299"/>
      <c r="G115" s="299"/>
      <c r="H115" s="29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6" t="s">
        <v>113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298" t="str">
        <f>E11</f>
        <v>02 - Parkoviště - Doplnění drenáží</v>
      </c>
      <c r="F117" s="299"/>
      <c r="G117" s="299"/>
      <c r="H117" s="29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6" t="s">
        <v>17</v>
      </c>
      <c r="D119" s="29"/>
      <c r="E119" s="29"/>
      <c r="F119" s="24" t="str">
        <f>F14</f>
        <v xml:space="preserve"> </v>
      </c>
      <c r="G119" s="29"/>
      <c r="H119" s="29"/>
      <c r="I119" s="26" t="s">
        <v>19</v>
      </c>
      <c r="J119" s="50">
        <f>IF(J14="","",J14)</f>
        <v>0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6" t="s">
        <v>21</v>
      </c>
      <c r="D121" s="29"/>
      <c r="E121" s="29"/>
      <c r="F121" s="24" t="str">
        <f>E17</f>
        <v>Městys Chodová Planá</v>
      </c>
      <c r="G121" s="29"/>
      <c r="H121" s="29"/>
      <c r="I121" s="26" t="s">
        <v>31</v>
      </c>
      <c r="J121" s="27" t="str">
        <f>E23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6" t="s">
        <v>27</v>
      </c>
      <c r="D122" s="29"/>
      <c r="E122" s="29"/>
      <c r="F122" s="24" t="str">
        <f>IF(E20="","",E20)</f>
        <v>S&amp;H stavební a obchodní firma, spol. s.r.o.</v>
      </c>
      <c r="G122" s="29"/>
      <c r="H122" s="29"/>
      <c r="I122" s="26" t="s">
        <v>34</v>
      </c>
      <c r="J122" s="27" t="str">
        <f>E26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14"/>
      <c r="B124" s="115"/>
      <c r="C124" s="116" t="s">
        <v>126</v>
      </c>
      <c r="D124" s="117" t="s">
        <v>60</v>
      </c>
      <c r="E124" s="117" t="s">
        <v>56</v>
      </c>
      <c r="F124" s="117" t="s">
        <v>57</v>
      </c>
      <c r="G124" s="117" t="s">
        <v>127</v>
      </c>
      <c r="H124" s="117" t="s">
        <v>128</v>
      </c>
      <c r="I124" s="117" t="s">
        <v>129</v>
      </c>
      <c r="J124" s="118" t="s">
        <v>117</v>
      </c>
      <c r="K124" s="119" t="s">
        <v>130</v>
      </c>
      <c r="L124" s="120"/>
      <c r="M124" s="57" t="s">
        <v>1</v>
      </c>
      <c r="N124" s="58" t="s">
        <v>40</v>
      </c>
      <c r="O124" s="58" t="s">
        <v>131</v>
      </c>
      <c r="P124" s="58" t="s">
        <v>132</v>
      </c>
      <c r="Q124" s="58" t="s">
        <v>133</v>
      </c>
      <c r="R124" s="58" t="s">
        <v>134</v>
      </c>
      <c r="S124" s="58" t="s">
        <v>135</v>
      </c>
      <c r="T124" s="59" t="s">
        <v>136</v>
      </c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</row>
    <row r="125" spans="1:65" s="2" customFormat="1" ht="22.9" customHeight="1">
      <c r="A125" s="29"/>
      <c r="B125" s="30"/>
      <c r="C125" s="64" t="s">
        <v>137</v>
      </c>
      <c r="D125" s="29"/>
      <c r="E125" s="29"/>
      <c r="F125" s="29"/>
      <c r="G125" s="29"/>
      <c r="H125" s="29"/>
      <c r="I125" s="29"/>
      <c r="J125" s="121">
        <f>BK125</f>
        <v>25572.99</v>
      </c>
      <c r="K125" s="29"/>
      <c r="L125" s="30"/>
      <c r="M125" s="60"/>
      <c r="N125" s="51"/>
      <c r="O125" s="61"/>
      <c r="P125" s="122">
        <f>P126+P132</f>
        <v>48.158239999999999</v>
      </c>
      <c r="Q125" s="61"/>
      <c r="R125" s="122">
        <f>R126+R132</f>
        <v>10.83797</v>
      </c>
      <c r="S125" s="61"/>
      <c r="T125" s="123">
        <f>T126+T132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7" t="s">
        <v>74</v>
      </c>
      <c r="AU125" s="17" t="s">
        <v>119</v>
      </c>
      <c r="BK125" s="124">
        <f>BK126+BK132</f>
        <v>25572.99</v>
      </c>
    </row>
    <row r="126" spans="1:65" s="12" customFormat="1" ht="25.9" customHeight="1">
      <c r="B126" s="125"/>
      <c r="D126" s="126" t="s">
        <v>74</v>
      </c>
      <c r="E126" s="127" t="s">
        <v>138</v>
      </c>
      <c r="F126" s="127" t="s">
        <v>139</v>
      </c>
      <c r="J126" s="128">
        <f>BK126</f>
        <v>20859.7</v>
      </c>
      <c r="L126" s="125"/>
      <c r="M126" s="129"/>
      <c r="N126" s="130"/>
      <c r="O126" s="130"/>
      <c r="P126" s="131">
        <f>P127+P129</f>
        <v>37.770240000000001</v>
      </c>
      <c r="Q126" s="130"/>
      <c r="R126" s="131">
        <f>R127+R129</f>
        <v>10.83797</v>
      </c>
      <c r="S126" s="130"/>
      <c r="T126" s="132">
        <f>T127+T129</f>
        <v>0</v>
      </c>
      <c r="AR126" s="126" t="s">
        <v>80</v>
      </c>
      <c r="AT126" s="133" t="s">
        <v>74</v>
      </c>
      <c r="AU126" s="133" t="s">
        <v>75</v>
      </c>
      <c r="AY126" s="126" t="s">
        <v>140</v>
      </c>
      <c r="BK126" s="134">
        <f>BK127+BK129</f>
        <v>20859.7</v>
      </c>
    </row>
    <row r="127" spans="1:65" s="12" customFormat="1" ht="22.9" customHeight="1">
      <c r="B127" s="125"/>
      <c r="D127" s="126" t="s">
        <v>74</v>
      </c>
      <c r="E127" s="135" t="s">
        <v>82</v>
      </c>
      <c r="F127" s="135" t="s">
        <v>158</v>
      </c>
      <c r="J127" s="136">
        <f>BK127</f>
        <v>13674</v>
      </c>
      <c r="L127" s="125"/>
      <c r="M127" s="129"/>
      <c r="N127" s="130"/>
      <c r="O127" s="130"/>
      <c r="P127" s="131">
        <f>P128</f>
        <v>21.73</v>
      </c>
      <c r="Q127" s="130"/>
      <c r="R127" s="131">
        <f>R128</f>
        <v>10.83797</v>
      </c>
      <c r="S127" s="130"/>
      <c r="T127" s="132">
        <f>T128</f>
        <v>0</v>
      </c>
      <c r="AR127" s="126" t="s">
        <v>80</v>
      </c>
      <c r="AT127" s="133" t="s">
        <v>74</v>
      </c>
      <c r="AU127" s="133" t="s">
        <v>80</v>
      </c>
      <c r="AY127" s="126" t="s">
        <v>140</v>
      </c>
      <c r="BK127" s="134">
        <f>BK128</f>
        <v>13674</v>
      </c>
    </row>
    <row r="128" spans="1:65" s="2" customFormat="1" ht="33" customHeight="1">
      <c r="A128" s="29"/>
      <c r="B128" s="137"/>
      <c r="C128" s="138" t="s">
        <v>151</v>
      </c>
      <c r="D128" s="138" t="s">
        <v>142</v>
      </c>
      <c r="E128" s="139" t="s">
        <v>184</v>
      </c>
      <c r="F128" s="140" t="s">
        <v>185</v>
      </c>
      <c r="G128" s="141" t="s">
        <v>186</v>
      </c>
      <c r="H128" s="142">
        <v>53</v>
      </c>
      <c r="I128" s="143">
        <v>258</v>
      </c>
      <c r="J128" s="143">
        <f>ROUND(I128*H128,2)</f>
        <v>13674</v>
      </c>
      <c r="K128" s="144"/>
      <c r="L128" s="30"/>
      <c r="M128" s="145" t="s">
        <v>1</v>
      </c>
      <c r="N128" s="146" t="s">
        <v>41</v>
      </c>
      <c r="O128" s="147">
        <v>0.41</v>
      </c>
      <c r="P128" s="147">
        <f>O128*H128</f>
        <v>21.73</v>
      </c>
      <c r="Q128" s="147">
        <v>0.20449000000000001</v>
      </c>
      <c r="R128" s="147">
        <f>Q128*H128</f>
        <v>10.83797</v>
      </c>
      <c r="S128" s="147">
        <v>0</v>
      </c>
      <c r="T128" s="148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9" t="s">
        <v>146</v>
      </c>
      <c r="AT128" s="149" t="s">
        <v>142</v>
      </c>
      <c r="AU128" s="149" t="s">
        <v>82</v>
      </c>
      <c r="AY128" s="17" t="s">
        <v>140</v>
      </c>
      <c r="BE128" s="150">
        <f>IF(N128="základní",J128,0)</f>
        <v>13674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80</v>
      </c>
      <c r="BK128" s="150">
        <f>ROUND(I128*H128,2)</f>
        <v>13674</v>
      </c>
      <c r="BL128" s="17" t="s">
        <v>146</v>
      </c>
      <c r="BM128" s="149" t="s">
        <v>187</v>
      </c>
    </row>
    <row r="129" spans="1:65" s="12" customFormat="1" ht="22.9" customHeight="1">
      <c r="B129" s="125"/>
      <c r="D129" s="126" t="s">
        <v>74</v>
      </c>
      <c r="E129" s="135" t="s">
        <v>188</v>
      </c>
      <c r="F129" s="135" t="s">
        <v>189</v>
      </c>
      <c r="J129" s="136">
        <f>BK129</f>
        <v>7185.7</v>
      </c>
      <c r="L129" s="125"/>
      <c r="M129" s="129"/>
      <c r="N129" s="130"/>
      <c r="O129" s="130"/>
      <c r="P129" s="131">
        <f>P130</f>
        <v>16.040239999999997</v>
      </c>
      <c r="Q129" s="130"/>
      <c r="R129" s="131">
        <f>R130</f>
        <v>0</v>
      </c>
      <c r="S129" s="130"/>
      <c r="T129" s="132">
        <f>T130</f>
        <v>0</v>
      </c>
      <c r="AR129" s="126" t="s">
        <v>80</v>
      </c>
      <c r="AT129" s="133" t="s">
        <v>74</v>
      </c>
      <c r="AU129" s="133" t="s">
        <v>80</v>
      </c>
      <c r="AY129" s="126" t="s">
        <v>140</v>
      </c>
      <c r="BK129" s="134">
        <f>BK130</f>
        <v>7185.7</v>
      </c>
    </row>
    <row r="130" spans="1:65" s="12" customFormat="1" ht="20.85" customHeight="1">
      <c r="B130" s="125"/>
      <c r="D130" s="126" t="s">
        <v>74</v>
      </c>
      <c r="E130" s="135" t="s">
        <v>190</v>
      </c>
      <c r="F130" s="135" t="s">
        <v>191</v>
      </c>
      <c r="J130" s="136">
        <f>BK130</f>
        <v>7185.7</v>
      </c>
      <c r="L130" s="125"/>
      <c r="M130" s="129"/>
      <c r="N130" s="130"/>
      <c r="O130" s="130"/>
      <c r="P130" s="131">
        <f>P131</f>
        <v>16.040239999999997</v>
      </c>
      <c r="Q130" s="130"/>
      <c r="R130" s="131">
        <f>R131</f>
        <v>0</v>
      </c>
      <c r="S130" s="130"/>
      <c r="T130" s="132">
        <f>T131</f>
        <v>0</v>
      </c>
      <c r="AR130" s="126" t="s">
        <v>80</v>
      </c>
      <c r="AT130" s="133" t="s">
        <v>74</v>
      </c>
      <c r="AU130" s="133" t="s">
        <v>82</v>
      </c>
      <c r="AY130" s="126" t="s">
        <v>140</v>
      </c>
      <c r="BK130" s="134">
        <f>BK131</f>
        <v>7185.7</v>
      </c>
    </row>
    <row r="131" spans="1:65" s="2" customFormat="1" ht="16.5" customHeight="1">
      <c r="A131" s="29"/>
      <c r="B131" s="137"/>
      <c r="C131" s="138" t="s">
        <v>82</v>
      </c>
      <c r="D131" s="138" t="s">
        <v>142</v>
      </c>
      <c r="E131" s="139" t="s">
        <v>192</v>
      </c>
      <c r="F131" s="140" t="s">
        <v>193</v>
      </c>
      <c r="G131" s="141" t="s">
        <v>178</v>
      </c>
      <c r="H131" s="142">
        <v>10.837999999999999</v>
      </c>
      <c r="I131" s="143">
        <v>663.01</v>
      </c>
      <c r="J131" s="143">
        <f>ROUND(I131*H131,2)</f>
        <v>7185.7</v>
      </c>
      <c r="K131" s="144"/>
      <c r="L131" s="30"/>
      <c r="M131" s="145" t="s">
        <v>1</v>
      </c>
      <c r="N131" s="146" t="s">
        <v>41</v>
      </c>
      <c r="O131" s="147">
        <v>1.48</v>
      </c>
      <c r="P131" s="147">
        <f>O131*H131</f>
        <v>16.040239999999997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146</v>
      </c>
      <c r="AT131" s="149" t="s">
        <v>142</v>
      </c>
      <c r="AU131" s="149" t="s">
        <v>151</v>
      </c>
      <c r="AY131" s="17" t="s">
        <v>140</v>
      </c>
      <c r="BE131" s="150">
        <f>IF(N131="základní",J131,0)</f>
        <v>7185.7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80</v>
      </c>
      <c r="BK131" s="150">
        <f>ROUND(I131*H131,2)</f>
        <v>7185.7</v>
      </c>
      <c r="BL131" s="17" t="s">
        <v>146</v>
      </c>
      <c r="BM131" s="149" t="s">
        <v>194</v>
      </c>
    </row>
    <row r="132" spans="1:65" s="12" customFormat="1" ht="25.9" customHeight="1">
      <c r="B132" s="125"/>
      <c r="D132" s="126" t="s">
        <v>74</v>
      </c>
      <c r="E132" s="127" t="s">
        <v>195</v>
      </c>
      <c r="F132" s="127" t="s">
        <v>196</v>
      </c>
      <c r="J132" s="128">
        <f>BK132</f>
        <v>4713.29</v>
      </c>
      <c r="L132" s="125"/>
      <c r="M132" s="129"/>
      <c r="N132" s="130"/>
      <c r="O132" s="130"/>
      <c r="P132" s="131">
        <f>SUM(P133:P136)</f>
        <v>10.388</v>
      </c>
      <c r="Q132" s="130"/>
      <c r="R132" s="131">
        <f>SUM(R133:R136)</f>
        <v>0</v>
      </c>
      <c r="S132" s="130"/>
      <c r="T132" s="132">
        <f>SUM(T133:T136)</f>
        <v>0</v>
      </c>
      <c r="AR132" s="126" t="s">
        <v>82</v>
      </c>
      <c r="AT132" s="133" t="s">
        <v>74</v>
      </c>
      <c r="AU132" s="133" t="s">
        <v>75</v>
      </c>
      <c r="AY132" s="126" t="s">
        <v>140</v>
      </c>
      <c r="BK132" s="134">
        <f>SUM(BK133:BK136)</f>
        <v>4713.29</v>
      </c>
    </row>
    <row r="133" spans="1:65" s="2" customFormat="1" ht="33" customHeight="1">
      <c r="A133" s="29"/>
      <c r="B133" s="137"/>
      <c r="C133" s="138" t="s">
        <v>80</v>
      </c>
      <c r="D133" s="138" t="s">
        <v>142</v>
      </c>
      <c r="E133" s="139" t="s">
        <v>197</v>
      </c>
      <c r="F133" s="140" t="s">
        <v>198</v>
      </c>
      <c r="G133" s="141" t="s">
        <v>162</v>
      </c>
      <c r="H133" s="142">
        <v>53</v>
      </c>
      <c r="I133" s="143">
        <v>88.93</v>
      </c>
      <c r="J133" s="143">
        <f>ROUND(I133*H133,2)</f>
        <v>4713.29</v>
      </c>
      <c r="K133" s="144"/>
      <c r="L133" s="30"/>
      <c r="M133" s="145" t="s">
        <v>1</v>
      </c>
      <c r="N133" s="146" t="s">
        <v>41</v>
      </c>
      <c r="O133" s="147">
        <v>0.19600000000000001</v>
      </c>
      <c r="P133" s="147">
        <f>O133*H133</f>
        <v>10.388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9" t="s">
        <v>98</v>
      </c>
      <c r="AT133" s="149" t="s">
        <v>142</v>
      </c>
      <c r="AU133" s="149" t="s">
        <v>80</v>
      </c>
      <c r="AY133" s="17" t="s">
        <v>140</v>
      </c>
      <c r="BE133" s="150">
        <f>IF(N133="základní",J133,0)</f>
        <v>4713.29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80</v>
      </c>
      <c r="BK133" s="150">
        <f>ROUND(I133*H133,2)</f>
        <v>4713.29</v>
      </c>
      <c r="BL133" s="17" t="s">
        <v>98</v>
      </c>
      <c r="BM133" s="149" t="s">
        <v>199</v>
      </c>
    </row>
    <row r="134" spans="1:65" s="13" customFormat="1">
      <c r="B134" s="151"/>
      <c r="D134" s="152" t="s">
        <v>164</v>
      </c>
      <c r="E134" s="153" t="s">
        <v>1</v>
      </c>
      <c r="F134" s="154" t="s">
        <v>200</v>
      </c>
      <c r="H134" s="153" t="s">
        <v>1</v>
      </c>
      <c r="L134" s="151"/>
      <c r="M134" s="155"/>
      <c r="N134" s="156"/>
      <c r="O134" s="156"/>
      <c r="P134" s="156"/>
      <c r="Q134" s="156"/>
      <c r="R134" s="156"/>
      <c r="S134" s="156"/>
      <c r="T134" s="157"/>
      <c r="AT134" s="153" t="s">
        <v>164</v>
      </c>
      <c r="AU134" s="153" t="s">
        <v>80</v>
      </c>
      <c r="AV134" s="13" t="s">
        <v>80</v>
      </c>
      <c r="AW134" s="13" t="s">
        <v>33</v>
      </c>
      <c r="AX134" s="13" t="s">
        <v>75</v>
      </c>
      <c r="AY134" s="153" t="s">
        <v>140</v>
      </c>
    </row>
    <row r="135" spans="1:65" s="14" customFormat="1">
      <c r="B135" s="158"/>
      <c r="D135" s="152" t="s">
        <v>164</v>
      </c>
      <c r="E135" s="159" t="s">
        <v>1</v>
      </c>
      <c r="F135" s="160" t="s">
        <v>201</v>
      </c>
      <c r="H135" s="161">
        <v>53</v>
      </c>
      <c r="L135" s="158"/>
      <c r="M135" s="162"/>
      <c r="N135" s="163"/>
      <c r="O135" s="163"/>
      <c r="P135" s="163"/>
      <c r="Q135" s="163"/>
      <c r="R135" s="163"/>
      <c r="S135" s="163"/>
      <c r="T135" s="164"/>
      <c r="AT135" s="159" t="s">
        <v>164</v>
      </c>
      <c r="AU135" s="159" t="s">
        <v>80</v>
      </c>
      <c r="AV135" s="14" t="s">
        <v>82</v>
      </c>
      <c r="AW135" s="14" t="s">
        <v>33</v>
      </c>
      <c r="AX135" s="14" t="s">
        <v>75</v>
      </c>
      <c r="AY135" s="159" t="s">
        <v>140</v>
      </c>
    </row>
    <row r="136" spans="1:65" s="15" customFormat="1">
      <c r="B136" s="165"/>
      <c r="D136" s="152" t="s">
        <v>164</v>
      </c>
      <c r="E136" s="166" t="s">
        <v>1</v>
      </c>
      <c r="F136" s="167" t="s">
        <v>167</v>
      </c>
      <c r="H136" s="168">
        <v>53</v>
      </c>
      <c r="L136" s="165"/>
      <c r="M136" s="176"/>
      <c r="N136" s="177"/>
      <c r="O136" s="177"/>
      <c r="P136" s="177"/>
      <c r="Q136" s="177"/>
      <c r="R136" s="177"/>
      <c r="S136" s="177"/>
      <c r="T136" s="178"/>
      <c r="AT136" s="166" t="s">
        <v>164</v>
      </c>
      <c r="AU136" s="166" t="s">
        <v>80</v>
      </c>
      <c r="AV136" s="15" t="s">
        <v>146</v>
      </c>
      <c r="AW136" s="15" t="s">
        <v>33</v>
      </c>
      <c r="AX136" s="15" t="s">
        <v>80</v>
      </c>
      <c r="AY136" s="166" t="s">
        <v>140</v>
      </c>
    </row>
    <row r="137" spans="1:65" s="2" customFormat="1" ht="6.95" customHeight="1">
      <c r="A137" s="29"/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0"/>
      <c r="M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</sheetData>
  <autoFilter ref="C124:K136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5"/>
  <sheetViews>
    <sheetView showGridLines="0" topLeftCell="A19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223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ROUND(J124, 2)</f>
        <v>59384.56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ROUND((SUM(BE124:BE164)),  2)</f>
        <v>59384.56</v>
      </c>
      <c r="G35" s="29"/>
      <c r="H35" s="29"/>
      <c r="I35" s="94">
        <v>0.21</v>
      </c>
      <c r="J35" s="93">
        <f>ROUND(((SUM(BE124:BE164))*I35),  2)</f>
        <v>12470.76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ROUND((SUM(BF124:BF164)),  2)</f>
        <v>0</v>
      </c>
      <c r="G36" s="29"/>
      <c r="H36" s="29"/>
      <c r="I36" s="94">
        <v>0.15</v>
      </c>
      <c r="J36" s="93">
        <f>ROUND(((SUM(BF124:BF164))*I36),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ROUND((SUM(BG124:BG164)),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ROUND((SUM(BH124:BH164)),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ROUND((SUM(BI124:BI164)),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71855.319999999992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20 - Zateplení soklu haly - extrud. polystyren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J124</f>
        <v>59384.56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215</v>
      </c>
      <c r="E99" s="108"/>
      <c r="F99" s="108"/>
      <c r="G99" s="108"/>
      <c r="H99" s="108"/>
      <c r="I99" s="108"/>
      <c r="J99" s="109">
        <f>J125</f>
        <v>12950.570000000002</v>
      </c>
      <c r="L99" s="106"/>
    </row>
    <row r="100" spans="1:47" s="9" customFormat="1" ht="24.95" customHeight="1">
      <c r="B100" s="106"/>
      <c r="D100" s="107" t="s">
        <v>224</v>
      </c>
      <c r="E100" s="108"/>
      <c r="F100" s="108"/>
      <c r="G100" s="108"/>
      <c r="H100" s="108"/>
      <c r="I100" s="108"/>
      <c r="J100" s="109">
        <f>J148</f>
        <v>37232.61</v>
      </c>
      <c r="L100" s="106"/>
    </row>
    <row r="101" spans="1:47" s="9" customFormat="1" ht="24.95" customHeight="1">
      <c r="B101" s="106"/>
      <c r="D101" s="107" t="s">
        <v>208</v>
      </c>
      <c r="E101" s="108"/>
      <c r="F101" s="108"/>
      <c r="G101" s="108"/>
      <c r="H101" s="108"/>
      <c r="I101" s="108"/>
      <c r="J101" s="109">
        <f>J158</f>
        <v>9201.3799999999992</v>
      </c>
      <c r="L101" s="106"/>
    </row>
    <row r="102" spans="1:47" s="10" customFormat="1" ht="19.899999999999999" customHeight="1">
      <c r="B102" s="110"/>
      <c r="D102" s="111" t="s">
        <v>225</v>
      </c>
      <c r="E102" s="112"/>
      <c r="F102" s="112"/>
      <c r="G102" s="112"/>
      <c r="H102" s="112"/>
      <c r="I102" s="112"/>
      <c r="J102" s="113">
        <f>J159</f>
        <v>9201.3799999999992</v>
      </c>
      <c r="L102" s="110"/>
    </row>
    <row r="103" spans="1:47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21" t="s">
        <v>125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6" t="s">
        <v>13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300" t="str">
        <f>E7</f>
        <v>Tělocvična - Chodová Planá</v>
      </c>
      <c r="F112" s="301"/>
      <c r="G112" s="301"/>
      <c r="H112" s="301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1" customFormat="1" ht="12" customHeight="1">
      <c r="B113" s="20"/>
      <c r="C113" s="26" t="s">
        <v>111</v>
      </c>
      <c r="L113" s="20"/>
    </row>
    <row r="114" spans="1:65" s="2" customFormat="1" ht="16.5" customHeight="1">
      <c r="A114" s="29"/>
      <c r="B114" s="30"/>
      <c r="C114" s="29"/>
      <c r="D114" s="29"/>
      <c r="E114" s="300" t="s">
        <v>112</v>
      </c>
      <c r="F114" s="299"/>
      <c r="G114" s="299"/>
      <c r="H114" s="29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6" t="s">
        <v>113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298" t="str">
        <f>E11</f>
        <v>20 - Zateplení soklu haly - extrud. polystyren</v>
      </c>
      <c r="F116" s="299"/>
      <c r="G116" s="299"/>
      <c r="H116" s="29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6" t="s">
        <v>17</v>
      </c>
      <c r="D118" s="29"/>
      <c r="E118" s="29"/>
      <c r="F118" s="24" t="str">
        <f>F14</f>
        <v xml:space="preserve"> </v>
      </c>
      <c r="G118" s="29"/>
      <c r="H118" s="29"/>
      <c r="I118" s="26" t="s">
        <v>19</v>
      </c>
      <c r="J118" s="50">
        <f>IF(J14="","",J14)</f>
        <v>0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6" t="s">
        <v>21</v>
      </c>
      <c r="D120" s="29"/>
      <c r="E120" s="29"/>
      <c r="F120" s="24" t="str">
        <f>E17</f>
        <v>Městys Chodová Planá</v>
      </c>
      <c r="G120" s="29"/>
      <c r="H120" s="29"/>
      <c r="I120" s="26" t="s">
        <v>31</v>
      </c>
      <c r="J120" s="27" t="str">
        <f>E23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6" t="s">
        <v>27</v>
      </c>
      <c r="D121" s="29"/>
      <c r="E121" s="29"/>
      <c r="F121" s="24" t="str">
        <f>IF(E20="","",E20)</f>
        <v>S&amp;H stavební a obchodní firma, spol. s.r.o.</v>
      </c>
      <c r="G121" s="29"/>
      <c r="H121" s="29"/>
      <c r="I121" s="26" t="s">
        <v>34</v>
      </c>
      <c r="J121" s="27" t="str">
        <f>E26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14"/>
      <c r="B123" s="115"/>
      <c r="C123" s="116" t="s">
        <v>126</v>
      </c>
      <c r="D123" s="117" t="s">
        <v>60</v>
      </c>
      <c r="E123" s="117" t="s">
        <v>56</v>
      </c>
      <c r="F123" s="117" t="s">
        <v>57</v>
      </c>
      <c r="G123" s="117" t="s">
        <v>127</v>
      </c>
      <c r="H123" s="117" t="s">
        <v>128</v>
      </c>
      <c r="I123" s="117" t="s">
        <v>129</v>
      </c>
      <c r="J123" s="118" t="s">
        <v>117</v>
      </c>
      <c r="K123" s="119" t="s">
        <v>130</v>
      </c>
      <c r="L123" s="120"/>
      <c r="M123" s="57" t="s">
        <v>1</v>
      </c>
      <c r="N123" s="58" t="s">
        <v>40</v>
      </c>
      <c r="O123" s="58" t="s">
        <v>131</v>
      </c>
      <c r="P123" s="58" t="s">
        <v>132</v>
      </c>
      <c r="Q123" s="58" t="s">
        <v>133</v>
      </c>
      <c r="R123" s="58" t="s">
        <v>134</v>
      </c>
      <c r="S123" s="58" t="s">
        <v>135</v>
      </c>
      <c r="T123" s="59" t="s">
        <v>136</v>
      </c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</row>
    <row r="124" spans="1:65" s="2" customFormat="1" ht="22.9" customHeight="1">
      <c r="A124" s="29"/>
      <c r="B124" s="30"/>
      <c r="C124" s="64" t="s">
        <v>137</v>
      </c>
      <c r="D124" s="29"/>
      <c r="E124" s="29"/>
      <c r="F124" s="29"/>
      <c r="G124" s="29"/>
      <c r="H124" s="29"/>
      <c r="I124" s="29"/>
      <c r="J124" s="121">
        <f>BK124</f>
        <v>59384.56</v>
      </c>
      <c r="K124" s="29"/>
      <c r="L124" s="30"/>
      <c r="M124" s="60"/>
      <c r="N124" s="51"/>
      <c r="O124" s="61"/>
      <c r="P124" s="122">
        <f>P125+P148+P158</f>
        <v>52.189047000000002</v>
      </c>
      <c r="Q124" s="61"/>
      <c r="R124" s="122">
        <f>R125+R148+R158</f>
        <v>0.73534680000000008</v>
      </c>
      <c r="S124" s="61"/>
      <c r="T124" s="123">
        <f>T125+T148+T158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7" t="s">
        <v>74</v>
      </c>
      <c r="AU124" s="17" t="s">
        <v>119</v>
      </c>
      <c r="BK124" s="124">
        <f>BK125+BK148+BK158</f>
        <v>59384.56</v>
      </c>
    </row>
    <row r="125" spans="1:65" s="12" customFormat="1" ht="25.9" customHeight="1">
      <c r="B125" s="125"/>
      <c r="D125" s="126" t="s">
        <v>74</v>
      </c>
      <c r="E125" s="127" t="s">
        <v>80</v>
      </c>
      <c r="F125" s="127" t="s">
        <v>141</v>
      </c>
      <c r="J125" s="128">
        <f>BK125</f>
        <v>12950.570000000002</v>
      </c>
      <c r="L125" s="125"/>
      <c r="M125" s="129"/>
      <c r="N125" s="130"/>
      <c r="O125" s="130"/>
      <c r="P125" s="131">
        <f>SUM(P126:P147)</f>
        <v>25.195931999999999</v>
      </c>
      <c r="Q125" s="130"/>
      <c r="R125" s="131">
        <f>SUM(R126:R147)</f>
        <v>0</v>
      </c>
      <c r="S125" s="130"/>
      <c r="T125" s="132">
        <f>SUM(T126:T147)</f>
        <v>0</v>
      </c>
      <c r="AR125" s="126" t="s">
        <v>80</v>
      </c>
      <c r="AT125" s="133" t="s">
        <v>74</v>
      </c>
      <c r="AU125" s="133" t="s">
        <v>75</v>
      </c>
      <c r="AY125" s="126" t="s">
        <v>140</v>
      </c>
      <c r="BK125" s="134">
        <f>SUM(BK126:BK147)</f>
        <v>12950.570000000002</v>
      </c>
    </row>
    <row r="126" spans="1:65" s="2" customFormat="1" ht="21.75" customHeight="1">
      <c r="A126" s="29"/>
      <c r="B126" s="137"/>
      <c r="C126" s="138" t="s">
        <v>80</v>
      </c>
      <c r="D126" s="138" t="s">
        <v>142</v>
      </c>
      <c r="E126" s="139" t="s">
        <v>226</v>
      </c>
      <c r="F126" s="140" t="s">
        <v>227</v>
      </c>
      <c r="G126" s="141" t="s">
        <v>145</v>
      </c>
      <c r="H126" s="142">
        <v>11.555999999999999</v>
      </c>
      <c r="I126" s="143">
        <v>690.18</v>
      </c>
      <c r="J126" s="143">
        <f>ROUND(I126*H126,2)</f>
        <v>7975.72</v>
      </c>
      <c r="K126" s="144"/>
      <c r="L126" s="30"/>
      <c r="M126" s="145" t="s">
        <v>1</v>
      </c>
      <c r="N126" s="146" t="s">
        <v>41</v>
      </c>
      <c r="O126" s="147">
        <v>1.1220000000000001</v>
      </c>
      <c r="P126" s="147">
        <f>O126*H126</f>
        <v>12.965832000000001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49" t="s">
        <v>146</v>
      </c>
      <c r="AT126" s="149" t="s">
        <v>142</v>
      </c>
      <c r="AU126" s="149" t="s">
        <v>80</v>
      </c>
      <c r="AY126" s="17" t="s">
        <v>140</v>
      </c>
      <c r="BE126" s="150">
        <f>IF(N126="základní",J126,0)</f>
        <v>7975.72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80</v>
      </c>
      <c r="BK126" s="150">
        <f>ROUND(I126*H126,2)</f>
        <v>7975.72</v>
      </c>
      <c r="BL126" s="17" t="s">
        <v>146</v>
      </c>
      <c r="BM126" s="149" t="s">
        <v>228</v>
      </c>
    </row>
    <row r="127" spans="1:65" s="13" customFormat="1">
      <c r="B127" s="151"/>
      <c r="D127" s="152" t="s">
        <v>164</v>
      </c>
      <c r="E127" s="153" t="s">
        <v>1</v>
      </c>
      <c r="F127" s="154" t="s">
        <v>229</v>
      </c>
      <c r="H127" s="153" t="s">
        <v>1</v>
      </c>
      <c r="L127" s="151"/>
      <c r="M127" s="155"/>
      <c r="N127" s="156"/>
      <c r="O127" s="156"/>
      <c r="P127" s="156"/>
      <c r="Q127" s="156"/>
      <c r="R127" s="156"/>
      <c r="S127" s="156"/>
      <c r="T127" s="157"/>
      <c r="AT127" s="153" t="s">
        <v>164</v>
      </c>
      <c r="AU127" s="153" t="s">
        <v>80</v>
      </c>
      <c r="AV127" s="13" t="s">
        <v>80</v>
      </c>
      <c r="AW127" s="13" t="s">
        <v>33</v>
      </c>
      <c r="AX127" s="13" t="s">
        <v>75</v>
      </c>
      <c r="AY127" s="153" t="s">
        <v>140</v>
      </c>
    </row>
    <row r="128" spans="1:65" s="14" customFormat="1">
      <c r="B128" s="158"/>
      <c r="D128" s="152" t="s">
        <v>164</v>
      </c>
      <c r="E128" s="159" t="s">
        <v>1</v>
      </c>
      <c r="F128" s="160" t="s">
        <v>230</v>
      </c>
      <c r="H128" s="161">
        <v>11.555999999999999</v>
      </c>
      <c r="L128" s="158"/>
      <c r="M128" s="162"/>
      <c r="N128" s="163"/>
      <c r="O128" s="163"/>
      <c r="P128" s="163"/>
      <c r="Q128" s="163"/>
      <c r="R128" s="163"/>
      <c r="S128" s="163"/>
      <c r="T128" s="164"/>
      <c r="AT128" s="159" t="s">
        <v>164</v>
      </c>
      <c r="AU128" s="159" t="s">
        <v>80</v>
      </c>
      <c r="AV128" s="14" t="s">
        <v>82</v>
      </c>
      <c r="AW128" s="14" t="s">
        <v>33</v>
      </c>
      <c r="AX128" s="14" t="s">
        <v>75</v>
      </c>
      <c r="AY128" s="159" t="s">
        <v>140</v>
      </c>
    </row>
    <row r="129" spans="1:65" s="15" customFormat="1">
      <c r="B129" s="165"/>
      <c r="D129" s="152" t="s">
        <v>164</v>
      </c>
      <c r="E129" s="166" t="s">
        <v>1</v>
      </c>
      <c r="F129" s="167" t="s">
        <v>167</v>
      </c>
      <c r="H129" s="168">
        <v>11.555999999999999</v>
      </c>
      <c r="L129" s="165"/>
      <c r="M129" s="169"/>
      <c r="N129" s="170"/>
      <c r="O129" s="170"/>
      <c r="P129" s="170"/>
      <c r="Q129" s="170"/>
      <c r="R129" s="170"/>
      <c r="S129" s="170"/>
      <c r="T129" s="171"/>
      <c r="AT129" s="166" t="s">
        <v>164</v>
      </c>
      <c r="AU129" s="166" t="s">
        <v>80</v>
      </c>
      <c r="AV129" s="15" t="s">
        <v>146</v>
      </c>
      <c r="AW129" s="15" t="s">
        <v>33</v>
      </c>
      <c r="AX129" s="15" t="s">
        <v>80</v>
      </c>
      <c r="AY129" s="166" t="s">
        <v>140</v>
      </c>
    </row>
    <row r="130" spans="1:65" s="2" customFormat="1" ht="21.75" customHeight="1">
      <c r="A130" s="29"/>
      <c r="B130" s="137"/>
      <c r="C130" s="138" t="s">
        <v>82</v>
      </c>
      <c r="D130" s="138" t="s">
        <v>142</v>
      </c>
      <c r="E130" s="139" t="s">
        <v>231</v>
      </c>
      <c r="F130" s="140" t="s">
        <v>232</v>
      </c>
      <c r="G130" s="141" t="s">
        <v>145</v>
      </c>
      <c r="H130" s="142">
        <v>11.555999999999999</v>
      </c>
      <c r="I130" s="143">
        <v>203.55</v>
      </c>
      <c r="J130" s="143">
        <f>ROUND(I130*H130,2)</f>
        <v>2352.2199999999998</v>
      </c>
      <c r="K130" s="144"/>
      <c r="L130" s="30"/>
      <c r="M130" s="145" t="s">
        <v>1</v>
      </c>
      <c r="N130" s="146" t="s">
        <v>41</v>
      </c>
      <c r="O130" s="147">
        <v>0.65400000000000003</v>
      </c>
      <c r="P130" s="147">
        <f>O130*H130</f>
        <v>7.5576239999999997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49" t="s">
        <v>146</v>
      </c>
      <c r="AT130" s="149" t="s">
        <v>142</v>
      </c>
      <c r="AU130" s="149" t="s">
        <v>80</v>
      </c>
      <c r="AY130" s="17" t="s">
        <v>140</v>
      </c>
      <c r="BE130" s="150">
        <f>IF(N130="základní",J130,0)</f>
        <v>2352.2199999999998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80</v>
      </c>
      <c r="BK130" s="150">
        <f>ROUND(I130*H130,2)</f>
        <v>2352.2199999999998</v>
      </c>
      <c r="BL130" s="17" t="s">
        <v>146</v>
      </c>
      <c r="BM130" s="149" t="s">
        <v>233</v>
      </c>
    </row>
    <row r="131" spans="1:65" s="2" customFormat="1" ht="21.75" customHeight="1">
      <c r="A131" s="29"/>
      <c r="B131" s="137"/>
      <c r="C131" s="138" t="s">
        <v>151</v>
      </c>
      <c r="D131" s="138" t="s">
        <v>142</v>
      </c>
      <c r="E131" s="139" t="s">
        <v>218</v>
      </c>
      <c r="F131" s="140" t="s">
        <v>219</v>
      </c>
      <c r="G131" s="141" t="s">
        <v>145</v>
      </c>
      <c r="H131" s="142">
        <v>19.260000000000002</v>
      </c>
      <c r="I131" s="143">
        <v>39.51</v>
      </c>
      <c r="J131" s="143">
        <f>ROUND(I131*H131,2)</f>
        <v>760.96</v>
      </c>
      <c r="K131" s="144"/>
      <c r="L131" s="30"/>
      <c r="M131" s="145" t="s">
        <v>1</v>
      </c>
      <c r="N131" s="146" t="s">
        <v>41</v>
      </c>
      <c r="O131" s="147">
        <v>7.0000000000000007E-2</v>
      </c>
      <c r="P131" s="147">
        <f>O131*H131</f>
        <v>1.3482000000000003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146</v>
      </c>
      <c r="AT131" s="149" t="s">
        <v>142</v>
      </c>
      <c r="AU131" s="149" t="s">
        <v>80</v>
      </c>
      <c r="AY131" s="17" t="s">
        <v>140</v>
      </c>
      <c r="BE131" s="150">
        <f>IF(N131="základní",J131,0)</f>
        <v>760.96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80</v>
      </c>
      <c r="BK131" s="150">
        <f>ROUND(I131*H131,2)</f>
        <v>760.96</v>
      </c>
      <c r="BL131" s="17" t="s">
        <v>146</v>
      </c>
      <c r="BM131" s="149" t="s">
        <v>234</v>
      </c>
    </row>
    <row r="132" spans="1:65" s="13" customFormat="1">
      <c r="B132" s="151"/>
      <c r="D132" s="152" t="s">
        <v>164</v>
      </c>
      <c r="E132" s="153" t="s">
        <v>1</v>
      </c>
      <c r="F132" s="154" t="s">
        <v>235</v>
      </c>
      <c r="H132" s="153" t="s">
        <v>1</v>
      </c>
      <c r="L132" s="151"/>
      <c r="M132" s="155"/>
      <c r="N132" s="156"/>
      <c r="O132" s="156"/>
      <c r="P132" s="156"/>
      <c r="Q132" s="156"/>
      <c r="R132" s="156"/>
      <c r="S132" s="156"/>
      <c r="T132" s="157"/>
      <c r="AT132" s="153" t="s">
        <v>164</v>
      </c>
      <c r="AU132" s="153" t="s">
        <v>80</v>
      </c>
      <c r="AV132" s="13" t="s">
        <v>80</v>
      </c>
      <c r="AW132" s="13" t="s">
        <v>33</v>
      </c>
      <c r="AX132" s="13" t="s">
        <v>75</v>
      </c>
      <c r="AY132" s="153" t="s">
        <v>140</v>
      </c>
    </row>
    <row r="133" spans="1:65" s="14" customFormat="1">
      <c r="B133" s="158"/>
      <c r="D133" s="152" t="s">
        <v>164</v>
      </c>
      <c r="E133" s="159" t="s">
        <v>1</v>
      </c>
      <c r="F133" s="160" t="s">
        <v>236</v>
      </c>
      <c r="H133" s="161">
        <v>19.260000000000002</v>
      </c>
      <c r="L133" s="158"/>
      <c r="M133" s="162"/>
      <c r="N133" s="163"/>
      <c r="O133" s="163"/>
      <c r="P133" s="163"/>
      <c r="Q133" s="163"/>
      <c r="R133" s="163"/>
      <c r="S133" s="163"/>
      <c r="T133" s="164"/>
      <c r="AT133" s="159" t="s">
        <v>164</v>
      </c>
      <c r="AU133" s="159" t="s">
        <v>80</v>
      </c>
      <c r="AV133" s="14" t="s">
        <v>82</v>
      </c>
      <c r="AW133" s="14" t="s">
        <v>33</v>
      </c>
      <c r="AX133" s="14" t="s">
        <v>75</v>
      </c>
      <c r="AY133" s="159" t="s">
        <v>140</v>
      </c>
    </row>
    <row r="134" spans="1:65" s="15" customFormat="1">
      <c r="B134" s="165"/>
      <c r="D134" s="152" t="s">
        <v>164</v>
      </c>
      <c r="E134" s="166" t="s">
        <v>1</v>
      </c>
      <c r="F134" s="167" t="s">
        <v>167</v>
      </c>
      <c r="H134" s="168">
        <v>19.260000000000002</v>
      </c>
      <c r="L134" s="165"/>
      <c r="M134" s="169"/>
      <c r="N134" s="170"/>
      <c r="O134" s="170"/>
      <c r="P134" s="170"/>
      <c r="Q134" s="170"/>
      <c r="R134" s="170"/>
      <c r="S134" s="170"/>
      <c r="T134" s="171"/>
      <c r="AT134" s="166" t="s">
        <v>164</v>
      </c>
      <c r="AU134" s="166" t="s">
        <v>80</v>
      </c>
      <c r="AV134" s="15" t="s">
        <v>146</v>
      </c>
      <c r="AW134" s="15" t="s">
        <v>33</v>
      </c>
      <c r="AX134" s="15" t="s">
        <v>80</v>
      </c>
      <c r="AY134" s="166" t="s">
        <v>140</v>
      </c>
    </row>
    <row r="135" spans="1:65" s="2" customFormat="1" ht="33" customHeight="1">
      <c r="A135" s="29"/>
      <c r="B135" s="137"/>
      <c r="C135" s="138" t="s">
        <v>99</v>
      </c>
      <c r="D135" s="138" t="s">
        <v>142</v>
      </c>
      <c r="E135" s="139" t="s">
        <v>237</v>
      </c>
      <c r="F135" s="140" t="s">
        <v>238</v>
      </c>
      <c r="G135" s="141" t="s">
        <v>145</v>
      </c>
      <c r="H135" s="142">
        <v>3.8519999999999999</v>
      </c>
      <c r="I135" s="143">
        <v>121.02</v>
      </c>
      <c r="J135" s="143">
        <f>ROUND(I135*H135,2)</f>
        <v>466.17</v>
      </c>
      <c r="K135" s="144"/>
      <c r="L135" s="30"/>
      <c r="M135" s="145" t="s">
        <v>1</v>
      </c>
      <c r="N135" s="146" t="s">
        <v>41</v>
      </c>
      <c r="O135" s="147">
        <v>5.3999999999999999E-2</v>
      </c>
      <c r="P135" s="147">
        <f>O135*H135</f>
        <v>0.208008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9" t="s">
        <v>146</v>
      </c>
      <c r="AT135" s="149" t="s">
        <v>142</v>
      </c>
      <c r="AU135" s="149" t="s">
        <v>80</v>
      </c>
      <c r="AY135" s="17" t="s">
        <v>140</v>
      </c>
      <c r="BE135" s="150">
        <f>IF(N135="základní",J135,0)</f>
        <v>466.17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80</v>
      </c>
      <c r="BK135" s="150">
        <f>ROUND(I135*H135,2)</f>
        <v>466.17</v>
      </c>
      <c r="BL135" s="17" t="s">
        <v>146</v>
      </c>
      <c r="BM135" s="149" t="s">
        <v>239</v>
      </c>
    </row>
    <row r="136" spans="1:65" s="13" customFormat="1">
      <c r="B136" s="151"/>
      <c r="D136" s="152" t="s">
        <v>164</v>
      </c>
      <c r="E136" s="153" t="s">
        <v>1</v>
      </c>
      <c r="F136" s="154" t="s">
        <v>240</v>
      </c>
      <c r="H136" s="153" t="s">
        <v>1</v>
      </c>
      <c r="L136" s="151"/>
      <c r="M136" s="155"/>
      <c r="N136" s="156"/>
      <c r="O136" s="156"/>
      <c r="P136" s="156"/>
      <c r="Q136" s="156"/>
      <c r="R136" s="156"/>
      <c r="S136" s="156"/>
      <c r="T136" s="157"/>
      <c r="AT136" s="153" t="s">
        <v>164</v>
      </c>
      <c r="AU136" s="153" t="s">
        <v>80</v>
      </c>
      <c r="AV136" s="13" t="s">
        <v>80</v>
      </c>
      <c r="AW136" s="13" t="s">
        <v>33</v>
      </c>
      <c r="AX136" s="13" t="s">
        <v>75</v>
      </c>
      <c r="AY136" s="153" t="s">
        <v>140</v>
      </c>
    </row>
    <row r="137" spans="1:65" s="14" customFormat="1">
      <c r="B137" s="158"/>
      <c r="D137" s="152" t="s">
        <v>164</v>
      </c>
      <c r="E137" s="159" t="s">
        <v>1</v>
      </c>
      <c r="F137" s="160" t="s">
        <v>241</v>
      </c>
      <c r="H137" s="161">
        <v>3.8519999999999999</v>
      </c>
      <c r="L137" s="158"/>
      <c r="M137" s="162"/>
      <c r="N137" s="163"/>
      <c r="O137" s="163"/>
      <c r="P137" s="163"/>
      <c r="Q137" s="163"/>
      <c r="R137" s="163"/>
      <c r="S137" s="163"/>
      <c r="T137" s="164"/>
      <c r="AT137" s="159" t="s">
        <v>164</v>
      </c>
      <c r="AU137" s="159" t="s">
        <v>80</v>
      </c>
      <c r="AV137" s="14" t="s">
        <v>82</v>
      </c>
      <c r="AW137" s="14" t="s">
        <v>33</v>
      </c>
      <c r="AX137" s="14" t="s">
        <v>75</v>
      </c>
      <c r="AY137" s="159" t="s">
        <v>140</v>
      </c>
    </row>
    <row r="138" spans="1:65" s="15" customFormat="1">
      <c r="B138" s="165"/>
      <c r="D138" s="152" t="s">
        <v>164</v>
      </c>
      <c r="E138" s="166" t="s">
        <v>1</v>
      </c>
      <c r="F138" s="167" t="s">
        <v>167</v>
      </c>
      <c r="H138" s="168">
        <v>3.8519999999999999</v>
      </c>
      <c r="L138" s="165"/>
      <c r="M138" s="169"/>
      <c r="N138" s="170"/>
      <c r="O138" s="170"/>
      <c r="P138" s="170"/>
      <c r="Q138" s="170"/>
      <c r="R138" s="170"/>
      <c r="S138" s="170"/>
      <c r="T138" s="171"/>
      <c r="AT138" s="166" t="s">
        <v>164</v>
      </c>
      <c r="AU138" s="166" t="s">
        <v>80</v>
      </c>
      <c r="AV138" s="15" t="s">
        <v>146</v>
      </c>
      <c r="AW138" s="15" t="s">
        <v>33</v>
      </c>
      <c r="AX138" s="15" t="s">
        <v>80</v>
      </c>
      <c r="AY138" s="166" t="s">
        <v>140</v>
      </c>
    </row>
    <row r="139" spans="1:65" s="2" customFormat="1" ht="16.5" customHeight="1">
      <c r="A139" s="29"/>
      <c r="B139" s="137"/>
      <c r="C139" s="138" t="s">
        <v>100</v>
      </c>
      <c r="D139" s="138" t="s">
        <v>142</v>
      </c>
      <c r="E139" s="139" t="s">
        <v>206</v>
      </c>
      <c r="F139" s="140" t="s">
        <v>207</v>
      </c>
      <c r="G139" s="141" t="s">
        <v>145</v>
      </c>
      <c r="H139" s="142">
        <v>3.8519999999999999</v>
      </c>
      <c r="I139" s="143">
        <v>18.5</v>
      </c>
      <c r="J139" s="143">
        <f>ROUND(I139*H139,2)</f>
        <v>71.260000000000005</v>
      </c>
      <c r="K139" s="144"/>
      <c r="L139" s="30"/>
      <c r="M139" s="145" t="s">
        <v>1</v>
      </c>
      <c r="N139" s="146" t="s">
        <v>41</v>
      </c>
      <c r="O139" s="147">
        <v>8.9999999999999993E-3</v>
      </c>
      <c r="P139" s="147">
        <f>O139*H139</f>
        <v>3.4667999999999997E-2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49" t="s">
        <v>146</v>
      </c>
      <c r="AT139" s="149" t="s">
        <v>142</v>
      </c>
      <c r="AU139" s="149" t="s">
        <v>80</v>
      </c>
      <c r="AY139" s="17" t="s">
        <v>140</v>
      </c>
      <c r="BE139" s="150">
        <f>IF(N139="základní",J139,0)</f>
        <v>71.260000000000005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80</v>
      </c>
      <c r="BK139" s="150">
        <f>ROUND(I139*H139,2)</f>
        <v>71.260000000000005</v>
      </c>
      <c r="BL139" s="17" t="s">
        <v>146</v>
      </c>
      <c r="BM139" s="149" t="s">
        <v>242</v>
      </c>
    </row>
    <row r="140" spans="1:65" s="2" customFormat="1" ht="21.75" customHeight="1">
      <c r="A140" s="29"/>
      <c r="B140" s="137"/>
      <c r="C140" s="138" t="s">
        <v>205</v>
      </c>
      <c r="D140" s="138" t="s">
        <v>142</v>
      </c>
      <c r="E140" s="139" t="s">
        <v>220</v>
      </c>
      <c r="F140" s="140" t="s">
        <v>221</v>
      </c>
      <c r="G140" s="141" t="s">
        <v>145</v>
      </c>
      <c r="H140" s="142">
        <v>7.7039999999999997</v>
      </c>
      <c r="I140" s="143">
        <v>44.64</v>
      </c>
      <c r="J140" s="143">
        <f>ROUND(I140*H140,2)</f>
        <v>343.91</v>
      </c>
      <c r="K140" s="144"/>
      <c r="L140" s="30"/>
      <c r="M140" s="145" t="s">
        <v>1</v>
      </c>
      <c r="N140" s="146" t="s">
        <v>41</v>
      </c>
      <c r="O140" s="147">
        <v>7.1999999999999995E-2</v>
      </c>
      <c r="P140" s="147">
        <f>O140*H140</f>
        <v>0.55468799999999996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9" t="s">
        <v>146</v>
      </c>
      <c r="AT140" s="149" t="s">
        <v>142</v>
      </c>
      <c r="AU140" s="149" t="s">
        <v>80</v>
      </c>
      <c r="AY140" s="17" t="s">
        <v>140</v>
      </c>
      <c r="BE140" s="150">
        <f>IF(N140="základní",J140,0)</f>
        <v>343.91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80</v>
      </c>
      <c r="BK140" s="150">
        <f>ROUND(I140*H140,2)</f>
        <v>343.91</v>
      </c>
      <c r="BL140" s="17" t="s">
        <v>146</v>
      </c>
      <c r="BM140" s="149" t="s">
        <v>243</v>
      </c>
    </row>
    <row r="141" spans="1:65" s="13" customFormat="1">
      <c r="B141" s="151"/>
      <c r="D141" s="152" t="s">
        <v>164</v>
      </c>
      <c r="E141" s="153" t="s">
        <v>1</v>
      </c>
      <c r="F141" s="154" t="s">
        <v>229</v>
      </c>
      <c r="H141" s="153" t="s">
        <v>1</v>
      </c>
      <c r="L141" s="151"/>
      <c r="M141" s="155"/>
      <c r="N141" s="156"/>
      <c r="O141" s="156"/>
      <c r="P141" s="156"/>
      <c r="Q141" s="156"/>
      <c r="R141" s="156"/>
      <c r="S141" s="156"/>
      <c r="T141" s="157"/>
      <c r="AT141" s="153" t="s">
        <v>164</v>
      </c>
      <c r="AU141" s="153" t="s">
        <v>80</v>
      </c>
      <c r="AV141" s="13" t="s">
        <v>80</v>
      </c>
      <c r="AW141" s="13" t="s">
        <v>33</v>
      </c>
      <c r="AX141" s="13" t="s">
        <v>75</v>
      </c>
      <c r="AY141" s="153" t="s">
        <v>140</v>
      </c>
    </row>
    <row r="142" spans="1:65" s="14" customFormat="1">
      <c r="B142" s="158"/>
      <c r="D142" s="152" t="s">
        <v>164</v>
      </c>
      <c r="E142" s="159" t="s">
        <v>1</v>
      </c>
      <c r="F142" s="160" t="s">
        <v>244</v>
      </c>
      <c r="H142" s="161">
        <v>7.7039999999999997</v>
      </c>
      <c r="L142" s="158"/>
      <c r="M142" s="162"/>
      <c r="N142" s="163"/>
      <c r="O142" s="163"/>
      <c r="P142" s="163"/>
      <c r="Q142" s="163"/>
      <c r="R142" s="163"/>
      <c r="S142" s="163"/>
      <c r="T142" s="164"/>
      <c r="AT142" s="159" t="s">
        <v>164</v>
      </c>
      <c r="AU142" s="159" t="s">
        <v>80</v>
      </c>
      <c r="AV142" s="14" t="s">
        <v>82</v>
      </c>
      <c r="AW142" s="14" t="s">
        <v>33</v>
      </c>
      <c r="AX142" s="14" t="s">
        <v>75</v>
      </c>
      <c r="AY142" s="159" t="s">
        <v>140</v>
      </c>
    </row>
    <row r="143" spans="1:65" s="15" customFormat="1">
      <c r="B143" s="165"/>
      <c r="D143" s="152" t="s">
        <v>164</v>
      </c>
      <c r="E143" s="166" t="s">
        <v>1</v>
      </c>
      <c r="F143" s="167" t="s">
        <v>167</v>
      </c>
      <c r="H143" s="168">
        <v>7.7039999999999997</v>
      </c>
      <c r="L143" s="165"/>
      <c r="M143" s="169"/>
      <c r="N143" s="170"/>
      <c r="O143" s="170"/>
      <c r="P143" s="170"/>
      <c r="Q143" s="170"/>
      <c r="R143" s="170"/>
      <c r="S143" s="170"/>
      <c r="T143" s="171"/>
      <c r="AT143" s="166" t="s">
        <v>164</v>
      </c>
      <c r="AU143" s="166" t="s">
        <v>80</v>
      </c>
      <c r="AV143" s="15" t="s">
        <v>146</v>
      </c>
      <c r="AW143" s="15" t="s">
        <v>33</v>
      </c>
      <c r="AX143" s="15" t="s">
        <v>80</v>
      </c>
      <c r="AY143" s="166" t="s">
        <v>140</v>
      </c>
    </row>
    <row r="144" spans="1:65" s="2" customFormat="1" ht="16.5" customHeight="1">
      <c r="A144" s="29"/>
      <c r="B144" s="137"/>
      <c r="C144" s="138" t="s">
        <v>175</v>
      </c>
      <c r="D144" s="138" t="s">
        <v>142</v>
      </c>
      <c r="E144" s="139" t="s">
        <v>213</v>
      </c>
      <c r="F144" s="140" t="s">
        <v>214</v>
      </c>
      <c r="G144" s="141" t="s">
        <v>145</v>
      </c>
      <c r="H144" s="142">
        <v>7.7039999999999997</v>
      </c>
      <c r="I144" s="143">
        <v>127.25</v>
      </c>
      <c r="J144" s="143">
        <f>ROUND(I144*H144,2)</f>
        <v>980.33</v>
      </c>
      <c r="K144" s="144"/>
      <c r="L144" s="30"/>
      <c r="M144" s="145" t="s">
        <v>1</v>
      </c>
      <c r="N144" s="146" t="s">
        <v>41</v>
      </c>
      <c r="O144" s="147">
        <v>0.32800000000000001</v>
      </c>
      <c r="P144" s="147">
        <f>O144*H144</f>
        <v>2.5269119999999998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9" t="s">
        <v>146</v>
      </c>
      <c r="AT144" s="149" t="s">
        <v>142</v>
      </c>
      <c r="AU144" s="149" t="s">
        <v>80</v>
      </c>
      <c r="AY144" s="17" t="s">
        <v>140</v>
      </c>
      <c r="BE144" s="150">
        <f>IF(N144="základní",J144,0)</f>
        <v>980.33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80</v>
      </c>
      <c r="BK144" s="150">
        <f>ROUND(I144*H144,2)</f>
        <v>980.33</v>
      </c>
      <c r="BL144" s="17" t="s">
        <v>146</v>
      </c>
      <c r="BM144" s="149" t="s">
        <v>245</v>
      </c>
    </row>
    <row r="145" spans="1:65" s="13" customFormat="1">
      <c r="B145" s="151"/>
      <c r="D145" s="152" t="s">
        <v>164</v>
      </c>
      <c r="E145" s="153" t="s">
        <v>1</v>
      </c>
      <c r="F145" s="154" t="s">
        <v>229</v>
      </c>
      <c r="H145" s="153" t="s">
        <v>1</v>
      </c>
      <c r="L145" s="151"/>
      <c r="M145" s="155"/>
      <c r="N145" s="156"/>
      <c r="O145" s="156"/>
      <c r="P145" s="156"/>
      <c r="Q145" s="156"/>
      <c r="R145" s="156"/>
      <c r="S145" s="156"/>
      <c r="T145" s="157"/>
      <c r="AT145" s="153" t="s">
        <v>164</v>
      </c>
      <c r="AU145" s="153" t="s">
        <v>80</v>
      </c>
      <c r="AV145" s="13" t="s">
        <v>80</v>
      </c>
      <c r="AW145" s="13" t="s">
        <v>33</v>
      </c>
      <c r="AX145" s="13" t="s">
        <v>75</v>
      </c>
      <c r="AY145" s="153" t="s">
        <v>140</v>
      </c>
    </row>
    <row r="146" spans="1:65" s="14" customFormat="1">
      <c r="B146" s="158"/>
      <c r="D146" s="152" t="s">
        <v>164</v>
      </c>
      <c r="E146" s="159" t="s">
        <v>1</v>
      </c>
      <c r="F146" s="160" t="s">
        <v>244</v>
      </c>
      <c r="H146" s="161">
        <v>7.7039999999999997</v>
      </c>
      <c r="L146" s="158"/>
      <c r="M146" s="162"/>
      <c r="N146" s="163"/>
      <c r="O146" s="163"/>
      <c r="P146" s="163"/>
      <c r="Q146" s="163"/>
      <c r="R146" s="163"/>
      <c r="S146" s="163"/>
      <c r="T146" s="164"/>
      <c r="AT146" s="159" t="s">
        <v>164</v>
      </c>
      <c r="AU146" s="159" t="s">
        <v>80</v>
      </c>
      <c r="AV146" s="14" t="s">
        <v>82</v>
      </c>
      <c r="AW146" s="14" t="s">
        <v>33</v>
      </c>
      <c r="AX146" s="14" t="s">
        <v>75</v>
      </c>
      <c r="AY146" s="159" t="s">
        <v>140</v>
      </c>
    </row>
    <row r="147" spans="1:65" s="15" customFormat="1">
      <c r="B147" s="165"/>
      <c r="D147" s="152" t="s">
        <v>164</v>
      </c>
      <c r="E147" s="166" t="s">
        <v>1</v>
      </c>
      <c r="F147" s="167" t="s">
        <v>167</v>
      </c>
      <c r="H147" s="168">
        <v>7.7039999999999997</v>
      </c>
      <c r="L147" s="165"/>
      <c r="M147" s="169"/>
      <c r="N147" s="170"/>
      <c r="O147" s="170"/>
      <c r="P147" s="170"/>
      <c r="Q147" s="170"/>
      <c r="R147" s="170"/>
      <c r="S147" s="170"/>
      <c r="T147" s="171"/>
      <c r="AT147" s="166" t="s">
        <v>164</v>
      </c>
      <c r="AU147" s="166" t="s">
        <v>80</v>
      </c>
      <c r="AV147" s="15" t="s">
        <v>146</v>
      </c>
      <c r="AW147" s="15" t="s">
        <v>33</v>
      </c>
      <c r="AX147" s="15" t="s">
        <v>80</v>
      </c>
      <c r="AY147" s="166" t="s">
        <v>140</v>
      </c>
    </row>
    <row r="148" spans="1:65" s="12" customFormat="1" ht="25.9" customHeight="1">
      <c r="B148" s="125"/>
      <c r="D148" s="126" t="s">
        <v>74</v>
      </c>
      <c r="E148" s="127" t="s">
        <v>246</v>
      </c>
      <c r="F148" s="127" t="s">
        <v>247</v>
      </c>
      <c r="J148" s="128">
        <f>BK148</f>
        <v>37232.61</v>
      </c>
      <c r="L148" s="125"/>
      <c r="M148" s="129"/>
      <c r="N148" s="130"/>
      <c r="O148" s="130"/>
      <c r="P148" s="131">
        <f>SUM(P149:P157)</f>
        <v>17.546295000000001</v>
      </c>
      <c r="Q148" s="130"/>
      <c r="R148" s="131">
        <f>SUM(R149:R157)</f>
        <v>0.7049160000000001</v>
      </c>
      <c r="S148" s="130"/>
      <c r="T148" s="132">
        <f>SUM(T149:T157)</f>
        <v>0</v>
      </c>
      <c r="AR148" s="126" t="s">
        <v>82</v>
      </c>
      <c r="AT148" s="133" t="s">
        <v>74</v>
      </c>
      <c r="AU148" s="133" t="s">
        <v>75</v>
      </c>
      <c r="AY148" s="126" t="s">
        <v>140</v>
      </c>
      <c r="BK148" s="134">
        <f>SUM(BK149:BK157)</f>
        <v>37232.61</v>
      </c>
    </row>
    <row r="149" spans="1:65" s="2" customFormat="1" ht="16.5" customHeight="1">
      <c r="A149" s="29"/>
      <c r="B149" s="137"/>
      <c r="C149" s="138" t="s">
        <v>188</v>
      </c>
      <c r="D149" s="138" t="s">
        <v>142</v>
      </c>
      <c r="E149" s="139" t="s">
        <v>248</v>
      </c>
      <c r="F149" s="140" t="s">
        <v>249</v>
      </c>
      <c r="G149" s="141" t="s">
        <v>162</v>
      </c>
      <c r="H149" s="142">
        <v>77.040000000000006</v>
      </c>
      <c r="I149" s="143">
        <v>157.87</v>
      </c>
      <c r="J149" s="143">
        <f>ROUND(I149*H149,2)</f>
        <v>12162.3</v>
      </c>
      <c r="K149" s="144"/>
      <c r="L149" s="30"/>
      <c r="M149" s="145" t="s">
        <v>1</v>
      </c>
      <c r="N149" s="146" t="s">
        <v>41</v>
      </c>
      <c r="O149" s="147">
        <v>0.21099999999999999</v>
      </c>
      <c r="P149" s="147">
        <f>O149*H149</f>
        <v>16.25544</v>
      </c>
      <c r="Q149" s="147">
        <v>6.0000000000000001E-3</v>
      </c>
      <c r="R149" s="147">
        <f>Q149*H149</f>
        <v>0.46224000000000004</v>
      </c>
      <c r="S149" s="147">
        <v>0</v>
      </c>
      <c r="T149" s="148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49" t="s">
        <v>98</v>
      </c>
      <c r="AT149" s="149" t="s">
        <v>142</v>
      </c>
      <c r="AU149" s="149" t="s">
        <v>80</v>
      </c>
      <c r="AY149" s="17" t="s">
        <v>140</v>
      </c>
      <c r="BE149" s="150">
        <f>IF(N149="základní",J149,0)</f>
        <v>12162.3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80</v>
      </c>
      <c r="BK149" s="150">
        <f>ROUND(I149*H149,2)</f>
        <v>12162.3</v>
      </c>
      <c r="BL149" s="17" t="s">
        <v>98</v>
      </c>
      <c r="BM149" s="149" t="s">
        <v>250</v>
      </c>
    </row>
    <row r="150" spans="1:65" s="13" customFormat="1">
      <c r="B150" s="151"/>
      <c r="D150" s="152" t="s">
        <v>164</v>
      </c>
      <c r="E150" s="153" t="s">
        <v>1</v>
      </c>
      <c r="F150" s="154" t="s">
        <v>251</v>
      </c>
      <c r="H150" s="153" t="s">
        <v>1</v>
      </c>
      <c r="L150" s="151"/>
      <c r="M150" s="155"/>
      <c r="N150" s="156"/>
      <c r="O150" s="156"/>
      <c r="P150" s="156"/>
      <c r="Q150" s="156"/>
      <c r="R150" s="156"/>
      <c r="S150" s="156"/>
      <c r="T150" s="157"/>
      <c r="AT150" s="153" t="s">
        <v>164</v>
      </c>
      <c r="AU150" s="153" t="s">
        <v>80</v>
      </c>
      <c r="AV150" s="13" t="s">
        <v>80</v>
      </c>
      <c r="AW150" s="13" t="s">
        <v>33</v>
      </c>
      <c r="AX150" s="13" t="s">
        <v>75</v>
      </c>
      <c r="AY150" s="153" t="s">
        <v>140</v>
      </c>
    </row>
    <row r="151" spans="1:65" s="14" customFormat="1">
      <c r="B151" s="158"/>
      <c r="D151" s="152" t="s">
        <v>164</v>
      </c>
      <c r="E151" s="159" t="s">
        <v>1</v>
      </c>
      <c r="F151" s="160" t="s">
        <v>252</v>
      </c>
      <c r="H151" s="161">
        <v>77.040000000000006</v>
      </c>
      <c r="L151" s="158"/>
      <c r="M151" s="162"/>
      <c r="N151" s="163"/>
      <c r="O151" s="163"/>
      <c r="P151" s="163"/>
      <c r="Q151" s="163"/>
      <c r="R151" s="163"/>
      <c r="S151" s="163"/>
      <c r="T151" s="164"/>
      <c r="AT151" s="159" t="s">
        <v>164</v>
      </c>
      <c r="AU151" s="159" t="s">
        <v>80</v>
      </c>
      <c r="AV151" s="14" t="s">
        <v>82</v>
      </c>
      <c r="AW151" s="14" t="s">
        <v>33</v>
      </c>
      <c r="AX151" s="14" t="s">
        <v>75</v>
      </c>
      <c r="AY151" s="159" t="s">
        <v>140</v>
      </c>
    </row>
    <row r="152" spans="1:65" s="15" customFormat="1">
      <c r="B152" s="165"/>
      <c r="D152" s="152" t="s">
        <v>164</v>
      </c>
      <c r="E152" s="166" t="s">
        <v>1</v>
      </c>
      <c r="F152" s="167" t="s">
        <v>167</v>
      </c>
      <c r="H152" s="168">
        <v>77.040000000000006</v>
      </c>
      <c r="L152" s="165"/>
      <c r="M152" s="169"/>
      <c r="N152" s="170"/>
      <c r="O152" s="170"/>
      <c r="P152" s="170"/>
      <c r="Q152" s="170"/>
      <c r="R152" s="170"/>
      <c r="S152" s="170"/>
      <c r="T152" s="171"/>
      <c r="AT152" s="166" t="s">
        <v>164</v>
      </c>
      <c r="AU152" s="166" t="s">
        <v>80</v>
      </c>
      <c r="AV152" s="15" t="s">
        <v>146</v>
      </c>
      <c r="AW152" s="15" t="s">
        <v>33</v>
      </c>
      <c r="AX152" s="15" t="s">
        <v>80</v>
      </c>
      <c r="AY152" s="166" t="s">
        <v>140</v>
      </c>
    </row>
    <row r="153" spans="1:65" s="2" customFormat="1" ht="21.75" customHeight="1">
      <c r="A153" s="29"/>
      <c r="B153" s="137"/>
      <c r="C153" s="179" t="s">
        <v>94</v>
      </c>
      <c r="D153" s="179" t="s">
        <v>203</v>
      </c>
      <c r="E153" s="180" t="s">
        <v>253</v>
      </c>
      <c r="F153" s="181" t="s">
        <v>254</v>
      </c>
      <c r="G153" s="182" t="s">
        <v>162</v>
      </c>
      <c r="H153" s="183">
        <v>80.891999999999996</v>
      </c>
      <c r="I153" s="184">
        <v>293</v>
      </c>
      <c r="J153" s="184">
        <f>ROUND(I153*H153,2)</f>
        <v>23701.360000000001</v>
      </c>
      <c r="K153" s="185"/>
      <c r="L153" s="186"/>
      <c r="M153" s="187" t="s">
        <v>1</v>
      </c>
      <c r="N153" s="188" t="s">
        <v>41</v>
      </c>
      <c r="O153" s="147">
        <v>0</v>
      </c>
      <c r="P153" s="147">
        <f>O153*H153</f>
        <v>0</v>
      </c>
      <c r="Q153" s="147">
        <v>3.0000000000000001E-3</v>
      </c>
      <c r="R153" s="147">
        <f>Q153*H153</f>
        <v>0.242676</v>
      </c>
      <c r="S153" s="147">
        <v>0</v>
      </c>
      <c r="T153" s="148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49" t="s">
        <v>105</v>
      </c>
      <c r="AT153" s="149" t="s">
        <v>203</v>
      </c>
      <c r="AU153" s="149" t="s">
        <v>80</v>
      </c>
      <c r="AY153" s="17" t="s">
        <v>140</v>
      </c>
      <c r="BE153" s="150">
        <f>IF(N153="základní",J153,0)</f>
        <v>23701.360000000001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80</v>
      </c>
      <c r="BK153" s="150">
        <f>ROUND(I153*H153,2)</f>
        <v>23701.360000000001</v>
      </c>
      <c r="BL153" s="17" t="s">
        <v>98</v>
      </c>
      <c r="BM153" s="149" t="s">
        <v>255</v>
      </c>
    </row>
    <row r="154" spans="1:65" s="13" customFormat="1">
      <c r="B154" s="151"/>
      <c r="D154" s="152" t="s">
        <v>164</v>
      </c>
      <c r="E154" s="153" t="s">
        <v>1</v>
      </c>
      <c r="F154" s="154" t="s">
        <v>256</v>
      </c>
      <c r="H154" s="153" t="s">
        <v>1</v>
      </c>
      <c r="L154" s="151"/>
      <c r="M154" s="155"/>
      <c r="N154" s="156"/>
      <c r="O154" s="156"/>
      <c r="P154" s="156"/>
      <c r="Q154" s="156"/>
      <c r="R154" s="156"/>
      <c r="S154" s="156"/>
      <c r="T154" s="157"/>
      <c r="AT154" s="153" t="s">
        <v>164</v>
      </c>
      <c r="AU154" s="153" t="s">
        <v>80</v>
      </c>
      <c r="AV154" s="13" t="s">
        <v>80</v>
      </c>
      <c r="AW154" s="13" t="s">
        <v>33</v>
      </c>
      <c r="AX154" s="13" t="s">
        <v>75</v>
      </c>
      <c r="AY154" s="153" t="s">
        <v>140</v>
      </c>
    </row>
    <row r="155" spans="1:65" s="14" customFormat="1">
      <c r="B155" s="158"/>
      <c r="D155" s="152" t="s">
        <v>164</v>
      </c>
      <c r="E155" s="159" t="s">
        <v>1</v>
      </c>
      <c r="F155" s="160" t="s">
        <v>257</v>
      </c>
      <c r="H155" s="161">
        <v>80.891999999999996</v>
      </c>
      <c r="L155" s="158"/>
      <c r="M155" s="162"/>
      <c r="N155" s="163"/>
      <c r="O155" s="163"/>
      <c r="P155" s="163"/>
      <c r="Q155" s="163"/>
      <c r="R155" s="163"/>
      <c r="S155" s="163"/>
      <c r="T155" s="164"/>
      <c r="AT155" s="159" t="s">
        <v>164</v>
      </c>
      <c r="AU155" s="159" t="s">
        <v>80</v>
      </c>
      <c r="AV155" s="14" t="s">
        <v>82</v>
      </c>
      <c r="AW155" s="14" t="s">
        <v>33</v>
      </c>
      <c r="AX155" s="14" t="s">
        <v>75</v>
      </c>
      <c r="AY155" s="159" t="s">
        <v>140</v>
      </c>
    </row>
    <row r="156" spans="1:65" s="15" customFormat="1">
      <c r="B156" s="165"/>
      <c r="D156" s="152" t="s">
        <v>164</v>
      </c>
      <c r="E156" s="166" t="s">
        <v>1</v>
      </c>
      <c r="F156" s="167" t="s">
        <v>167</v>
      </c>
      <c r="H156" s="168">
        <v>80.891999999999996</v>
      </c>
      <c r="L156" s="165"/>
      <c r="M156" s="169"/>
      <c r="N156" s="170"/>
      <c r="O156" s="170"/>
      <c r="P156" s="170"/>
      <c r="Q156" s="170"/>
      <c r="R156" s="170"/>
      <c r="S156" s="170"/>
      <c r="T156" s="171"/>
      <c r="AT156" s="166" t="s">
        <v>164</v>
      </c>
      <c r="AU156" s="166" t="s">
        <v>80</v>
      </c>
      <c r="AV156" s="15" t="s">
        <v>146</v>
      </c>
      <c r="AW156" s="15" t="s">
        <v>33</v>
      </c>
      <c r="AX156" s="15" t="s">
        <v>80</v>
      </c>
      <c r="AY156" s="166" t="s">
        <v>140</v>
      </c>
    </row>
    <row r="157" spans="1:65" s="2" customFormat="1" ht="21.75" customHeight="1">
      <c r="A157" s="29"/>
      <c r="B157" s="137"/>
      <c r="C157" s="138" t="s">
        <v>98</v>
      </c>
      <c r="D157" s="138" t="s">
        <v>142</v>
      </c>
      <c r="E157" s="139" t="s">
        <v>258</v>
      </c>
      <c r="F157" s="140" t="s">
        <v>259</v>
      </c>
      <c r="G157" s="141" t="s">
        <v>178</v>
      </c>
      <c r="H157" s="142">
        <v>0.70499999999999996</v>
      </c>
      <c r="I157" s="143">
        <v>1941.78</v>
      </c>
      <c r="J157" s="143">
        <f>ROUND(I157*H157,2)</f>
        <v>1368.95</v>
      </c>
      <c r="K157" s="144"/>
      <c r="L157" s="30"/>
      <c r="M157" s="145" t="s">
        <v>1</v>
      </c>
      <c r="N157" s="146" t="s">
        <v>41</v>
      </c>
      <c r="O157" s="147">
        <v>1.831</v>
      </c>
      <c r="P157" s="147">
        <f>O157*H157</f>
        <v>1.2908549999999999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9" t="s">
        <v>98</v>
      </c>
      <c r="AT157" s="149" t="s">
        <v>142</v>
      </c>
      <c r="AU157" s="149" t="s">
        <v>80</v>
      </c>
      <c r="AY157" s="17" t="s">
        <v>140</v>
      </c>
      <c r="BE157" s="150">
        <f>IF(N157="základní",J157,0)</f>
        <v>1368.95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80</v>
      </c>
      <c r="BK157" s="150">
        <f>ROUND(I157*H157,2)</f>
        <v>1368.95</v>
      </c>
      <c r="BL157" s="17" t="s">
        <v>98</v>
      </c>
      <c r="BM157" s="149" t="s">
        <v>260</v>
      </c>
    </row>
    <row r="158" spans="1:65" s="12" customFormat="1" ht="25.9" customHeight="1">
      <c r="B158" s="125"/>
      <c r="D158" s="126" t="s">
        <v>74</v>
      </c>
      <c r="E158" s="127" t="s">
        <v>209</v>
      </c>
      <c r="F158" s="127" t="s">
        <v>210</v>
      </c>
      <c r="J158" s="128">
        <f>BK158</f>
        <v>9201.3799999999992</v>
      </c>
      <c r="L158" s="125"/>
      <c r="M158" s="129"/>
      <c r="N158" s="130"/>
      <c r="O158" s="130"/>
      <c r="P158" s="131">
        <f>P159</f>
        <v>9.4468200000000007</v>
      </c>
      <c r="Q158" s="130"/>
      <c r="R158" s="131">
        <f>R159</f>
        <v>3.0430800000000004E-2</v>
      </c>
      <c r="S158" s="130"/>
      <c r="T158" s="132">
        <f>T159</f>
        <v>0</v>
      </c>
      <c r="AR158" s="126" t="s">
        <v>82</v>
      </c>
      <c r="AT158" s="133" t="s">
        <v>74</v>
      </c>
      <c r="AU158" s="133" t="s">
        <v>75</v>
      </c>
      <c r="AY158" s="126" t="s">
        <v>140</v>
      </c>
      <c r="BK158" s="134">
        <f>BK159</f>
        <v>9201.3799999999992</v>
      </c>
    </row>
    <row r="159" spans="1:65" s="12" customFormat="1" ht="22.9" customHeight="1">
      <c r="B159" s="125"/>
      <c r="D159" s="126" t="s">
        <v>74</v>
      </c>
      <c r="E159" s="135" t="s">
        <v>195</v>
      </c>
      <c r="F159" s="135" t="s">
        <v>261</v>
      </c>
      <c r="J159" s="136">
        <f>BK159</f>
        <v>9201.3799999999992</v>
      </c>
      <c r="L159" s="125"/>
      <c r="M159" s="129"/>
      <c r="N159" s="130"/>
      <c r="O159" s="130"/>
      <c r="P159" s="131">
        <f>SUM(P160:P164)</f>
        <v>9.4468200000000007</v>
      </c>
      <c r="Q159" s="130"/>
      <c r="R159" s="131">
        <f>SUM(R160:R164)</f>
        <v>3.0430800000000004E-2</v>
      </c>
      <c r="S159" s="130"/>
      <c r="T159" s="132">
        <f>SUM(T160:T164)</f>
        <v>0</v>
      </c>
      <c r="AR159" s="126" t="s">
        <v>82</v>
      </c>
      <c r="AT159" s="133" t="s">
        <v>74</v>
      </c>
      <c r="AU159" s="133" t="s">
        <v>80</v>
      </c>
      <c r="AY159" s="126" t="s">
        <v>140</v>
      </c>
      <c r="BK159" s="134">
        <f>SUM(BK160:BK164)</f>
        <v>9201.3799999999992</v>
      </c>
    </row>
    <row r="160" spans="1:65" s="2" customFormat="1" ht="21.75" customHeight="1">
      <c r="A160" s="29"/>
      <c r="B160" s="137"/>
      <c r="C160" s="138" t="s">
        <v>96</v>
      </c>
      <c r="D160" s="138" t="s">
        <v>142</v>
      </c>
      <c r="E160" s="139" t="s">
        <v>262</v>
      </c>
      <c r="F160" s="140" t="s">
        <v>263</v>
      </c>
      <c r="G160" s="141" t="s">
        <v>162</v>
      </c>
      <c r="H160" s="142">
        <v>77.040000000000006</v>
      </c>
      <c r="I160" s="143">
        <v>117.47</v>
      </c>
      <c r="J160" s="143">
        <f>ROUND(I160*H160,2)</f>
        <v>9049.89</v>
      </c>
      <c r="K160" s="144"/>
      <c r="L160" s="30"/>
      <c r="M160" s="145" t="s">
        <v>1</v>
      </c>
      <c r="N160" s="146" t="s">
        <v>41</v>
      </c>
      <c r="O160" s="147">
        <v>0.122</v>
      </c>
      <c r="P160" s="147">
        <f>O160*H160</f>
        <v>9.3988800000000001</v>
      </c>
      <c r="Q160" s="147">
        <v>3.9500000000000001E-4</v>
      </c>
      <c r="R160" s="147">
        <f>Q160*H160</f>
        <v>3.0430800000000004E-2</v>
      </c>
      <c r="S160" s="147">
        <v>0</v>
      </c>
      <c r="T160" s="148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49" t="s">
        <v>98</v>
      </c>
      <c r="AT160" s="149" t="s">
        <v>142</v>
      </c>
      <c r="AU160" s="149" t="s">
        <v>82</v>
      </c>
      <c r="AY160" s="17" t="s">
        <v>140</v>
      </c>
      <c r="BE160" s="150">
        <f>IF(N160="základní",J160,0)</f>
        <v>9049.89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80</v>
      </c>
      <c r="BK160" s="150">
        <f>ROUND(I160*H160,2)</f>
        <v>9049.89</v>
      </c>
      <c r="BL160" s="17" t="s">
        <v>98</v>
      </c>
      <c r="BM160" s="149" t="s">
        <v>264</v>
      </c>
    </row>
    <row r="161" spans="1:65" s="13" customFormat="1">
      <c r="B161" s="151"/>
      <c r="D161" s="152" t="s">
        <v>164</v>
      </c>
      <c r="E161" s="153" t="s">
        <v>1</v>
      </c>
      <c r="F161" s="154" t="s">
        <v>251</v>
      </c>
      <c r="H161" s="153" t="s">
        <v>1</v>
      </c>
      <c r="L161" s="151"/>
      <c r="M161" s="155"/>
      <c r="N161" s="156"/>
      <c r="O161" s="156"/>
      <c r="P161" s="156"/>
      <c r="Q161" s="156"/>
      <c r="R161" s="156"/>
      <c r="S161" s="156"/>
      <c r="T161" s="157"/>
      <c r="AT161" s="153" t="s">
        <v>164</v>
      </c>
      <c r="AU161" s="153" t="s">
        <v>82</v>
      </c>
      <c r="AV161" s="13" t="s">
        <v>80</v>
      </c>
      <c r="AW161" s="13" t="s">
        <v>33</v>
      </c>
      <c r="AX161" s="13" t="s">
        <v>75</v>
      </c>
      <c r="AY161" s="153" t="s">
        <v>140</v>
      </c>
    </row>
    <row r="162" spans="1:65" s="14" customFormat="1">
      <c r="B162" s="158"/>
      <c r="D162" s="152" t="s">
        <v>164</v>
      </c>
      <c r="E162" s="159" t="s">
        <v>1</v>
      </c>
      <c r="F162" s="160" t="s">
        <v>252</v>
      </c>
      <c r="H162" s="161">
        <v>77.040000000000006</v>
      </c>
      <c r="L162" s="158"/>
      <c r="M162" s="162"/>
      <c r="N162" s="163"/>
      <c r="O162" s="163"/>
      <c r="P162" s="163"/>
      <c r="Q162" s="163"/>
      <c r="R162" s="163"/>
      <c r="S162" s="163"/>
      <c r="T162" s="164"/>
      <c r="AT162" s="159" t="s">
        <v>164</v>
      </c>
      <c r="AU162" s="159" t="s">
        <v>82</v>
      </c>
      <c r="AV162" s="14" t="s">
        <v>82</v>
      </c>
      <c r="AW162" s="14" t="s">
        <v>33</v>
      </c>
      <c r="AX162" s="14" t="s">
        <v>75</v>
      </c>
      <c r="AY162" s="159" t="s">
        <v>140</v>
      </c>
    </row>
    <row r="163" spans="1:65" s="15" customFormat="1">
      <c r="B163" s="165"/>
      <c r="D163" s="152" t="s">
        <v>164</v>
      </c>
      <c r="E163" s="166" t="s">
        <v>1</v>
      </c>
      <c r="F163" s="167" t="s">
        <v>167</v>
      </c>
      <c r="H163" s="168">
        <v>77.040000000000006</v>
      </c>
      <c r="L163" s="165"/>
      <c r="M163" s="169"/>
      <c r="N163" s="170"/>
      <c r="O163" s="170"/>
      <c r="P163" s="170"/>
      <c r="Q163" s="170"/>
      <c r="R163" s="170"/>
      <c r="S163" s="170"/>
      <c r="T163" s="171"/>
      <c r="AT163" s="166" t="s">
        <v>164</v>
      </c>
      <c r="AU163" s="166" t="s">
        <v>82</v>
      </c>
      <c r="AV163" s="15" t="s">
        <v>146</v>
      </c>
      <c r="AW163" s="15" t="s">
        <v>33</v>
      </c>
      <c r="AX163" s="15" t="s">
        <v>80</v>
      </c>
      <c r="AY163" s="166" t="s">
        <v>140</v>
      </c>
    </row>
    <row r="164" spans="1:65" s="2" customFormat="1" ht="21.75" customHeight="1">
      <c r="A164" s="29"/>
      <c r="B164" s="137"/>
      <c r="C164" s="138" t="s">
        <v>8</v>
      </c>
      <c r="D164" s="138" t="s">
        <v>142</v>
      </c>
      <c r="E164" s="139" t="s">
        <v>265</v>
      </c>
      <c r="F164" s="140" t="s">
        <v>266</v>
      </c>
      <c r="G164" s="141" t="s">
        <v>178</v>
      </c>
      <c r="H164" s="142">
        <v>0.03</v>
      </c>
      <c r="I164" s="143">
        <v>5049.7</v>
      </c>
      <c r="J164" s="143">
        <f>ROUND(I164*H164,2)</f>
        <v>151.49</v>
      </c>
      <c r="K164" s="144"/>
      <c r="L164" s="30"/>
      <c r="M164" s="172" t="s">
        <v>1</v>
      </c>
      <c r="N164" s="173" t="s">
        <v>41</v>
      </c>
      <c r="O164" s="174">
        <v>1.5980000000000001</v>
      </c>
      <c r="P164" s="174">
        <f>O164*H164</f>
        <v>4.7940000000000003E-2</v>
      </c>
      <c r="Q164" s="174">
        <v>0</v>
      </c>
      <c r="R164" s="174">
        <f>Q164*H164</f>
        <v>0</v>
      </c>
      <c r="S164" s="174">
        <v>0</v>
      </c>
      <c r="T164" s="175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49" t="s">
        <v>98</v>
      </c>
      <c r="AT164" s="149" t="s">
        <v>142</v>
      </c>
      <c r="AU164" s="149" t="s">
        <v>82</v>
      </c>
      <c r="AY164" s="17" t="s">
        <v>140</v>
      </c>
      <c r="BE164" s="150">
        <f>IF(N164="základní",J164,0)</f>
        <v>151.49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80</v>
      </c>
      <c r="BK164" s="150">
        <f>ROUND(I164*H164,2)</f>
        <v>151.49</v>
      </c>
      <c r="BL164" s="17" t="s">
        <v>98</v>
      </c>
      <c r="BM164" s="149" t="s">
        <v>267</v>
      </c>
    </row>
    <row r="165" spans="1:65" s="2" customFormat="1" ht="6.95" customHeight="1">
      <c r="A165" s="29"/>
      <c r="B165" s="44"/>
      <c r="C165" s="45"/>
      <c r="D165" s="45"/>
      <c r="E165" s="45"/>
      <c r="F165" s="45"/>
      <c r="G165" s="45"/>
      <c r="H165" s="45"/>
      <c r="I165" s="45"/>
      <c r="J165" s="45"/>
      <c r="K165" s="45"/>
      <c r="L165" s="30"/>
      <c r="M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</sheetData>
  <autoFilter ref="C123:K164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2"/>
  <sheetViews>
    <sheetView showGridLines="0" topLeftCell="A22" workbookViewId="0">
      <selection activeCell="X19" sqref="X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272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ROUND(J122, 2)</f>
        <v>160341.24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ROUND((SUM(BE122:BE131)),  2)</f>
        <v>160341.24</v>
      </c>
      <c r="G35" s="29"/>
      <c r="H35" s="29"/>
      <c r="I35" s="94">
        <v>0.21</v>
      </c>
      <c r="J35" s="93">
        <f>ROUND(((SUM(BE122:BE131))*I35),  2)</f>
        <v>33671.660000000003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ROUND((SUM(BF122:BF131)),  2)</f>
        <v>0</v>
      </c>
      <c r="G36" s="29"/>
      <c r="H36" s="29"/>
      <c r="I36" s="94">
        <v>0.15</v>
      </c>
      <c r="J36" s="93">
        <f>ROUND(((SUM(BF122:BF131))*I36),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ROUND((SUM(BG122:BG131)),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ROUND((SUM(BH122:BH131)),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ROUND((SUM(BI122:BI131)),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194012.9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25 - KARI sítě - podkladní beton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J122</f>
        <v>160341.24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273</v>
      </c>
      <c r="E99" s="108"/>
      <c r="F99" s="108"/>
      <c r="G99" s="108"/>
      <c r="H99" s="108"/>
      <c r="I99" s="108"/>
      <c r="J99" s="109">
        <f>J123</f>
        <v>159175.79999999999</v>
      </c>
      <c r="L99" s="106"/>
    </row>
    <row r="100" spans="1:47" s="9" customFormat="1" ht="24.95" customHeight="1">
      <c r="B100" s="106"/>
      <c r="D100" s="107" t="s">
        <v>274</v>
      </c>
      <c r="E100" s="108"/>
      <c r="F100" s="108"/>
      <c r="G100" s="108"/>
      <c r="H100" s="108"/>
      <c r="I100" s="108"/>
      <c r="J100" s="109">
        <f>J130</f>
        <v>1165.44</v>
      </c>
      <c r="L100" s="106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21" t="s">
        <v>125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6" t="s">
        <v>13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>
      <c r="A110" s="29"/>
      <c r="B110" s="30"/>
      <c r="C110" s="29"/>
      <c r="D110" s="29"/>
      <c r="E110" s="300" t="str">
        <f>E7</f>
        <v>Tělocvična - Chodová Planá</v>
      </c>
      <c r="F110" s="301"/>
      <c r="G110" s="301"/>
      <c r="H110" s="301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20"/>
      <c r="C111" s="26" t="s">
        <v>111</v>
      </c>
      <c r="L111" s="20"/>
    </row>
    <row r="112" spans="1:47" s="2" customFormat="1" ht="16.5" customHeight="1">
      <c r="A112" s="29"/>
      <c r="B112" s="30"/>
      <c r="C112" s="29"/>
      <c r="D112" s="29"/>
      <c r="E112" s="300" t="s">
        <v>112</v>
      </c>
      <c r="F112" s="299"/>
      <c r="G112" s="299"/>
      <c r="H112" s="29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6" t="s">
        <v>113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98" t="str">
        <f>E11</f>
        <v>25 - KARI sítě - podkladní beton</v>
      </c>
      <c r="F114" s="299"/>
      <c r="G114" s="299"/>
      <c r="H114" s="29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6" t="s">
        <v>17</v>
      </c>
      <c r="D116" s="29"/>
      <c r="E116" s="29"/>
      <c r="F116" s="24" t="str">
        <f>F14</f>
        <v xml:space="preserve"> </v>
      </c>
      <c r="G116" s="29"/>
      <c r="H116" s="29"/>
      <c r="I116" s="26" t="s">
        <v>19</v>
      </c>
      <c r="J116" s="50">
        <f>IF(J14="","",J14)</f>
        <v>0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6" t="s">
        <v>21</v>
      </c>
      <c r="D118" s="29"/>
      <c r="E118" s="29"/>
      <c r="F118" s="24" t="str">
        <f>E17</f>
        <v>Městys Chodová Planá</v>
      </c>
      <c r="G118" s="29"/>
      <c r="H118" s="29"/>
      <c r="I118" s="26" t="s">
        <v>31</v>
      </c>
      <c r="J118" s="27" t="str">
        <f>E23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6" t="s">
        <v>27</v>
      </c>
      <c r="D119" s="29"/>
      <c r="E119" s="29"/>
      <c r="F119" s="24" t="str">
        <f>IF(E20="","",E20)</f>
        <v>S&amp;H stavební a obchodní firma, spol. s.r.o.</v>
      </c>
      <c r="G119" s="29"/>
      <c r="H119" s="29"/>
      <c r="I119" s="26" t="s">
        <v>34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14"/>
      <c r="B121" s="115"/>
      <c r="C121" s="116" t="s">
        <v>126</v>
      </c>
      <c r="D121" s="117" t="s">
        <v>60</v>
      </c>
      <c r="E121" s="117" t="s">
        <v>56</v>
      </c>
      <c r="F121" s="117" t="s">
        <v>57</v>
      </c>
      <c r="G121" s="117" t="s">
        <v>127</v>
      </c>
      <c r="H121" s="117" t="s">
        <v>128</v>
      </c>
      <c r="I121" s="117" t="s">
        <v>129</v>
      </c>
      <c r="J121" s="118" t="s">
        <v>117</v>
      </c>
      <c r="K121" s="119" t="s">
        <v>130</v>
      </c>
      <c r="L121" s="120"/>
      <c r="M121" s="57" t="s">
        <v>1</v>
      </c>
      <c r="N121" s="58" t="s">
        <v>40</v>
      </c>
      <c r="O121" s="58" t="s">
        <v>131</v>
      </c>
      <c r="P121" s="58" t="s">
        <v>132</v>
      </c>
      <c r="Q121" s="58" t="s">
        <v>133</v>
      </c>
      <c r="R121" s="58" t="s">
        <v>134</v>
      </c>
      <c r="S121" s="58" t="s">
        <v>135</v>
      </c>
      <c r="T121" s="59" t="s">
        <v>136</v>
      </c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</row>
    <row r="122" spans="1:65" s="2" customFormat="1" ht="22.9" customHeight="1">
      <c r="A122" s="29"/>
      <c r="B122" s="30"/>
      <c r="C122" s="64" t="s">
        <v>137</v>
      </c>
      <c r="D122" s="29"/>
      <c r="E122" s="29"/>
      <c r="F122" s="29"/>
      <c r="G122" s="29"/>
      <c r="H122" s="29"/>
      <c r="I122" s="29"/>
      <c r="J122" s="121">
        <f>BK122</f>
        <v>160341.24</v>
      </c>
      <c r="K122" s="29"/>
      <c r="L122" s="30"/>
      <c r="M122" s="60"/>
      <c r="N122" s="51"/>
      <c r="O122" s="61"/>
      <c r="P122" s="122">
        <f>P123+P130</f>
        <v>0.81693400000000005</v>
      </c>
      <c r="Q122" s="61"/>
      <c r="R122" s="122">
        <f>R123+R130</f>
        <v>0</v>
      </c>
      <c r="S122" s="61"/>
      <c r="T122" s="123">
        <f>T123+T130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7" t="s">
        <v>74</v>
      </c>
      <c r="AU122" s="17" t="s">
        <v>119</v>
      </c>
      <c r="BK122" s="124">
        <f>BK123+BK130</f>
        <v>160341.24</v>
      </c>
    </row>
    <row r="123" spans="1:65" s="12" customFormat="1" ht="25.9" customHeight="1">
      <c r="B123" s="125"/>
      <c r="D123" s="126" t="s">
        <v>74</v>
      </c>
      <c r="E123" s="127" t="s">
        <v>222</v>
      </c>
      <c r="F123" s="127" t="s">
        <v>275</v>
      </c>
      <c r="J123" s="128">
        <f>BK123</f>
        <v>159175.79999999999</v>
      </c>
      <c r="L123" s="125"/>
      <c r="M123" s="129"/>
      <c r="N123" s="130"/>
      <c r="O123" s="130"/>
      <c r="P123" s="131">
        <f>SUM(P124:P129)</f>
        <v>0</v>
      </c>
      <c r="Q123" s="130"/>
      <c r="R123" s="131">
        <f>SUM(R124:R129)</f>
        <v>0</v>
      </c>
      <c r="S123" s="130"/>
      <c r="T123" s="132">
        <f>SUM(T124:T129)</f>
        <v>0</v>
      </c>
      <c r="AR123" s="126" t="s">
        <v>80</v>
      </c>
      <c r="AT123" s="133" t="s">
        <v>74</v>
      </c>
      <c r="AU123" s="133" t="s">
        <v>75</v>
      </c>
      <c r="AY123" s="126" t="s">
        <v>140</v>
      </c>
      <c r="BK123" s="134">
        <f>SUM(BK124:BK129)</f>
        <v>159175.79999999999</v>
      </c>
    </row>
    <row r="124" spans="1:65" s="2" customFormat="1" ht="16.5" customHeight="1">
      <c r="A124" s="29"/>
      <c r="B124" s="137"/>
      <c r="C124" s="138" t="s">
        <v>80</v>
      </c>
      <c r="D124" s="138" t="s">
        <v>142</v>
      </c>
      <c r="E124" s="139" t="s">
        <v>276</v>
      </c>
      <c r="F124" s="140" t="s">
        <v>277</v>
      </c>
      <c r="G124" s="141" t="s">
        <v>178</v>
      </c>
      <c r="H124" s="142">
        <v>8.4220000000000006</v>
      </c>
      <c r="I124" s="143">
        <v>18900</v>
      </c>
      <c r="J124" s="143">
        <f>ROUND(I124*H124,2)</f>
        <v>159175.79999999999</v>
      </c>
      <c r="K124" s="144"/>
      <c r="L124" s="30"/>
      <c r="M124" s="145" t="s">
        <v>1</v>
      </c>
      <c r="N124" s="146" t="s">
        <v>41</v>
      </c>
      <c r="O124" s="147">
        <v>0</v>
      </c>
      <c r="P124" s="147">
        <f>O124*H124</f>
        <v>0</v>
      </c>
      <c r="Q124" s="147">
        <v>0</v>
      </c>
      <c r="R124" s="147">
        <f>Q124*H124</f>
        <v>0</v>
      </c>
      <c r="S124" s="147">
        <v>0</v>
      </c>
      <c r="T124" s="148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49" t="s">
        <v>146</v>
      </c>
      <c r="AT124" s="149" t="s">
        <v>142</v>
      </c>
      <c r="AU124" s="149" t="s">
        <v>80</v>
      </c>
      <c r="AY124" s="17" t="s">
        <v>140</v>
      </c>
      <c r="BE124" s="150">
        <f>IF(N124="základní",J124,0)</f>
        <v>159175.79999999999</v>
      </c>
      <c r="BF124" s="150">
        <f>IF(N124="snížená",J124,0)</f>
        <v>0</v>
      </c>
      <c r="BG124" s="150">
        <f>IF(N124="zákl. přenesená",J124,0)</f>
        <v>0</v>
      </c>
      <c r="BH124" s="150">
        <f>IF(N124="sníž. přenesená",J124,0)</f>
        <v>0</v>
      </c>
      <c r="BI124" s="150">
        <f>IF(N124="nulová",J124,0)</f>
        <v>0</v>
      </c>
      <c r="BJ124" s="17" t="s">
        <v>80</v>
      </c>
      <c r="BK124" s="150">
        <f>ROUND(I124*H124,2)</f>
        <v>159175.79999999999</v>
      </c>
      <c r="BL124" s="17" t="s">
        <v>146</v>
      </c>
      <c r="BM124" s="149" t="s">
        <v>278</v>
      </c>
    </row>
    <row r="125" spans="1:65" s="13" customFormat="1">
      <c r="B125" s="151"/>
      <c r="D125" s="152" t="s">
        <v>164</v>
      </c>
      <c r="E125" s="153" t="s">
        <v>1</v>
      </c>
      <c r="F125" s="154" t="s">
        <v>279</v>
      </c>
      <c r="H125" s="153" t="s">
        <v>1</v>
      </c>
      <c r="L125" s="151"/>
      <c r="M125" s="155"/>
      <c r="N125" s="156"/>
      <c r="O125" s="156"/>
      <c r="P125" s="156"/>
      <c r="Q125" s="156"/>
      <c r="R125" s="156"/>
      <c r="S125" s="156"/>
      <c r="T125" s="157"/>
      <c r="AT125" s="153" t="s">
        <v>164</v>
      </c>
      <c r="AU125" s="153" t="s">
        <v>80</v>
      </c>
      <c r="AV125" s="13" t="s">
        <v>80</v>
      </c>
      <c r="AW125" s="13" t="s">
        <v>33</v>
      </c>
      <c r="AX125" s="13" t="s">
        <v>75</v>
      </c>
      <c r="AY125" s="153" t="s">
        <v>140</v>
      </c>
    </row>
    <row r="126" spans="1:65" s="14" customFormat="1">
      <c r="B126" s="158"/>
      <c r="D126" s="152" t="s">
        <v>164</v>
      </c>
      <c r="E126" s="159" t="s">
        <v>1</v>
      </c>
      <c r="F126" s="160" t="s">
        <v>280</v>
      </c>
      <c r="H126" s="161">
        <v>5.5389999999999997</v>
      </c>
      <c r="L126" s="158"/>
      <c r="M126" s="162"/>
      <c r="N126" s="163"/>
      <c r="O126" s="163"/>
      <c r="P126" s="163"/>
      <c r="Q126" s="163"/>
      <c r="R126" s="163"/>
      <c r="S126" s="163"/>
      <c r="T126" s="164"/>
      <c r="AT126" s="159" t="s">
        <v>164</v>
      </c>
      <c r="AU126" s="159" t="s">
        <v>80</v>
      </c>
      <c r="AV126" s="14" t="s">
        <v>82</v>
      </c>
      <c r="AW126" s="14" t="s">
        <v>33</v>
      </c>
      <c r="AX126" s="14" t="s">
        <v>75</v>
      </c>
      <c r="AY126" s="159" t="s">
        <v>140</v>
      </c>
    </row>
    <row r="127" spans="1:65" s="13" customFormat="1">
      <c r="B127" s="151"/>
      <c r="D127" s="152" t="s">
        <v>164</v>
      </c>
      <c r="E127" s="153" t="s">
        <v>1</v>
      </c>
      <c r="F127" s="154" t="s">
        <v>281</v>
      </c>
      <c r="H127" s="153" t="s">
        <v>1</v>
      </c>
      <c r="L127" s="151"/>
      <c r="M127" s="155"/>
      <c r="N127" s="156"/>
      <c r="O127" s="156"/>
      <c r="P127" s="156"/>
      <c r="Q127" s="156"/>
      <c r="R127" s="156"/>
      <c r="S127" s="156"/>
      <c r="T127" s="157"/>
      <c r="AT127" s="153" t="s">
        <v>164</v>
      </c>
      <c r="AU127" s="153" t="s">
        <v>80</v>
      </c>
      <c r="AV127" s="13" t="s">
        <v>80</v>
      </c>
      <c r="AW127" s="13" t="s">
        <v>33</v>
      </c>
      <c r="AX127" s="13" t="s">
        <v>75</v>
      </c>
      <c r="AY127" s="153" t="s">
        <v>140</v>
      </c>
    </row>
    <row r="128" spans="1:65" s="14" customFormat="1">
      <c r="B128" s="158"/>
      <c r="D128" s="152" t="s">
        <v>164</v>
      </c>
      <c r="E128" s="159" t="s">
        <v>1</v>
      </c>
      <c r="F128" s="160" t="s">
        <v>282</v>
      </c>
      <c r="H128" s="161">
        <v>2.883</v>
      </c>
      <c r="L128" s="158"/>
      <c r="M128" s="162"/>
      <c r="N128" s="163"/>
      <c r="O128" s="163"/>
      <c r="P128" s="163"/>
      <c r="Q128" s="163"/>
      <c r="R128" s="163"/>
      <c r="S128" s="163"/>
      <c r="T128" s="164"/>
      <c r="AT128" s="159" t="s">
        <v>164</v>
      </c>
      <c r="AU128" s="159" t="s">
        <v>80</v>
      </c>
      <c r="AV128" s="14" t="s">
        <v>82</v>
      </c>
      <c r="AW128" s="14" t="s">
        <v>33</v>
      </c>
      <c r="AX128" s="14" t="s">
        <v>75</v>
      </c>
      <c r="AY128" s="159" t="s">
        <v>140</v>
      </c>
    </row>
    <row r="129" spans="1:65" s="15" customFormat="1">
      <c r="B129" s="165"/>
      <c r="D129" s="152" t="s">
        <v>164</v>
      </c>
      <c r="E129" s="166" t="s">
        <v>1</v>
      </c>
      <c r="F129" s="167" t="s">
        <v>167</v>
      </c>
      <c r="H129" s="168">
        <v>8.4220000000000006</v>
      </c>
      <c r="L129" s="165"/>
      <c r="M129" s="169"/>
      <c r="N129" s="170"/>
      <c r="O129" s="170"/>
      <c r="P129" s="170"/>
      <c r="Q129" s="170"/>
      <c r="R129" s="170"/>
      <c r="S129" s="170"/>
      <c r="T129" s="171"/>
      <c r="AT129" s="166" t="s">
        <v>164</v>
      </c>
      <c r="AU129" s="166" t="s">
        <v>80</v>
      </c>
      <c r="AV129" s="15" t="s">
        <v>146</v>
      </c>
      <c r="AW129" s="15" t="s">
        <v>33</v>
      </c>
      <c r="AX129" s="15" t="s">
        <v>80</v>
      </c>
      <c r="AY129" s="166" t="s">
        <v>140</v>
      </c>
    </row>
    <row r="130" spans="1:65" s="12" customFormat="1" ht="25.9" customHeight="1">
      <c r="B130" s="125"/>
      <c r="D130" s="126" t="s">
        <v>74</v>
      </c>
      <c r="E130" s="127" t="s">
        <v>190</v>
      </c>
      <c r="F130" s="127" t="s">
        <v>283</v>
      </c>
      <c r="J130" s="128">
        <f>BK130</f>
        <v>1165.44</v>
      </c>
      <c r="L130" s="125"/>
      <c r="M130" s="129"/>
      <c r="N130" s="130"/>
      <c r="O130" s="130"/>
      <c r="P130" s="131">
        <f>P131</f>
        <v>0.81693400000000005</v>
      </c>
      <c r="Q130" s="130"/>
      <c r="R130" s="131">
        <f>R131</f>
        <v>0</v>
      </c>
      <c r="S130" s="130"/>
      <c r="T130" s="132">
        <f>T131</f>
        <v>0</v>
      </c>
      <c r="AR130" s="126" t="s">
        <v>80</v>
      </c>
      <c r="AT130" s="133" t="s">
        <v>74</v>
      </c>
      <c r="AU130" s="133" t="s">
        <v>75</v>
      </c>
      <c r="AY130" s="126" t="s">
        <v>140</v>
      </c>
      <c r="BK130" s="134">
        <f>BK131</f>
        <v>1165.44</v>
      </c>
    </row>
    <row r="131" spans="1:65" s="2" customFormat="1" ht="21.75" customHeight="1">
      <c r="A131" s="29"/>
      <c r="B131" s="137"/>
      <c r="C131" s="138" t="s">
        <v>82</v>
      </c>
      <c r="D131" s="138" t="s">
        <v>142</v>
      </c>
      <c r="E131" s="139" t="s">
        <v>284</v>
      </c>
      <c r="F131" s="140" t="s">
        <v>285</v>
      </c>
      <c r="G131" s="141" t="s">
        <v>178</v>
      </c>
      <c r="H131" s="142">
        <v>8.4220000000000006</v>
      </c>
      <c r="I131" s="143">
        <v>138.38</v>
      </c>
      <c r="J131" s="143">
        <f>ROUND(I131*H131,2)</f>
        <v>1165.44</v>
      </c>
      <c r="K131" s="144"/>
      <c r="L131" s="30"/>
      <c r="M131" s="172" t="s">
        <v>1</v>
      </c>
      <c r="N131" s="173" t="s">
        <v>41</v>
      </c>
      <c r="O131" s="174">
        <v>9.7000000000000003E-2</v>
      </c>
      <c r="P131" s="174">
        <f>O131*H131</f>
        <v>0.81693400000000005</v>
      </c>
      <c r="Q131" s="174">
        <v>0</v>
      </c>
      <c r="R131" s="174">
        <f>Q131*H131</f>
        <v>0</v>
      </c>
      <c r="S131" s="174">
        <v>0</v>
      </c>
      <c r="T131" s="175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146</v>
      </c>
      <c r="AT131" s="149" t="s">
        <v>142</v>
      </c>
      <c r="AU131" s="149" t="s">
        <v>80</v>
      </c>
      <c r="AY131" s="17" t="s">
        <v>140</v>
      </c>
      <c r="BE131" s="150">
        <f>IF(N131="základní",J131,0)</f>
        <v>1165.44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80</v>
      </c>
      <c r="BK131" s="150">
        <f>ROUND(I131*H131,2)</f>
        <v>1165.44</v>
      </c>
      <c r="BL131" s="17" t="s">
        <v>146</v>
      </c>
      <c r="BM131" s="149" t="s">
        <v>286</v>
      </c>
    </row>
    <row r="132" spans="1:65" s="2" customFormat="1" ht="6.95" customHeight="1">
      <c r="A132" s="29"/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30"/>
      <c r="M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</sheetData>
  <autoFilter ref="C121:K131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2"/>
  <sheetViews>
    <sheetView showGridLines="0" tabSelected="1" topLeftCell="A12" workbookViewId="0">
      <selection activeCell="W86" sqref="W86"/>
    </sheetView>
  </sheetViews>
  <sheetFormatPr defaultColWidth="9.1640625" defaultRowHeight="11.25"/>
  <cols>
    <col min="1" max="1" width="8.33203125" style="219" customWidth="1"/>
    <col min="2" max="2" width="1.1640625" style="219" customWidth="1"/>
    <col min="3" max="3" width="4.1640625" style="219" customWidth="1"/>
    <col min="4" max="4" width="4.33203125" style="219" customWidth="1"/>
    <col min="5" max="5" width="17.1640625" style="219" customWidth="1"/>
    <col min="6" max="6" width="50.83203125" style="219" customWidth="1"/>
    <col min="7" max="7" width="7.5" style="219" customWidth="1"/>
    <col min="8" max="8" width="14" style="219" customWidth="1"/>
    <col min="9" max="9" width="15.83203125" style="219" customWidth="1"/>
    <col min="10" max="10" width="22.33203125" style="219" customWidth="1"/>
    <col min="11" max="11" width="22.33203125" style="219" hidden="1" customWidth="1"/>
    <col min="12" max="12" width="9.33203125" style="219" customWidth="1"/>
    <col min="13" max="13" width="10.83203125" style="219" hidden="1" customWidth="1"/>
    <col min="14" max="14" width="9.1640625" style="219"/>
    <col min="15" max="20" width="14.1640625" style="219" hidden="1" customWidth="1"/>
    <col min="21" max="21" width="16.33203125" style="219" hidden="1" customWidth="1"/>
    <col min="22" max="22" width="12.33203125" style="219" customWidth="1"/>
    <col min="23" max="23" width="16.33203125" style="219" customWidth="1"/>
    <col min="24" max="24" width="12.33203125" style="219" customWidth="1"/>
    <col min="25" max="25" width="15" style="219" customWidth="1"/>
    <col min="26" max="26" width="11" style="219" customWidth="1"/>
    <col min="27" max="27" width="15" style="219" customWidth="1"/>
    <col min="28" max="28" width="16.33203125" style="219" customWidth="1"/>
    <col min="29" max="29" width="11" style="219" customWidth="1"/>
    <col min="30" max="30" width="15" style="219" customWidth="1"/>
    <col min="31" max="31" width="16.33203125" style="219" customWidth="1"/>
    <col min="32" max="16384" width="9.1640625" style="219"/>
  </cols>
  <sheetData>
    <row r="2" spans="2:46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226" t="s">
        <v>351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226" t="s">
        <v>82</v>
      </c>
    </row>
    <row r="4" spans="2:46" ht="24.95" customHeight="1">
      <c r="B4" s="20"/>
      <c r="D4" s="21" t="s">
        <v>110</v>
      </c>
      <c r="L4" s="20"/>
      <c r="M4" s="87" t="s">
        <v>9</v>
      </c>
      <c r="AT4" s="226" t="s">
        <v>3</v>
      </c>
    </row>
    <row r="5" spans="2:46" ht="6.95" customHeight="1">
      <c r="B5" s="20"/>
      <c r="L5" s="20"/>
    </row>
    <row r="6" spans="2:46" ht="12" customHeight="1">
      <c r="B6" s="20"/>
      <c r="D6" s="223" t="s">
        <v>13</v>
      </c>
      <c r="L6" s="20"/>
    </row>
    <row r="7" spans="2:46" ht="16.5" customHeight="1">
      <c r="B7" s="20"/>
      <c r="E7" s="300" t="s">
        <v>14</v>
      </c>
      <c r="F7" s="301"/>
      <c r="G7" s="301"/>
      <c r="H7" s="301"/>
      <c r="L7" s="20"/>
    </row>
    <row r="8" spans="2:46" ht="12" customHeight="1">
      <c r="B8" s="20"/>
      <c r="D8" s="223" t="s">
        <v>111</v>
      </c>
      <c r="L8" s="20"/>
    </row>
    <row r="9" spans="2:46" s="2" customFormat="1" ht="16.5" customHeight="1">
      <c r="B9" s="39"/>
      <c r="E9" s="300" t="s">
        <v>112</v>
      </c>
      <c r="F9" s="302"/>
      <c r="G9" s="302"/>
      <c r="H9" s="302"/>
      <c r="L9" s="39"/>
    </row>
    <row r="10" spans="2:46" s="2" customFormat="1" ht="12" customHeight="1">
      <c r="B10" s="39"/>
      <c r="D10" s="223" t="s">
        <v>113</v>
      </c>
      <c r="L10" s="39"/>
    </row>
    <row r="11" spans="2:46" s="2" customFormat="1" ht="16.5" customHeight="1">
      <c r="B11" s="39"/>
      <c r="E11" s="298" t="s">
        <v>352</v>
      </c>
      <c r="F11" s="302"/>
      <c r="G11" s="302"/>
      <c r="H11" s="302"/>
      <c r="L11" s="39"/>
    </row>
    <row r="12" spans="2:46" s="2" customFormat="1">
      <c r="B12" s="39"/>
      <c r="L12" s="39"/>
    </row>
    <row r="13" spans="2:46" s="2" customFormat="1" ht="12" customHeight="1">
      <c r="B13" s="39"/>
      <c r="D13" s="223" t="s">
        <v>15</v>
      </c>
      <c r="F13" s="218" t="s">
        <v>1</v>
      </c>
      <c r="I13" s="223" t="s">
        <v>16</v>
      </c>
      <c r="J13" s="218" t="s">
        <v>1</v>
      </c>
      <c r="L13" s="39"/>
    </row>
    <row r="14" spans="2:46" s="2" customFormat="1" ht="12" customHeight="1">
      <c r="B14" s="39"/>
      <c r="D14" s="223" t="s">
        <v>17</v>
      </c>
      <c r="F14" s="218" t="s">
        <v>32</v>
      </c>
      <c r="I14" s="223" t="s">
        <v>19</v>
      </c>
      <c r="J14" s="50" t="s">
        <v>20</v>
      </c>
      <c r="L14" s="39"/>
    </row>
    <row r="15" spans="2:46" s="2" customFormat="1" ht="10.9" customHeight="1">
      <c r="B15" s="39"/>
      <c r="L15" s="39"/>
    </row>
    <row r="16" spans="2:46" s="2" customFormat="1" ht="12" customHeight="1">
      <c r="B16" s="39"/>
      <c r="D16" s="223" t="s">
        <v>21</v>
      </c>
      <c r="I16" s="223" t="s">
        <v>22</v>
      </c>
      <c r="J16" s="218" t="s">
        <v>23</v>
      </c>
      <c r="L16" s="39"/>
    </row>
    <row r="17" spans="2:12" s="2" customFormat="1" ht="18" customHeight="1">
      <c r="B17" s="39"/>
      <c r="E17" s="218" t="s">
        <v>24</v>
      </c>
      <c r="I17" s="223" t="s">
        <v>25</v>
      </c>
      <c r="J17" s="218" t="s">
        <v>26</v>
      </c>
      <c r="L17" s="39"/>
    </row>
    <row r="18" spans="2:12" s="2" customFormat="1" ht="6.95" customHeight="1">
      <c r="B18" s="39"/>
      <c r="L18" s="39"/>
    </row>
    <row r="19" spans="2:12" s="2" customFormat="1" ht="12" customHeight="1">
      <c r="B19" s="39"/>
      <c r="D19" s="223" t="s">
        <v>27</v>
      </c>
      <c r="I19" s="223" t="s">
        <v>22</v>
      </c>
      <c r="J19" s="218" t="s">
        <v>28</v>
      </c>
      <c r="L19" s="39"/>
    </row>
    <row r="20" spans="2:12" s="2" customFormat="1" ht="18" customHeight="1">
      <c r="B20" s="39"/>
      <c r="E20" s="260" t="s">
        <v>29</v>
      </c>
      <c r="F20" s="260"/>
      <c r="G20" s="260"/>
      <c r="H20" s="260"/>
      <c r="I20" s="223" t="s">
        <v>25</v>
      </c>
      <c r="J20" s="218" t="s">
        <v>30</v>
      </c>
      <c r="L20" s="39"/>
    </row>
    <row r="21" spans="2:12" s="2" customFormat="1" ht="6.95" customHeight="1">
      <c r="B21" s="39"/>
      <c r="L21" s="39"/>
    </row>
    <row r="22" spans="2:12" s="2" customFormat="1" ht="12" customHeight="1">
      <c r="B22" s="39"/>
      <c r="D22" s="223" t="s">
        <v>31</v>
      </c>
      <c r="I22" s="223" t="s">
        <v>22</v>
      </c>
      <c r="J22" s="218" t="s">
        <v>1</v>
      </c>
      <c r="L22" s="39"/>
    </row>
    <row r="23" spans="2:12" s="2" customFormat="1" ht="18" customHeight="1">
      <c r="B23" s="39"/>
      <c r="E23" s="218" t="s">
        <v>32</v>
      </c>
      <c r="I23" s="223" t="s">
        <v>25</v>
      </c>
      <c r="J23" s="218" t="s">
        <v>1</v>
      </c>
      <c r="L23" s="39"/>
    </row>
    <row r="24" spans="2:12" s="2" customFormat="1" ht="6.95" customHeight="1">
      <c r="B24" s="39"/>
      <c r="L24" s="39"/>
    </row>
    <row r="25" spans="2:12" s="2" customFormat="1" ht="12" customHeight="1">
      <c r="B25" s="39"/>
      <c r="D25" s="223" t="s">
        <v>34</v>
      </c>
      <c r="I25" s="223" t="s">
        <v>22</v>
      </c>
      <c r="J25" s="218" t="s">
        <v>1</v>
      </c>
      <c r="L25" s="39"/>
    </row>
    <row r="26" spans="2:12" s="2" customFormat="1" ht="18" customHeight="1">
      <c r="B26" s="39"/>
      <c r="E26" s="218" t="s">
        <v>32</v>
      </c>
      <c r="I26" s="223" t="s">
        <v>25</v>
      </c>
      <c r="J26" s="218" t="s">
        <v>1</v>
      </c>
      <c r="L26" s="39"/>
    </row>
    <row r="27" spans="2:12" s="2" customFormat="1" ht="6.95" customHeight="1">
      <c r="B27" s="39"/>
      <c r="L27" s="39"/>
    </row>
    <row r="28" spans="2:12" s="2" customFormat="1" ht="12" customHeight="1">
      <c r="B28" s="39"/>
      <c r="D28" s="223" t="s">
        <v>35</v>
      </c>
      <c r="L28" s="39"/>
    </row>
    <row r="29" spans="2:12" s="8" customFormat="1" ht="16.5" customHeight="1">
      <c r="B29" s="90"/>
      <c r="E29" s="263" t="s">
        <v>1</v>
      </c>
      <c r="F29" s="263"/>
      <c r="G29" s="263"/>
      <c r="H29" s="263"/>
      <c r="L29" s="90"/>
    </row>
    <row r="30" spans="2:12" s="2" customFormat="1" ht="6.95" customHeight="1">
      <c r="B30" s="39"/>
      <c r="L30" s="39"/>
    </row>
    <row r="31" spans="2:12" s="2" customFormat="1" ht="6.95" customHeight="1">
      <c r="B31" s="39"/>
      <c r="D31" s="51"/>
      <c r="E31" s="51"/>
      <c r="F31" s="51"/>
      <c r="G31" s="51"/>
      <c r="H31" s="51"/>
      <c r="I31" s="51"/>
      <c r="J31" s="51"/>
      <c r="K31" s="51"/>
      <c r="L31" s="39"/>
    </row>
    <row r="32" spans="2:12" s="2" customFormat="1" ht="25.35" customHeight="1">
      <c r="B32" s="39"/>
      <c r="D32" s="91" t="s">
        <v>36</v>
      </c>
      <c r="J32" s="65">
        <v>131489.5</v>
      </c>
      <c r="L32" s="39"/>
    </row>
    <row r="33" spans="2:12" s="2" customFormat="1" ht="6.95" customHeight="1">
      <c r="B33" s="39"/>
      <c r="D33" s="51"/>
      <c r="E33" s="51"/>
      <c r="F33" s="51"/>
      <c r="G33" s="51"/>
      <c r="H33" s="51"/>
      <c r="I33" s="51"/>
      <c r="J33" s="51"/>
      <c r="K33" s="51"/>
      <c r="L33" s="39"/>
    </row>
    <row r="34" spans="2:12" s="2" customFormat="1" ht="14.45" customHeight="1">
      <c r="B34" s="39"/>
      <c r="F34" s="221" t="s">
        <v>38</v>
      </c>
      <c r="I34" s="221" t="s">
        <v>37</v>
      </c>
      <c r="J34" s="221" t="s">
        <v>39</v>
      </c>
      <c r="L34" s="39"/>
    </row>
    <row r="35" spans="2:12" s="2" customFormat="1" ht="14.45" customHeight="1">
      <c r="B35" s="39"/>
      <c r="D35" s="92" t="s">
        <v>40</v>
      </c>
      <c r="E35" s="223" t="s">
        <v>41</v>
      </c>
      <c r="F35" s="93">
        <v>131489.5</v>
      </c>
      <c r="I35" s="94">
        <v>0.21</v>
      </c>
      <c r="J35" s="93">
        <v>27612.799999999999</v>
      </c>
      <c r="L35" s="39"/>
    </row>
    <row r="36" spans="2:12" s="2" customFormat="1" ht="14.45" customHeight="1">
      <c r="B36" s="39"/>
      <c r="E36" s="223" t="s">
        <v>42</v>
      </c>
      <c r="F36" s="93">
        <v>0</v>
      </c>
      <c r="I36" s="94">
        <v>0.15</v>
      </c>
      <c r="J36" s="93">
        <v>0</v>
      </c>
      <c r="L36" s="39"/>
    </row>
    <row r="37" spans="2:12" s="2" customFormat="1" ht="14.45" hidden="1" customHeight="1">
      <c r="B37" s="39"/>
      <c r="E37" s="223" t="s">
        <v>43</v>
      </c>
      <c r="F37" s="93">
        <v>0</v>
      </c>
      <c r="I37" s="94">
        <v>0.21</v>
      </c>
      <c r="J37" s="93">
        <v>0</v>
      </c>
      <c r="L37" s="39"/>
    </row>
    <row r="38" spans="2:12" s="2" customFormat="1" ht="14.45" hidden="1" customHeight="1">
      <c r="B38" s="39"/>
      <c r="E38" s="223" t="s">
        <v>44</v>
      </c>
      <c r="F38" s="93">
        <v>0</v>
      </c>
      <c r="I38" s="94">
        <v>0.15</v>
      </c>
      <c r="J38" s="93">
        <v>0</v>
      </c>
      <c r="L38" s="39"/>
    </row>
    <row r="39" spans="2:12" s="2" customFormat="1" ht="14.45" hidden="1" customHeight="1">
      <c r="B39" s="39"/>
      <c r="E39" s="223" t="s">
        <v>45</v>
      </c>
      <c r="F39" s="93">
        <v>0</v>
      </c>
      <c r="I39" s="94">
        <v>0</v>
      </c>
      <c r="J39" s="93">
        <v>0</v>
      </c>
      <c r="L39" s="39"/>
    </row>
    <row r="40" spans="2:12" s="2" customFormat="1" ht="6.95" customHeight="1">
      <c r="B40" s="39"/>
      <c r="L40" s="39"/>
    </row>
    <row r="41" spans="2:12" s="2" customFormat="1" ht="25.35" customHeight="1">
      <c r="B41" s="39"/>
      <c r="C41" s="244"/>
      <c r="D41" s="96" t="s">
        <v>46</v>
      </c>
      <c r="E41" s="247"/>
      <c r="F41" s="247"/>
      <c r="G41" s="97" t="s">
        <v>47</v>
      </c>
      <c r="H41" s="98" t="s">
        <v>48</v>
      </c>
      <c r="I41" s="247"/>
      <c r="J41" s="99">
        <v>159102.29999999999</v>
      </c>
      <c r="K41" s="246"/>
      <c r="L41" s="39"/>
    </row>
    <row r="42" spans="2:12" s="2" customFormat="1" ht="14.45" customHeight="1">
      <c r="B42" s="39"/>
      <c r="L42" s="39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2" customFormat="1" ht="12.75">
      <c r="B61" s="39"/>
      <c r="D61" s="42" t="s">
        <v>51</v>
      </c>
      <c r="E61" s="245"/>
      <c r="F61" s="101" t="s">
        <v>52</v>
      </c>
      <c r="G61" s="42" t="s">
        <v>51</v>
      </c>
      <c r="H61" s="245"/>
      <c r="I61" s="245"/>
      <c r="J61" s="102" t="s">
        <v>52</v>
      </c>
      <c r="K61" s="245"/>
      <c r="L61" s="39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2" customFormat="1" ht="12.75">
      <c r="B65" s="39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39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2" customFormat="1" ht="12.75">
      <c r="B76" s="39"/>
      <c r="D76" s="42" t="s">
        <v>51</v>
      </c>
      <c r="E76" s="245"/>
      <c r="F76" s="101" t="s">
        <v>52</v>
      </c>
      <c r="G76" s="42" t="s">
        <v>51</v>
      </c>
      <c r="H76" s="245"/>
      <c r="I76" s="245"/>
      <c r="J76" s="102" t="s">
        <v>52</v>
      </c>
      <c r="K76" s="245"/>
      <c r="L76" s="39"/>
    </row>
    <row r="77" spans="2:12" s="2" customFormat="1" ht="14.45" customHeight="1">
      <c r="B77" s="225"/>
      <c r="C77" s="224"/>
      <c r="D77" s="224"/>
      <c r="E77" s="224"/>
      <c r="F77" s="224"/>
      <c r="G77" s="224"/>
      <c r="H77" s="224"/>
      <c r="I77" s="224"/>
      <c r="J77" s="224"/>
      <c r="K77" s="224"/>
      <c r="L77" s="39"/>
    </row>
    <row r="81" spans="2:12" s="2" customFormat="1" ht="6.95" customHeight="1">
      <c r="B81" s="243"/>
      <c r="C81" s="242"/>
      <c r="D81" s="242"/>
      <c r="E81" s="242"/>
      <c r="F81" s="242"/>
      <c r="G81" s="242"/>
      <c r="H81" s="242"/>
      <c r="I81" s="242"/>
      <c r="J81" s="242"/>
      <c r="K81" s="242"/>
      <c r="L81" s="39"/>
    </row>
    <row r="82" spans="2:12" s="2" customFormat="1" ht="24.95" customHeight="1">
      <c r="B82" s="39"/>
      <c r="C82" s="21" t="s">
        <v>115</v>
      </c>
      <c r="L82" s="39"/>
    </row>
    <row r="83" spans="2:12" s="2" customFormat="1" ht="6.95" customHeight="1">
      <c r="B83" s="39"/>
      <c r="L83" s="39"/>
    </row>
    <row r="84" spans="2:12" s="2" customFormat="1" ht="12" customHeight="1">
      <c r="B84" s="39"/>
      <c r="C84" s="223" t="s">
        <v>13</v>
      </c>
      <c r="L84" s="39"/>
    </row>
    <row r="85" spans="2:12" s="2" customFormat="1" ht="16.5" customHeight="1">
      <c r="B85" s="39"/>
      <c r="E85" s="300" t="s">
        <v>14</v>
      </c>
      <c r="F85" s="301"/>
      <c r="G85" s="301"/>
      <c r="H85" s="301"/>
      <c r="L85" s="39"/>
    </row>
    <row r="86" spans="2:12" ht="12" customHeight="1">
      <c r="B86" s="20"/>
      <c r="C86" s="223" t="s">
        <v>111</v>
      </c>
      <c r="L86" s="20"/>
    </row>
    <row r="87" spans="2:12" s="2" customFormat="1" ht="16.5" customHeight="1">
      <c r="B87" s="39"/>
      <c r="E87" s="300" t="s">
        <v>112</v>
      </c>
      <c r="F87" s="302"/>
      <c r="G87" s="302"/>
      <c r="H87" s="302"/>
      <c r="L87" s="39"/>
    </row>
    <row r="88" spans="2:12" s="2" customFormat="1" ht="12" customHeight="1">
      <c r="B88" s="39"/>
      <c r="C88" s="223" t="s">
        <v>113</v>
      </c>
      <c r="L88" s="39"/>
    </row>
    <row r="89" spans="2:12" s="2" customFormat="1" ht="16.5" customHeight="1">
      <c r="B89" s="39"/>
      <c r="E89" s="298" t="s">
        <v>352</v>
      </c>
      <c r="F89" s="302"/>
      <c r="G89" s="302"/>
      <c r="H89" s="302"/>
      <c r="L89" s="39"/>
    </row>
    <row r="90" spans="2:12" s="2" customFormat="1" ht="6.95" customHeight="1">
      <c r="B90" s="39"/>
      <c r="L90" s="39"/>
    </row>
    <row r="91" spans="2:12" s="2" customFormat="1" ht="12" customHeight="1">
      <c r="B91" s="39"/>
      <c r="C91" s="223" t="s">
        <v>17</v>
      </c>
      <c r="F91" s="218" t="s">
        <v>32</v>
      </c>
      <c r="I91" s="223" t="s">
        <v>19</v>
      </c>
      <c r="J91" s="50" t="s">
        <v>20</v>
      </c>
      <c r="L91" s="39"/>
    </row>
    <row r="92" spans="2:12" s="2" customFormat="1" ht="6.95" customHeight="1">
      <c r="B92" s="39"/>
      <c r="L92" s="39"/>
    </row>
    <row r="93" spans="2:12" s="2" customFormat="1" ht="15.2" customHeight="1">
      <c r="B93" s="39"/>
      <c r="C93" s="223" t="s">
        <v>21</v>
      </c>
      <c r="F93" s="218" t="s">
        <v>24</v>
      </c>
      <c r="I93" s="223" t="s">
        <v>31</v>
      </c>
      <c r="J93" s="220" t="s">
        <v>32</v>
      </c>
      <c r="L93" s="39"/>
    </row>
    <row r="94" spans="2:12" s="2" customFormat="1" ht="15.2" customHeight="1">
      <c r="B94" s="39"/>
      <c r="C94" s="223" t="s">
        <v>27</v>
      </c>
      <c r="F94" s="218" t="s">
        <v>29</v>
      </c>
      <c r="I94" s="223" t="s">
        <v>34</v>
      </c>
      <c r="J94" s="220" t="s">
        <v>32</v>
      </c>
      <c r="L94" s="39"/>
    </row>
    <row r="95" spans="2:12" s="2" customFormat="1" ht="10.35" customHeight="1">
      <c r="B95" s="39"/>
      <c r="L95" s="39"/>
    </row>
    <row r="96" spans="2:12" s="2" customFormat="1" ht="29.25" customHeight="1">
      <c r="B96" s="39"/>
      <c r="C96" s="103" t="s">
        <v>116</v>
      </c>
      <c r="D96" s="244"/>
      <c r="E96" s="244"/>
      <c r="F96" s="244"/>
      <c r="G96" s="244"/>
      <c r="H96" s="244"/>
      <c r="I96" s="244"/>
      <c r="J96" s="104" t="s">
        <v>117</v>
      </c>
      <c r="K96" s="244"/>
      <c r="L96" s="39"/>
    </row>
    <row r="97" spans="1:47" s="2" customFormat="1" ht="10.35" customHeight="1">
      <c r="B97" s="39"/>
      <c r="L97" s="39"/>
    </row>
    <row r="98" spans="1:47" s="2" customFormat="1" ht="22.9" customHeight="1">
      <c r="B98" s="39"/>
      <c r="C98" s="105" t="s">
        <v>118</v>
      </c>
      <c r="J98" s="65">
        <v>131489.5</v>
      </c>
      <c r="L98" s="39"/>
      <c r="AU98" s="226" t="s">
        <v>119</v>
      </c>
    </row>
    <row r="99" spans="1:47" s="9" customFormat="1" ht="24.95" customHeight="1">
      <c r="B99" s="106"/>
      <c r="D99" s="107" t="s">
        <v>287</v>
      </c>
      <c r="E99" s="108"/>
      <c r="F99" s="108"/>
      <c r="G99" s="108"/>
      <c r="H99" s="108"/>
      <c r="I99" s="108"/>
      <c r="J99" s="109">
        <v>-12602.3</v>
      </c>
      <c r="L99" s="106"/>
    </row>
    <row r="100" spans="1:47" s="9" customFormat="1" ht="24.95" customHeight="1">
      <c r="B100" s="106"/>
      <c r="D100" s="107" t="s">
        <v>269</v>
      </c>
      <c r="E100" s="108"/>
      <c r="F100" s="108"/>
      <c r="G100" s="108"/>
      <c r="H100" s="108"/>
      <c r="I100" s="108"/>
      <c r="J100" s="109">
        <v>-13680</v>
      </c>
      <c r="L100" s="106"/>
    </row>
    <row r="101" spans="1:47" s="9" customFormat="1" ht="24.95" customHeight="1">
      <c r="B101" s="106"/>
      <c r="D101" s="107" t="s">
        <v>288</v>
      </c>
      <c r="E101" s="108"/>
      <c r="F101" s="108"/>
      <c r="G101" s="108"/>
      <c r="H101" s="108"/>
      <c r="I101" s="108"/>
      <c r="J101" s="109">
        <v>-32130</v>
      </c>
      <c r="L101" s="106"/>
    </row>
    <row r="102" spans="1:47" s="10" customFormat="1" ht="19.899999999999999" customHeight="1">
      <c r="A102" s="9"/>
      <c r="B102" s="106"/>
      <c r="C102" s="9"/>
      <c r="D102" s="107" t="s">
        <v>208</v>
      </c>
      <c r="E102" s="108"/>
      <c r="F102" s="108"/>
      <c r="G102" s="108"/>
      <c r="H102" s="108"/>
      <c r="I102" s="108"/>
      <c r="J102" s="109">
        <v>189901.8</v>
      </c>
      <c r="K102" s="9"/>
      <c r="L102" s="106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</row>
    <row r="103" spans="1:47" s="2" customFormat="1" ht="21.75" customHeight="1">
      <c r="A103" s="10"/>
      <c r="B103" s="110"/>
      <c r="C103" s="10"/>
      <c r="D103" s="111" t="s">
        <v>289</v>
      </c>
      <c r="E103" s="112"/>
      <c r="F103" s="112"/>
      <c r="G103" s="112"/>
      <c r="H103" s="112"/>
      <c r="I103" s="112"/>
      <c r="J103" s="113">
        <v>189901.8</v>
      </c>
      <c r="K103" s="10"/>
      <c r="L103" s="1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</row>
    <row r="104" spans="1:47" s="2" customFormat="1" ht="6.95" customHeight="1">
      <c r="B104" s="39"/>
      <c r="L104" s="39"/>
    </row>
    <row r="105" spans="1:47">
      <c r="A105" s="2"/>
      <c r="B105" s="225"/>
      <c r="C105" s="224"/>
      <c r="D105" s="224"/>
      <c r="E105" s="224"/>
      <c r="F105" s="224"/>
      <c r="G105" s="224"/>
      <c r="H105" s="224"/>
      <c r="I105" s="224"/>
      <c r="J105" s="224"/>
      <c r="K105" s="224"/>
      <c r="L105" s="39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8" spans="1:47" s="2" customFormat="1" ht="6.95" customHeight="1">
      <c r="B108" s="243"/>
      <c r="C108" s="242"/>
      <c r="D108" s="242"/>
      <c r="E108" s="242"/>
      <c r="F108" s="242"/>
      <c r="G108" s="242"/>
      <c r="H108" s="242"/>
      <c r="I108" s="242"/>
      <c r="J108" s="242"/>
      <c r="K108" s="242"/>
      <c r="L108" s="39"/>
    </row>
    <row r="109" spans="1:47" s="2" customFormat="1" ht="24.95" customHeight="1">
      <c r="B109" s="243"/>
      <c r="C109" s="242"/>
      <c r="D109" s="242"/>
      <c r="E109" s="242"/>
      <c r="F109" s="242"/>
      <c r="G109" s="242"/>
      <c r="H109" s="242"/>
      <c r="I109" s="242"/>
      <c r="J109" s="242"/>
      <c r="K109" s="242"/>
      <c r="L109" s="39"/>
    </row>
    <row r="110" spans="1:47" s="2" customFormat="1" ht="6.95" customHeight="1">
      <c r="B110" s="39"/>
      <c r="C110" s="21" t="s">
        <v>125</v>
      </c>
      <c r="L110" s="39"/>
    </row>
    <row r="111" spans="1:47" s="2" customFormat="1" ht="12" customHeight="1">
      <c r="B111" s="39"/>
      <c r="L111" s="39"/>
    </row>
    <row r="112" spans="1:47" s="2" customFormat="1" ht="16.5" customHeight="1">
      <c r="B112" s="39"/>
      <c r="C112" s="223" t="s">
        <v>13</v>
      </c>
      <c r="L112" s="39"/>
    </row>
    <row r="113" spans="1:65" ht="12" customHeight="1">
      <c r="A113" s="2"/>
      <c r="B113" s="39"/>
      <c r="C113" s="2"/>
      <c r="D113" s="2"/>
      <c r="E113" s="300" t="s">
        <v>14</v>
      </c>
      <c r="F113" s="301"/>
      <c r="G113" s="301"/>
      <c r="H113" s="301"/>
      <c r="I113" s="2"/>
      <c r="J113" s="2"/>
      <c r="K113" s="2"/>
      <c r="L113" s="39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</row>
    <row r="114" spans="1:65" s="2" customFormat="1" ht="16.5" customHeight="1">
      <c r="A114" s="219"/>
      <c r="B114" s="20"/>
      <c r="C114" s="223" t="s">
        <v>111</v>
      </c>
      <c r="D114" s="219"/>
      <c r="E114" s="219"/>
      <c r="F114" s="219"/>
      <c r="G114" s="219"/>
      <c r="H114" s="219"/>
      <c r="I114" s="219"/>
      <c r="J114" s="219"/>
      <c r="K114" s="219"/>
      <c r="L114" s="20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19"/>
    </row>
    <row r="115" spans="1:65" s="2" customFormat="1" ht="12" customHeight="1">
      <c r="B115" s="39"/>
      <c r="E115" s="300" t="s">
        <v>112</v>
      </c>
      <c r="F115" s="302"/>
      <c r="G115" s="302"/>
      <c r="H115" s="302"/>
      <c r="L115" s="39"/>
    </row>
    <row r="116" spans="1:65" s="2" customFormat="1" ht="16.5" customHeight="1">
      <c r="B116" s="39"/>
      <c r="C116" s="223" t="s">
        <v>113</v>
      </c>
      <c r="L116" s="39"/>
    </row>
    <row r="117" spans="1:65" s="2" customFormat="1" ht="6.95" customHeight="1">
      <c r="B117" s="39"/>
      <c r="E117" s="298" t="s">
        <v>352</v>
      </c>
      <c r="F117" s="302"/>
      <c r="G117" s="302"/>
      <c r="H117" s="302"/>
      <c r="L117" s="39"/>
    </row>
    <row r="118" spans="1:65" s="2" customFormat="1" ht="12" customHeight="1">
      <c r="B118" s="39"/>
      <c r="L118" s="39"/>
    </row>
    <row r="119" spans="1:65" s="2" customFormat="1" ht="6.95" customHeight="1">
      <c r="B119" s="39"/>
      <c r="C119" s="223" t="s">
        <v>17</v>
      </c>
      <c r="F119" s="218" t="s">
        <v>32</v>
      </c>
      <c r="I119" s="223" t="s">
        <v>19</v>
      </c>
      <c r="J119" s="50" t="s">
        <v>20</v>
      </c>
      <c r="L119" s="39"/>
    </row>
    <row r="120" spans="1:65" s="2" customFormat="1" ht="15.2" customHeight="1">
      <c r="B120" s="39"/>
      <c r="L120" s="39"/>
    </row>
    <row r="121" spans="1:65" s="2" customFormat="1" ht="15.2" customHeight="1">
      <c r="B121" s="39"/>
      <c r="C121" s="223" t="s">
        <v>21</v>
      </c>
      <c r="F121" s="218" t="s">
        <v>24</v>
      </c>
      <c r="I121" s="223" t="s">
        <v>31</v>
      </c>
      <c r="J121" s="220" t="s">
        <v>32</v>
      </c>
      <c r="L121" s="39"/>
    </row>
    <row r="122" spans="1:65" s="2" customFormat="1" ht="10.35" customHeight="1">
      <c r="B122" s="39"/>
      <c r="C122" s="223" t="s">
        <v>27</v>
      </c>
      <c r="F122" s="218" t="s">
        <v>29</v>
      </c>
      <c r="I122" s="223" t="s">
        <v>34</v>
      </c>
      <c r="J122" s="220" t="s">
        <v>32</v>
      </c>
      <c r="L122" s="39"/>
    </row>
    <row r="123" spans="1:65" s="11" customFormat="1" ht="29.25" customHeight="1">
      <c r="A123" s="2"/>
      <c r="B123" s="39"/>
      <c r="C123" s="2"/>
      <c r="D123" s="2"/>
      <c r="E123" s="2"/>
      <c r="F123" s="2"/>
      <c r="G123" s="2"/>
      <c r="H123" s="2"/>
      <c r="I123" s="2"/>
      <c r="J123" s="2"/>
      <c r="K123" s="2"/>
      <c r="L123" s="39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</row>
    <row r="124" spans="1:65" s="2" customFormat="1" ht="22.9" customHeight="1">
      <c r="A124" s="11"/>
      <c r="B124" s="120"/>
      <c r="C124" s="116" t="s">
        <v>126</v>
      </c>
      <c r="D124" s="117" t="s">
        <v>60</v>
      </c>
      <c r="E124" s="117" t="s">
        <v>56</v>
      </c>
      <c r="F124" s="117" t="s">
        <v>57</v>
      </c>
      <c r="G124" s="117" t="s">
        <v>127</v>
      </c>
      <c r="H124" s="117" t="s">
        <v>128</v>
      </c>
      <c r="I124" s="117" t="s">
        <v>129</v>
      </c>
      <c r="J124" s="118" t="s">
        <v>117</v>
      </c>
      <c r="K124" s="119" t="s">
        <v>130</v>
      </c>
      <c r="L124" s="120"/>
      <c r="M124" s="57" t="s">
        <v>1</v>
      </c>
      <c r="N124" s="58" t="s">
        <v>40</v>
      </c>
      <c r="O124" s="58" t="s">
        <v>131</v>
      </c>
      <c r="P124" s="58" t="s">
        <v>132</v>
      </c>
      <c r="Q124" s="58" t="s">
        <v>133</v>
      </c>
      <c r="R124" s="58" t="s">
        <v>134</v>
      </c>
      <c r="S124" s="58" t="s">
        <v>135</v>
      </c>
      <c r="T124" s="59" t="s">
        <v>136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</row>
    <row r="125" spans="1:65" s="230" customFormat="1" ht="25.9" customHeight="1">
      <c r="A125" s="2"/>
      <c r="B125" s="39"/>
      <c r="C125" s="64" t="s">
        <v>137</v>
      </c>
      <c r="D125" s="2"/>
      <c r="E125" s="2"/>
      <c r="F125" s="2"/>
      <c r="G125" s="2"/>
      <c r="H125" s="2"/>
      <c r="I125" s="2"/>
      <c r="J125" s="241">
        <v>131489.5</v>
      </c>
      <c r="K125" s="2"/>
      <c r="L125" s="39"/>
      <c r="M125" s="240"/>
      <c r="N125" s="51"/>
      <c r="O125" s="51"/>
      <c r="P125" s="239">
        <v>-1.1140799999999995</v>
      </c>
      <c r="Q125" s="51"/>
      <c r="R125" s="239">
        <v>-5.2586653152</v>
      </c>
      <c r="S125" s="51"/>
      <c r="T125" s="238">
        <v>0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26" t="s">
        <v>74</v>
      </c>
      <c r="AU125" s="226" t="s">
        <v>119</v>
      </c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124">
        <v>131489.5</v>
      </c>
      <c r="BL125" s="2"/>
      <c r="BM125" s="2"/>
    </row>
    <row r="126" spans="1:65" s="2" customFormat="1" ht="21.75" customHeight="1">
      <c r="A126" s="230"/>
      <c r="B126" s="234"/>
      <c r="C126" s="230"/>
      <c r="D126" s="126" t="s">
        <v>74</v>
      </c>
      <c r="E126" s="127" t="s">
        <v>151</v>
      </c>
      <c r="F126" s="127" t="s">
        <v>268</v>
      </c>
      <c r="G126" s="230"/>
      <c r="H126" s="230"/>
      <c r="I126" s="230"/>
      <c r="J126" s="235">
        <v>-12602.3</v>
      </c>
      <c r="K126" s="230"/>
      <c r="L126" s="234"/>
      <c r="M126" s="233"/>
      <c r="N126" s="230"/>
      <c r="O126" s="230"/>
      <c r="P126" s="232">
        <v>-9.7732799999999997</v>
      </c>
      <c r="Q126" s="230"/>
      <c r="R126" s="232">
        <v>-5.7462733151999998</v>
      </c>
      <c r="S126" s="230"/>
      <c r="T126" s="231">
        <v>0</v>
      </c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126" t="s">
        <v>80</v>
      </c>
      <c r="AS126" s="230"/>
      <c r="AT126" s="133" t="s">
        <v>74</v>
      </c>
      <c r="AU126" s="133" t="s">
        <v>75</v>
      </c>
      <c r="AV126" s="230"/>
      <c r="AW126" s="230"/>
      <c r="AX126" s="230"/>
      <c r="AY126" s="126" t="s">
        <v>140</v>
      </c>
      <c r="AZ126" s="230"/>
      <c r="BA126" s="230"/>
      <c r="BB126" s="230"/>
      <c r="BC126" s="230"/>
      <c r="BD126" s="230"/>
      <c r="BE126" s="230"/>
      <c r="BF126" s="230"/>
      <c r="BG126" s="230"/>
      <c r="BH126" s="230"/>
      <c r="BI126" s="230"/>
      <c r="BJ126" s="230"/>
      <c r="BK126" s="134">
        <v>-12602.3</v>
      </c>
      <c r="BL126" s="230"/>
      <c r="BM126" s="230"/>
    </row>
    <row r="127" spans="1:65" s="13" customFormat="1" ht="24">
      <c r="A127" s="2"/>
      <c r="B127" s="229"/>
      <c r="C127" s="138" t="s">
        <v>80</v>
      </c>
      <c r="D127" s="138" t="s">
        <v>142</v>
      </c>
      <c r="E127" s="139" t="s">
        <v>290</v>
      </c>
      <c r="F127" s="140" t="s">
        <v>291</v>
      </c>
      <c r="G127" s="141" t="s">
        <v>162</v>
      </c>
      <c r="H127" s="142">
        <v>-15.84</v>
      </c>
      <c r="I127" s="143">
        <v>795.6</v>
      </c>
      <c r="J127" s="143">
        <v>-12602.3</v>
      </c>
      <c r="K127" s="228"/>
      <c r="L127" s="39"/>
      <c r="M127" s="145" t="s">
        <v>1</v>
      </c>
      <c r="N127" s="237" t="s">
        <v>41</v>
      </c>
      <c r="O127" s="236">
        <v>0.61699999999999999</v>
      </c>
      <c r="P127" s="236">
        <v>-9.7732799999999997</v>
      </c>
      <c r="Q127" s="236">
        <v>0.36276977999999999</v>
      </c>
      <c r="R127" s="236">
        <v>-5.7462733151999998</v>
      </c>
      <c r="S127" s="236">
        <v>0</v>
      </c>
      <c r="T127" s="148">
        <v>0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149" t="s">
        <v>146</v>
      </c>
      <c r="AS127" s="2"/>
      <c r="AT127" s="149" t="s">
        <v>142</v>
      </c>
      <c r="AU127" s="149" t="s">
        <v>80</v>
      </c>
      <c r="AV127" s="2"/>
      <c r="AW127" s="2"/>
      <c r="AX127" s="2"/>
      <c r="AY127" s="226" t="s">
        <v>140</v>
      </c>
      <c r="AZ127" s="2"/>
      <c r="BA127" s="2"/>
      <c r="BB127" s="2"/>
      <c r="BC127" s="2"/>
      <c r="BD127" s="2"/>
      <c r="BE127" s="227">
        <v>-12602.3</v>
      </c>
      <c r="BF127" s="227">
        <v>0</v>
      </c>
      <c r="BG127" s="227">
        <v>0</v>
      </c>
      <c r="BH127" s="227">
        <v>0</v>
      </c>
      <c r="BI127" s="227">
        <v>0</v>
      </c>
      <c r="BJ127" s="226" t="s">
        <v>80</v>
      </c>
      <c r="BK127" s="227">
        <v>-12602.3</v>
      </c>
      <c r="BL127" s="226" t="s">
        <v>146</v>
      </c>
      <c r="BM127" s="149" t="s">
        <v>292</v>
      </c>
    </row>
    <row r="128" spans="1:65" s="14" customFormat="1">
      <c r="A128" s="13"/>
      <c r="B128" s="151"/>
      <c r="C128" s="13"/>
      <c r="D128" s="152" t="s">
        <v>164</v>
      </c>
      <c r="E128" s="153" t="s">
        <v>1</v>
      </c>
      <c r="F128" s="154" t="s">
        <v>293</v>
      </c>
      <c r="G128" s="13"/>
      <c r="H128" s="153" t="s">
        <v>1</v>
      </c>
      <c r="I128" s="13"/>
      <c r="J128" s="13"/>
      <c r="K128" s="13"/>
      <c r="L128" s="151"/>
      <c r="M128" s="155"/>
      <c r="N128" s="13"/>
      <c r="O128" s="13"/>
      <c r="P128" s="13"/>
      <c r="Q128" s="13"/>
      <c r="R128" s="13"/>
      <c r="S128" s="13"/>
      <c r="T128" s="15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53" t="s">
        <v>164</v>
      </c>
      <c r="AU128" s="153" t="s">
        <v>80</v>
      </c>
      <c r="AV128" s="13" t="s">
        <v>80</v>
      </c>
      <c r="AW128" s="13" t="s">
        <v>33</v>
      </c>
      <c r="AX128" s="13" t="s">
        <v>75</v>
      </c>
      <c r="AY128" s="153" t="s">
        <v>140</v>
      </c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</row>
    <row r="129" spans="1:65" s="15" customFormat="1">
      <c r="A129" s="14"/>
      <c r="B129" s="158"/>
      <c r="C129" s="14"/>
      <c r="D129" s="152" t="s">
        <v>164</v>
      </c>
      <c r="E129" s="159" t="s">
        <v>1</v>
      </c>
      <c r="F129" s="160" t="s">
        <v>294</v>
      </c>
      <c r="G129" s="14"/>
      <c r="H129" s="161">
        <v>-15.84</v>
      </c>
      <c r="I129" s="14"/>
      <c r="J129" s="14"/>
      <c r="K129" s="14"/>
      <c r="L129" s="158"/>
      <c r="M129" s="162"/>
      <c r="N129" s="14"/>
      <c r="O129" s="14"/>
      <c r="P129" s="14"/>
      <c r="Q129" s="14"/>
      <c r="R129" s="14"/>
      <c r="S129" s="14"/>
      <c r="T129" s="16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59" t="s">
        <v>164</v>
      </c>
      <c r="AU129" s="159" t="s">
        <v>80</v>
      </c>
      <c r="AV129" s="14" t="s">
        <v>82</v>
      </c>
      <c r="AW129" s="14" t="s">
        <v>33</v>
      </c>
      <c r="AX129" s="14" t="s">
        <v>75</v>
      </c>
      <c r="AY129" s="159" t="s">
        <v>140</v>
      </c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</row>
    <row r="130" spans="1:65" s="230" customFormat="1" ht="25.9" customHeight="1">
      <c r="A130" s="15"/>
      <c r="B130" s="165"/>
      <c r="C130" s="15"/>
      <c r="D130" s="152" t="s">
        <v>164</v>
      </c>
      <c r="E130" s="166" t="s">
        <v>1</v>
      </c>
      <c r="F130" s="167" t="s">
        <v>167</v>
      </c>
      <c r="G130" s="15"/>
      <c r="H130" s="168">
        <v>-15.84</v>
      </c>
      <c r="I130" s="15"/>
      <c r="J130" s="15"/>
      <c r="K130" s="15"/>
      <c r="L130" s="165"/>
      <c r="M130" s="169"/>
      <c r="N130" s="15"/>
      <c r="O130" s="15"/>
      <c r="P130" s="15"/>
      <c r="Q130" s="15"/>
      <c r="R130" s="15"/>
      <c r="S130" s="15"/>
      <c r="T130" s="17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66" t="s">
        <v>164</v>
      </c>
      <c r="AU130" s="166" t="s">
        <v>80</v>
      </c>
      <c r="AV130" s="15" t="s">
        <v>146</v>
      </c>
      <c r="AW130" s="15" t="s">
        <v>33</v>
      </c>
      <c r="AX130" s="15" t="s">
        <v>80</v>
      </c>
      <c r="AY130" s="166" t="s">
        <v>140</v>
      </c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</row>
    <row r="131" spans="1:65" s="2" customFormat="1" ht="21.75" customHeight="1">
      <c r="A131" s="230"/>
      <c r="B131" s="234"/>
      <c r="C131" s="230"/>
      <c r="D131" s="126" t="s">
        <v>74</v>
      </c>
      <c r="E131" s="127" t="s">
        <v>270</v>
      </c>
      <c r="F131" s="127" t="s">
        <v>271</v>
      </c>
      <c r="G131" s="230"/>
      <c r="H131" s="230"/>
      <c r="I131" s="230"/>
      <c r="J131" s="235">
        <v>-13680</v>
      </c>
      <c r="K131" s="230"/>
      <c r="L131" s="234"/>
      <c r="M131" s="233"/>
      <c r="N131" s="230"/>
      <c r="O131" s="230"/>
      <c r="P131" s="232">
        <v>0</v>
      </c>
      <c r="Q131" s="230"/>
      <c r="R131" s="232">
        <v>0</v>
      </c>
      <c r="S131" s="230"/>
      <c r="T131" s="231">
        <v>0</v>
      </c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126" t="s">
        <v>82</v>
      </c>
      <c r="AS131" s="230"/>
      <c r="AT131" s="133" t="s">
        <v>74</v>
      </c>
      <c r="AU131" s="133" t="s">
        <v>75</v>
      </c>
      <c r="AV131" s="230"/>
      <c r="AW131" s="230"/>
      <c r="AX131" s="230"/>
      <c r="AY131" s="126" t="s">
        <v>140</v>
      </c>
      <c r="AZ131" s="230"/>
      <c r="BA131" s="230"/>
      <c r="BB131" s="230"/>
      <c r="BC131" s="230"/>
      <c r="BD131" s="230"/>
      <c r="BE131" s="230"/>
      <c r="BF131" s="230"/>
      <c r="BG131" s="230"/>
      <c r="BH131" s="230"/>
      <c r="BI131" s="230"/>
      <c r="BJ131" s="230"/>
      <c r="BK131" s="134">
        <v>-13680</v>
      </c>
      <c r="BL131" s="230"/>
      <c r="BM131" s="230"/>
    </row>
    <row r="132" spans="1:65" s="13" customFormat="1" ht="24">
      <c r="A132" s="2"/>
      <c r="B132" s="229"/>
      <c r="C132" s="138" t="s">
        <v>205</v>
      </c>
      <c r="D132" s="138" t="s">
        <v>142</v>
      </c>
      <c r="E132" s="139" t="s">
        <v>353</v>
      </c>
      <c r="F132" s="140" t="s">
        <v>354</v>
      </c>
      <c r="G132" s="141" t="s">
        <v>186</v>
      </c>
      <c r="H132" s="142">
        <v>-26.4</v>
      </c>
      <c r="I132" s="143">
        <v>450</v>
      </c>
      <c r="J132" s="143">
        <v>-11880</v>
      </c>
      <c r="K132" s="228"/>
      <c r="L132" s="39"/>
      <c r="M132" s="145" t="s">
        <v>1</v>
      </c>
      <c r="N132" s="237" t="s">
        <v>41</v>
      </c>
      <c r="O132" s="236">
        <v>0</v>
      </c>
      <c r="P132" s="236">
        <v>0</v>
      </c>
      <c r="Q132" s="236">
        <v>0</v>
      </c>
      <c r="R132" s="236">
        <v>0</v>
      </c>
      <c r="S132" s="236">
        <v>0</v>
      </c>
      <c r="T132" s="148">
        <v>0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149" t="s">
        <v>98</v>
      </c>
      <c r="AS132" s="2"/>
      <c r="AT132" s="149" t="s">
        <v>142</v>
      </c>
      <c r="AU132" s="149" t="s">
        <v>80</v>
      </c>
      <c r="AV132" s="2"/>
      <c r="AW132" s="2"/>
      <c r="AX132" s="2"/>
      <c r="AY132" s="226" t="s">
        <v>140</v>
      </c>
      <c r="AZ132" s="2"/>
      <c r="BA132" s="2"/>
      <c r="BB132" s="2"/>
      <c r="BC132" s="2"/>
      <c r="BD132" s="2"/>
      <c r="BE132" s="227">
        <v>-11880</v>
      </c>
      <c r="BF132" s="227">
        <v>0</v>
      </c>
      <c r="BG132" s="227">
        <v>0</v>
      </c>
      <c r="BH132" s="227">
        <v>0</v>
      </c>
      <c r="BI132" s="227">
        <v>0</v>
      </c>
      <c r="BJ132" s="226" t="s">
        <v>80</v>
      </c>
      <c r="BK132" s="227">
        <v>-11880</v>
      </c>
      <c r="BL132" s="226" t="s">
        <v>98</v>
      </c>
      <c r="BM132" s="149" t="s">
        <v>355</v>
      </c>
    </row>
    <row r="133" spans="1:65" s="14" customFormat="1">
      <c r="A133" s="13"/>
      <c r="B133" s="151"/>
      <c r="C133" s="13"/>
      <c r="D133" s="152" t="s">
        <v>164</v>
      </c>
      <c r="E133" s="153" t="s">
        <v>1</v>
      </c>
      <c r="F133" s="154" t="s">
        <v>298</v>
      </c>
      <c r="G133" s="13"/>
      <c r="H133" s="153" t="s">
        <v>1</v>
      </c>
      <c r="I133" s="13"/>
      <c r="J133" s="13"/>
      <c r="K133" s="13"/>
      <c r="L133" s="151"/>
      <c r="M133" s="155"/>
      <c r="N133" s="13"/>
      <c r="O133" s="13"/>
      <c r="P133" s="13"/>
      <c r="Q133" s="13"/>
      <c r="R133" s="13"/>
      <c r="S133" s="13"/>
      <c r="T133" s="15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53" t="s">
        <v>164</v>
      </c>
      <c r="AU133" s="153" t="s">
        <v>80</v>
      </c>
      <c r="AV133" s="13" t="s">
        <v>80</v>
      </c>
      <c r="AW133" s="13" t="s">
        <v>33</v>
      </c>
      <c r="AX133" s="13" t="s">
        <v>75</v>
      </c>
      <c r="AY133" s="153" t="s">
        <v>140</v>
      </c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</row>
    <row r="134" spans="1:65" s="15" customFormat="1">
      <c r="A134" s="14"/>
      <c r="B134" s="158"/>
      <c r="C134" s="14"/>
      <c r="D134" s="152" t="s">
        <v>164</v>
      </c>
      <c r="E134" s="159" t="s">
        <v>1</v>
      </c>
      <c r="F134" s="160" t="s">
        <v>299</v>
      </c>
      <c r="G134" s="14"/>
      <c r="H134" s="161">
        <v>-26.4</v>
      </c>
      <c r="I134" s="14"/>
      <c r="J134" s="14"/>
      <c r="K134" s="14"/>
      <c r="L134" s="158"/>
      <c r="M134" s="162"/>
      <c r="N134" s="14"/>
      <c r="O134" s="14"/>
      <c r="P134" s="14"/>
      <c r="Q134" s="14"/>
      <c r="R134" s="14"/>
      <c r="S134" s="14"/>
      <c r="T134" s="16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59" t="s">
        <v>164</v>
      </c>
      <c r="AU134" s="159" t="s">
        <v>80</v>
      </c>
      <c r="AV134" s="14" t="s">
        <v>82</v>
      </c>
      <c r="AW134" s="14" t="s">
        <v>33</v>
      </c>
      <c r="AX134" s="14" t="s">
        <v>75</v>
      </c>
      <c r="AY134" s="159" t="s">
        <v>140</v>
      </c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</row>
    <row r="135" spans="1:65" s="2" customFormat="1" ht="16.5" customHeight="1">
      <c r="A135" s="15"/>
      <c r="B135" s="165"/>
      <c r="C135" s="15"/>
      <c r="D135" s="152" t="s">
        <v>164</v>
      </c>
      <c r="E135" s="166" t="s">
        <v>1</v>
      </c>
      <c r="F135" s="167" t="s">
        <v>167</v>
      </c>
      <c r="G135" s="15"/>
      <c r="H135" s="168">
        <v>-26.4</v>
      </c>
      <c r="I135" s="15"/>
      <c r="J135" s="15"/>
      <c r="K135" s="15"/>
      <c r="L135" s="165"/>
      <c r="M135" s="169"/>
      <c r="N135" s="15"/>
      <c r="O135" s="15"/>
      <c r="P135" s="15"/>
      <c r="Q135" s="15"/>
      <c r="R135" s="15"/>
      <c r="S135" s="15"/>
      <c r="T135" s="171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66" t="s">
        <v>164</v>
      </c>
      <c r="AU135" s="166" t="s">
        <v>80</v>
      </c>
      <c r="AV135" s="15" t="s">
        <v>146</v>
      </c>
      <c r="AW135" s="15" t="s">
        <v>33</v>
      </c>
      <c r="AX135" s="15" t="s">
        <v>80</v>
      </c>
      <c r="AY135" s="166" t="s">
        <v>140</v>
      </c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</row>
    <row r="136" spans="1:65" s="230" customFormat="1" ht="25.9" customHeight="1">
      <c r="A136" s="2"/>
      <c r="B136" s="229"/>
      <c r="C136" s="138" t="s">
        <v>159</v>
      </c>
      <c r="D136" s="138" t="s">
        <v>142</v>
      </c>
      <c r="E136" s="139" t="s">
        <v>356</v>
      </c>
      <c r="F136" s="140" t="s">
        <v>357</v>
      </c>
      <c r="G136" s="141" t="s">
        <v>204</v>
      </c>
      <c r="H136" s="142">
        <v>-6</v>
      </c>
      <c r="I136" s="143">
        <v>300</v>
      </c>
      <c r="J136" s="143">
        <v>-1800</v>
      </c>
      <c r="K136" s="228"/>
      <c r="L136" s="39"/>
      <c r="M136" s="145" t="s">
        <v>1</v>
      </c>
      <c r="N136" s="237" t="s">
        <v>41</v>
      </c>
      <c r="O136" s="236">
        <v>0</v>
      </c>
      <c r="P136" s="236">
        <v>0</v>
      </c>
      <c r="Q136" s="236">
        <v>0</v>
      </c>
      <c r="R136" s="236">
        <v>0</v>
      </c>
      <c r="S136" s="236">
        <v>0</v>
      </c>
      <c r="T136" s="148">
        <v>0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149" t="s">
        <v>98</v>
      </c>
      <c r="AS136" s="2"/>
      <c r="AT136" s="149" t="s">
        <v>142</v>
      </c>
      <c r="AU136" s="149" t="s">
        <v>80</v>
      </c>
      <c r="AV136" s="2"/>
      <c r="AW136" s="2"/>
      <c r="AX136" s="2"/>
      <c r="AY136" s="226" t="s">
        <v>140</v>
      </c>
      <c r="AZ136" s="2"/>
      <c r="BA136" s="2"/>
      <c r="BB136" s="2"/>
      <c r="BC136" s="2"/>
      <c r="BD136" s="2"/>
      <c r="BE136" s="227">
        <v>-1800</v>
      </c>
      <c r="BF136" s="227">
        <v>0</v>
      </c>
      <c r="BG136" s="227">
        <v>0</v>
      </c>
      <c r="BH136" s="227">
        <v>0</v>
      </c>
      <c r="BI136" s="227">
        <v>0</v>
      </c>
      <c r="BJ136" s="226" t="s">
        <v>80</v>
      </c>
      <c r="BK136" s="227">
        <v>-1800</v>
      </c>
      <c r="BL136" s="226" t="s">
        <v>98</v>
      </c>
      <c r="BM136" s="149" t="s">
        <v>358</v>
      </c>
    </row>
    <row r="137" spans="1:65" s="230" customFormat="1" ht="22.9" customHeight="1">
      <c r="A137" s="13"/>
      <c r="B137" s="151"/>
      <c r="C137" s="13"/>
      <c r="D137" s="152" t="s">
        <v>164</v>
      </c>
      <c r="E137" s="153" t="s">
        <v>1</v>
      </c>
      <c r="F137" s="154" t="s">
        <v>298</v>
      </c>
      <c r="G137" s="13"/>
      <c r="H137" s="153" t="s">
        <v>1</v>
      </c>
      <c r="I137" s="13"/>
      <c r="J137" s="13"/>
      <c r="K137" s="13"/>
      <c r="L137" s="151"/>
      <c r="M137" s="155"/>
      <c r="N137" s="13"/>
      <c r="O137" s="13"/>
      <c r="P137" s="13"/>
      <c r="Q137" s="13"/>
      <c r="R137" s="13"/>
      <c r="S137" s="13"/>
      <c r="T137" s="1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53" t="s">
        <v>164</v>
      </c>
      <c r="AU137" s="153" t="s">
        <v>80</v>
      </c>
      <c r="AV137" s="13" t="s">
        <v>80</v>
      </c>
      <c r="AW137" s="13" t="s">
        <v>33</v>
      </c>
      <c r="AX137" s="13" t="s">
        <v>75</v>
      </c>
      <c r="AY137" s="153" t="s">
        <v>140</v>
      </c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</row>
    <row r="138" spans="1:65" s="2" customFormat="1" ht="21.75" customHeight="1">
      <c r="A138" s="14"/>
      <c r="B138" s="158"/>
      <c r="C138" s="14"/>
      <c r="D138" s="152" t="s">
        <v>164</v>
      </c>
      <c r="E138" s="159" t="s">
        <v>1</v>
      </c>
      <c r="F138" s="160" t="s">
        <v>359</v>
      </c>
      <c r="G138" s="14"/>
      <c r="H138" s="161">
        <v>-6</v>
      </c>
      <c r="I138" s="14"/>
      <c r="J138" s="14"/>
      <c r="K138" s="14"/>
      <c r="L138" s="158"/>
      <c r="M138" s="162"/>
      <c r="N138" s="14"/>
      <c r="O138" s="14"/>
      <c r="P138" s="14"/>
      <c r="Q138" s="14"/>
      <c r="R138" s="14"/>
      <c r="S138" s="14"/>
      <c r="T138" s="16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59" t="s">
        <v>164</v>
      </c>
      <c r="AU138" s="159" t="s">
        <v>80</v>
      </c>
      <c r="AV138" s="14" t="s">
        <v>82</v>
      </c>
      <c r="AW138" s="14" t="s">
        <v>33</v>
      </c>
      <c r="AX138" s="14" t="s">
        <v>75</v>
      </c>
      <c r="AY138" s="159" t="s">
        <v>140</v>
      </c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</row>
    <row r="139" spans="1:65" s="13" customFormat="1">
      <c r="A139" s="15"/>
      <c r="B139" s="165"/>
      <c r="C139" s="15"/>
      <c r="D139" s="152" t="s">
        <v>164</v>
      </c>
      <c r="E139" s="166" t="s">
        <v>1</v>
      </c>
      <c r="F139" s="167" t="s">
        <v>167</v>
      </c>
      <c r="G139" s="15"/>
      <c r="H139" s="168">
        <v>-6</v>
      </c>
      <c r="I139" s="15"/>
      <c r="J139" s="15"/>
      <c r="K139" s="15"/>
      <c r="L139" s="165"/>
      <c r="M139" s="169"/>
      <c r="N139" s="15"/>
      <c r="O139" s="15"/>
      <c r="P139" s="15"/>
      <c r="Q139" s="15"/>
      <c r="R139" s="15"/>
      <c r="S139" s="15"/>
      <c r="T139" s="171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66" t="s">
        <v>164</v>
      </c>
      <c r="AU139" s="166" t="s">
        <v>80</v>
      </c>
      <c r="AV139" s="15" t="s">
        <v>146</v>
      </c>
      <c r="AW139" s="15" t="s">
        <v>33</v>
      </c>
      <c r="AX139" s="15" t="s">
        <v>80</v>
      </c>
      <c r="AY139" s="166" t="s">
        <v>140</v>
      </c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</row>
    <row r="140" spans="1:65" s="14" customFormat="1" ht="15">
      <c r="A140" s="230"/>
      <c r="B140" s="234"/>
      <c r="C140" s="230"/>
      <c r="D140" s="126" t="s">
        <v>74</v>
      </c>
      <c r="E140" s="127" t="s">
        <v>216</v>
      </c>
      <c r="F140" s="127" t="s">
        <v>217</v>
      </c>
      <c r="G140" s="230"/>
      <c r="H140" s="230"/>
      <c r="I140" s="230"/>
      <c r="J140" s="235">
        <v>-32130</v>
      </c>
      <c r="K140" s="230"/>
      <c r="L140" s="234"/>
      <c r="M140" s="233"/>
      <c r="N140" s="230"/>
      <c r="O140" s="230"/>
      <c r="P140" s="232">
        <v>0</v>
      </c>
      <c r="Q140" s="230"/>
      <c r="R140" s="232">
        <v>0</v>
      </c>
      <c r="S140" s="230"/>
      <c r="T140" s="231">
        <v>0</v>
      </c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126" t="s">
        <v>82</v>
      </c>
      <c r="AS140" s="230"/>
      <c r="AT140" s="133" t="s">
        <v>74</v>
      </c>
      <c r="AU140" s="133" t="s">
        <v>75</v>
      </c>
      <c r="AV140" s="230"/>
      <c r="AW140" s="230"/>
      <c r="AX140" s="230"/>
      <c r="AY140" s="126" t="s">
        <v>140</v>
      </c>
      <c r="AZ140" s="230"/>
      <c r="BA140" s="230"/>
      <c r="BB140" s="230"/>
      <c r="BC140" s="230"/>
      <c r="BD140" s="230"/>
      <c r="BE140" s="230"/>
      <c r="BF140" s="230"/>
      <c r="BG140" s="230"/>
      <c r="BH140" s="230"/>
      <c r="BI140" s="230"/>
      <c r="BJ140" s="230"/>
      <c r="BK140" s="134">
        <v>-32130</v>
      </c>
      <c r="BL140" s="230"/>
      <c r="BM140" s="230"/>
    </row>
    <row r="141" spans="1:65" s="15" customFormat="1" ht="12">
      <c r="A141" s="2"/>
      <c r="B141" s="229"/>
      <c r="C141" s="138" t="s">
        <v>151</v>
      </c>
      <c r="D141" s="138" t="s">
        <v>142</v>
      </c>
      <c r="E141" s="139" t="s">
        <v>295</v>
      </c>
      <c r="F141" s="140" t="s">
        <v>296</v>
      </c>
      <c r="G141" s="141" t="s">
        <v>186</v>
      </c>
      <c r="H141" s="142">
        <v>-26.4</v>
      </c>
      <c r="I141" s="143">
        <v>787.5</v>
      </c>
      <c r="J141" s="143">
        <v>-20790</v>
      </c>
      <c r="K141" s="228"/>
      <c r="L141" s="39"/>
      <c r="M141" s="145" t="s">
        <v>1</v>
      </c>
      <c r="N141" s="237" t="s">
        <v>41</v>
      </c>
      <c r="O141" s="236">
        <v>0</v>
      </c>
      <c r="P141" s="236">
        <v>0</v>
      </c>
      <c r="Q141" s="236">
        <v>0</v>
      </c>
      <c r="R141" s="236">
        <v>0</v>
      </c>
      <c r="S141" s="236">
        <v>0</v>
      </c>
      <c r="T141" s="148">
        <v>0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149" t="s">
        <v>98</v>
      </c>
      <c r="AS141" s="2"/>
      <c r="AT141" s="149" t="s">
        <v>142</v>
      </c>
      <c r="AU141" s="149" t="s">
        <v>80</v>
      </c>
      <c r="AV141" s="2"/>
      <c r="AW141" s="2"/>
      <c r="AX141" s="2"/>
      <c r="AY141" s="226" t="s">
        <v>140</v>
      </c>
      <c r="AZ141" s="2"/>
      <c r="BA141" s="2"/>
      <c r="BB141" s="2"/>
      <c r="BC141" s="2"/>
      <c r="BD141" s="2"/>
      <c r="BE141" s="227">
        <v>-20790</v>
      </c>
      <c r="BF141" s="227">
        <v>0</v>
      </c>
      <c r="BG141" s="227">
        <v>0</v>
      </c>
      <c r="BH141" s="227">
        <v>0</v>
      </c>
      <c r="BI141" s="227">
        <v>0</v>
      </c>
      <c r="BJ141" s="226" t="s">
        <v>80</v>
      </c>
      <c r="BK141" s="227">
        <v>-20790</v>
      </c>
      <c r="BL141" s="226" t="s">
        <v>98</v>
      </c>
      <c r="BM141" s="149" t="s">
        <v>297</v>
      </c>
    </row>
    <row r="142" spans="1:65" s="2" customFormat="1" ht="6.95" customHeight="1">
      <c r="A142" s="13"/>
      <c r="B142" s="151"/>
      <c r="C142" s="13"/>
      <c r="D142" s="152" t="s">
        <v>164</v>
      </c>
      <c r="E142" s="153" t="s">
        <v>1</v>
      </c>
      <c r="F142" s="154" t="s">
        <v>298</v>
      </c>
      <c r="G142" s="13"/>
      <c r="H142" s="153" t="s">
        <v>1</v>
      </c>
      <c r="I142" s="13"/>
      <c r="J142" s="13"/>
      <c r="K142" s="13"/>
      <c r="L142" s="151"/>
      <c r="M142" s="155"/>
      <c r="N142" s="13"/>
      <c r="O142" s="13"/>
      <c r="P142" s="13"/>
      <c r="Q142" s="13"/>
      <c r="R142" s="13"/>
      <c r="S142" s="13"/>
      <c r="T142" s="1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53" t="s">
        <v>164</v>
      </c>
      <c r="AU142" s="153" t="s">
        <v>80</v>
      </c>
      <c r="AV142" s="13" t="s">
        <v>80</v>
      </c>
      <c r="AW142" s="13" t="s">
        <v>33</v>
      </c>
      <c r="AX142" s="13" t="s">
        <v>75</v>
      </c>
      <c r="AY142" s="153" t="s">
        <v>140</v>
      </c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</row>
    <row r="143" spans="1:65">
      <c r="A143" s="14"/>
      <c r="B143" s="158"/>
      <c r="C143" s="14"/>
      <c r="D143" s="152" t="s">
        <v>164</v>
      </c>
      <c r="E143" s="159" t="s">
        <v>1</v>
      </c>
      <c r="F143" s="160" t="s">
        <v>299</v>
      </c>
      <c r="G143" s="14"/>
      <c r="H143" s="161">
        <v>-26.4</v>
      </c>
      <c r="I143" s="14"/>
      <c r="J143" s="14"/>
      <c r="K143" s="14"/>
      <c r="L143" s="158"/>
      <c r="M143" s="162"/>
      <c r="N143" s="14"/>
      <c r="O143" s="14"/>
      <c r="P143" s="14"/>
      <c r="Q143" s="14"/>
      <c r="R143" s="14"/>
      <c r="S143" s="14"/>
      <c r="T143" s="16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59" t="s">
        <v>164</v>
      </c>
      <c r="AU143" s="159" t="s">
        <v>80</v>
      </c>
      <c r="AV143" s="14" t="s">
        <v>82</v>
      </c>
      <c r="AW143" s="14" t="s">
        <v>33</v>
      </c>
      <c r="AX143" s="14" t="s">
        <v>75</v>
      </c>
      <c r="AY143" s="159" t="s">
        <v>140</v>
      </c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</row>
    <row r="144" spans="1:65">
      <c r="A144" s="15"/>
      <c r="B144" s="165"/>
      <c r="C144" s="15"/>
      <c r="D144" s="152" t="s">
        <v>164</v>
      </c>
      <c r="E144" s="166" t="s">
        <v>1</v>
      </c>
      <c r="F144" s="167" t="s">
        <v>167</v>
      </c>
      <c r="G144" s="15"/>
      <c r="H144" s="168">
        <v>-26.4</v>
      </c>
      <c r="I144" s="15"/>
      <c r="J144" s="15"/>
      <c r="K144" s="15"/>
      <c r="L144" s="165"/>
      <c r="M144" s="169"/>
      <c r="N144" s="15"/>
      <c r="O144" s="15"/>
      <c r="P144" s="15"/>
      <c r="Q144" s="15"/>
      <c r="R144" s="15"/>
      <c r="S144" s="15"/>
      <c r="T144" s="17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66" t="s">
        <v>164</v>
      </c>
      <c r="AU144" s="166" t="s">
        <v>80</v>
      </c>
      <c r="AV144" s="15" t="s">
        <v>146</v>
      </c>
      <c r="AW144" s="15" t="s">
        <v>33</v>
      </c>
      <c r="AX144" s="15" t="s">
        <v>80</v>
      </c>
      <c r="AY144" s="166" t="s">
        <v>140</v>
      </c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</row>
    <row r="145" spans="1:65" ht="12">
      <c r="A145" s="2"/>
      <c r="B145" s="229"/>
      <c r="C145" s="138" t="s">
        <v>146</v>
      </c>
      <c r="D145" s="138" t="s">
        <v>142</v>
      </c>
      <c r="E145" s="139" t="s">
        <v>300</v>
      </c>
      <c r="F145" s="140" t="s">
        <v>301</v>
      </c>
      <c r="G145" s="141" t="s">
        <v>204</v>
      </c>
      <c r="H145" s="142">
        <v>-6</v>
      </c>
      <c r="I145" s="143">
        <v>1890</v>
      </c>
      <c r="J145" s="143">
        <v>-11340</v>
      </c>
      <c r="K145" s="228"/>
      <c r="L145" s="39"/>
      <c r="M145" s="145" t="s">
        <v>1</v>
      </c>
      <c r="N145" s="237" t="s">
        <v>41</v>
      </c>
      <c r="O145" s="236">
        <v>0</v>
      </c>
      <c r="P145" s="236">
        <v>0</v>
      </c>
      <c r="Q145" s="236">
        <v>0</v>
      </c>
      <c r="R145" s="236">
        <v>0</v>
      </c>
      <c r="S145" s="236">
        <v>0</v>
      </c>
      <c r="T145" s="148">
        <v>0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149" t="s">
        <v>98</v>
      </c>
      <c r="AS145" s="2"/>
      <c r="AT145" s="149" t="s">
        <v>142</v>
      </c>
      <c r="AU145" s="149" t="s">
        <v>80</v>
      </c>
      <c r="AV145" s="2"/>
      <c r="AW145" s="2"/>
      <c r="AX145" s="2"/>
      <c r="AY145" s="226" t="s">
        <v>140</v>
      </c>
      <c r="AZ145" s="2"/>
      <c r="BA145" s="2"/>
      <c r="BB145" s="2"/>
      <c r="BC145" s="2"/>
      <c r="BD145" s="2"/>
      <c r="BE145" s="227">
        <v>-11340</v>
      </c>
      <c r="BF145" s="227">
        <v>0</v>
      </c>
      <c r="BG145" s="227">
        <v>0</v>
      </c>
      <c r="BH145" s="227">
        <v>0</v>
      </c>
      <c r="BI145" s="227">
        <v>0</v>
      </c>
      <c r="BJ145" s="226" t="s">
        <v>80</v>
      </c>
      <c r="BK145" s="227">
        <v>-11340</v>
      </c>
      <c r="BL145" s="226" t="s">
        <v>98</v>
      </c>
      <c r="BM145" s="149" t="s">
        <v>302</v>
      </c>
    </row>
    <row r="146" spans="1:65" ht="15">
      <c r="A146" s="230"/>
      <c r="B146" s="234"/>
      <c r="C146" s="230"/>
      <c r="D146" s="126" t="s">
        <v>74</v>
      </c>
      <c r="E146" s="127" t="s">
        <v>209</v>
      </c>
      <c r="F146" s="127" t="s">
        <v>210</v>
      </c>
      <c r="G146" s="230"/>
      <c r="H146" s="230"/>
      <c r="I146" s="230"/>
      <c r="J146" s="235">
        <v>189901.8</v>
      </c>
      <c r="K146" s="230"/>
      <c r="L146" s="234"/>
      <c r="M146" s="233"/>
      <c r="N146" s="230"/>
      <c r="O146" s="230"/>
      <c r="P146" s="232">
        <v>8.6592000000000002</v>
      </c>
      <c r="Q146" s="230"/>
      <c r="R146" s="232">
        <v>0.48760799999999999</v>
      </c>
      <c r="S146" s="230"/>
      <c r="T146" s="231">
        <v>0</v>
      </c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126" t="s">
        <v>82</v>
      </c>
      <c r="AS146" s="230"/>
      <c r="AT146" s="133" t="s">
        <v>74</v>
      </c>
      <c r="AU146" s="133" t="s">
        <v>75</v>
      </c>
      <c r="AV146" s="230"/>
      <c r="AW146" s="230"/>
      <c r="AX146" s="230"/>
      <c r="AY146" s="126" t="s">
        <v>140</v>
      </c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134">
        <v>189901.8</v>
      </c>
      <c r="BL146" s="230"/>
      <c r="BM146" s="230"/>
    </row>
    <row r="147" spans="1:65" ht="12.75">
      <c r="A147" s="230"/>
      <c r="B147" s="234"/>
      <c r="C147" s="230"/>
      <c r="D147" s="126" t="s">
        <v>74</v>
      </c>
      <c r="E147" s="135" t="s">
        <v>303</v>
      </c>
      <c r="F147" s="135" t="s">
        <v>304</v>
      </c>
      <c r="G147" s="230"/>
      <c r="H147" s="230"/>
      <c r="I147" s="230"/>
      <c r="J147" s="248">
        <v>189901.8</v>
      </c>
      <c r="K147" s="230"/>
      <c r="L147" s="234"/>
      <c r="M147" s="233"/>
      <c r="N147" s="230"/>
      <c r="O147" s="230"/>
      <c r="P147" s="232">
        <v>8.6592000000000002</v>
      </c>
      <c r="Q147" s="230"/>
      <c r="R147" s="232">
        <v>0.48760799999999999</v>
      </c>
      <c r="S147" s="230"/>
      <c r="T147" s="231">
        <v>0</v>
      </c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126" t="s">
        <v>82</v>
      </c>
      <c r="AS147" s="230"/>
      <c r="AT147" s="133" t="s">
        <v>74</v>
      </c>
      <c r="AU147" s="133" t="s">
        <v>80</v>
      </c>
      <c r="AV147" s="230"/>
      <c r="AW147" s="230"/>
      <c r="AX147" s="230"/>
      <c r="AY147" s="126" t="s">
        <v>140</v>
      </c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134">
        <v>189901.8</v>
      </c>
      <c r="BL147" s="230"/>
      <c r="BM147" s="230"/>
    </row>
    <row r="148" spans="1:65" ht="24">
      <c r="A148" s="2"/>
      <c r="B148" s="229"/>
      <c r="C148" s="138" t="s">
        <v>82</v>
      </c>
      <c r="D148" s="138" t="s">
        <v>142</v>
      </c>
      <c r="E148" s="139" t="s">
        <v>305</v>
      </c>
      <c r="F148" s="140" t="s">
        <v>360</v>
      </c>
      <c r="G148" s="141" t="s">
        <v>186</v>
      </c>
      <c r="H148" s="142">
        <v>26.4</v>
      </c>
      <c r="I148" s="143">
        <v>7193.25</v>
      </c>
      <c r="J148" s="143">
        <v>189901.8</v>
      </c>
      <c r="K148" s="228"/>
      <c r="L148" s="39"/>
      <c r="M148" s="145" t="s">
        <v>1</v>
      </c>
      <c r="N148" s="237" t="s">
        <v>41</v>
      </c>
      <c r="O148" s="236">
        <v>0.32800000000000001</v>
      </c>
      <c r="P148" s="236">
        <v>8.6592000000000002</v>
      </c>
      <c r="Q148" s="236">
        <v>1.847E-2</v>
      </c>
      <c r="R148" s="236">
        <v>0.48760799999999999</v>
      </c>
      <c r="S148" s="236">
        <v>0</v>
      </c>
      <c r="T148" s="148">
        <v>0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149" t="s">
        <v>98</v>
      </c>
      <c r="AS148" s="2"/>
      <c r="AT148" s="149" t="s">
        <v>142</v>
      </c>
      <c r="AU148" s="149" t="s">
        <v>82</v>
      </c>
      <c r="AV148" s="2"/>
      <c r="AW148" s="2"/>
      <c r="AX148" s="2"/>
      <c r="AY148" s="226" t="s">
        <v>140</v>
      </c>
      <c r="AZ148" s="2"/>
      <c r="BA148" s="2"/>
      <c r="BB148" s="2"/>
      <c r="BC148" s="2"/>
      <c r="BD148" s="2"/>
      <c r="BE148" s="227">
        <v>189901.8</v>
      </c>
      <c r="BF148" s="227">
        <v>0</v>
      </c>
      <c r="BG148" s="227">
        <v>0</v>
      </c>
      <c r="BH148" s="227">
        <v>0</v>
      </c>
      <c r="BI148" s="227">
        <v>0</v>
      </c>
      <c r="BJ148" s="226" t="s">
        <v>80</v>
      </c>
      <c r="BK148" s="227">
        <v>189901.8</v>
      </c>
      <c r="BL148" s="226" t="s">
        <v>98</v>
      </c>
      <c r="BM148" s="149" t="s">
        <v>306</v>
      </c>
    </row>
    <row r="149" spans="1:65">
      <c r="A149" s="13"/>
      <c r="B149" s="151"/>
      <c r="C149" s="13"/>
      <c r="D149" s="152" t="s">
        <v>164</v>
      </c>
      <c r="E149" s="153" t="s">
        <v>1</v>
      </c>
      <c r="F149" s="154" t="s">
        <v>307</v>
      </c>
      <c r="G149" s="13"/>
      <c r="H149" s="153" t="s">
        <v>1</v>
      </c>
      <c r="I149" s="13"/>
      <c r="J149" s="13"/>
      <c r="K149" s="13"/>
      <c r="L149" s="151"/>
      <c r="M149" s="155"/>
      <c r="N149" s="13"/>
      <c r="O149" s="13"/>
      <c r="P149" s="13"/>
      <c r="Q149" s="13"/>
      <c r="R149" s="13"/>
      <c r="S149" s="13"/>
      <c r="T149" s="157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53" t="s">
        <v>164</v>
      </c>
      <c r="AU149" s="153" t="s">
        <v>82</v>
      </c>
      <c r="AV149" s="13" t="s">
        <v>80</v>
      </c>
      <c r="AW149" s="13" t="s">
        <v>33</v>
      </c>
      <c r="AX149" s="13" t="s">
        <v>75</v>
      </c>
      <c r="AY149" s="153" t="s">
        <v>140</v>
      </c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</row>
    <row r="150" spans="1:65">
      <c r="A150" s="14"/>
      <c r="B150" s="158"/>
      <c r="C150" s="14"/>
      <c r="D150" s="152" t="s">
        <v>164</v>
      </c>
      <c r="E150" s="159" t="s">
        <v>1</v>
      </c>
      <c r="F150" s="160" t="s">
        <v>308</v>
      </c>
      <c r="G150" s="14"/>
      <c r="H150" s="161">
        <v>26.4</v>
      </c>
      <c r="I150" s="14"/>
      <c r="J150" s="14"/>
      <c r="K150" s="14"/>
      <c r="L150" s="158"/>
      <c r="M150" s="162"/>
      <c r="N150" s="14"/>
      <c r="O150" s="14"/>
      <c r="P150" s="14"/>
      <c r="Q150" s="14"/>
      <c r="R150" s="14"/>
      <c r="S150" s="14"/>
      <c r="T150" s="16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59" t="s">
        <v>164</v>
      </c>
      <c r="AU150" s="159" t="s">
        <v>82</v>
      </c>
      <c r="AV150" s="14" t="s">
        <v>82</v>
      </c>
      <c r="AW150" s="14" t="s">
        <v>33</v>
      </c>
      <c r="AX150" s="14" t="s">
        <v>75</v>
      </c>
      <c r="AY150" s="159" t="s">
        <v>140</v>
      </c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</row>
    <row r="151" spans="1:65">
      <c r="A151" s="15"/>
      <c r="B151" s="165"/>
      <c r="C151" s="15"/>
      <c r="D151" s="152" t="s">
        <v>164</v>
      </c>
      <c r="E151" s="166" t="s">
        <v>1</v>
      </c>
      <c r="F151" s="167" t="s">
        <v>167</v>
      </c>
      <c r="G151" s="15"/>
      <c r="H151" s="168">
        <v>26.4</v>
      </c>
      <c r="I151" s="15"/>
      <c r="J151" s="15"/>
      <c r="K151" s="15"/>
      <c r="L151" s="165"/>
      <c r="M151" s="176"/>
      <c r="N151" s="177"/>
      <c r="O151" s="177"/>
      <c r="P151" s="177"/>
      <c r="Q151" s="177"/>
      <c r="R151" s="177"/>
      <c r="S151" s="177"/>
      <c r="T151" s="178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66" t="s">
        <v>164</v>
      </c>
      <c r="AU151" s="166" t="s">
        <v>82</v>
      </c>
      <c r="AV151" s="15" t="s">
        <v>146</v>
      </c>
      <c r="AW151" s="15" t="s">
        <v>33</v>
      </c>
      <c r="AX151" s="15" t="s">
        <v>80</v>
      </c>
      <c r="AY151" s="166" t="s">
        <v>140</v>
      </c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</row>
    <row r="152" spans="1:65">
      <c r="A152" s="2"/>
      <c r="B152" s="225"/>
      <c r="C152" s="224"/>
      <c r="D152" s="224"/>
      <c r="E152" s="224"/>
      <c r="F152" s="224"/>
      <c r="G152" s="224"/>
      <c r="H152" s="224"/>
      <c r="I152" s="224"/>
      <c r="J152" s="224"/>
      <c r="K152" s="224"/>
      <c r="L152" s="39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</sheetData>
  <mergeCells count="12">
    <mergeCell ref="E117:H117"/>
    <mergeCell ref="L2:V2"/>
    <mergeCell ref="E85:H85"/>
    <mergeCell ref="E87:H87"/>
    <mergeCell ref="E89:H89"/>
    <mergeCell ref="E7:H7"/>
    <mergeCell ref="E9:H9"/>
    <mergeCell ref="E11:H11"/>
    <mergeCell ref="E20:H20"/>
    <mergeCell ref="E29:H29"/>
    <mergeCell ref="E113:H113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8"/>
  <sheetViews>
    <sheetView showGridLines="0" topLeftCell="A22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309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ROUND(J121, 2)</f>
        <v>8568.2000000000007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ROUND((SUM(BE121:BE127)),  2)</f>
        <v>8568.2000000000007</v>
      </c>
      <c r="G35" s="29"/>
      <c r="H35" s="29"/>
      <c r="I35" s="94">
        <v>0.21</v>
      </c>
      <c r="J35" s="93">
        <f>ROUND(((SUM(BE121:BE127))*I35),  2)</f>
        <v>1799.32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ROUND((SUM(BF121:BF127)),  2)</f>
        <v>0</v>
      </c>
      <c r="G36" s="29"/>
      <c r="H36" s="29"/>
      <c r="I36" s="94">
        <v>0.15</v>
      </c>
      <c r="J36" s="93">
        <f>ROUND(((SUM(BF121:BF127))*I36),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ROUND((SUM(BG121:BG127)),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ROUND((SUM(BH121:BH127)),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ROUND((SUM(BI121:BI127)),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10367.52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32 - Ocelová konstrukce pod nárožní vazník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J121</f>
        <v>8568.2000000000007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288</v>
      </c>
      <c r="E99" s="108"/>
      <c r="F99" s="108"/>
      <c r="G99" s="108"/>
      <c r="H99" s="108"/>
      <c r="I99" s="108"/>
      <c r="J99" s="109">
        <f>J122</f>
        <v>8568.2000000000007</v>
      </c>
      <c r="L99" s="106"/>
    </row>
    <row r="100" spans="1:47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customHeight="1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47" s="2" customFormat="1" ht="6.95" customHeight="1">
      <c r="A105" s="2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>
      <c r="A106" s="29"/>
      <c r="B106" s="30"/>
      <c r="C106" s="21" t="s">
        <v>125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>
      <c r="A108" s="29"/>
      <c r="B108" s="30"/>
      <c r="C108" s="26" t="s">
        <v>13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>
      <c r="A109" s="29"/>
      <c r="B109" s="30"/>
      <c r="C109" s="29"/>
      <c r="D109" s="29"/>
      <c r="E109" s="300" t="str">
        <f>E7</f>
        <v>Tělocvična - Chodová Planá</v>
      </c>
      <c r="F109" s="301"/>
      <c r="G109" s="301"/>
      <c r="H109" s="301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>
      <c r="B110" s="20"/>
      <c r="C110" s="26" t="s">
        <v>111</v>
      </c>
      <c r="L110" s="20"/>
    </row>
    <row r="111" spans="1:47" s="2" customFormat="1" ht="16.5" customHeight="1">
      <c r="A111" s="29"/>
      <c r="B111" s="30"/>
      <c r="C111" s="29"/>
      <c r="D111" s="29"/>
      <c r="E111" s="300" t="s">
        <v>112</v>
      </c>
      <c r="F111" s="299"/>
      <c r="G111" s="299"/>
      <c r="H111" s="29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6" t="s">
        <v>113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98" t="str">
        <f>E11</f>
        <v>32 - Ocelová konstrukce pod nárožní vazník</v>
      </c>
      <c r="F113" s="299"/>
      <c r="G113" s="299"/>
      <c r="H113" s="29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6" t="s">
        <v>17</v>
      </c>
      <c r="D115" s="29"/>
      <c r="E115" s="29"/>
      <c r="F115" s="24" t="str">
        <f>F14</f>
        <v xml:space="preserve"> </v>
      </c>
      <c r="G115" s="29"/>
      <c r="H115" s="29"/>
      <c r="I115" s="26" t="s">
        <v>19</v>
      </c>
      <c r="J115" s="50">
        <f>IF(J14="","",J14)</f>
        <v>0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6" t="s">
        <v>21</v>
      </c>
      <c r="D117" s="29"/>
      <c r="E117" s="29"/>
      <c r="F117" s="24" t="str">
        <f>E17</f>
        <v>Městys Chodová Planá</v>
      </c>
      <c r="G117" s="29"/>
      <c r="H117" s="29"/>
      <c r="I117" s="26" t="s">
        <v>31</v>
      </c>
      <c r="J117" s="27" t="str">
        <f>E23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6" t="s">
        <v>27</v>
      </c>
      <c r="D118" s="29"/>
      <c r="E118" s="29"/>
      <c r="F118" s="24" t="str">
        <f>IF(E20="","",E20)</f>
        <v>S&amp;H stavební a obchodní firma, spol. s.r.o.</v>
      </c>
      <c r="G118" s="29"/>
      <c r="H118" s="29"/>
      <c r="I118" s="26" t="s">
        <v>34</v>
      </c>
      <c r="J118" s="27" t="str">
        <f>E26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14"/>
      <c r="B120" s="115"/>
      <c r="C120" s="116" t="s">
        <v>126</v>
      </c>
      <c r="D120" s="117" t="s">
        <v>60</v>
      </c>
      <c r="E120" s="117" t="s">
        <v>56</v>
      </c>
      <c r="F120" s="117" t="s">
        <v>57</v>
      </c>
      <c r="G120" s="117" t="s">
        <v>127</v>
      </c>
      <c r="H120" s="117" t="s">
        <v>128</v>
      </c>
      <c r="I120" s="117" t="s">
        <v>129</v>
      </c>
      <c r="J120" s="118" t="s">
        <v>117</v>
      </c>
      <c r="K120" s="119" t="s">
        <v>130</v>
      </c>
      <c r="L120" s="120"/>
      <c r="M120" s="57" t="s">
        <v>1</v>
      </c>
      <c r="N120" s="58" t="s">
        <v>40</v>
      </c>
      <c r="O120" s="58" t="s">
        <v>131</v>
      </c>
      <c r="P120" s="58" t="s">
        <v>132</v>
      </c>
      <c r="Q120" s="58" t="s">
        <v>133</v>
      </c>
      <c r="R120" s="58" t="s">
        <v>134</v>
      </c>
      <c r="S120" s="58" t="s">
        <v>135</v>
      </c>
      <c r="T120" s="59" t="s">
        <v>136</v>
      </c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</row>
    <row r="121" spans="1:65" s="2" customFormat="1" ht="22.9" customHeight="1">
      <c r="A121" s="29"/>
      <c r="B121" s="30"/>
      <c r="C121" s="64" t="s">
        <v>137</v>
      </c>
      <c r="D121" s="29"/>
      <c r="E121" s="29"/>
      <c r="F121" s="29"/>
      <c r="G121" s="29"/>
      <c r="H121" s="29"/>
      <c r="I121" s="29"/>
      <c r="J121" s="121">
        <f>BK121</f>
        <v>8568.2000000000007</v>
      </c>
      <c r="K121" s="29"/>
      <c r="L121" s="30"/>
      <c r="M121" s="60"/>
      <c r="N121" s="51"/>
      <c r="O121" s="61"/>
      <c r="P121" s="122">
        <f>P122</f>
        <v>0</v>
      </c>
      <c r="Q121" s="61"/>
      <c r="R121" s="122">
        <f>R122</f>
        <v>0</v>
      </c>
      <c r="S121" s="61"/>
      <c r="T121" s="12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7" t="s">
        <v>74</v>
      </c>
      <c r="AU121" s="17" t="s">
        <v>119</v>
      </c>
      <c r="BK121" s="124">
        <f>BK122</f>
        <v>8568.2000000000007</v>
      </c>
    </row>
    <row r="122" spans="1:65" s="12" customFormat="1" ht="25.9" customHeight="1">
      <c r="B122" s="125"/>
      <c r="D122" s="126" t="s">
        <v>74</v>
      </c>
      <c r="E122" s="127" t="s">
        <v>216</v>
      </c>
      <c r="F122" s="127" t="s">
        <v>217</v>
      </c>
      <c r="J122" s="128">
        <f>BK122</f>
        <v>8568.2000000000007</v>
      </c>
      <c r="L122" s="125"/>
      <c r="M122" s="129"/>
      <c r="N122" s="130"/>
      <c r="O122" s="130"/>
      <c r="P122" s="131">
        <f>SUM(P123:P127)</f>
        <v>0</v>
      </c>
      <c r="Q122" s="130"/>
      <c r="R122" s="131">
        <f>SUM(R123:R127)</f>
        <v>0</v>
      </c>
      <c r="S122" s="130"/>
      <c r="T122" s="132">
        <f>SUM(T123:T127)</f>
        <v>0</v>
      </c>
      <c r="AR122" s="126" t="s">
        <v>82</v>
      </c>
      <c r="AT122" s="133" t="s">
        <v>74</v>
      </c>
      <c r="AU122" s="133" t="s">
        <v>75</v>
      </c>
      <c r="AY122" s="126" t="s">
        <v>140</v>
      </c>
      <c r="BK122" s="134">
        <f>SUM(BK123:BK127)</f>
        <v>8568.2000000000007</v>
      </c>
    </row>
    <row r="123" spans="1:65" s="2" customFormat="1" ht="21.75" customHeight="1">
      <c r="A123" s="29"/>
      <c r="B123" s="137"/>
      <c r="C123" s="138" t="s">
        <v>80</v>
      </c>
      <c r="D123" s="138" t="s">
        <v>142</v>
      </c>
      <c r="E123" s="139" t="s">
        <v>310</v>
      </c>
      <c r="F123" s="140" t="s">
        <v>311</v>
      </c>
      <c r="G123" s="141" t="s">
        <v>312</v>
      </c>
      <c r="H123" s="142">
        <v>97.944000000000003</v>
      </c>
      <c r="I123" s="143">
        <v>71.400000000000006</v>
      </c>
      <c r="J123" s="143">
        <f>ROUND(I123*H123,2)</f>
        <v>6993.2</v>
      </c>
      <c r="K123" s="144"/>
      <c r="L123" s="30"/>
      <c r="M123" s="145" t="s">
        <v>1</v>
      </c>
      <c r="N123" s="146" t="s">
        <v>41</v>
      </c>
      <c r="O123" s="147">
        <v>0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49" t="s">
        <v>98</v>
      </c>
      <c r="AT123" s="149" t="s">
        <v>142</v>
      </c>
      <c r="AU123" s="149" t="s">
        <v>80</v>
      </c>
      <c r="AY123" s="17" t="s">
        <v>140</v>
      </c>
      <c r="BE123" s="150">
        <f>IF(N123="základní",J123,0)</f>
        <v>6993.2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80</v>
      </c>
      <c r="BK123" s="150">
        <f>ROUND(I123*H123,2)</f>
        <v>6993.2</v>
      </c>
      <c r="BL123" s="17" t="s">
        <v>98</v>
      </c>
      <c r="BM123" s="149" t="s">
        <v>313</v>
      </c>
    </row>
    <row r="124" spans="1:65" s="13" customFormat="1">
      <c r="B124" s="151"/>
      <c r="D124" s="152" t="s">
        <v>164</v>
      </c>
      <c r="E124" s="153" t="s">
        <v>1</v>
      </c>
      <c r="F124" s="154" t="s">
        <v>314</v>
      </c>
      <c r="H124" s="153" t="s">
        <v>1</v>
      </c>
      <c r="L124" s="151"/>
      <c r="M124" s="155"/>
      <c r="N124" s="156"/>
      <c r="O124" s="156"/>
      <c r="P124" s="156"/>
      <c r="Q124" s="156"/>
      <c r="R124" s="156"/>
      <c r="S124" s="156"/>
      <c r="T124" s="157"/>
      <c r="AT124" s="153" t="s">
        <v>164</v>
      </c>
      <c r="AU124" s="153" t="s">
        <v>80</v>
      </c>
      <c r="AV124" s="13" t="s">
        <v>80</v>
      </c>
      <c r="AW124" s="13" t="s">
        <v>33</v>
      </c>
      <c r="AX124" s="13" t="s">
        <v>75</v>
      </c>
      <c r="AY124" s="153" t="s">
        <v>140</v>
      </c>
    </row>
    <row r="125" spans="1:65" s="14" customFormat="1">
      <c r="B125" s="158"/>
      <c r="D125" s="152" t="s">
        <v>164</v>
      </c>
      <c r="E125" s="159" t="s">
        <v>1</v>
      </c>
      <c r="F125" s="160" t="s">
        <v>315</v>
      </c>
      <c r="H125" s="161">
        <v>97.944000000000003</v>
      </c>
      <c r="L125" s="158"/>
      <c r="M125" s="162"/>
      <c r="N125" s="163"/>
      <c r="O125" s="163"/>
      <c r="P125" s="163"/>
      <c r="Q125" s="163"/>
      <c r="R125" s="163"/>
      <c r="S125" s="163"/>
      <c r="T125" s="164"/>
      <c r="AT125" s="159" t="s">
        <v>164</v>
      </c>
      <c r="AU125" s="159" t="s">
        <v>80</v>
      </c>
      <c r="AV125" s="14" t="s">
        <v>82</v>
      </c>
      <c r="AW125" s="14" t="s">
        <v>33</v>
      </c>
      <c r="AX125" s="14" t="s">
        <v>75</v>
      </c>
      <c r="AY125" s="159" t="s">
        <v>140</v>
      </c>
    </row>
    <row r="126" spans="1:65" s="15" customFormat="1">
      <c r="B126" s="165"/>
      <c r="D126" s="152" t="s">
        <v>164</v>
      </c>
      <c r="E126" s="166" t="s">
        <v>1</v>
      </c>
      <c r="F126" s="167" t="s">
        <v>167</v>
      </c>
      <c r="H126" s="168">
        <v>97.944000000000003</v>
      </c>
      <c r="L126" s="165"/>
      <c r="M126" s="169"/>
      <c r="N126" s="170"/>
      <c r="O126" s="170"/>
      <c r="P126" s="170"/>
      <c r="Q126" s="170"/>
      <c r="R126" s="170"/>
      <c r="S126" s="170"/>
      <c r="T126" s="171"/>
      <c r="AT126" s="166" t="s">
        <v>164</v>
      </c>
      <c r="AU126" s="166" t="s">
        <v>80</v>
      </c>
      <c r="AV126" s="15" t="s">
        <v>146</v>
      </c>
      <c r="AW126" s="15" t="s">
        <v>33</v>
      </c>
      <c r="AX126" s="15" t="s">
        <v>80</v>
      </c>
      <c r="AY126" s="166" t="s">
        <v>140</v>
      </c>
    </row>
    <row r="127" spans="1:65" s="2" customFormat="1" ht="21.75" customHeight="1">
      <c r="A127" s="29"/>
      <c r="B127" s="137"/>
      <c r="C127" s="138" t="s">
        <v>82</v>
      </c>
      <c r="D127" s="138" t="s">
        <v>142</v>
      </c>
      <c r="E127" s="139" t="s">
        <v>316</v>
      </c>
      <c r="F127" s="140" t="s">
        <v>317</v>
      </c>
      <c r="G127" s="141" t="s">
        <v>202</v>
      </c>
      <c r="H127" s="142">
        <v>1</v>
      </c>
      <c r="I127" s="143">
        <v>1575</v>
      </c>
      <c r="J127" s="143">
        <f>ROUND(I127*H127,2)</f>
        <v>1575</v>
      </c>
      <c r="K127" s="144"/>
      <c r="L127" s="30"/>
      <c r="M127" s="172" t="s">
        <v>1</v>
      </c>
      <c r="N127" s="173" t="s">
        <v>41</v>
      </c>
      <c r="O127" s="174">
        <v>0</v>
      </c>
      <c r="P127" s="174">
        <f>O127*H127</f>
        <v>0</v>
      </c>
      <c r="Q127" s="174">
        <v>0</v>
      </c>
      <c r="R127" s="174">
        <f>Q127*H127</f>
        <v>0</v>
      </c>
      <c r="S127" s="174">
        <v>0</v>
      </c>
      <c r="T127" s="175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49" t="s">
        <v>98</v>
      </c>
      <c r="AT127" s="149" t="s">
        <v>142</v>
      </c>
      <c r="AU127" s="149" t="s">
        <v>80</v>
      </c>
      <c r="AY127" s="17" t="s">
        <v>140</v>
      </c>
      <c r="BE127" s="150">
        <f>IF(N127="základní",J127,0)</f>
        <v>1575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80</v>
      </c>
      <c r="BK127" s="150">
        <f>ROUND(I127*H127,2)</f>
        <v>1575</v>
      </c>
      <c r="BL127" s="17" t="s">
        <v>98</v>
      </c>
      <c r="BM127" s="149" t="s">
        <v>318</v>
      </c>
    </row>
    <row r="128" spans="1:65" s="2" customFormat="1" ht="6.95" customHeight="1">
      <c r="A128" s="29"/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30"/>
      <c r="M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</sheetData>
  <autoFilter ref="C120:K127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4"/>
  <sheetViews>
    <sheetView showGridLines="0" topLeftCell="A16" workbookViewId="0">
      <selection activeCell="F27" sqref="F2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298" t="s">
        <v>319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ROUND(J121, 2)</f>
        <v>-74529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ROUND((SUM(BE121:BE123)),  2)</f>
        <v>-74529</v>
      </c>
      <c r="G35" s="29"/>
      <c r="H35" s="29"/>
      <c r="I35" s="94">
        <v>0.21</v>
      </c>
      <c r="J35" s="93">
        <f>ROUND(((SUM(BE121:BE123))*I35),  2)</f>
        <v>-15651.09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ROUND((SUM(BF121:BF123)),  2)</f>
        <v>0</v>
      </c>
      <c r="G36" s="29"/>
      <c r="H36" s="29"/>
      <c r="I36" s="94">
        <v>0.15</v>
      </c>
      <c r="J36" s="93">
        <f>ROUND(((SUM(BF121:BF123))*I36),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ROUND((SUM(BG121:BG123)),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ROUND((SUM(BH121:BH123)),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ROUND((SUM(BI121:BI123)),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-90180.09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298" t="str">
        <f>E11</f>
        <v>33 - Požární žebřík - odečet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J121</f>
        <v>-74529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288</v>
      </c>
      <c r="E99" s="108"/>
      <c r="F99" s="108"/>
      <c r="G99" s="108"/>
      <c r="H99" s="108"/>
      <c r="I99" s="108"/>
      <c r="J99" s="109">
        <f>J122</f>
        <v>-74529</v>
      </c>
      <c r="L99" s="106"/>
    </row>
    <row r="100" spans="1:47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47" s="2" customFormat="1" ht="6.95" customHeight="1">
      <c r="A101" s="29"/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47" s="2" customFormat="1" ht="6.95" customHeight="1">
      <c r="A105" s="29"/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24.95" customHeight="1">
      <c r="A106" s="29"/>
      <c r="B106" s="30"/>
      <c r="C106" s="21" t="s">
        <v>125</v>
      </c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12" customHeight="1">
      <c r="A108" s="29"/>
      <c r="B108" s="30"/>
      <c r="C108" s="26" t="s">
        <v>13</v>
      </c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6.5" customHeight="1">
      <c r="A109" s="29"/>
      <c r="B109" s="30"/>
      <c r="C109" s="29"/>
      <c r="D109" s="29"/>
      <c r="E109" s="300" t="str">
        <f>E7</f>
        <v>Tělocvična - Chodová Planá</v>
      </c>
      <c r="F109" s="301"/>
      <c r="G109" s="301"/>
      <c r="H109" s="301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1" customFormat="1" ht="12" customHeight="1">
      <c r="B110" s="20"/>
      <c r="C110" s="26" t="s">
        <v>111</v>
      </c>
      <c r="L110" s="20"/>
    </row>
    <row r="111" spans="1:47" s="2" customFormat="1" ht="16.5" customHeight="1">
      <c r="A111" s="29"/>
      <c r="B111" s="30"/>
      <c r="C111" s="29"/>
      <c r="D111" s="29"/>
      <c r="E111" s="300" t="s">
        <v>112</v>
      </c>
      <c r="F111" s="299"/>
      <c r="G111" s="299"/>
      <c r="H111" s="29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2" customHeight="1">
      <c r="A112" s="29"/>
      <c r="B112" s="30"/>
      <c r="C112" s="26" t="s">
        <v>113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98" t="str">
        <f>E11</f>
        <v>33 - Požární žebřík - odečet</v>
      </c>
      <c r="F113" s="299"/>
      <c r="G113" s="299"/>
      <c r="H113" s="29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6" t="s">
        <v>17</v>
      </c>
      <c r="D115" s="29"/>
      <c r="E115" s="29"/>
      <c r="F115" s="24" t="str">
        <f>F14</f>
        <v xml:space="preserve"> </v>
      </c>
      <c r="G115" s="29"/>
      <c r="H115" s="29"/>
      <c r="I115" s="26" t="s">
        <v>19</v>
      </c>
      <c r="J115" s="50">
        <f>IF(J14="","",J14)</f>
        <v>0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>
      <c r="A117" s="29"/>
      <c r="B117" s="30"/>
      <c r="C117" s="26" t="s">
        <v>21</v>
      </c>
      <c r="D117" s="29"/>
      <c r="E117" s="29"/>
      <c r="F117" s="24" t="str">
        <f>E17</f>
        <v>Městys Chodová Planá</v>
      </c>
      <c r="G117" s="29"/>
      <c r="H117" s="29"/>
      <c r="I117" s="26" t="s">
        <v>31</v>
      </c>
      <c r="J117" s="27" t="str">
        <f>E23</f>
        <v xml:space="preserve"> 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6" t="s">
        <v>27</v>
      </c>
      <c r="D118" s="29"/>
      <c r="E118" s="29"/>
      <c r="F118" s="24" t="str">
        <f>IF(E20="","",E20)</f>
        <v>S&amp;H stavební a obchodní firma, spol. s.r.o.</v>
      </c>
      <c r="G118" s="29"/>
      <c r="H118" s="29"/>
      <c r="I118" s="26" t="s">
        <v>34</v>
      </c>
      <c r="J118" s="27" t="str">
        <f>E26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>
      <c r="A120" s="114"/>
      <c r="B120" s="115"/>
      <c r="C120" s="116" t="s">
        <v>126</v>
      </c>
      <c r="D120" s="117" t="s">
        <v>60</v>
      </c>
      <c r="E120" s="117" t="s">
        <v>56</v>
      </c>
      <c r="F120" s="117" t="s">
        <v>57</v>
      </c>
      <c r="G120" s="117" t="s">
        <v>127</v>
      </c>
      <c r="H120" s="117" t="s">
        <v>128</v>
      </c>
      <c r="I120" s="117" t="s">
        <v>129</v>
      </c>
      <c r="J120" s="118" t="s">
        <v>117</v>
      </c>
      <c r="K120" s="119" t="s">
        <v>130</v>
      </c>
      <c r="L120" s="120"/>
      <c r="M120" s="57" t="s">
        <v>1</v>
      </c>
      <c r="N120" s="58" t="s">
        <v>40</v>
      </c>
      <c r="O120" s="58" t="s">
        <v>131</v>
      </c>
      <c r="P120" s="58" t="s">
        <v>132</v>
      </c>
      <c r="Q120" s="58" t="s">
        <v>133</v>
      </c>
      <c r="R120" s="58" t="s">
        <v>134</v>
      </c>
      <c r="S120" s="58" t="s">
        <v>135</v>
      </c>
      <c r="T120" s="59" t="s">
        <v>136</v>
      </c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</row>
    <row r="121" spans="1:65" s="2" customFormat="1" ht="22.9" customHeight="1">
      <c r="A121" s="29"/>
      <c r="B121" s="30"/>
      <c r="C121" s="64" t="s">
        <v>137</v>
      </c>
      <c r="D121" s="29"/>
      <c r="E121" s="29"/>
      <c r="F121" s="29"/>
      <c r="G121" s="29"/>
      <c r="H121" s="29"/>
      <c r="I121" s="29"/>
      <c r="J121" s="121">
        <f>BK121</f>
        <v>-74529</v>
      </c>
      <c r="K121" s="29"/>
      <c r="L121" s="30"/>
      <c r="M121" s="60"/>
      <c r="N121" s="51"/>
      <c r="O121" s="61"/>
      <c r="P121" s="122">
        <f>P122</f>
        <v>0</v>
      </c>
      <c r="Q121" s="61"/>
      <c r="R121" s="122">
        <f>R122</f>
        <v>0</v>
      </c>
      <c r="S121" s="61"/>
      <c r="T121" s="123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7" t="s">
        <v>74</v>
      </c>
      <c r="AU121" s="17" t="s">
        <v>119</v>
      </c>
      <c r="BK121" s="124">
        <f>BK122</f>
        <v>-74529</v>
      </c>
    </row>
    <row r="122" spans="1:65" s="12" customFormat="1" ht="25.9" customHeight="1">
      <c r="B122" s="125"/>
      <c r="D122" s="126" t="s">
        <v>74</v>
      </c>
      <c r="E122" s="127" t="s">
        <v>216</v>
      </c>
      <c r="F122" s="127" t="s">
        <v>217</v>
      </c>
      <c r="J122" s="128">
        <f>BK122</f>
        <v>-74529</v>
      </c>
      <c r="L122" s="125"/>
      <c r="M122" s="129"/>
      <c r="N122" s="130"/>
      <c r="O122" s="130"/>
      <c r="P122" s="131">
        <f>P123</f>
        <v>0</v>
      </c>
      <c r="Q122" s="130"/>
      <c r="R122" s="131">
        <f>R123</f>
        <v>0</v>
      </c>
      <c r="S122" s="130"/>
      <c r="T122" s="132">
        <f>T123</f>
        <v>0</v>
      </c>
      <c r="AR122" s="126" t="s">
        <v>82</v>
      </c>
      <c r="AT122" s="133" t="s">
        <v>74</v>
      </c>
      <c r="AU122" s="133" t="s">
        <v>75</v>
      </c>
      <c r="AY122" s="126" t="s">
        <v>140</v>
      </c>
      <c r="BK122" s="134">
        <f>BK123</f>
        <v>-74529</v>
      </c>
    </row>
    <row r="123" spans="1:65" s="2" customFormat="1" ht="21.75" customHeight="1">
      <c r="A123" s="29"/>
      <c r="B123" s="137"/>
      <c r="C123" s="138" t="s">
        <v>80</v>
      </c>
      <c r="D123" s="138" t="s">
        <v>142</v>
      </c>
      <c r="E123" s="139" t="s">
        <v>320</v>
      </c>
      <c r="F123" s="140" t="s">
        <v>321</v>
      </c>
      <c r="G123" s="141" t="s">
        <v>186</v>
      </c>
      <c r="H123" s="142">
        <v>-9.1</v>
      </c>
      <c r="I123" s="143">
        <v>8190</v>
      </c>
      <c r="J123" s="143">
        <f>ROUND(I123*H123,2)</f>
        <v>-74529</v>
      </c>
      <c r="K123" s="144"/>
      <c r="L123" s="30"/>
      <c r="M123" s="172" t="s">
        <v>1</v>
      </c>
      <c r="N123" s="173" t="s">
        <v>41</v>
      </c>
      <c r="O123" s="174">
        <v>0</v>
      </c>
      <c r="P123" s="174">
        <f>O123*H123</f>
        <v>0</v>
      </c>
      <c r="Q123" s="174">
        <v>0</v>
      </c>
      <c r="R123" s="174">
        <f>Q123*H123</f>
        <v>0</v>
      </c>
      <c r="S123" s="174">
        <v>0</v>
      </c>
      <c r="T123" s="175">
        <f>S123*H123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49" t="s">
        <v>98</v>
      </c>
      <c r="AT123" s="149" t="s">
        <v>142</v>
      </c>
      <c r="AU123" s="149" t="s">
        <v>80</v>
      </c>
      <c r="AY123" s="17" t="s">
        <v>140</v>
      </c>
      <c r="BE123" s="150">
        <f>IF(N123="základní",J123,0)</f>
        <v>-74529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80</v>
      </c>
      <c r="BK123" s="150">
        <f>ROUND(I123*H123,2)</f>
        <v>-74529</v>
      </c>
      <c r="BL123" s="17" t="s">
        <v>98</v>
      </c>
      <c r="BM123" s="149" t="s">
        <v>322</v>
      </c>
    </row>
    <row r="124" spans="1:65" s="2" customFormat="1" ht="6.95" customHeight="1">
      <c r="A124" s="29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30"/>
      <c r="M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</sheetData>
  <autoFilter ref="C120:K123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7"/>
  <sheetViews>
    <sheetView showGridLines="0" topLeftCell="A19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6"/>
    </row>
    <row r="2" spans="1:46" s="1" customFormat="1" ht="36.950000000000003" customHeight="1">
      <c r="L2" s="270" t="s">
        <v>5</v>
      </c>
      <c r="M2" s="261"/>
      <c r="N2" s="261"/>
      <c r="O2" s="261"/>
      <c r="P2" s="261"/>
      <c r="Q2" s="261"/>
      <c r="R2" s="261"/>
      <c r="S2" s="261"/>
      <c r="T2" s="261"/>
      <c r="U2" s="261"/>
      <c r="V2" s="261"/>
      <c r="AT2" s="17" t="s">
        <v>108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110</v>
      </c>
      <c r="L4" s="20"/>
      <c r="M4" s="87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300" t="str">
        <f>'Rekapitulace stavby'!K6</f>
        <v>Tělocvična - Chodová Planá</v>
      </c>
      <c r="F7" s="301"/>
      <c r="G7" s="301"/>
      <c r="H7" s="301"/>
      <c r="L7" s="20"/>
    </row>
    <row r="8" spans="1:46" s="1" customFormat="1" ht="12" customHeight="1">
      <c r="B8" s="20"/>
      <c r="D8" s="26" t="s">
        <v>111</v>
      </c>
      <c r="L8" s="20"/>
    </row>
    <row r="9" spans="1:46" s="2" customFormat="1" ht="16.5" customHeight="1">
      <c r="A9" s="29"/>
      <c r="B9" s="30"/>
      <c r="C9" s="29"/>
      <c r="D9" s="29"/>
      <c r="E9" s="300" t="s">
        <v>112</v>
      </c>
      <c r="F9" s="299"/>
      <c r="G9" s="299"/>
      <c r="H9" s="299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6" t="s">
        <v>113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customHeight="1">
      <c r="A11" s="29"/>
      <c r="B11" s="30"/>
      <c r="C11" s="29"/>
      <c r="D11" s="29"/>
      <c r="E11" s="298" t="s">
        <v>329</v>
      </c>
      <c r="F11" s="299"/>
      <c r="G11" s="299"/>
      <c r="H11" s="29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6" t="s">
        <v>15</v>
      </c>
      <c r="E13" s="29"/>
      <c r="F13" s="24" t="s">
        <v>1</v>
      </c>
      <c r="G13" s="29"/>
      <c r="H13" s="29"/>
      <c r="I13" s="26" t="s">
        <v>16</v>
      </c>
      <c r="J13" s="24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17</v>
      </c>
      <c r="E14" s="29"/>
      <c r="F14" s="24" t="s">
        <v>32</v>
      </c>
      <c r="G14" s="29"/>
      <c r="H14" s="29"/>
      <c r="I14" s="26" t="s">
        <v>19</v>
      </c>
      <c r="J14" s="50">
        <f>'Rekapitulace stavby'!AN8</f>
        <v>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6" t="s">
        <v>21</v>
      </c>
      <c r="E16" s="29"/>
      <c r="F16" s="29"/>
      <c r="G16" s="29"/>
      <c r="H16" s="29"/>
      <c r="I16" s="26" t="s">
        <v>22</v>
      </c>
      <c r="J16" s="24" t="str">
        <f>IF('Rekapitulace stavby'!AN10="","",'Rekapitulace stavby'!AN10)</f>
        <v>00259861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4" t="str">
        <f>IF('Rekapitulace stavby'!E11="","",'Rekapitulace stavby'!E11)</f>
        <v>Městys Chodová Planá</v>
      </c>
      <c r="F17" s="29"/>
      <c r="G17" s="29"/>
      <c r="H17" s="29"/>
      <c r="I17" s="26" t="s">
        <v>25</v>
      </c>
      <c r="J17" s="24" t="str">
        <f>IF('Rekapitulace stavby'!AN11="","",'Rekapitulace stavby'!AN11)</f>
        <v>CZ00259861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6" t="s">
        <v>27</v>
      </c>
      <c r="E19" s="29"/>
      <c r="F19" s="29"/>
      <c r="G19" s="29"/>
      <c r="H19" s="29"/>
      <c r="I19" s="26" t="s">
        <v>22</v>
      </c>
      <c r="J19" s="24" t="str">
        <f>'Rekapitulace stavby'!AN13</f>
        <v>46883037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60" t="str">
        <f>'Rekapitulace stavby'!E14</f>
        <v>S&amp;H stavební a obchodní firma, spol. s.r.o.</v>
      </c>
      <c r="F20" s="260"/>
      <c r="G20" s="260"/>
      <c r="H20" s="260"/>
      <c r="I20" s="26" t="s">
        <v>25</v>
      </c>
      <c r="J20" s="24" t="str">
        <f>'Rekapitulace stavby'!AN14</f>
        <v>CZ46883037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6" t="s">
        <v>31</v>
      </c>
      <c r="E22" s="29"/>
      <c r="F22" s="29"/>
      <c r="G22" s="29"/>
      <c r="H22" s="29"/>
      <c r="I22" s="26" t="s">
        <v>22</v>
      </c>
      <c r="J22" s="24" t="str">
        <f>IF('Rekapitulace stavby'!AN16="","",'Rekapitulace stavby'!AN16)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4" t="str">
        <f>IF('Rekapitulace stavby'!E17="","",'Rekapitulace stavby'!E17)</f>
        <v xml:space="preserve"> </v>
      </c>
      <c r="F23" s="29"/>
      <c r="G23" s="29"/>
      <c r="H23" s="29"/>
      <c r="I23" s="26" t="s">
        <v>25</v>
      </c>
      <c r="J23" s="24" t="str">
        <f>IF('Rekapitulace stavby'!AN17="","",'Rekapitulace stavby'!AN17)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6" t="s">
        <v>34</v>
      </c>
      <c r="E25" s="29"/>
      <c r="F25" s="29"/>
      <c r="G25" s="29"/>
      <c r="H25" s="29"/>
      <c r="I25" s="26" t="s">
        <v>22</v>
      </c>
      <c r="J25" s="24" t="str">
        <f>IF('Rekapitulace stavby'!AN19="","",'Rekapitulace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4" t="str">
        <f>IF('Rekapitulace stavby'!E20="","",'Rekapitulace stavby'!E20)</f>
        <v xml:space="preserve"> </v>
      </c>
      <c r="F26" s="29"/>
      <c r="G26" s="29"/>
      <c r="H26" s="29"/>
      <c r="I26" s="26" t="s">
        <v>25</v>
      </c>
      <c r="J26" s="24" t="str">
        <f>IF('Rekapitulace stavby'!AN20="","",'Rekapitulace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6" t="s">
        <v>35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88"/>
      <c r="B29" s="89"/>
      <c r="C29" s="88"/>
      <c r="D29" s="88"/>
      <c r="E29" s="263" t="s">
        <v>1</v>
      </c>
      <c r="F29" s="263"/>
      <c r="G29" s="263"/>
      <c r="H29" s="263"/>
      <c r="I29" s="88"/>
      <c r="J29" s="88"/>
      <c r="K29" s="88"/>
      <c r="L29" s="90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1"/>
      <c r="E31" s="61"/>
      <c r="F31" s="61"/>
      <c r="G31" s="61"/>
      <c r="H31" s="61"/>
      <c r="I31" s="61"/>
      <c r="J31" s="61"/>
      <c r="K31" s="61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1" t="s">
        <v>36</v>
      </c>
      <c r="E32" s="29"/>
      <c r="F32" s="29"/>
      <c r="G32" s="29"/>
      <c r="H32" s="29"/>
      <c r="I32" s="29"/>
      <c r="J32" s="65">
        <f>ROUND(J122, 2)</f>
        <v>28980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1"/>
      <c r="E33" s="61"/>
      <c r="F33" s="61"/>
      <c r="G33" s="61"/>
      <c r="H33" s="61"/>
      <c r="I33" s="61"/>
      <c r="J33" s="61"/>
      <c r="K33" s="61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33" t="s">
        <v>39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2" t="s">
        <v>40</v>
      </c>
      <c r="E35" s="26" t="s">
        <v>41</v>
      </c>
      <c r="F35" s="93">
        <f>ROUND((SUM(BE122:BE126)),  2)</f>
        <v>28980</v>
      </c>
      <c r="G35" s="29"/>
      <c r="H35" s="29"/>
      <c r="I35" s="94">
        <v>0.21</v>
      </c>
      <c r="J35" s="93">
        <f>ROUND(((SUM(BE122:BE126))*I35),  2)</f>
        <v>6085.8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6" t="s">
        <v>42</v>
      </c>
      <c r="F36" s="93">
        <f>ROUND((SUM(BF122:BF126)),  2)</f>
        <v>0</v>
      </c>
      <c r="G36" s="29"/>
      <c r="H36" s="29"/>
      <c r="I36" s="94">
        <v>0.15</v>
      </c>
      <c r="J36" s="93">
        <f>ROUND(((SUM(BF122:BF126))*I36),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43</v>
      </c>
      <c r="F37" s="93">
        <f>ROUND((SUM(BG122:BG126)),  2)</f>
        <v>0</v>
      </c>
      <c r="G37" s="29"/>
      <c r="H37" s="29"/>
      <c r="I37" s="94">
        <v>0.21</v>
      </c>
      <c r="J37" s="9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44</v>
      </c>
      <c r="F38" s="93">
        <f>ROUND((SUM(BH122:BH126)),  2)</f>
        <v>0</v>
      </c>
      <c r="G38" s="29"/>
      <c r="H38" s="29"/>
      <c r="I38" s="94">
        <v>0.15</v>
      </c>
      <c r="J38" s="93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6" t="s">
        <v>45</v>
      </c>
      <c r="F39" s="93">
        <f>ROUND((SUM(BI122:BI126)),  2)</f>
        <v>0</v>
      </c>
      <c r="G39" s="29"/>
      <c r="H39" s="29"/>
      <c r="I39" s="94">
        <v>0</v>
      </c>
      <c r="J39" s="93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95"/>
      <c r="D41" s="96" t="s">
        <v>46</v>
      </c>
      <c r="E41" s="55"/>
      <c r="F41" s="55"/>
      <c r="G41" s="97" t="s">
        <v>47</v>
      </c>
      <c r="H41" s="98" t="s">
        <v>48</v>
      </c>
      <c r="I41" s="55"/>
      <c r="J41" s="99">
        <f>SUM(J32:J39)</f>
        <v>35065.800000000003</v>
      </c>
      <c r="K41" s="100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39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9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29"/>
      <c r="B61" s="30"/>
      <c r="C61" s="29"/>
      <c r="D61" s="42" t="s">
        <v>51</v>
      </c>
      <c r="E61" s="32"/>
      <c r="F61" s="101" t="s">
        <v>52</v>
      </c>
      <c r="G61" s="42" t="s">
        <v>51</v>
      </c>
      <c r="H61" s="32"/>
      <c r="I61" s="32"/>
      <c r="J61" s="102" t="s">
        <v>52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29"/>
      <c r="B65" s="30"/>
      <c r="C65" s="29"/>
      <c r="D65" s="40" t="s">
        <v>53</v>
      </c>
      <c r="E65" s="43"/>
      <c r="F65" s="43"/>
      <c r="G65" s="40" t="s">
        <v>54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29"/>
      <c r="B76" s="30"/>
      <c r="C76" s="29"/>
      <c r="D76" s="42" t="s">
        <v>51</v>
      </c>
      <c r="E76" s="32"/>
      <c r="F76" s="101" t="s">
        <v>52</v>
      </c>
      <c r="G76" s="42" t="s">
        <v>51</v>
      </c>
      <c r="H76" s="32"/>
      <c r="I76" s="32"/>
      <c r="J76" s="102" t="s">
        <v>52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21" t="s">
        <v>115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300" t="str">
        <f>E7</f>
        <v>Tělocvična - Chodová Planá</v>
      </c>
      <c r="F85" s="301"/>
      <c r="G85" s="301"/>
      <c r="H85" s="30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20"/>
      <c r="C86" s="26" t="s">
        <v>111</v>
      </c>
      <c r="L86" s="20"/>
    </row>
    <row r="87" spans="1:31" s="2" customFormat="1" ht="16.5" customHeight="1">
      <c r="A87" s="29"/>
      <c r="B87" s="30"/>
      <c r="C87" s="29"/>
      <c r="D87" s="29"/>
      <c r="E87" s="300" t="s">
        <v>112</v>
      </c>
      <c r="F87" s="299"/>
      <c r="G87" s="299"/>
      <c r="H87" s="299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6" t="s">
        <v>113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customHeight="1">
      <c r="A89" s="29"/>
      <c r="B89" s="30"/>
      <c r="C89" s="29"/>
      <c r="D89" s="29"/>
      <c r="E89" s="298" t="str">
        <f>E11</f>
        <v>35b - Střecha - Sněhové zachytávače (Plechový r.š. 400 mm)</v>
      </c>
      <c r="F89" s="299"/>
      <c r="G89" s="299"/>
      <c r="H89" s="299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6" t="s">
        <v>17</v>
      </c>
      <c r="D91" s="29"/>
      <c r="E91" s="29"/>
      <c r="F91" s="24" t="str">
        <f>F14</f>
        <v xml:space="preserve"> </v>
      </c>
      <c r="G91" s="29"/>
      <c r="H91" s="29"/>
      <c r="I91" s="26" t="s">
        <v>19</v>
      </c>
      <c r="J91" s="50">
        <f>IF(J14="","",J14)</f>
        <v>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6" t="s">
        <v>21</v>
      </c>
      <c r="D93" s="29"/>
      <c r="E93" s="29"/>
      <c r="F93" s="24" t="str">
        <f>E17</f>
        <v>Městys Chodová Planá</v>
      </c>
      <c r="G93" s="29"/>
      <c r="H93" s="29"/>
      <c r="I93" s="26" t="s">
        <v>31</v>
      </c>
      <c r="J93" s="27" t="str">
        <f>E23</f>
        <v xml:space="preserve"> 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6" t="s">
        <v>27</v>
      </c>
      <c r="D94" s="29"/>
      <c r="E94" s="29"/>
      <c r="F94" s="24" t="str">
        <f>IF(E20="","",E20)</f>
        <v>S&amp;H stavební a obchodní firma, spol. s.r.o.</v>
      </c>
      <c r="G94" s="29"/>
      <c r="H94" s="29"/>
      <c r="I94" s="26" t="s">
        <v>34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03" t="s">
        <v>116</v>
      </c>
      <c r="D96" s="95"/>
      <c r="E96" s="95"/>
      <c r="F96" s="95"/>
      <c r="G96" s="95"/>
      <c r="H96" s="95"/>
      <c r="I96" s="95"/>
      <c r="J96" s="104" t="s">
        <v>117</v>
      </c>
      <c r="K96" s="95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05" t="s">
        <v>118</v>
      </c>
      <c r="D98" s="29"/>
      <c r="E98" s="29"/>
      <c r="F98" s="29"/>
      <c r="G98" s="29"/>
      <c r="H98" s="29"/>
      <c r="I98" s="29"/>
      <c r="J98" s="65">
        <f>J122</f>
        <v>28980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7" t="s">
        <v>119</v>
      </c>
    </row>
    <row r="99" spans="1:47" s="9" customFormat="1" ht="24.95" customHeight="1">
      <c r="B99" s="106"/>
      <c r="D99" s="107" t="s">
        <v>208</v>
      </c>
      <c r="E99" s="108"/>
      <c r="F99" s="108"/>
      <c r="G99" s="108"/>
      <c r="H99" s="108"/>
      <c r="I99" s="108"/>
      <c r="J99" s="109">
        <f>J123</f>
        <v>28980</v>
      </c>
      <c r="L99" s="106"/>
    </row>
    <row r="100" spans="1:47" s="10" customFormat="1" ht="19.899999999999999" customHeight="1">
      <c r="B100" s="110"/>
      <c r="D100" s="111" t="s">
        <v>323</v>
      </c>
      <c r="E100" s="112"/>
      <c r="F100" s="112"/>
      <c r="G100" s="112"/>
      <c r="H100" s="112"/>
      <c r="I100" s="112"/>
      <c r="J100" s="113">
        <f>J124</f>
        <v>28980</v>
      </c>
      <c r="L100" s="110"/>
    </row>
    <row r="101" spans="1:47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>
      <c r="A107" s="29"/>
      <c r="B107" s="30"/>
      <c r="C107" s="21" t="s">
        <v>125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>
      <c r="A109" s="29"/>
      <c r="B109" s="30"/>
      <c r="C109" s="26" t="s">
        <v>13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>
      <c r="A110" s="29"/>
      <c r="B110" s="30"/>
      <c r="C110" s="29"/>
      <c r="D110" s="29"/>
      <c r="E110" s="300" t="str">
        <f>E7</f>
        <v>Tělocvična - Chodová Planá</v>
      </c>
      <c r="F110" s="301"/>
      <c r="G110" s="301"/>
      <c r="H110" s="301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>
      <c r="B111" s="20"/>
      <c r="C111" s="26" t="s">
        <v>111</v>
      </c>
      <c r="L111" s="20"/>
    </row>
    <row r="112" spans="1:47" s="2" customFormat="1" ht="16.5" customHeight="1">
      <c r="A112" s="29"/>
      <c r="B112" s="30"/>
      <c r="C112" s="29"/>
      <c r="D112" s="29"/>
      <c r="E112" s="300" t="s">
        <v>112</v>
      </c>
      <c r="F112" s="299"/>
      <c r="G112" s="299"/>
      <c r="H112" s="29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6" t="s">
        <v>113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30" customHeight="1">
      <c r="A114" s="29"/>
      <c r="B114" s="30"/>
      <c r="C114" s="29"/>
      <c r="D114" s="29"/>
      <c r="E114" s="298" t="str">
        <f>E11</f>
        <v>35b - Střecha - Sněhové zachytávače (Plechový r.š. 400 mm)</v>
      </c>
      <c r="F114" s="299"/>
      <c r="G114" s="299"/>
      <c r="H114" s="29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6" t="s">
        <v>17</v>
      </c>
      <c r="D116" s="29"/>
      <c r="E116" s="29"/>
      <c r="F116" s="24" t="str">
        <f>F14</f>
        <v xml:space="preserve"> </v>
      </c>
      <c r="G116" s="29"/>
      <c r="H116" s="29"/>
      <c r="I116" s="26" t="s">
        <v>19</v>
      </c>
      <c r="J116" s="50">
        <f>IF(J14="","",J14)</f>
        <v>0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6" t="s">
        <v>21</v>
      </c>
      <c r="D118" s="29"/>
      <c r="E118" s="29"/>
      <c r="F118" s="24" t="str">
        <f>E17</f>
        <v>Městys Chodová Planá</v>
      </c>
      <c r="G118" s="29"/>
      <c r="H118" s="29"/>
      <c r="I118" s="26" t="s">
        <v>31</v>
      </c>
      <c r="J118" s="27" t="str">
        <f>E23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6" t="s">
        <v>27</v>
      </c>
      <c r="D119" s="29"/>
      <c r="E119" s="29"/>
      <c r="F119" s="24" t="str">
        <f>IF(E20="","",E20)</f>
        <v>S&amp;H stavební a obchodní firma, spol. s.r.o.</v>
      </c>
      <c r="G119" s="29"/>
      <c r="H119" s="29"/>
      <c r="I119" s="26" t="s">
        <v>34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14"/>
      <c r="B121" s="115"/>
      <c r="C121" s="116" t="s">
        <v>126</v>
      </c>
      <c r="D121" s="117" t="s">
        <v>60</v>
      </c>
      <c r="E121" s="117" t="s">
        <v>56</v>
      </c>
      <c r="F121" s="117" t="s">
        <v>57</v>
      </c>
      <c r="G121" s="117" t="s">
        <v>127</v>
      </c>
      <c r="H121" s="117" t="s">
        <v>128</v>
      </c>
      <c r="I121" s="117" t="s">
        <v>129</v>
      </c>
      <c r="J121" s="118" t="s">
        <v>117</v>
      </c>
      <c r="K121" s="119" t="s">
        <v>130</v>
      </c>
      <c r="L121" s="120"/>
      <c r="M121" s="57" t="s">
        <v>1</v>
      </c>
      <c r="N121" s="58" t="s">
        <v>40</v>
      </c>
      <c r="O121" s="58" t="s">
        <v>131</v>
      </c>
      <c r="P121" s="58" t="s">
        <v>132</v>
      </c>
      <c r="Q121" s="58" t="s">
        <v>133</v>
      </c>
      <c r="R121" s="58" t="s">
        <v>134</v>
      </c>
      <c r="S121" s="58" t="s">
        <v>135</v>
      </c>
      <c r="T121" s="59" t="s">
        <v>136</v>
      </c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</row>
    <row r="122" spans="1:65" s="2" customFormat="1" ht="22.9" customHeight="1">
      <c r="A122" s="29"/>
      <c r="B122" s="30"/>
      <c r="C122" s="64" t="s">
        <v>137</v>
      </c>
      <c r="D122" s="29"/>
      <c r="E122" s="29"/>
      <c r="F122" s="29"/>
      <c r="G122" s="29"/>
      <c r="H122" s="29"/>
      <c r="I122" s="29"/>
      <c r="J122" s="121">
        <f>BK122</f>
        <v>28980</v>
      </c>
      <c r="K122" s="29"/>
      <c r="L122" s="30"/>
      <c r="M122" s="60"/>
      <c r="N122" s="51"/>
      <c r="O122" s="61"/>
      <c r="P122" s="122">
        <f>P123</f>
        <v>13.759999999999998</v>
      </c>
      <c r="Q122" s="61"/>
      <c r="R122" s="122">
        <f>R123</f>
        <v>0.06</v>
      </c>
      <c r="S122" s="61"/>
      <c r="T122" s="12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7" t="s">
        <v>74</v>
      </c>
      <c r="AU122" s="17" t="s">
        <v>119</v>
      </c>
      <c r="BK122" s="124">
        <f>BK123</f>
        <v>28980</v>
      </c>
    </row>
    <row r="123" spans="1:65" s="12" customFormat="1" ht="25.9" customHeight="1">
      <c r="B123" s="125"/>
      <c r="D123" s="126" t="s">
        <v>74</v>
      </c>
      <c r="E123" s="127" t="s">
        <v>209</v>
      </c>
      <c r="F123" s="127" t="s">
        <v>210</v>
      </c>
      <c r="J123" s="128">
        <f>BK123</f>
        <v>28980</v>
      </c>
      <c r="L123" s="125"/>
      <c r="M123" s="129"/>
      <c r="N123" s="130"/>
      <c r="O123" s="130"/>
      <c r="P123" s="131">
        <f>P124</f>
        <v>13.759999999999998</v>
      </c>
      <c r="Q123" s="130"/>
      <c r="R123" s="131">
        <f>R124</f>
        <v>0.06</v>
      </c>
      <c r="S123" s="130"/>
      <c r="T123" s="132">
        <f>T124</f>
        <v>0</v>
      </c>
      <c r="AR123" s="126" t="s">
        <v>82</v>
      </c>
      <c r="AT123" s="133" t="s">
        <v>74</v>
      </c>
      <c r="AU123" s="133" t="s">
        <v>75</v>
      </c>
      <c r="AY123" s="126" t="s">
        <v>140</v>
      </c>
      <c r="BK123" s="134">
        <f>BK124</f>
        <v>28980</v>
      </c>
    </row>
    <row r="124" spans="1:65" s="12" customFormat="1" ht="22.9" customHeight="1">
      <c r="B124" s="125"/>
      <c r="D124" s="126" t="s">
        <v>74</v>
      </c>
      <c r="E124" s="135" t="s">
        <v>324</v>
      </c>
      <c r="F124" s="135" t="s">
        <v>325</v>
      </c>
      <c r="J124" s="136">
        <f>BK124</f>
        <v>28980</v>
      </c>
      <c r="L124" s="125"/>
      <c r="M124" s="129"/>
      <c r="N124" s="130"/>
      <c r="O124" s="130"/>
      <c r="P124" s="131">
        <f>SUM(P125:P126)</f>
        <v>13.759999999999998</v>
      </c>
      <c r="Q124" s="130"/>
      <c r="R124" s="131">
        <f>SUM(R125:R126)</f>
        <v>0.06</v>
      </c>
      <c r="S124" s="130"/>
      <c r="T124" s="132">
        <f>SUM(T125:T126)</f>
        <v>0</v>
      </c>
      <c r="AR124" s="126" t="s">
        <v>82</v>
      </c>
      <c r="AT124" s="133" t="s">
        <v>74</v>
      </c>
      <c r="AU124" s="133" t="s">
        <v>80</v>
      </c>
      <c r="AY124" s="126" t="s">
        <v>140</v>
      </c>
      <c r="BK124" s="134">
        <f>SUM(BK125:BK126)</f>
        <v>28980</v>
      </c>
    </row>
    <row r="125" spans="1:65" s="2" customFormat="1" ht="16.5" customHeight="1">
      <c r="A125" s="29"/>
      <c r="B125" s="137"/>
      <c r="C125" s="138" t="s">
        <v>80</v>
      </c>
      <c r="D125" s="138" t="s">
        <v>142</v>
      </c>
      <c r="E125" s="139" t="s">
        <v>330</v>
      </c>
      <c r="F125" s="140" t="s">
        <v>331</v>
      </c>
      <c r="G125" s="141" t="s">
        <v>186</v>
      </c>
      <c r="H125" s="142">
        <v>40</v>
      </c>
      <c r="I125" s="143">
        <v>336</v>
      </c>
      <c r="J125" s="143">
        <f>ROUND(I125*H125,2)</f>
        <v>13440</v>
      </c>
      <c r="K125" s="144"/>
      <c r="L125" s="30"/>
      <c r="M125" s="145" t="s">
        <v>1</v>
      </c>
      <c r="N125" s="146" t="s">
        <v>41</v>
      </c>
      <c r="O125" s="147">
        <v>0.34399999999999997</v>
      </c>
      <c r="P125" s="147">
        <f>O125*H125</f>
        <v>13.759999999999998</v>
      </c>
      <c r="Q125" s="147">
        <v>1.5E-3</v>
      </c>
      <c r="R125" s="147">
        <f>Q125*H125</f>
        <v>0.06</v>
      </c>
      <c r="S125" s="147">
        <v>0</v>
      </c>
      <c r="T125" s="148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49" t="s">
        <v>98</v>
      </c>
      <c r="AT125" s="149" t="s">
        <v>142</v>
      </c>
      <c r="AU125" s="149" t="s">
        <v>82</v>
      </c>
      <c r="AY125" s="17" t="s">
        <v>140</v>
      </c>
      <c r="BE125" s="150">
        <f>IF(N125="základní",J125,0)</f>
        <v>13440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80</v>
      </c>
      <c r="BK125" s="150">
        <f>ROUND(I125*H125,2)</f>
        <v>13440</v>
      </c>
      <c r="BL125" s="17" t="s">
        <v>98</v>
      </c>
      <c r="BM125" s="149" t="s">
        <v>326</v>
      </c>
    </row>
    <row r="126" spans="1:65" s="2" customFormat="1" ht="16.5" customHeight="1">
      <c r="A126" s="29"/>
      <c r="B126" s="137"/>
      <c r="C126" s="138" t="s">
        <v>82</v>
      </c>
      <c r="D126" s="138" t="s">
        <v>142</v>
      </c>
      <c r="E126" s="139" t="s">
        <v>211</v>
      </c>
      <c r="F126" s="140" t="s">
        <v>327</v>
      </c>
      <c r="G126" s="141" t="s">
        <v>212</v>
      </c>
      <c r="H126" s="142">
        <v>1</v>
      </c>
      <c r="I126" s="143">
        <v>15540</v>
      </c>
      <c r="J126" s="143">
        <f>ROUND(I126*H126,2)</f>
        <v>15540</v>
      </c>
      <c r="K126" s="144"/>
      <c r="L126" s="30"/>
      <c r="M126" s="172" t="s">
        <v>1</v>
      </c>
      <c r="N126" s="173" t="s">
        <v>41</v>
      </c>
      <c r="O126" s="174">
        <v>0</v>
      </c>
      <c r="P126" s="174">
        <f>O126*H126</f>
        <v>0</v>
      </c>
      <c r="Q126" s="174">
        <v>0</v>
      </c>
      <c r="R126" s="174">
        <f>Q126*H126</f>
        <v>0</v>
      </c>
      <c r="S126" s="174">
        <v>0</v>
      </c>
      <c r="T126" s="175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49" t="s">
        <v>98</v>
      </c>
      <c r="AT126" s="149" t="s">
        <v>142</v>
      </c>
      <c r="AU126" s="149" t="s">
        <v>82</v>
      </c>
      <c r="AY126" s="17" t="s">
        <v>140</v>
      </c>
      <c r="BE126" s="150">
        <f>IF(N126="základní",J126,0)</f>
        <v>15540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80</v>
      </c>
      <c r="BK126" s="150">
        <f>ROUND(I126*H126,2)</f>
        <v>15540</v>
      </c>
      <c r="BL126" s="17" t="s">
        <v>98</v>
      </c>
      <c r="BM126" s="149" t="s">
        <v>328</v>
      </c>
    </row>
    <row r="127" spans="1:65" s="2" customFormat="1" ht="6.95" customHeight="1">
      <c r="A127" s="29"/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30"/>
      <c r="M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</sheetData>
  <autoFilter ref="C121:K126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Rekapitulace stavby</vt:lpstr>
      <vt:lpstr>01 - Parkoviště - Sanace ...</vt:lpstr>
      <vt:lpstr>02 - Parkoviště - Doplněn...</vt:lpstr>
      <vt:lpstr>03 - Zateplení soklu haly...</vt:lpstr>
      <vt:lpstr>04 - KARI sítě - podkladn...</vt:lpstr>
      <vt:lpstr>05 - Betonový sokl a skle...</vt:lpstr>
      <vt:lpstr>06 - Ocelová konstrukce p...</vt:lpstr>
      <vt:lpstr>07 - Požární žebřík - odečet</vt:lpstr>
      <vt:lpstr>08 - Střecha - Sněhové z...</vt:lpstr>
      <vt:lpstr>09 - Záměna OK sloupků za...</vt:lpstr>
      <vt:lpstr>10 - změna povrchu podlahy</vt:lpstr>
      <vt:lpstr>'01 - Parkoviště - Sanace ...'!Názvy_tisku</vt:lpstr>
      <vt:lpstr>'02 - Parkoviště - Doplněn...'!Názvy_tisku</vt:lpstr>
      <vt:lpstr>'03 - Zateplení soklu haly...'!Názvy_tisku</vt:lpstr>
      <vt:lpstr>'04 - KARI sítě - podkladn...'!Názvy_tisku</vt:lpstr>
      <vt:lpstr>'05 - Betonový sokl a skle...'!Názvy_tisku</vt:lpstr>
      <vt:lpstr>'06 - Ocelová konstrukce p...'!Názvy_tisku</vt:lpstr>
      <vt:lpstr>'07 - Požární žebřík - odečet'!Názvy_tisku</vt:lpstr>
      <vt:lpstr>'08 - Střecha - Sněhové z...'!Názvy_tisku</vt:lpstr>
      <vt:lpstr>'09 - Záměna OK sloupků za...'!Názvy_tisku</vt:lpstr>
      <vt:lpstr>'Rekapitulace stavby'!Názvy_tisku</vt:lpstr>
      <vt:lpstr>'01 - Parkoviště - Sanace ...'!Oblast_tisku</vt:lpstr>
      <vt:lpstr>'02 - Parkoviště - Doplněn...'!Oblast_tisku</vt:lpstr>
      <vt:lpstr>'03 - Zateplení soklu haly...'!Oblast_tisku</vt:lpstr>
      <vt:lpstr>'04 - KARI sítě - podkladn...'!Oblast_tisku</vt:lpstr>
      <vt:lpstr>'05 - Betonový sokl a skle...'!Oblast_tisku</vt:lpstr>
      <vt:lpstr>'06 - Ocelová konstrukce p...'!Oblast_tisku</vt:lpstr>
      <vt:lpstr>'07 - Požární žebřík - odečet'!Oblast_tisku</vt:lpstr>
      <vt:lpstr>'08 - Střecha - Sněhové z...'!Oblast_tisku</vt:lpstr>
      <vt:lpstr>'09 - Záměna OK sloupků za...'!Oblast_tisku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DESKTOP-A26P7FU\admin</dc:creator>
  <cp:lastModifiedBy>Majda Vonešová</cp:lastModifiedBy>
  <cp:lastPrinted>2021-04-06T05:50:51Z</cp:lastPrinted>
  <dcterms:created xsi:type="dcterms:W3CDTF">2021-03-03T14:46:34Z</dcterms:created>
  <dcterms:modified xsi:type="dcterms:W3CDTF">2021-05-05T13:10:58Z</dcterms:modified>
</cp:coreProperties>
</file>