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I:\Kotelny Žižkov rekonstrukce\Budovcova č.p.1325\výběr dodavatele 2025\vysvětlení_zd\"/>
    </mc:Choice>
  </mc:AlternateContent>
  <xr:revisionPtr revIDLastSave="0" documentId="13_ncr:1_{4BD2D1B3-884F-4259-8D72-FBAA61417A96}" xr6:coauthVersionLast="36" xr6:coauthVersionMax="36" xr10:uidLastSave="{00000000-0000-0000-0000-000000000000}"/>
  <bookViews>
    <workbookView xWindow="0" yWindow="0" windowWidth="28800" windowHeight="12105" firstSheet="4" activeTab="8" xr2:uid="{00000000-000D-0000-FFFF-FFFF00000000}"/>
  </bookViews>
  <sheets>
    <sheet name="Rekapitulace stavby" sheetId="1" r:id="rId1"/>
    <sheet name="SO 01_D.1.1 -  Architekto..." sheetId="2" r:id="rId2"/>
    <sheet name="SO 01_D.1.2 - Teplovod" sheetId="3" r:id="rId3"/>
    <sheet name="SO 01_D.1.4 - Elektroinst..." sheetId="4" r:id="rId4"/>
    <sheet name="SO 02_D.1.1 - Architekton..." sheetId="5" r:id="rId5"/>
    <sheet name="SO 02_D.1.2 - Technologie..." sheetId="6" r:id="rId6"/>
    <sheet name="SO 02_D.1.3 - Zdravotechn..." sheetId="7" r:id="rId7"/>
    <sheet name="SO 02_D.1.4. - Elektroins..." sheetId="8" r:id="rId8"/>
    <sheet name="SO 02_D.1.5. - Měření a r..." sheetId="9" r:id="rId9"/>
    <sheet name="SO 03_D.1.1 - Technologie..." sheetId="10" r:id="rId10"/>
    <sheet name="000 - VON - Vedlější a os..." sheetId="13" r:id="rId11"/>
    <sheet name="Pokyny pro vyplnění" sheetId="12" r:id="rId12"/>
  </sheets>
  <definedNames>
    <definedName name="_xlnm._FilterDatabase" localSheetId="1" hidden="1">'SO 01_D.1.1 -  Architekto...'!$C$97:$K$240</definedName>
    <definedName name="_xlnm._FilterDatabase" localSheetId="2" hidden="1">'SO 01_D.1.2 - Teplovod'!$C$90:$K$162</definedName>
    <definedName name="_xlnm._FilterDatabase" localSheetId="3" hidden="1">'SO 01_D.1.4 - Elektroinst...'!$C$91:$K$142</definedName>
    <definedName name="_xlnm._FilterDatabase" localSheetId="4" hidden="1">'SO 02_D.1.1 - Architekton...'!$C$97:$K$300</definedName>
    <definedName name="_xlnm._FilterDatabase" localSheetId="5" hidden="1">'SO 02_D.1.2 - Technologie...'!$C$98:$K$567</definedName>
    <definedName name="_xlnm._FilterDatabase" localSheetId="6" hidden="1">'SO 02_D.1.3 - Zdravotechn...'!$C$96:$K$275</definedName>
    <definedName name="_xlnm._FilterDatabase" localSheetId="7" hidden="1">'SO 02_D.1.4. - Elektroins...'!$C$90:$K$205</definedName>
    <definedName name="_xlnm._FilterDatabase" localSheetId="8" hidden="1">'SO 02_D.1.5. - Měření a r...'!$C$94:$K$203</definedName>
    <definedName name="_xlnm._FilterDatabase" localSheetId="9" hidden="1">'SO 03_D.1.1 - Technologie...'!$C$100:$K$341</definedName>
    <definedName name="_xlnm.Print_Titles" localSheetId="10">'000 - VON - Vedlější a os...'!$84:$84</definedName>
    <definedName name="_xlnm.Print_Titles" localSheetId="0">'Rekapitulace stavby'!$52:$52</definedName>
    <definedName name="_xlnm.Print_Titles" localSheetId="1">'SO 01_D.1.1 -  Architekto...'!$97:$97</definedName>
    <definedName name="_xlnm.Print_Titles" localSheetId="2">'SO 01_D.1.2 - Teplovod'!$90:$90</definedName>
    <definedName name="_xlnm.Print_Titles" localSheetId="3">'SO 01_D.1.4 - Elektroinst...'!$91:$91</definedName>
    <definedName name="_xlnm.Print_Titles" localSheetId="4">'SO 02_D.1.1 - Architekton...'!$97:$97</definedName>
    <definedName name="_xlnm.Print_Titles" localSheetId="5">'SO 02_D.1.2 - Technologie...'!$98:$98</definedName>
    <definedName name="_xlnm.Print_Titles" localSheetId="6">'SO 02_D.1.3 - Zdravotechn...'!$96:$96</definedName>
    <definedName name="_xlnm.Print_Titles" localSheetId="7">'SO 02_D.1.4. - Elektroins...'!$90:$90</definedName>
    <definedName name="_xlnm.Print_Titles" localSheetId="8">'SO 02_D.1.5. - Měření a r...'!$94:$94</definedName>
    <definedName name="_xlnm.Print_Titles" localSheetId="9">'SO 03_D.1.1 - Technologie...'!$100:$100</definedName>
    <definedName name="_xlnm.Print_Area" localSheetId="10">'000 - VON - Vedlější a os...'!$C$4:$J$39,'000 - VON - Vedlější a os...'!$C$45:$J$66,'000 - VON - Vedlější a os...'!$C$72:$K$120</definedName>
    <definedName name="_xlnm.Print_Area" localSheetId="11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stavby'!$C$42:$AQ$68</definedName>
    <definedName name="_xlnm.Print_Area" localSheetId="1">'SO 01_D.1.1 -  Architekto...'!$C$4:$J$41,'SO 01_D.1.1 -  Architekto...'!$C$47:$J$77,'SO 01_D.1.1 -  Architekto...'!$C$83:$K$240</definedName>
    <definedName name="_xlnm.Print_Area" localSheetId="2">'SO 01_D.1.2 - Teplovod'!$C$4:$J$41,'SO 01_D.1.2 - Teplovod'!$C$47:$J$70,'SO 01_D.1.2 - Teplovod'!$C$76:$K$162</definedName>
    <definedName name="_xlnm.Print_Area" localSheetId="3">'SO 01_D.1.4 - Elektroinst...'!$C$4:$J$41,'SO 01_D.1.4 - Elektroinst...'!$C$47:$J$71,'SO 01_D.1.4 - Elektroinst...'!$C$77:$K$142</definedName>
    <definedName name="_xlnm.Print_Area" localSheetId="4">'SO 02_D.1.1 - Architekton...'!$C$4:$J$41,'SO 02_D.1.1 - Architekton...'!$C$47:$J$77,'SO 02_D.1.1 - Architekton...'!$C$83:$K$300</definedName>
    <definedName name="_xlnm.Print_Area" localSheetId="5">'SO 02_D.1.2 - Technologie...'!$C$4:$J$41,'SO 02_D.1.2 - Technologie...'!$C$47:$J$78,'SO 02_D.1.2 - Technologie...'!$C$84:$K$567</definedName>
    <definedName name="_xlnm.Print_Area" localSheetId="6">'SO 02_D.1.3 - Zdravotechn...'!$C$4:$J$41,'SO 02_D.1.3 - Zdravotechn...'!$C$47:$J$76,'SO 02_D.1.3 - Zdravotechn...'!$C$82:$K$275</definedName>
    <definedName name="_xlnm.Print_Area" localSheetId="7">'SO 02_D.1.4. - Elektroins...'!$C$4:$J$41,'SO 02_D.1.4. - Elektroins...'!$C$47:$J$70,'SO 02_D.1.4. - Elektroins...'!$C$76:$K$205</definedName>
    <definedName name="_xlnm.Print_Area" localSheetId="8">'SO 02_D.1.5. - Měření a r...'!$C$4:$J$41,'SO 02_D.1.5. - Měření a r...'!$C$47:$J$74,'SO 02_D.1.5. - Měření a r...'!$C$80:$K$209</definedName>
    <definedName name="_xlnm.Print_Area" localSheetId="9">'SO 03_D.1.1 - Technologie...'!$C$4:$J$41,'SO 03_D.1.1 - Technologie...'!$C$47:$J$80,'SO 03_D.1.1 - Technologie...'!$C$86:$K$341</definedName>
  </definedNames>
  <calcPr calcId="191029"/>
</workbook>
</file>

<file path=xl/calcChain.xml><?xml version="1.0" encoding="utf-8"?>
<calcChain xmlns="http://schemas.openxmlformats.org/spreadsheetml/2006/main">
  <c r="BK111" i="13" l="1"/>
  <c r="BI111" i="13"/>
  <c r="BH111" i="13"/>
  <c r="BG111" i="13"/>
  <c r="BF111" i="13"/>
  <c r="T111" i="13"/>
  <c r="R111" i="13"/>
  <c r="P111" i="13"/>
  <c r="J111" i="13"/>
  <c r="BE111" i="13" s="1"/>
  <c r="BK117" i="13" l="1"/>
  <c r="BI117" i="13"/>
  <c r="BH117" i="13"/>
  <c r="BG117" i="13"/>
  <c r="BF117" i="13"/>
  <c r="BE117" i="13"/>
  <c r="T117" i="13"/>
  <c r="T116" i="13" s="1"/>
  <c r="R117" i="13"/>
  <c r="R116" i="13" s="1"/>
  <c r="P117" i="13"/>
  <c r="P116" i="13" s="1"/>
  <c r="J117" i="13"/>
  <c r="BK114" i="13"/>
  <c r="BI114" i="13"/>
  <c r="BH114" i="13"/>
  <c r="BG114" i="13"/>
  <c r="BF114" i="13"/>
  <c r="T114" i="13"/>
  <c r="R114" i="13"/>
  <c r="P114" i="13"/>
  <c r="J114" i="13"/>
  <c r="BE114" i="13" s="1"/>
  <c r="BK109" i="13"/>
  <c r="BI109" i="13"/>
  <c r="BH109" i="13"/>
  <c r="BG109" i="13"/>
  <c r="BF109" i="13"/>
  <c r="T109" i="13"/>
  <c r="R109" i="13"/>
  <c r="P109" i="13"/>
  <c r="J109" i="13"/>
  <c r="BE109" i="13" s="1"/>
  <c r="BK105" i="13"/>
  <c r="BI105" i="13"/>
  <c r="BH105" i="13"/>
  <c r="BG105" i="13"/>
  <c r="BF105" i="13"/>
  <c r="T105" i="13"/>
  <c r="R105" i="13"/>
  <c r="P105" i="13"/>
  <c r="J105" i="13"/>
  <c r="BE105" i="13" s="1"/>
  <c r="BK103" i="13"/>
  <c r="BI103" i="13"/>
  <c r="BH103" i="13"/>
  <c r="BG103" i="13"/>
  <c r="BF103" i="13"/>
  <c r="T103" i="13"/>
  <c r="R103" i="13"/>
  <c r="P103" i="13"/>
  <c r="J103" i="13"/>
  <c r="BE103" i="13" s="1"/>
  <c r="BK101" i="13"/>
  <c r="BI101" i="13"/>
  <c r="BH101" i="13"/>
  <c r="BG101" i="13"/>
  <c r="BF101" i="13"/>
  <c r="T101" i="13"/>
  <c r="R101" i="13"/>
  <c r="P101" i="13"/>
  <c r="J101" i="13"/>
  <c r="BE101" i="13" s="1"/>
  <c r="BK99" i="13"/>
  <c r="BI99" i="13"/>
  <c r="BH99" i="13"/>
  <c r="BG99" i="13"/>
  <c r="BF99" i="13"/>
  <c r="T99" i="13"/>
  <c r="R99" i="13"/>
  <c r="R98" i="13" s="1"/>
  <c r="P99" i="13"/>
  <c r="J99" i="13"/>
  <c r="BE99" i="13" s="1"/>
  <c r="BK95" i="13"/>
  <c r="BI95" i="13"/>
  <c r="BH95" i="13"/>
  <c r="BG95" i="13"/>
  <c r="BF95" i="13"/>
  <c r="T95" i="13"/>
  <c r="R95" i="13"/>
  <c r="P95" i="13"/>
  <c r="J95" i="13"/>
  <c r="BE95" i="13" s="1"/>
  <c r="BK93" i="13"/>
  <c r="BI93" i="13"/>
  <c r="BH93" i="13"/>
  <c r="BG93" i="13"/>
  <c r="BF93" i="13"/>
  <c r="T93" i="13"/>
  <c r="R93" i="13"/>
  <c r="P93" i="13"/>
  <c r="J93" i="13"/>
  <c r="BE93" i="13" s="1"/>
  <c r="BK91" i="13"/>
  <c r="BI91" i="13"/>
  <c r="BH91" i="13"/>
  <c r="BG91" i="13"/>
  <c r="BF91" i="13"/>
  <c r="T91" i="13"/>
  <c r="R91" i="13"/>
  <c r="P91" i="13"/>
  <c r="J91" i="13"/>
  <c r="BE91" i="13" s="1"/>
  <c r="BK89" i="13"/>
  <c r="BI89" i="13"/>
  <c r="BH89" i="13"/>
  <c r="BG89" i="13"/>
  <c r="BF89" i="13"/>
  <c r="T89" i="13"/>
  <c r="R89" i="13"/>
  <c r="P89" i="13"/>
  <c r="J89" i="13"/>
  <c r="BE89" i="13" s="1"/>
  <c r="BK88" i="13"/>
  <c r="BI88" i="13"/>
  <c r="BH88" i="13"/>
  <c r="BG88" i="13"/>
  <c r="BF88" i="13"/>
  <c r="T88" i="13"/>
  <c r="R88" i="13"/>
  <c r="P88" i="13"/>
  <c r="J88" i="13"/>
  <c r="BE88" i="13" s="1"/>
  <c r="J82" i="13"/>
  <c r="J81" i="13"/>
  <c r="F81" i="13"/>
  <c r="F79" i="13"/>
  <c r="E77" i="13"/>
  <c r="J55" i="13"/>
  <c r="J54" i="13"/>
  <c r="F54" i="13"/>
  <c r="F52" i="13"/>
  <c r="E50" i="13"/>
  <c r="J37" i="13"/>
  <c r="J36" i="13"/>
  <c r="AY67" i="1" s="1"/>
  <c r="J35" i="13"/>
  <c r="AX67" i="1" s="1"/>
  <c r="J18" i="13"/>
  <c r="E18" i="13"/>
  <c r="F55" i="13" s="1"/>
  <c r="J17" i="13"/>
  <c r="J12" i="13"/>
  <c r="J52" i="13" s="1"/>
  <c r="E7" i="13"/>
  <c r="E48" i="13" s="1"/>
  <c r="T87" i="13" l="1"/>
  <c r="T108" i="13"/>
  <c r="BK116" i="13"/>
  <c r="J116" i="13" s="1"/>
  <c r="J65" i="13" s="1"/>
  <c r="R92" i="13"/>
  <c r="BK98" i="13"/>
  <c r="R87" i="13"/>
  <c r="F82" i="13"/>
  <c r="T92" i="13"/>
  <c r="P98" i="13"/>
  <c r="BK87" i="13"/>
  <c r="J87" i="13" s="1"/>
  <c r="J61" i="13" s="1"/>
  <c r="P87" i="13"/>
  <c r="R108" i="13"/>
  <c r="T98" i="13"/>
  <c r="F35" i="13"/>
  <c r="BK108" i="13"/>
  <c r="J108" i="13" s="1"/>
  <c r="J64" i="13" s="1"/>
  <c r="F37" i="13"/>
  <c r="F36" i="13"/>
  <c r="J34" i="13"/>
  <c r="AW67" i="1" s="1"/>
  <c r="P108" i="13"/>
  <c r="P92" i="13"/>
  <c r="BK92" i="13"/>
  <c r="J92" i="13" s="1"/>
  <c r="J62" i="13" s="1"/>
  <c r="F33" i="13"/>
  <c r="AZ67" i="1" s="1"/>
  <c r="J33" i="13"/>
  <c r="AV67" i="1" s="1"/>
  <c r="J79" i="13"/>
  <c r="F34" i="13"/>
  <c r="E75" i="13"/>
  <c r="J39" i="10"/>
  <c r="J38" i="10"/>
  <c r="AY66" i="1"/>
  <c r="J37" i="10"/>
  <c r="AX66" i="1"/>
  <c r="BI339" i="10"/>
  <c r="BH339" i="10"/>
  <c r="BG339" i="10"/>
  <c r="BF339" i="10"/>
  <c r="T339" i="10"/>
  <c r="R339" i="10"/>
  <c r="P339" i="10"/>
  <c r="BI336" i="10"/>
  <c r="BH336" i="10"/>
  <c r="BG336" i="10"/>
  <c r="BF336" i="10"/>
  <c r="T336" i="10"/>
  <c r="R336" i="10"/>
  <c r="P336" i="10"/>
  <c r="BI333" i="10"/>
  <c r="BH333" i="10"/>
  <c r="BG333" i="10"/>
  <c r="BF333" i="10"/>
  <c r="T333" i="10"/>
  <c r="R333" i="10"/>
  <c r="P333" i="10"/>
  <c r="BI330" i="10"/>
  <c r="BH330" i="10"/>
  <c r="BG330" i="10"/>
  <c r="BF330" i="10"/>
  <c r="T330" i="10"/>
  <c r="R330" i="10"/>
  <c r="P330" i="10"/>
  <c r="BI327" i="10"/>
  <c r="BH327" i="10"/>
  <c r="BG327" i="10"/>
  <c r="BF327" i="10"/>
  <c r="T327" i="10"/>
  <c r="R327" i="10"/>
  <c r="P327" i="10"/>
  <c r="BI325" i="10"/>
  <c r="BH325" i="10"/>
  <c r="BG325" i="10"/>
  <c r="BF325" i="10"/>
  <c r="T325" i="10"/>
  <c r="T324" i="10" s="1"/>
  <c r="R325" i="10"/>
  <c r="R324" i="10" s="1"/>
  <c r="P325" i="10"/>
  <c r="P324" i="10"/>
  <c r="BI322" i="10"/>
  <c r="BH322" i="10"/>
  <c r="BG322" i="10"/>
  <c r="BF322" i="10"/>
  <c r="T322" i="10"/>
  <c r="R322" i="10"/>
  <c r="P322" i="10"/>
  <c r="BI320" i="10"/>
  <c r="BH320" i="10"/>
  <c r="BG320" i="10"/>
  <c r="BF320" i="10"/>
  <c r="T320" i="10"/>
  <c r="R320" i="10"/>
  <c r="P320" i="10"/>
  <c r="BI314" i="10"/>
  <c r="BH314" i="10"/>
  <c r="BG314" i="10"/>
  <c r="BF314" i="10"/>
  <c r="T314" i="10"/>
  <c r="R314" i="10"/>
  <c r="P314" i="10"/>
  <c r="BI312" i="10"/>
  <c r="BH312" i="10"/>
  <c r="BG312" i="10"/>
  <c r="BF312" i="10"/>
  <c r="T312" i="10"/>
  <c r="R312" i="10"/>
  <c r="P312" i="10"/>
  <c r="BI311" i="10"/>
  <c r="BH311" i="10"/>
  <c r="BG311" i="10"/>
  <c r="BF311" i="10"/>
  <c r="T311" i="10"/>
  <c r="R311" i="10"/>
  <c r="P311" i="10"/>
  <c r="BI310" i="10"/>
  <c r="BH310" i="10"/>
  <c r="BG310" i="10"/>
  <c r="BF310" i="10"/>
  <c r="T310" i="10"/>
  <c r="R310" i="10"/>
  <c r="P310" i="10"/>
  <c r="BI306" i="10"/>
  <c r="BH306" i="10"/>
  <c r="BG306" i="10"/>
  <c r="BF306" i="10"/>
  <c r="T306" i="10"/>
  <c r="R306" i="10"/>
  <c r="P306" i="10"/>
  <c r="BI305" i="10"/>
  <c r="BH305" i="10"/>
  <c r="BG305" i="10"/>
  <c r="BF305" i="10"/>
  <c r="T305" i="10"/>
  <c r="R305" i="10"/>
  <c r="P305" i="10"/>
  <c r="BI301" i="10"/>
  <c r="BH301" i="10"/>
  <c r="BG301" i="10"/>
  <c r="BF301" i="10"/>
  <c r="T301" i="10"/>
  <c r="R301" i="10"/>
  <c r="P301" i="10"/>
  <c r="BI299" i="10"/>
  <c r="BH299" i="10"/>
  <c r="BG299" i="10"/>
  <c r="BF299" i="10"/>
  <c r="T299" i="10"/>
  <c r="R299" i="10"/>
  <c r="P299" i="10"/>
  <c r="BI293" i="10"/>
  <c r="BH293" i="10"/>
  <c r="BG293" i="10"/>
  <c r="BF293" i="10"/>
  <c r="T293" i="10"/>
  <c r="R293" i="10"/>
  <c r="P293" i="10"/>
  <c r="BI289" i="10"/>
  <c r="BH289" i="10"/>
  <c r="BG289" i="10"/>
  <c r="BF289" i="10"/>
  <c r="T289" i="10"/>
  <c r="R289" i="10"/>
  <c r="P289" i="10"/>
  <c r="BI284" i="10"/>
  <c r="BH284" i="10"/>
  <c r="BG284" i="10"/>
  <c r="BF284" i="10"/>
  <c r="T284" i="10"/>
  <c r="R284" i="10"/>
  <c r="P284" i="10"/>
  <c r="BI280" i="10"/>
  <c r="BH280" i="10"/>
  <c r="BG280" i="10"/>
  <c r="BF280" i="10"/>
  <c r="T280" i="10"/>
  <c r="R280" i="10"/>
  <c r="P280" i="10"/>
  <c r="BI279" i="10"/>
  <c r="BH279" i="10"/>
  <c r="BG279" i="10"/>
  <c r="BF279" i="10"/>
  <c r="T279" i="10"/>
  <c r="R279" i="10"/>
  <c r="P279" i="10"/>
  <c r="BI275" i="10"/>
  <c r="BH275" i="10"/>
  <c r="BG275" i="10"/>
  <c r="BF275" i="10"/>
  <c r="T275" i="10"/>
  <c r="R275" i="10"/>
  <c r="P275" i="10"/>
  <c r="BI272" i="10"/>
  <c r="BH272" i="10"/>
  <c r="BG272" i="10"/>
  <c r="BF272" i="10"/>
  <c r="T272" i="10"/>
  <c r="R272" i="10"/>
  <c r="P272" i="10"/>
  <c r="BI271" i="10"/>
  <c r="BH271" i="10"/>
  <c r="BG271" i="10"/>
  <c r="BF271" i="10"/>
  <c r="T271" i="10"/>
  <c r="R271" i="10"/>
  <c r="P271" i="10"/>
  <c r="BI267" i="10"/>
  <c r="BH267" i="10"/>
  <c r="BG267" i="10"/>
  <c r="BF267" i="10"/>
  <c r="T267" i="10"/>
  <c r="T266" i="10" s="1"/>
  <c r="R267" i="10"/>
  <c r="R266" i="10" s="1"/>
  <c r="P267" i="10"/>
  <c r="P266" i="10"/>
  <c r="BI264" i="10"/>
  <c r="BH264" i="10"/>
  <c r="BG264" i="10"/>
  <c r="BF264" i="10"/>
  <c r="T264" i="10"/>
  <c r="R264" i="10"/>
  <c r="P264" i="10"/>
  <c r="BI261" i="10"/>
  <c r="BH261" i="10"/>
  <c r="BG261" i="10"/>
  <c r="BF261" i="10"/>
  <c r="T261" i="10"/>
  <c r="R261" i="10"/>
  <c r="P261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44" i="10"/>
  <c r="BH244" i="10"/>
  <c r="BG244" i="10"/>
  <c r="BF244" i="10"/>
  <c r="T244" i="10"/>
  <c r="T243" i="10" s="1"/>
  <c r="R244" i="10"/>
  <c r="R243" i="10" s="1"/>
  <c r="P244" i="10"/>
  <c r="P243" i="10" s="1"/>
  <c r="BI238" i="10"/>
  <c r="BH238" i="10"/>
  <c r="BG238" i="10"/>
  <c r="BF238" i="10"/>
  <c r="T238" i="10"/>
  <c r="R238" i="10"/>
  <c r="P238" i="10"/>
  <c r="BI237" i="10"/>
  <c r="BH237" i="10"/>
  <c r="BG237" i="10"/>
  <c r="BF237" i="10"/>
  <c r="T237" i="10"/>
  <c r="R237" i="10"/>
  <c r="P237" i="10"/>
  <c r="BI233" i="10"/>
  <c r="BH233" i="10"/>
  <c r="BG233" i="10"/>
  <c r="BF233" i="10"/>
  <c r="T233" i="10"/>
  <c r="R233" i="10"/>
  <c r="P233" i="10"/>
  <c r="BI226" i="10"/>
  <c r="BH226" i="10"/>
  <c r="BG226" i="10"/>
  <c r="BF226" i="10"/>
  <c r="T226" i="10"/>
  <c r="T225" i="10"/>
  <c r="R226" i="10"/>
  <c r="R225" i="10"/>
  <c r="P226" i="10"/>
  <c r="P225" i="10" s="1"/>
  <c r="BI223" i="10"/>
  <c r="BH223" i="10"/>
  <c r="BG223" i="10"/>
  <c r="BF223" i="10"/>
  <c r="T223" i="10"/>
  <c r="R223" i="10"/>
  <c r="P223" i="10"/>
  <c r="BI217" i="10"/>
  <c r="BH217" i="10"/>
  <c r="BG217" i="10"/>
  <c r="BF217" i="10"/>
  <c r="T217" i="10"/>
  <c r="R217" i="10"/>
  <c r="P217" i="10"/>
  <c r="BI213" i="10"/>
  <c r="BH213" i="10"/>
  <c r="BG213" i="10"/>
  <c r="BF213" i="10"/>
  <c r="T213" i="10"/>
  <c r="R213" i="10"/>
  <c r="P213" i="10"/>
  <c r="BI207" i="10"/>
  <c r="BH207" i="10"/>
  <c r="BG207" i="10"/>
  <c r="BF207" i="10"/>
  <c r="T207" i="10"/>
  <c r="R207" i="10"/>
  <c r="P207" i="10"/>
  <c r="BI205" i="10"/>
  <c r="BH205" i="10"/>
  <c r="BG205" i="10"/>
  <c r="BF205" i="10"/>
  <c r="T205" i="10"/>
  <c r="R205" i="10"/>
  <c r="P205" i="10"/>
  <c r="BI203" i="10"/>
  <c r="BH203" i="10"/>
  <c r="BG203" i="10"/>
  <c r="BF203" i="10"/>
  <c r="T203" i="10"/>
  <c r="R203" i="10"/>
  <c r="P203" i="10"/>
  <c r="BI201" i="10"/>
  <c r="BH201" i="10"/>
  <c r="BG201" i="10"/>
  <c r="BF201" i="10"/>
  <c r="T201" i="10"/>
  <c r="R201" i="10"/>
  <c r="P201" i="10"/>
  <c r="BI199" i="10"/>
  <c r="BH199" i="10"/>
  <c r="BG199" i="10"/>
  <c r="BF199" i="10"/>
  <c r="T199" i="10"/>
  <c r="R199" i="10"/>
  <c r="P199" i="10"/>
  <c r="BI194" i="10"/>
  <c r="BH194" i="10"/>
  <c r="BG194" i="10"/>
  <c r="BF194" i="10"/>
  <c r="T194" i="10"/>
  <c r="R194" i="10"/>
  <c r="P194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5" i="10"/>
  <c r="BH185" i="10"/>
  <c r="BG185" i="10"/>
  <c r="BF185" i="10"/>
  <c r="T185" i="10"/>
  <c r="R185" i="10"/>
  <c r="P185" i="10"/>
  <c r="BI176" i="10"/>
  <c r="BH176" i="10"/>
  <c r="BG176" i="10"/>
  <c r="BF176" i="10"/>
  <c r="T176" i="10"/>
  <c r="R176" i="10"/>
  <c r="P176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3" i="10"/>
  <c r="BH163" i="10"/>
  <c r="BG163" i="10"/>
  <c r="BF163" i="10"/>
  <c r="T163" i="10"/>
  <c r="R163" i="10"/>
  <c r="P163" i="10"/>
  <c r="BI161" i="10"/>
  <c r="BH161" i="10"/>
  <c r="BG161" i="10"/>
  <c r="BF161" i="10"/>
  <c r="T161" i="10"/>
  <c r="R161" i="10"/>
  <c r="P161" i="10"/>
  <c r="BI155" i="10"/>
  <c r="BH155" i="10"/>
  <c r="BG155" i="10"/>
  <c r="BF155" i="10"/>
  <c r="T155" i="10"/>
  <c r="R155" i="10"/>
  <c r="P155" i="10"/>
  <c r="BI140" i="10"/>
  <c r="BH140" i="10"/>
  <c r="BG140" i="10"/>
  <c r="BF140" i="10"/>
  <c r="T140" i="10"/>
  <c r="R140" i="10"/>
  <c r="P140" i="10"/>
  <c r="BI138" i="10"/>
  <c r="BH138" i="10"/>
  <c r="BG138" i="10"/>
  <c r="BF138" i="10"/>
  <c r="T138" i="10"/>
  <c r="R138" i="10"/>
  <c r="P138" i="10"/>
  <c r="BI135" i="10"/>
  <c r="BH135" i="10"/>
  <c r="BG135" i="10"/>
  <c r="BF135" i="10"/>
  <c r="T135" i="10"/>
  <c r="R135" i="10"/>
  <c r="P135" i="10"/>
  <c r="BI133" i="10"/>
  <c r="BH133" i="10"/>
  <c r="BG133" i="10"/>
  <c r="BF133" i="10"/>
  <c r="T133" i="10"/>
  <c r="R133" i="10"/>
  <c r="P133" i="10"/>
  <c r="BI130" i="10"/>
  <c r="BH130" i="10"/>
  <c r="BG130" i="10"/>
  <c r="BF130" i="10"/>
  <c r="T130" i="10"/>
  <c r="R130" i="10"/>
  <c r="P130" i="10"/>
  <c r="BI123" i="10"/>
  <c r="BH123" i="10"/>
  <c r="BG123" i="10"/>
  <c r="BF123" i="10"/>
  <c r="T123" i="10"/>
  <c r="R123" i="10"/>
  <c r="P123" i="10"/>
  <c r="BI121" i="10"/>
  <c r="BH121" i="10"/>
  <c r="BG121" i="10"/>
  <c r="BF121" i="10"/>
  <c r="T121" i="10"/>
  <c r="R121" i="10"/>
  <c r="P121" i="10"/>
  <c r="BI113" i="10"/>
  <c r="BH113" i="10"/>
  <c r="BG113" i="10"/>
  <c r="BF113" i="10"/>
  <c r="T113" i="10"/>
  <c r="R113" i="10"/>
  <c r="P113" i="10"/>
  <c r="BI104" i="10"/>
  <c r="BH104" i="10"/>
  <c r="BG104" i="10"/>
  <c r="BF104" i="10"/>
  <c r="T104" i="10"/>
  <c r="R104" i="10"/>
  <c r="P104" i="10"/>
  <c r="J98" i="10"/>
  <c r="J97" i="10"/>
  <c r="F97" i="10"/>
  <c r="F95" i="10"/>
  <c r="E93" i="10"/>
  <c r="J59" i="10"/>
  <c r="J58" i="10"/>
  <c r="F58" i="10"/>
  <c r="F56" i="10"/>
  <c r="E54" i="10"/>
  <c r="J20" i="10"/>
  <c r="E20" i="10"/>
  <c r="F98" i="10" s="1"/>
  <c r="J19" i="10"/>
  <c r="J14" i="10"/>
  <c r="J56" i="10" s="1"/>
  <c r="E7" i="10"/>
  <c r="E89" i="10" s="1"/>
  <c r="J39" i="9"/>
  <c r="J38" i="9"/>
  <c r="AY64" i="1"/>
  <c r="J37" i="9"/>
  <c r="AX64" i="1"/>
  <c r="BI203" i="9"/>
  <c r="BH203" i="9"/>
  <c r="BG203" i="9"/>
  <c r="BF203" i="9"/>
  <c r="T203" i="9"/>
  <c r="R203" i="9"/>
  <c r="P203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89" i="9"/>
  <c r="BH189" i="9"/>
  <c r="BG189" i="9"/>
  <c r="BF189" i="9"/>
  <c r="T189" i="9"/>
  <c r="R189" i="9"/>
  <c r="P189" i="9"/>
  <c r="BI186" i="9"/>
  <c r="BH186" i="9"/>
  <c r="BG186" i="9"/>
  <c r="BF186" i="9"/>
  <c r="T186" i="9"/>
  <c r="R186" i="9"/>
  <c r="P186" i="9"/>
  <c r="BI184" i="9"/>
  <c r="BH184" i="9"/>
  <c r="BG184" i="9"/>
  <c r="BF184" i="9"/>
  <c r="T184" i="9"/>
  <c r="R184" i="9"/>
  <c r="P184" i="9"/>
  <c r="BI181" i="9"/>
  <c r="BH181" i="9"/>
  <c r="BG181" i="9"/>
  <c r="BF181" i="9"/>
  <c r="T181" i="9"/>
  <c r="R181" i="9"/>
  <c r="P181" i="9"/>
  <c r="BI178" i="9"/>
  <c r="BH178" i="9"/>
  <c r="BG178" i="9"/>
  <c r="BF178" i="9"/>
  <c r="T178" i="9"/>
  <c r="R178" i="9"/>
  <c r="P178" i="9"/>
  <c r="BI176" i="9"/>
  <c r="BH176" i="9"/>
  <c r="BG176" i="9"/>
  <c r="BF176" i="9"/>
  <c r="T176" i="9"/>
  <c r="R176" i="9"/>
  <c r="P176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7" i="9"/>
  <c r="BH167" i="9"/>
  <c r="BG167" i="9"/>
  <c r="BF167" i="9"/>
  <c r="T167" i="9"/>
  <c r="R167" i="9"/>
  <c r="P167" i="9"/>
  <c r="BI165" i="9"/>
  <c r="BH165" i="9"/>
  <c r="BG165" i="9"/>
  <c r="BF165" i="9"/>
  <c r="T165" i="9"/>
  <c r="R165" i="9"/>
  <c r="P165" i="9"/>
  <c r="BI162" i="9"/>
  <c r="BH162" i="9"/>
  <c r="BG162" i="9"/>
  <c r="BF162" i="9"/>
  <c r="T162" i="9"/>
  <c r="R162" i="9"/>
  <c r="P162" i="9"/>
  <c r="BI160" i="9"/>
  <c r="BH160" i="9"/>
  <c r="BG160" i="9"/>
  <c r="BF160" i="9"/>
  <c r="T160" i="9"/>
  <c r="R160" i="9"/>
  <c r="P160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BI118" i="9"/>
  <c r="BH118" i="9"/>
  <c r="BG118" i="9"/>
  <c r="BF118" i="9"/>
  <c r="T118" i="9"/>
  <c r="R118" i="9"/>
  <c r="P118" i="9"/>
  <c r="BI117" i="9"/>
  <c r="BH117" i="9"/>
  <c r="BG117" i="9"/>
  <c r="BF117" i="9"/>
  <c r="T117" i="9"/>
  <c r="R117" i="9"/>
  <c r="P117" i="9"/>
  <c r="BI116" i="9"/>
  <c r="BH116" i="9"/>
  <c r="BG116" i="9"/>
  <c r="BF116" i="9"/>
  <c r="T116" i="9"/>
  <c r="R116" i="9"/>
  <c r="P116" i="9"/>
  <c r="BI114" i="9"/>
  <c r="BH114" i="9"/>
  <c r="BG114" i="9"/>
  <c r="BF114" i="9"/>
  <c r="T114" i="9"/>
  <c r="R114" i="9"/>
  <c r="P114" i="9"/>
  <c r="BI113" i="9"/>
  <c r="BH113" i="9"/>
  <c r="BG113" i="9"/>
  <c r="BF113" i="9"/>
  <c r="T113" i="9"/>
  <c r="R113" i="9"/>
  <c r="P113" i="9"/>
  <c r="BI112" i="9"/>
  <c r="BH112" i="9"/>
  <c r="BG112" i="9"/>
  <c r="BF112" i="9"/>
  <c r="T112" i="9"/>
  <c r="R112" i="9"/>
  <c r="P112" i="9"/>
  <c r="BI111" i="9"/>
  <c r="BH111" i="9"/>
  <c r="BG111" i="9"/>
  <c r="BF111" i="9"/>
  <c r="T111" i="9"/>
  <c r="R111" i="9"/>
  <c r="P111" i="9"/>
  <c r="BI110" i="9"/>
  <c r="BH110" i="9"/>
  <c r="BG110" i="9"/>
  <c r="BF110" i="9"/>
  <c r="T110" i="9"/>
  <c r="R110" i="9"/>
  <c r="P110" i="9"/>
  <c r="BI109" i="9"/>
  <c r="BH109" i="9"/>
  <c r="BG109" i="9"/>
  <c r="BF109" i="9"/>
  <c r="T109" i="9"/>
  <c r="R109" i="9"/>
  <c r="P109" i="9"/>
  <c r="BI107" i="9"/>
  <c r="BH107" i="9"/>
  <c r="BG107" i="9"/>
  <c r="BF107" i="9"/>
  <c r="T107" i="9"/>
  <c r="R107" i="9"/>
  <c r="P107" i="9"/>
  <c r="BI106" i="9"/>
  <c r="BH106" i="9"/>
  <c r="BG106" i="9"/>
  <c r="BF106" i="9"/>
  <c r="T106" i="9"/>
  <c r="R106" i="9"/>
  <c r="P106" i="9"/>
  <c r="BI105" i="9"/>
  <c r="BH105" i="9"/>
  <c r="BG105" i="9"/>
  <c r="BF105" i="9"/>
  <c r="T105" i="9"/>
  <c r="R105" i="9"/>
  <c r="P105" i="9"/>
  <c r="BI104" i="9"/>
  <c r="BH104" i="9"/>
  <c r="BG104" i="9"/>
  <c r="BF104" i="9"/>
  <c r="T104" i="9"/>
  <c r="R104" i="9"/>
  <c r="P104" i="9"/>
  <c r="BI103" i="9"/>
  <c r="BH103" i="9"/>
  <c r="BG103" i="9"/>
  <c r="BF103" i="9"/>
  <c r="T103" i="9"/>
  <c r="R103" i="9"/>
  <c r="P103" i="9"/>
  <c r="BI100" i="9"/>
  <c r="BH100" i="9"/>
  <c r="BG100" i="9"/>
  <c r="BF100" i="9"/>
  <c r="T100" i="9"/>
  <c r="R100" i="9"/>
  <c r="P100" i="9"/>
  <c r="BI99" i="9"/>
  <c r="BH99" i="9"/>
  <c r="BG99" i="9"/>
  <c r="BF99" i="9"/>
  <c r="T99" i="9"/>
  <c r="R99" i="9"/>
  <c r="P99" i="9"/>
  <c r="BI98" i="9"/>
  <c r="BH98" i="9"/>
  <c r="BG98" i="9"/>
  <c r="BF98" i="9"/>
  <c r="T98" i="9"/>
  <c r="R98" i="9"/>
  <c r="P98" i="9"/>
  <c r="J92" i="9"/>
  <c r="J91" i="9"/>
  <c r="F91" i="9"/>
  <c r="F89" i="9"/>
  <c r="E87" i="9"/>
  <c r="J59" i="9"/>
  <c r="J58" i="9"/>
  <c r="F58" i="9"/>
  <c r="F56" i="9"/>
  <c r="E54" i="9"/>
  <c r="J20" i="9"/>
  <c r="E20" i="9"/>
  <c r="F59" i="9" s="1"/>
  <c r="J19" i="9"/>
  <c r="J14" i="9"/>
  <c r="J56" i="9" s="1"/>
  <c r="E7" i="9"/>
  <c r="E50" i="9" s="1"/>
  <c r="J39" i="8"/>
  <c r="J38" i="8"/>
  <c r="AY63" i="1" s="1"/>
  <c r="J37" i="8"/>
  <c r="AX63" i="1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200" i="8"/>
  <c r="BH200" i="8"/>
  <c r="BG200" i="8"/>
  <c r="BF200" i="8"/>
  <c r="T200" i="8"/>
  <c r="R200" i="8"/>
  <c r="P200" i="8"/>
  <c r="BI197" i="8"/>
  <c r="BH197" i="8"/>
  <c r="BG197" i="8"/>
  <c r="BF197" i="8"/>
  <c r="T197" i="8"/>
  <c r="R197" i="8"/>
  <c r="P197" i="8"/>
  <c r="BI195" i="8"/>
  <c r="BH195" i="8"/>
  <c r="BG195" i="8"/>
  <c r="BF195" i="8"/>
  <c r="T195" i="8"/>
  <c r="R195" i="8"/>
  <c r="P195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7" i="8"/>
  <c r="BH157" i="8"/>
  <c r="BG157" i="8"/>
  <c r="BF157" i="8"/>
  <c r="T157" i="8"/>
  <c r="R157" i="8"/>
  <c r="P157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49" i="8"/>
  <c r="BH149" i="8"/>
  <c r="BG149" i="8"/>
  <c r="BF149" i="8"/>
  <c r="T149" i="8"/>
  <c r="R149" i="8"/>
  <c r="P149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1" i="8"/>
  <c r="BH141" i="8"/>
  <c r="BG141" i="8"/>
  <c r="BF141" i="8"/>
  <c r="T141" i="8"/>
  <c r="R141" i="8"/>
  <c r="P141" i="8"/>
  <c r="BI139" i="8"/>
  <c r="BH139" i="8"/>
  <c r="BG139" i="8"/>
  <c r="BF139" i="8"/>
  <c r="T139" i="8"/>
  <c r="R139" i="8"/>
  <c r="P139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6" i="8"/>
  <c r="BH126" i="8"/>
  <c r="BG126" i="8"/>
  <c r="BF126" i="8"/>
  <c r="T126" i="8"/>
  <c r="R126" i="8"/>
  <c r="P126" i="8"/>
  <c r="BI124" i="8"/>
  <c r="BH124" i="8"/>
  <c r="BG124" i="8"/>
  <c r="BF124" i="8"/>
  <c r="T124" i="8"/>
  <c r="R124" i="8"/>
  <c r="P124" i="8"/>
  <c r="BI121" i="8"/>
  <c r="BH121" i="8"/>
  <c r="BG121" i="8"/>
  <c r="BF121" i="8"/>
  <c r="T121" i="8"/>
  <c r="R121" i="8"/>
  <c r="P121" i="8"/>
  <c r="BI119" i="8"/>
  <c r="BH119" i="8"/>
  <c r="BG119" i="8"/>
  <c r="BF119" i="8"/>
  <c r="T119" i="8"/>
  <c r="R119" i="8"/>
  <c r="P119" i="8"/>
  <c r="BI118" i="8"/>
  <c r="BH118" i="8"/>
  <c r="BG118" i="8"/>
  <c r="BF118" i="8"/>
  <c r="T118" i="8"/>
  <c r="R118" i="8"/>
  <c r="P118" i="8"/>
  <c r="BI116" i="8"/>
  <c r="BH116" i="8"/>
  <c r="BG116" i="8"/>
  <c r="BF116" i="8"/>
  <c r="T116" i="8"/>
  <c r="R116" i="8"/>
  <c r="P116" i="8"/>
  <c r="BI115" i="8"/>
  <c r="BH115" i="8"/>
  <c r="BG115" i="8"/>
  <c r="BF115" i="8"/>
  <c r="T115" i="8"/>
  <c r="R115" i="8"/>
  <c r="P115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1" i="8"/>
  <c r="BH111" i="8"/>
  <c r="BG111" i="8"/>
  <c r="BF111" i="8"/>
  <c r="T111" i="8"/>
  <c r="R111" i="8"/>
  <c r="P111" i="8"/>
  <c r="BI108" i="8"/>
  <c r="BH108" i="8"/>
  <c r="BG108" i="8"/>
  <c r="BF108" i="8"/>
  <c r="T108" i="8"/>
  <c r="R108" i="8"/>
  <c r="P108" i="8"/>
  <c r="BI106" i="8"/>
  <c r="BH106" i="8"/>
  <c r="BG106" i="8"/>
  <c r="BF106" i="8"/>
  <c r="T106" i="8"/>
  <c r="R106" i="8"/>
  <c r="P106" i="8"/>
  <c r="BI103" i="8"/>
  <c r="BH103" i="8"/>
  <c r="BG103" i="8"/>
  <c r="BF103" i="8"/>
  <c r="T103" i="8"/>
  <c r="R103" i="8"/>
  <c r="P103" i="8"/>
  <c r="BI101" i="8"/>
  <c r="BH101" i="8"/>
  <c r="BG101" i="8"/>
  <c r="BF101" i="8"/>
  <c r="T101" i="8"/>
  <c r="R101" i="8"/>
  <c r="P101" i="8"/>
  <c r="BI99" i="8"/>
  <c r="BH99" i="8"/>
  <c r="BG99" i="8"/>
  <c r="BF99" i="8"/>
  <c r="T99" i="8"/>
  <c r="R99" i="8"/>
  <c r="P99" i="8"/>
  <c r="BI94" i="8"/>
  <c r="BH94" i="8"/>
  <c r="BG94" i="8"/>
  <c r="BF94" i="8"/>
  <c r="T94" i="8"/>
  <c r="T93" i="8" s="1"/>
  <c r="T92" i="8" s="1"/>
  <c r="R94" i="8"/>
  <c r="R93" i="8"/>
  <c r="R92" i="8" s="1"/>
  <c r="P94" i="8"/>
  <c r="P93" i="8" s="1"/>
  <c r="P92" i="8" s="1"/>
  <c r="J88" i="8"/>
  <c r="J87" i="8"/>
  <c r="F87" i="8"/>
  <c r="F85" i="8"/>
  <c r="E83" i="8"/>
  <c r="J59" i="8"/>
  <c r="J58" i="8"/>
  <c r="F58" i="8"/>
  <c r="F56" i="8"/>
  <c r="E54" i="8"/>
  <c r="J20" i="8"/>
  <c r="E20" i="8"/>
  <c r="F59" i="8" s="1"/>
  <c r="J19" i="8"/>
  <c r="J14" i="8"/>
  <c r="J85" i="8" s="1"/>
  <c r="E7" i="8"/>
  <c r="E79" i="8" s="1"/>
  <c r="J39" i="7"/>
  <c r="J38" i="7"/>
  <c r="AY62" i="1" s="1"/>
  <c r="J37" i="7"/>
  <c r="AX62" i="1" s="1"/>
  <c r="BI273" i="7"/>
  <c r="BH273" i="7"/>
  <c r="BG273" i="7"/>
  <c r="BF273" i="7"/>
  <c r="T273" i="7"/>
  <c r="T272" i="7" s="1"/>
  <c r="R273" i="7"/>
  <c r="R272" i="7" s="1"/>
  <c r="P273" i="7"/>
  <c r="P272" i="7" s="1"/>
  <c r="BI271" i="7"/>
  <c r="BH271" i="7"/>
  <c r="BG271" i="7"/>
  <c r="BF271" i="7"/>
  <c r="T271" i="7"/>
  <c r="R271" i="7"/>
  <c r="P271" i="7"/>
  <c r="BI268" i="7"/>
  <c r="BH268" i="7"/>
  <c r="BG268" i="7"/>
  <c r="BF268" i="7"/>
  <c r="T268" i="7"/>
  <c r="R268" i="7"/>
  <c r="P268" i="7"/>
  <c r="BI264" i="7"/>
  <c r="BH264" i="7"/>
  <c r="BG264" i="7"/>
  <c r="BF264" i="7"/>
  <c r="T264" i="7"/>
  <c r="T263" i="7" s="1"/>
  <c r="R264" i="7"/>
  <c r="R263" i="7" s="1"/>
  <c r="P264" i="7"/>
  <c r="P263" i="7" s="1"/>
  <c r="BI258" i="7"/>
  <c r="BH258" i="7"/>
  <c r="BG258" i="7"/>
  <c r="BF258" i="7"/>
  <c r="T258" i="7"/>
  <c r="R258" i="7"/>
  <c r="P258" i="7"/>
  <c r="BI254" i="7"/>
  <c r="BH254" i="7"/>
  <c r="BG254" i="7"/>
  <c r="BF254" i="7"/>
  <c r="T254" i="7"/>
  <c r="R254" i="7"/>
  <c r="P254" i="7"/>
  <c r="BI252" i="7"/>
  <c r="BH252" i="7"/>
  <c r="BG252" i="7"/>
  <c r="BF252" i="7"/>
  <c r="T252" i="7"/>
  <c r="T251" i="7" s="1"/>
  <c r="T250" i="7" s="1"/>
  <c r="R252" i="7"/>
  <c r="R251" i="7" s="1"/>
  <c r="R250" i="7" s="1"/>
  <c r="P252" i="7"/>
  <c r="P251" i="7" s="1"/>
  <c r="P250" i="7" s="1"/>
  <c r="BI248" i="7"/>
  <c r="BH248" i="7"/>
  <c r="BG248" i="7"/>
  <c r="BF248" i="7"/>
  <c r="T248" i="7"/>
  <c r="R248" i="7"/>
  <c r="P248" i="7"/>
  <c r="BI244" i="7"/>
  <c r="BH244" i="7"/>
  <c r="BG244" i="7"/>
  <c r="BF244" i="7"/>
  <c r="T244" i="7"/>
  <c r="R244" i="7"/>
  <c r="P244" i="7"/>
  <c r="BI240" i="7"/>
  <c r="BH240" i="7"/>
  <c r="BG240" i="7"/>
  <c r="BF240" i="7"/>
  <c r="T240" i="7"/>
  <c r="R240" i="7"/>
  <c r="P240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6" i="7"/>
  <c r="BH226" i="7"/>
  <c r="BG226" i="7"/>
  <c r="BF226" i="7"/>
  <c r="T226" i="7"/>
  <c r="R226" i="7"/>
  <c r="P226" i="7"/>
  <c r="BI222" i="7"/>
  <c r="BH222" i="7"/>
  <c r="BG222" i="7"/>
  <c r="BF222" i="7"/>
  <c r="T222" i="7"/>
  <c r="R222" i="7"/>
  <c r="P222" i="7"/>
  <c r="BI218" i="7"/>
  <c r="BH218" i="7"/>
  <c r="BG218" i="7"/>
  <c r="BF218" i="7"/>
  <c r="T218" i="7"/>
  <c r="R218" i="7"/>
  <c r="P218" i="7"/>
  <c r="BI215" i="7"/>
  <c r="BH215" i="7"/>
  <c r="BG215" i="7"/>
  <c r="BF215" i="7"/>
  <c r="T215" i="7"/>
  <c r="R215" i="7"/>
  <c r="P215" i="7"/>
  <c r="BI211" i="7"/>
  <c r="BH211" i="7"/>
  <c r="BG211" i="7"/>
  <c r="BF211" i="7"/>
  <c r="T211" i="7"/>
  <c r="R211" i="7"/>
  <c r="P211" i="7"/>
  <c r="BI207" i="7"/>
  <c r="BH207" i="7"/>
  <c r="BG207" i="7"/>
  <c r="BF207" i="7"/>
  <c r="T207" i="7"/>
  <c r="R207" i="7"/>
  <c r="P207" i="7"/>
  <c r="BI204" i="7"/>
  <c r="BH204" i="7"/>
  <c r="BG204" i="7"/>
  <c r="BF204" i="7"/>
  <c r="T204" i="7"/>
  <c r="R204" i="7"/>
  <c r="P204" i="7"/>
  <c r="BI200" i="7"/>
  <c r="BH200" i="7"/>
  <c r="BG200" i="7"/>
  <c r="BF200" i="7"/>
  <c r="T200" i="7"/>
  <c r="R200" i="7"/>
  <c r="P200" i="7"/>
  <c r="BI196" i="7"/>
  <c r="BH196" i="7"/>
  <c r="BG196" i="7"/>
  <c r="BF196" i="7"/>
  <c r="T196" i="7"/>
  <c r="R196" i="7"/>
  <c r="P196" i="7"/>
  <c r="BI193" i="7"/>
  <c r="BH193" i="7"/>
  <c r="BG193" i="7"/>
  <c r="BF193" i="7"/>
  <c r="T193" i="7"/>
  <c r="R193" i="7"/>
  <c r="P193" i="7"/>
  <c r="BI189" i="7"/>
  <c r="BH189" i="7"/>
  <c r="BG189" i="7"/>
  <c r="BF189" i="7"/>
  <c r="T189" i="7"/>
  <c r="R189" i="7"/>
  <c r="P189" i="7"/>
  <c r="BI185" i="7"/>
  <c r="BH185" i="7"/>
  <c r="BG185" i="7"/>
  <c r="BF185" i="7"/>
  <c r="T185" i="7"/>
  <c r="R185" i="7"/>
  <c r="P185" i="7"/>
  <c r="BI181" i="7"/>
  <c r="BH181" i="7"/>
  <c r="BG181" i="7"/>
  <c r="BF181" i="7"/>
  <c r="T181" i="7"/>
  <c r="R181" i="7"/>
  <c r="P181" i="7"/>
  <c r="BI177" i="7"/>
  <c r="BH177" i="7"/>
  <c r="BG177" i="7"/>
  <c r="BF177" i="7"/>
  <c r="T177" i="7"/>
  <c r="R177" i="7"/>
  <c r="P177" i="7"/>
  <c r="BI173" i="7"/>
  <c r="BH173" i="7"/>
  <c r="BG173" i="7"/>
  <c r="BF173" i="7"/>
  <c r="T173" i="7"/>
  <c r="R173" i="7"/>
  <c r="P173" i="7"/>
  <c r="BI169" i="7"/>
  <c r="BH169" i="7"/>
  <c r="BG169" i="7"/>
  <c r="BF169" i="7"/>
  <c r="T169" i="7"/>
  <c r="R169" i="7"/>
  <c r="P169" i="7"/>
  <c r="BI165" i="7"/>
  <c r="BH165" i="7"/>
  <c r="BG165" i="7"/>
  <c r="BF165" i="7"/>
  <c r="T165" i="7"/>
  <c r="R165" i="7"/>
  <c r="P165" i="7"/>
  <c r="BI162" i="7"/>
  <c r="BH162" i="7"/>
  <c r="BG162" i="7"/>
  <c r="BF162" i="7"/>
  <c r="T162" i="7"/>
  <c r="R162" i="7"/>
  <c r="P162" i="7"/>
  <c r="BI154" i="7"/>
  <c r="BH154" i="7"/>
  <c r="BG154" i="7"/>
  <c r="BF154" i="7"/>
  <c r="T154" i="7"/>
  <c r="R154" i="7"/>
  <c r="P154" i="7"/>
  <c r="BI148" i="7"/>
  <c r="BH148" i="7"/>
  <c r="BG148" i="7"/>
  <c r="BF148" i="7"/>
  <c r="T148" i="7"/>
  <c r="R148" i="7"/>
  <c r="P148" i="7"/>
  <c r="BI142" i="7"/>
  <c r="BH142" i="7"/>
  <c r="BG142" i="7"/>
  <c r="BF142" i="7"/>
  <c r="T142" i="7"/>
  <c r="R142" i="7"/>
  <c r="P142" i="7"/>
  <c r="BI136" i="7"/>
  <c r="BH136" i="7"/>
  <c r="BG136" i="7"/>
  <c r="BF136" i="7"/>
  <c r="T136" i="7"/>
  <c r="R136" i="7"/>
  <c r="P136" i="7"/>
  <c r="BI130" i="7"/>
  <c r="BH130" i="7"/>
  <c r="BG130" i="7"/>
  <c r="BF130" i="7"/>
  <c r="T130" i="7"/>
  <c r="R130" i="7"/>
  <c r="P130" i="7"/>
  <c r="BI124" i="7"/>
  <c r="BH124" i="7"/>
  <c r="BG124" i="7"/>
  <c r="BF124" i="7"/>
  <c r="T124" i="7"/>
  <c r="R124" i="7"/>
  <c r="P124" i="7"/>
  <c r="BI118" i="7"/>
  <c r="BH118" i="7"/>
  <c r="BG118" i="7"/>
  <c r="BF118" i="7"/>
  <c r="T118" i="7"/>
  <c r="R118" i="7"/>
  <c r="P118" i="7"/>
  <c r="BI112" i="7"/>
  <c r="BH112" i="7"/>
  <c r="BG112" i="7"/>
  <c r="BF112" i="7"/>
  <c r="T112" i="7"/>
  <c r="R112" i="7"/>
  <c r="P112" i="7"/>
  <c r="BI106" i="7"/>
  <c r="BH106" i="7"/>
  <c r="BG106" i="7"/>
  <c r="BF106" i="7"/>
  <c r="T106" i="7"/>
  <c r="R106" i="7"/>
  <c r="P106" i="7"/>
  <c r="BI100" i="7"/>
  <c r="BH100" i="7"/>
  <c r="BG100" i="7"/>
  <c r="BF100" i="7"/>
  <c r="T100" i="7"/>
  <c r="R100" i="7"/>
  <c r="P100" i="7"/>
  <c r="J94" i="7"/>
  <c r="J93" i="7"/>
  <c r="F93" i="7"/>
  <c r="F91" i="7"/>
  <c r="E89" i="7"/>
  <c r="J59" i="7"/>
  <c r="J58" i="7"/>
  <c r="F58" i="7"/>
  <c r="F56" i="7"/>
  <c r="E54" i="7"/>
  <c r="J20" i="7"/>
  <c r="E20" i="7"/>
  <c r="F94" i="7"/>
  <c r="J19" i="7"/>
  <c r="J14" i="7"/>
  <c r="J56" i="7" s="1"/>
  <c r="E7" i="7"/>
  <c r="E50" i="7" s="1"/>
  <c r="J39" i="6"/>
  <c r="J38" i="6"/>
  <c r="AY61" i="1"/>
  <c r="J37" i="6"/>
  <c r="AX61" i="1" s="1"/>
  <c r="BI567" i="6"/>
  <c r="BH567" i="6"/>
  <c r="BG567" i="6"/>
  <c r="BF567" i="6"/>
  <c r="T567" i="6"/>
  <c r="R567" i="6"/>
  <c r="P567" i="6"/>
  <c r="BI566" i="6"/>
  <c r="BH566" i="6"/>
  <c r="BG566" i="6"/>
  <c r="BF566" i="6"/>
  <c r="T566" i="6"/>
  <c r="R566" i="6"/>
  <c r="P566" i="6"/>
  <c r="BI561" i="6"/>
  <c r="BH561" i="6"/>
  <c r="BG561" i="6"/>
  <c r="BF561" i="6"/>
  <c r="T561" i="6"/>
  <c r="R561" i="6"/>
  <c r="P561" i="6"/>
  <c r="BI558" i="6"/>
  <c r="BH558" i="6"/>
  <c r="BG558" i="6"/>
  <c r="BF558" i="6"/>
  <c r="T558" i="6"/>
  <c r="R558" i="6"/>
  <c r="P558" i="6"/>
  <c r="BI555" i="6"/>
  <c r="BH555" i="6"/>
  <c r="BG555" i="6"/>
  <c r="BF555" i="6"/>
  <c r="T555" i="6"/>
  <c r="R555" i="6"/>
  <c r="P555" i="6"/>
  <c r="BI552" i="6"/>
  <c r="BH552" i="6"/>
  <c r="BG552" i="6"/>
  <c r="BF552" i="6"/>
  <c r="T552" i="6"/>
  <c r="R552" i="6"/>
  <c r="P552" i="6"/>
  <c r="BI549" i="6"/>
  <c r="BH549" i="6"/>
  <c r="BG549" i="6"/>
  <c r="BF549" i="6"/>
  <c r="T549" i="6"/>
  <c r="R549" i="6"/>
  <c r="P549" i="6"/>
  <c r="BI546" i="6"/>
  <c r="BH546" i="6"/>
  <c r="BG546" i="6"/>
  <c r="BF546" i="6"/>
  <c r="T546" i="6"/>
  <c r="R546" i="6"/>
  <c r="P546" i="6"/>
  <c r="BI542" i="6"/>
  <c r="BH542" i="6"/>
  <c r="BG542" i="6"/>
  <c r="BF542" i="6"/>
  <c r="T542" i="6"/>
  <c r="R542" i="6"/>
  <c r="P542" i="6"/>
  <c r="BI538" i="6"/>
  <c r="BH538" i="6"/>
  <c r="BG538" i="6"/>
  <c r="BF538" i="6"/>
  <c r="T538" i="6"/>
  <c r="R538" i="6"/>
  <c r="P538" i="6"/>
  <c r="BI534" i="6"/>
  <c r="BH534" i="6"/>
  <c r="BG534" i="6"/>
  <c r="BF534" i="6"/>
  <c r="T534" i="6"/>
  <c r="R534" i="6"/>
  <c r="P534" i="6"/>
  <c r="BI530" i="6"/>
  <c r="BH530" i="6"/>
  <c r="BG530" i="6"/>
  <c r="BF530" i="6"/>
  <c r="T530" i="6"/>
  <c r="R530" i="6"/>
  <c r="P530" i="6"/>
  <c r="BI526" i="6"/>
  <c r="BH526" i="6"/>
  <c r="BG526" i="6"/>
  <c r="BF526" i="6"/>
  <c r="T526" i="6"/>
  <c r="R526" i="6"/>
  <c r="P526" i="6"/>
  <c r="BI522" i="6"/>
  <c r="BH522" i="6"/>
  <c r="BG522" i="6"/>
  <c r="BF522" i="6"/>
  <c r="T522" i="6"/>
  <c r="R522" i="6"/>
  <c r="P522" i="6"/>
  <c r="BI518" i="6"/>
  <c r="BH518" i="6"/>
  <c r="BG518" i="6"/>
  <c r="BF518" i="6"/>
  <c r="T518" i="6"/>
  <c r="R518" i="6"/>
  <c r="P518" i="6"/>
  <c r="BI514" i="6"/>
  <c r="BH514" i="6"/>
  <c r="BG514" i="6"/>
  <c r="BF514" i="6"/>
  <c r="T514" i="6"/>
  <c r="R514" i="6"/>
  <c r="P514" i="6"/>
  <c r="BI509" i="6"/>
  <c r="BH509" i="6"/>
  <c r="BG509" i="6"/>
  <c r="BF509" i="6"/>
  <c r="T509" i="6"/>
  <c r="R509" i="6"/>
  <c r="P509" i="6"/>
  <c r="BI504" i="6"/>
  <c r="BH504" i="6"/>
  <c r="BG504" i="6"/>
  <c r="BF504" i="6"/>
  <c r="T504" i="6"/>
  <c r="R504" i="6"/>
  <c r="P504" i="6"/>
  <c r="BI503" i="6"/>
  <c r="BH503" i="6"/>
  <c r="BG503" i="6"/>
  <c r="BF503" i="6"/>
  <c r="T503" i="6"/>
  <c r="R503" i="6"/>
  <c r="P503" i="6"/>
  <c r="BI502" i="6"/>
  <c r="BH502" i="6"/>
  <c r="BG502" i="6"/>
  <c r="BF502" i="6"/>
  <c r="T502" i="6"/>
  <c r="R502" i="6"/>
  <c r="P502" i="6"/>
  <c r="BI501" i="6"/>
  <c r="BH501" i="6"/>
  <c r="BG501" i="6"/>
  <c r="BF501" i="6"/>
  <c r="T501" i="6"/>
  <c r="R501" i="6"/>
  <c r="P501" i="6"/>
  <c r="BI497" i="6"/>
  <c r="BH497" i="6"/>
  <c r="BG497" i="6"/>
  <c r="BF497" i="6"/>
  <c r="T497" i="6"/>
  <c r="R497" i="6"/>
  <c r="P497" i="6"/>
  <c r="BI493" i="6"/>
  <c r="BH493" i="6"/>
  <c r="BG493" i="6"/>
  <c r="BF493" i="6"/>
  <c r="T493" i="6"/>
  <c r="R493" i="6"/>
  <c r="P493" i="6"/>
  <c r="BI489" i="6"/>
  <c r="BH489" i="6"/>
  <c r="BG489" i="6"/>
  <c r="BF489" i="6"/>
  <c r="T489" i="6"/>
  <c r="R489" i="6"/>
  <c r="P489" i="6"/>
  <c r="BI485" i="6"/>
  <c r="BH485" i="6"/>
  <c r="BG485" i="6"/>
  <c r="BF485" i="6"/>
  <c r="T485" i="6"/>
  <c r="R485" i="6"/>
  <c r="P485" i="6"/>
  <c r="BI481" i="6"/>
  <c r="BH481" i="6"/>
  <c r="BG481" i="6"/>
  <c r="BF481" i="6"/>
  <c r="T481" i="6"/>
  <c r="R481" i="6"/>
  <c r="P481" i="6"/>
  <c r="BI477" i="6"/>
  <c r="BH477" i="6"/>
  <c r="BG477" i="6"/>
  <c r="BF477" i="6"/>
  <c r="T477" i="6"/>
  <c r="R477" i="6"/>
  <c r="P477" i="6"/>
  <c r="BI473" i="6"/>
  <c r="BH473" i="6"/>
  <c r="BG473" i="6"/>
  <c r="BF473" i="6"/>
  <c r="T473" i="6"/>
  <c r="R473" i="6"/>
  <c r="P473" i="6"/>
  <c r="BI469" i="6"/>
  <c r="BH469" i="6"/>
  <c r="BG469" i="6"/>
  <c r="BF469" i="6"/>
  <c r="T469" i="6"/>
  <c r="R469" i="6"/>
  <c r="P469" i="6"/>
  <c r="BI465" i="6"/>
  <c r="BH465" i="6"/>
  <c r="BG465" i="6"/>
  <c r="BF465" i="6"/>
  <c r="T465" i="6"/>
  <c r="R465" i="6"/>
  <c r="P465" i="6"/>
  <c r="BI461" i="6"/>
  <c r="BH461" i="6"/>
  <c r="BG461" i="6"/>
  <c r="BF461" i="6"/>
  <c r="T461" i="6"/>
  <c r="R461" i="6"/>
  <c r="P461" i="6"/>
  <c r="BI457" i="6"/>
  <c r="BH457" i="6"/>
  <c r="BG457" i="6"/>
  <c r="BF457" i="6"/>
  <c r="T457" i="6"/>
  <c r="R457" i="6"/>
  <c r="P457" i="6"/>
  <c r="BI453" i="6"/>
  <c r="BH453" i="6"/>
  <c r="BG453" i="6"/>
  <c r="BF453" i="6"/>
  <c r="T453" i="6"/>
  <c r="R453" i="6"/>
  <c r="P453" i="6"/>
  <c r="BI449" i="6"/>
  <c r="BH449" i="6"/>
  <c r="BG449" i="6"/>
  <c r="BF449" i="6"/>
  <c r="T449" i="6"/>
  <c r="R449" i="6"/>
  <c r="P449" i="6"/>
  <c r="BI445" i="6"/>
  <c r="BH445" i="6"/>
  <c r="BG445" i="6"/>
  <c r="BF445" i="6"/>
  <c r="T445" i="6"/>
  <c r="R445" i="6"/>
  <c r="P445" i="6"/>
  <c r="BI441" i="6"/>
  <c r="BH441" i="6"/>
  <c r="BG441" i="6"/>
  <c r="BF441" i="6"/>
  <c r="T441" i="6"/>
  <c r="R441" i="6"/>
  <c r="P441" i="6"/>
  <c r="BI438" i="6"/>
  <c r="BH438" i="6"/>
  <c r="BG438" i="6"/>
  <c r="BF438" i="6"/>
  <c r="T438" i="6"/>
  <c r="R438" i="6"/>
  <c r="P438" i="6"/>
  <c r="BI432" i="6"/>
  <c r="BH432" i="6"/>
  <c r="BG432" i="6"/>
  <c r="BF432" i="6"/>
  <c r="T432" i="6"/>
  <c r="R432" i="6"/>
  <c r="P432" i="6"/>
  <c r="BI426" i="6"/>
  <c r="BH426" i="6"/>
  <c r="BG426" i="6"/>
  <c r="BF426" i="6"/>
  <c r="T426" i="6"/>
  <c r="R426" i="6"/>
  <c r="P426" i="6"/>
  <c r="BI414" i="6"/>
  <c r="BH414" i="6"/>
  <c r="BG414" i="6"/>
  <c r="BF414" i="6"/>
  <c r="T414" i="6"/>
  <c r="R414" i="6"/>
  <c r="P414" i="6"/>
  <c r="BI409" i="6"/>
  <c r="BH409" i="6"/>
  <c r="BG409" i="6"/>
  <c r="BF409" i="6"/>
  <c r="T409" i="6"/>
  <c r="R409" i="6"/>
  <c r="P409" i="6"/>
  <c r="BI403" i="6"/>
  <c r="BH403" i="6"/>
  <c r="BG403" i="6"/>
  <c r="BF403" i="6"/>
  <c r="T403" i="6"/>
  <c r="R403" i="6"/>
  <c r="P403" i="6"/>
  <c r="BI391" i="6"/>
  <c r="BH391" i="6"/>
  <c r="BG391" i="6"/>
  <c r="BF391" i="6"/>
  <c r="T391" i="6"/>
  <c r="R391" i="6"/>
  <c r="P391" i="6"/>
  <c r="BI386" i="6"/>
  <c r="BH386" i="6"/>
  <c r="BG386" i="6"/>
  <c r="BF386" i="6"/>
  <c r="T386" i="6"/>
  <c r="R386" i="6"/>
  <c r="P386" i="6"/>
  <c r="BI380" i="6"/>
  <c r="BH380" i="6"/>
  <c r="BG380" i="6"/>
  <c r="BF380" i="6"/>
  <c r="T380" i="6"/>
  <c r="R380" i="6"/>
  <c r="P380" i="6"/>
  <c r="BI374" i="6"/>
  <c r="BH374" i="6"/>
  <c r="BG374" i="6"/>
  <c r="BF374" i="6"/>
  <c r="T374" i="6"/>
  <c r="R374" i="6"/>
  <c r="P374" i="6"/>
  <c r="BI368" i="6"/>
  <c r="BH368" i="6"/>
  <c r="BG368" i="6"/>
  <c r="BF368" i="6"/>
  <c r="T368" i="6"/>
  <c r="R368" i="6"/>
  <c r="P368" i="6"/>
  <c r="BI362" i="6"/>
  <c r="BH362" i="6"/>
  <c r="BG362" i="6"/>
  <c r="BF362" i="6"/>
  <c r="T362" i="6"/>
  <c r="R362" i="6"/>
  <c r="P362" i="6"/>
  <c r="BI359" i="6"/>
  <c r="BH359" i="6"/>
  <c r="BG359" i="6"/>
  <c r="BF359" i="6"/>
  <c r="T359" i="6"/>
  <c r="R359" i="6"/>
  <c r="P359" i="6"/>
  <c r="BI353" i="6"/>
  <c r="BH353" i="6"/>
  <c r="BG353" i="6"/>
  <c r="BF353" i="6"/>
  <c r="T353" i="6"/>
  <c r="R353" i="6"/>
  <c r="P353" i="6"/>
  <c r="BI349" i="6"/>
  <c r="BH349" i="6"/>
  <c r="BG349" i="6"/>
  <c r="BF349" i="6"/>
  <c r="T349" i="6"/>
  <c r="R349" i="6"/>
  <c r="P349" i="6"/>
  <c r="BI345" i="6"/>
  <c r="BH345" i="6"/>
  <c r="BG345" i="6"/>
  <c r="BF345" i="6"/>
  <c r="T345" i="6"/>
  <c r="R345" i="6"/>
  <c r="P345" i="6"/>
  <c r="BI341" i="6"/>
  <c r="BH341" i="6"/>
  <c r="BG341" i="6"/>
  <c r="BF341" i="6"/>
  <c r="T341" i="6"/>
  <c r="R341" i="6"/>
  <c r="P341" i="6"/>
  <c r="BI337" i="6"/>
  <c r="BH337" i="6"/>
  <c r="BG337" i="6"/>
  <c r="BF337" i="6"/>
  <c r="T337" i="6"/>
  <c r="R337" i="6"/>
  <c r="P337" i="6"/>
  <c r="BI333" i="6"/>
  <c r="BH333" i="6"/>
  <c r="BG333" i="6"/>
  <c r="BF333" i="6"/>
  <c r="T333" i="6"/>
  <c r="R333" i="6"/>
  <c r="P333" i="6"/>
  <c r="BI329" i="6"/>
  <c r="BH329" i="6"/>
  <c r="BG329" i="6"/>
  <c r="BF329" i="6"/>
  <c r="T329" i="6"/>
  <c r="R329" i="6"/>
  <c r="P329" i="6"/>
  <c r="BI323" i="6"/>
  <c r="BH323" i="6"/>
  <c r="BG323" i="6"/>
  <c r="BF323" i="6"/>
  <c r="T323" i="6"/>
  <c r="R323" i="6"/>
  <c r="P323" i="6"/>
  <c r="BI320" i="6"/>
  <c r="BH320" i="6"/>
  <c r="BG320" i="6"/>
  <c r="BF320" i="6"/>
  <c r="T320" i="6"/>
  <c r="R320" i="6"/>
  <c r="P320" i="6"/>
  <c r="BI317" i="6"/>
  <c r="BH317" i="6"/>
  <c r="BG317" i="6"/>
  <c r="BF317" i="6"/>
  <c r="T317" i="6"/>
  <c r="R317" i="6"/>
  <c r="P317" i="6"/>
  <c r="BI314" i="6"/>
  <c r="BH314" i="6"/>
  <c r="BG314" i="6"/>
  <c r="BF314" i="6"/>
  <c r="T314" i="6"/>
  <c r="R314" i="6"/>
  <c r="P314" i="6"/>
  <c r="BI311" i="6"/>
  <c r="BH311" i="6"/>
  <c r="BG311" i="6"/>
  <c r="BF311" i="6"/>
  <c r="T311" i="6"/>
  <c r="R311" i="6"/>
  <c r="P311" i="6"/>
  <c r="BI308" i="6"/>
  <c r="BH308" i="6"/>
  <c r="BG308" i="6"/>
  <c r="BF308" i="6"/>
  <c r="T308" i="6"/>
  <c r="R308" i="6"/>
  <c r="P308" i="6"/>
  <c r="BI304" i="6"/>
  <c r="BH304" i="6"/>
  <c r="BG304" i="6"/>
  <c r="BF304" i="6"/>
  <c r="T304" i="6"/>
  <c r="R304" i="6"/>
  <c r="P304" i="6"/>
  <c r="BI300" i="6"/>
  <c r="BH300" i="6"/>
  <c r="BG300" i="6"/>
  <c r="BF300" i="6"/>
  <c r="T300" i="6"/>
  <c r="R300" i="6"/>
  <c r="P300" i="6"/>
  <c r="BI296" i="6"/>
  <c r="BH296" i="6"/>
  <c r="BG296" i="6"/>
  <c r="BF296" i="6"/>
  <c r="T296" i="6"/>
  <c r="R296" i="6"/>
  <c r="P296" i="6"/>
  <c r="BI292" i="6"/>
  <c r="BH292" i="6"/>
  <c r="BG292" i="6"/>
  <c r="BF292" i="6"/>
  <c r="T292" i="6"/>
  <c r="R292" i="6"/>
  <c r="P292" i="6"/>
  <c r="BI288" i="6"/>
  <c r="BH288" i="6"/>
  <c r="BG288" i="6"/>
  <c r="BF288" i="6"/>
  <c r="T288" i="6"/>
  <c r="R288" i="6"/>
  <c r="P288" i="6"/>
  <c r="BI284" i="6"/>
  <c r="BH284" i="6"/>
  <c r="BG284" i="6"/>
  <c r="BF284" i="6"/>
  <c r="T284" i="6"/>
  <c r="R284" i="6"/>
  <c r="P284" i="6"/>
  <c r="BI280" i="6"/>
  <c r="BH280" i="6"/>
  <c r="BG280" i="6"/>
  <c r="BF280" i="6"/>
  <c r="T280" i="6"/>
  <c r="R280" i="6"/>
  <c r="P280" i="6"/>
  <c r="BI276" i="6"/>
  <c r="BH276" i="6"/>
  <c r="BG276" i="6"/>
  <c r="BF276" i="6"/>
  <c r="T276" i="6"/>
  <c r="R276" i="6"/>
  <c r="P276" i="6"/>
  <c r="BI272" i="6"/>
  <c r="BH272" i="6"/>
  <c r="BG272" i="6"/>
  <c r="BF272" i="6"/>
  <c r="T272" i="6"/>
  <c r="R272" i="6"/>
  <c r="P272" i="6"/>
  <c r="BI268" i="6"/>
  <c r="BH268" i="6"/>
  <c r="BG268" i="6"/>
  <c r="BF268" i="6"/>
  <c r="T268" i="6"/>
  <c r="R268" i="6"/>
  <c r="P268" i="6"/>
  <c r="BI264" i="6"/>
  <c r="BH264" i="6"/>
  <c r="BG264" i="6"/>
  <c r="BF264" i="6"/>
  <c r="T264" i="6"/>
  <c r="R264" i="6"/>
  <c r="P264" i="6"/>
  <c r="BI260" i="6"/>
  <c r="BH260" i="6"/>
  <c r="BG260" i="6"/>
  <c r="BF260" i="6"/>
  <c r="T260" i="6"/>
  <c r="R260" i="6"/>
  <c r="P260" i="6"/>
  <c r="BI256" i="6"/>
  <c r="BH256" i="6"/>
  <c r="BG256" i="6"/>
  <c r="BF256" i="6"/>
  <c r="T256" i="6"/>
  <c r="R256" i="6"/>
  <c r="P256" i="6"/>
  <c r="BI252" i="6"/>
  <c r="BH252" i="6"/>
  <c r="BG252" i="6"/>
  <c r="BF252" i="6"/>
  <c r="T252" i="6"/>
  <c r="R252" i="6"/>
  <c r="P252" i="6"/>
  <c r="BI248" i="6"/>
  <c r="BH248" i="6"/>
  <c r="BG248" i="6"/>
  <c r="BF248" i="6"/>
  <c r="T248" i="6"/>
  <c r="R248" i="6"/>
  <c r="P248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2" i="6"/>
  <c r="BH242" i="6"/>
  <c r="BG242" i="6"/>
  <c r="BF242" i="6"/>
  <c r="T242" i="6"/>
  <c r="R242" i="6"/>
  <c r="P242" i="6"/>
  <c r="BI241" i="6"/>
  <c r="BH241" i="6"/>
  <c r="BG241" i="6"/>
  <c r="BF241" i="6"/>
  <c r="T241" i="6"/>
  <c r="R241" i="6"/>
  <c r="P241" i="6"/>
  <c r="BI237" i="6"/>
  <c r="BH237" i="6"/>
  <c r="BG237" i="6"/>
  <c r="BF237" i="6"/>
  <c r="T237" i="6"/>
  <c r="R237" i="6"/>
  <c r="P237" i="6"/>
  <c r="BI233" i="6"/>
  <c r="BH233" i="6"/>
  <c r="BG233" i="6"/>
  <c r="BF233" i="6"/>
  <c r="T233" i="6"/>
  <c r="R233" i="6"/>
  <c r="P233" i="6"/>
  <c r="BI228" i="6"/>
  <c r="BH228" i="6"/>
  <c r="BG228" i="6"/>
  <c r="BF228" i="6"/>
  <c r="T228" i="6"/>
  <c r="R228" i="6"/>
  <c r="P228" i="6"/>
  <c r="BI223" i="6"/>
  <c r="BH223" i="6"/>
  <c r="BG223" i="6"/>
  <c r="BF223" i="6"/>
  <c r="T223" i="6"/>
  <c r="R223" i="6"/>
  <c r="P223" i="6"/>
  <c r="BI219" i="6"/>
  <c r="BH219" i="6"/>
  <c r="BG219" i="6"/>
  <c r="BF219" i="6"/>
  <c r="T219" i="6"/>
  <c r="R219" i="6"/>
  <c r="P219" i="6"/>
  <c r="BI215" i="6"/>
  <c r="BH215" i="6"/>
  <c r="BG215" i="6"/>
  <c r="BF215" i="6"/>
  <c r="T215" i="6"/>
  <c r="R215" i="6"/>
  <c r="P215" i="6"/>
  <c r="BI211" i="6"/>
  <c r="BH211" i="6"/>
  <c r="BG211" i="6"/>
  <c r="BF211" i="6"/>
  <c r="T211" i="6"/>
  <c r="R211" i="6"/>
  <c r="P211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192" i="6"/>
  <c r="BH192" i="6"/>
  <c r="BG192" i="6"/>
  <c r="BF192" i="6"/>
  <c r="T192" i="6"/>
  <c r="R192" i="6"/>
  <c r="P192" i="6"/>
  <c r="BI188" i="6"/>
  <c r="BH188" i="6"/>
  <c r="BG188" i="6"/>
  <c r="BF188" i="6"/>
  <c r="T188" i="6"/>
  <c r="R188" i="6"/>
  <c r="P188" i="6"/>
  <c r="BI184" i="6"/>
  <c r="BH184" i="6"/>
  <c r="BG184" i="6"/>
  <c r="BF184" i="6"/>
  <c r="T184" i="6"/>
  <c r="R184" i="6"/>
  <c r="P184" i="6"/>
  <c r="BI176" i="6"/>
  <c r="BH176" i="6"/>
  <c r="BG176" i="6"/>
  <c r="BF176" i="6"/>
  <c r="T176" i="6"/>
  <c r="R176" i="6"/>
  <c r="P176" i="6"/>
  <c r="BI170" i="6"/>
  <c r="BH170" i="6"/>
  <c r="BG170" i="6"/>
  <c r="BF170" i="6"/>
  <c r="T170" i="6"/>
  <c r="R170" i="6"/>
  <c r="P170" i="6"/>
  <c r="BI164" i="6"/>
  <c r="BH164" i="6"/>
  <c r="BG164" i="6"/>
  <c r="BF164" i="6"/>
  <c r="T164" i="6"/>
  <c r="R164" i="6"/>
  <c r="P164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4" i="6"/>
  <c r="BH154" i="6"/>
  <c r="BG154" i="6"/>
  <c r="BF154" i="6"/>
  <c r="T154" i="6"/>
  <c r="R154" i="6"/>
  <c r="P154" i="6"/>
  <c r="BI149" i="6"/>
  <c r="BH149" i="6"/>
  <c r="BG149" i="6"/>
  <c r="BF149" i="6"/>
  <c r="T149" i="6"/>
  <c r="R149" i="6"/>
  <c r="P149" i="6"/>
  <c r="BI143" i="6"/>
  <c r="BH143" i="6"/>
  <c r="BG143" i="6"/>
  <c r="BF143" i="6"/>
  <c r="T143" i="6"/>
  <c r="R143" i="6"/>
  <c r="P143" i="6"/>
  <c r="BI137" i="6"/>
  <c r="BH137" i="6"/>
  <c r="BG137" i="6"/>
  <c r="BF137" i="6"/>
  <c r="T137" i="6"/>
  <c r="R137" i="6"/>
  <c r="P137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6" i="6"/>
  <c r="BH126" i="6"/>
  <c r="BG126" i="6"/>
  <c r="BF126" i="6"/>
  <c r="T126" i="6"/>
  <c r="R126" i="6"/>
  <c r="P126" i="6"/>
  <c r="BI122" i="6"/>
  <c r="BH122" i="6"/>
  <c r="BG122" i="6"/>
  <c r="BF122" i="6"/>
  <c r="T122" i="6"/>
  <c r="R122" i="6"/>
  <c r="P122" i="6"/>
  <c r="BI116" i="6"/>
  <c r="BH116" i="6"/>
  <c r="BG116" i="6"/>
  <c r="BF116" i="6"/>
  <c r="T116" i="6"/>
  <c r="R116" i="6"/>
  <c r="P116" i="6"/>
  <c r="BI112" i="6"/>
  <c r="BH112" i="6"/>
  <c r="BG112" i="6"/>
  <c r="BF112" i="6"/>
  <c r="T112" i="6"/>
  <c r="R112" i="6"/>
  <c r="P112" i="6"/>
  <c r="BI108" i="6"/>
  <c r="BH108" i="6"/>
  <c r="BG108" i="6"/>
  <c r="BF108" i="6"/>
  <c r="T108" i="6"/>
  <c r="R108" i="6"/>
  <c r="P108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J96" i="6"/>
  <c r="J95" i="6"/>
  <c r="F95" i="6"/>
  <c r="F93" i="6"/>
  <c r="E91" i="6"/>
  <c r="J59" i="6"/>
  <c r="J58" i="6"/>
  <c r="F58" i="6"/>
  <c r="F56" i="6"/>
  <c r="E54" i="6"/>
  <c r="J20" i="6"/>
  <c r="E20" i="6"/>
  <c r="F59" i="6"/>
  <c r="J19" i="6"/>
  <c r="J14" i="6"/>
  <c r="J93" i="6" s="1"/>
  <c r="E7" i="6"/>
  <c r="E87" i="6" s="1"/>
  <c r="J39" i="5"/>
  <c r="J38" i="5"/>
  <c r="AY60" i="1"/>
  <c r="J37" i="5"/>
  <c r="AX60" i="1" s="1"/>
  <c r="BI297" i="5"/>
  <c r="BH297" i="5"/>
  <c r="BG297" i="5"/>
  <c r="BF297" i="5"/>
  <c r="T297" i="5"/>
  <c r="T296" i="5"/>
  <c r="R297" i="5"/>
  <c r="R296" i="5" s="1"/>
  <c r="P297" i="5"/>
  <c r="P296" i="5"/>
  <c r="BI289" i="5"/>
  <c r="BH289" i="5"/>
  <c r="BG289" i="5"/>
  <c r="BF289" i="5"/>
  <c r="T289" i="5"/>
  <c r="R289" i="5"/>
  <c r="P289" i="5"/>
  <c r="BI287" i="5"/>
  <c r="BH287" i="5"/>
  <c r="BG287" i="5"/>
  <c r="BF287" i="5"/>
  <c r="T287" i="5"/>
  <c r="R287" i="5"/>
  <c r="P287" i="5"/>
  <c r="BI285" i="5"/>
  <c r="BH285" i="5"/>
  <c r="BG285" i="5"/>
  <c r="BF285" i="5"/>
  <c r="T285" i="5"/>
  <c r="R285" i="5"/>
  <c r="P285" i="5"/>
  <c r="BI275" i="5"/>
  <c r="BH275" i="5"/>
  <c r="BG275" i="5"/>
  <c r="BF275" i="5"/>
  <c r="T275" i="5"/>
  <c r="R275" i="5"/>
  <c r="P275" i="5"/>
  <c r="BI273" i="5"/>
  <c r="BH273" i="5"/>
  <c r="BG273" i="5"/>
  <c r="BF273" i="5"/>
  <c r="T273" i="5"/>
  <c r="R273" i="5"/>
  <c r="P273" i="5"/>
  <c r="BI271" i="5"/>
  <c r="BH271" i="5"/>
  <c r="BG271" i="5"/>
  <c r="BF271" i="5"/>
  <c r="T271" i="5"/>
  <c r="R271" i="5"/>
  <c r="P271" i="5"/>
  <c r="BI263" i="5"/>
  <c r="BH263" i="5"/>
  <c r="BG263" i="5"/>
  <c r="BF263" i="5"/>
  <c r="T263" i="5"/>
  <c r="R263" i="5"/>
  <c r="P263" i="5"/>
  <c r="BI261" i="5"/>
  <c r="BH261" i="5"/>
  <c r="BG261" i="5"/>
  <c r="BF261" i="5"/>
  <c r="T261" i="5"/>
  <c r="R261" i="5"/>
  <c r="P261" i="5"/>
  <c r="BI259" i="5"/>
  <c r="BH259" i="5"/>
  <c r="BG259" i="5"/>
  <c r="BF259" i="5"/>
  <c r="T259" i="5"/>
  <c r="R259" i="5"/>
  <c r="P259" i="5"/>
  <c r="BI256" i="5"/>
  <c r="BH256" i="5"/>
  <c r="BG256" i="5"/>
  <c r="BF256" i="5"/>
  <c r="T256" i="5"/>
  <c r="R256" i="5"/>
  <c r="P256" i="5"/>
  <c r="BI255" i="5"/>
  <c r="BH255" i="5"/>
  <c r="BG255" i="5"/>
  <c r="BF255" i="5"/>
  <c r="T255" i="5"/>
  <c r="R255" i="5"/>
  <c r="P255" i="5"/>
  <c r="BI253" i="5"/>
  <c r="BH253" i="5"/>
  <c r="BG253" i="5"/>
  <c r="BF253" i="5"/>
  <c r="T253" i="5"/>
  <c r="R253" i="5"/>
  <c r="P253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9" i="5"/>
  <c r="BH249" i="5"/>
  <c r="BG249" i="5"/>
  <c r="BF249" i="5"/>
  <c r="T249" i="5"/>
  <c r="R249" i="5"/>
  <c r="P249" i="5"/>
  <c r="BI243" i="5"/>
  <c r="BH243" i="5"/>
  <c r="BG243" i="5"/>
  <c r="BF243" i="5"/>
  <c r="T243" i="5"/>
  <c r="R243" i="5"/>
  <c r="P243" i="5"/>
  <c r="BI240" i="5"/>
  <c r="BH240" i="5"/>
  <c r="BG240" i="5"/>
  <c r="BF240" i="5"/>
  <c r="T240" i="5"/>
  <c r="R240" i="5"/>
  <c r="P240" i="5"/>
  <c r="BI238" i="5"/>
  <c r="BH238" i="5"/>
  <c r="BG238" i="5"/>
  <c r="BF238" i="5"/>
  <c r="T238" i="5"/>
  <c r="R238" i="5"/>
  <c r="P238" i="5"/>
  <c r="BI234" i="5"/>
  <c r="BH234" i="5"/>
  <c r="BG234" i="5"/>
  <c r="BF234" i="5"/>
  <c r="T234" i="5"/>
  <c r="R234" i="5"/>
  <c r="P234" i="5"/>
  <c r="BI230" i="5"/>
  <c r="BH230" i="5"/>
  <c r="BG230" i="5"/>
  <c r="BF230" i="5"/>
  <c r="T230" i="5"/>
  <c r="T229" i="5" s="1"/>
  <c r="R230" i="5"/>
  <c r="R229" i="5" s="1"/>
  <c r="P230" i="5"/>
  <c r="P229" i="5"/>
  <c r="BI224" i="5"/>
  <c r="BH224" i="5"/>
  <c r="BG224" i="5"/>
  <c r="BF224" i="5"/>
  <c r="T224" i="5"/>
  <c r="R224" i="5"/>
  <c r="P224" i="5"/>
  <c r="BI222" i="5"/>
  <c r="BH222" i="5"/>
  <c r="BG222" i="5"/>
  <c r="BF222" i="5"/>
  <c r="T222" i="5"/>
  <c r="R222" i="5"/>
  <c r="P222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5" i="5"/>
  <c r="BH215" i="5"/>
  <c r="BG215" i="5"/>
  <c r="BF215" i="5"/>
  <c r="T215" i="5"/>
  <c r="R215" i="5"/>
  <c r="P215" i="5"/>
  <c r="BI205" i="5"/>
  <c r="BH205" i="5"/>
  <c r="BG205" i="5"/>
  <c r="BF205" i="5"/>
  <c r="T205" i="5"/>
  <c r="R205" i="5"/>
  <c r="P205" i="5"/>
  <c r="BI196" i="5"/>
  <c r="BH196" i="5"/>
  <c r="BG196" i="5"/>
  <c r="BF196" i="5"/>
  <c r="T196" i="5"/>
  <c r="R196" i="5"/>
  <c r="P196" i="5"/>
  <c r="BI184" i="5"/>
  <c r="BH184" i="5"/>
  <c r="BG184" i="5"/>
  <c r="BF184" i="5"/>
  <c r="T184" i="5"/>
  <c r="R184" i="5"/>
  <c r="P184" i="5"/>
  <c r="BI172" i="5"/>
  <c r="BH172" i="5"/>
  <c r="BG172" i="5"/>
  <c r="BF172" i="5"/>
  <c r="T172" i="5"/>
  <c r="R172" i="5"/>
  <c r="P172" i="5"/>
  <c r="BI168" i="5"/>
  <c r="BH168" i="5"/>
  <c r="BG168" i="5"/>
  <c r="BF168" i="5"/>
  <c r="T168" i="5"/>
  <c r="R168" i="5"/>
  <c r="P168" i="5"/>
  <c r="BI162" i="5"/>
  <c r="BH162" i="5"/>
  <c r="BG162" i="5"/>
  <c r="BF162" i="5"/>
  <c r="T162" i="5"/>
  <c r="R162" i="5"/>
  <c r="P162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46" i="5"/>
  <c r="BH146" i="5"/>
  <c r="BG146" i="5"/>
  <c r="BF146" i="5"/>
  <c r="T146" i="5"/>
  <c r="R146" i="5"/>
  <c r="P146" i="5"/>
  <c r="BI141" i="5"/>
  <c r="BH141" i="5"/>
  <c r="BG141" i="5"/>
  <c r="BF141" i="5"/>
  <c r="T141" i="5"/>
  <c r="R141" i="5"/>
  <c r="P141" i="5"/>
  <c r="BI138" i="5"/>
  <c r="BH138" i="5"/>
  <c r="BG138" i="5"/>
  <c r="BF138" i="5"/>
  <c r="T138" i="5"/>
  <c r="R138" i="5"/>
  <c r="P13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1" i="5"/>
  <c r="BH121" i="5"/>
  <c r="BG121" i="5"/>
  <c r="BF121" i="5"/>
  <c r="T121" i="5"/>
  <c r="R121" i="5"/>
  <c r="P121" i="5"/>
  <c r="BI109" i="5"/>
  <c r="BH109" i="5"/>
  <c r="BG109" i="5"/>
  <c r="BF109" i="5"/>
  <c r="T109" i="5"/>
  <c r="R109" i="5"/>
  <c r="P109" i="5"/>
  <c r="BI107" i="5"/>
  <c r="BH107" i="5"/>
  <c r="BG107" i="5"/>
  <c r="BF107" i="5"/>
  <c r="T107" i="5"/>
  <c r="R107" i="5"/>
  <c r="P107" i="5"/>
  <c r="BI101" i="5"/>
  <c r="BH101" i="5"/>
  <c r="BG101" i="5"/>
  <c r="BF101" i="5"/>
  <c r="T101" i="5"/>
  <c r="T100" i="5" s="1"/>
  <c r="R101" i="5"/>
  <c r="R100" i="5"/>
  <c r="P101" i="5"/>
  <c r="P100" i="5"/>
  <c r="J95" i="5"/>
  <c r="J94" i="5"/>
  <c r="F94" i="5"/>
  <c r="F92" i="5"/>
  <c r="E90" i="5"/>
  <c r="J59" i="5"/>
  <c r="J58" i="5"/>
  <c r="F58" i="5"/>
  <c r="F56" i="5"/>
  <c r="E54" i="5"/>
  <c r="J20" i="5"/>
  <c r="E20" i="5"/>
  <c r="F59" i="5" s="1"/>
  <c r="J19" i="5"/>
  <c r="J14" i="5"/>
  <c r="J92" i="5"/>
  <c r="E7" i="5"/>
  <c r="E86" i="5" s="1"/>
  <c r="J39" i="4"/>
  <c r="J38" i="4"/>
  <c r="AY58" i="1"/>
  <c r="J37" i="4"/>
  <c r="AX58" i="1" s="1"/>
  <c r="BI140" i="4"/>
  <c r="BH140" i="4"/>
  <c r="BG140" i="4"/>
  <c r="BF140" i="4"/>
  <c r="T140" i="4"/>
  <c r="T139" i="4"/>
  <c r="R140" i="4"/>
  <c r="R139" i="4" s="1"/>
  <c r="P140" i="4"/>
  <c r="P139" i="4" s="1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7" i="4"/>
  <c r="BH117" i="4"/>
  <c r="BG117" i="4"/>
  <c r="BF117" i="4"/>
  <c r="T117" i="4"/>
  <c r="R117" i="4"/>
  <c r="P117" i="4"/>
  <c r="BI115" i="4"/>
  <c r="BH115" i="4"/>
  <c r="BG115" i="4"/>
  <c r="BF115" i="4"/>
  <c r="T115" i="4"/>
  <c r="R115" i="4"/>
  <c r="P115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99" i="4"/>
  <c r="BH99" i="4"/>
  <c r="BG99" i="4"/>
  <c r="BF99" i="4"/>
  <c r="T99" i="4"/>
  <c r="R99" i="4"/>
  <c r="P99" i="4"/>
  <c r="BI95" i="4"/>
  <c r="BH95" i="4"/>
  <c r="BG95" i="4"/>
  <c r="BF95" i="4"/>
  <c r="T95" i="4"/>
  <c r="T94" i="4" s="1"/>
  <c r="T93" i="4" s="1"/>
  <c r="R95" i="4"/>
  <c r="R94" i="4"/>
  <c r="R93" i="4" s="1"/>
  <c r="P95" i="4"/>
  <c r="P94" i="4"/>
  <c r="P93" i="4" s="1"/>
  <c r="J89" i="4"/>
  <c r="J88" i="4"/>
  <c r="F88" i="4"/>
  <c r="F86" i="4"/>
  <c r="E84" i="4"/>
  <c r="J59" i="4"/>
  <c r="J58" i="4"/>
  <c r="F58" i="4"/>
  <c r="F56" i="4"/>
  <c r="E54" i="4"/>
  <c r="J20" i="4"/>
  <c r="E20" i="4"/>
  <c r="F89" i="4" s="1"/>
  <c r="J19" i="4"/>
  <c r="J14" i="4"/>
  <c r="J86" i="4" s="1"/>
  <c r="E7" i="4"/>
  <c r="E80" i="4"/>
  <c r="J39" i="3"/>
  <c r="J38" i="3"/>
  <c r="AY57" i="1" s="1"/>
  <c r="J37" i="3"/>
  <c r="AX57" i="1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27" i="3"/>
  <c r="BH127" i="3"/>
  <c r="BG127" i="3"/>
  <c r="BF127" i="3"/>
  <c r="T127" i="3"/>
  <c r="R127" i="3"/>
  <c r="P127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06" i="3"/>
  <c r="BH106" i="3"/>
  <c r="BG106" i="3"/>
  <c r="BF106" i="3"/>
  <c r="T106" i="3"/>
  <c r="R106" i="3"/>
  <c r="P106" i="3"/>
  <c r="BI100" i="3"/>
  <c r="BH100" i="3"/>
  <c r="BG100" i="3"/>
  <c r="BF100" i="3"/>
  <c r="T100" i="3"/>
  <c r="R100" i="3"/>
  <c r="P100" i="3"/>
  <c r="BI94" i="3"/>
  <c r="BH94" i="3"/>
  <c r="BG94" i="3"/>
  <c r="BF94" i="3"/>
  <c r="T94" i="3"/>
  <c r="R94" i="3"/>
  <c r="P94" i="3"/>
  <c r="J88" i="3"/>
  <c r="J87" i="3"/>
  <c r="F87" i="3"/>
  <c r="F85" i="3"/>
  <c r="E83" i="3"/>
  <c r="J59" i="3"/>
  <c r="J58" i="3"/>
  <c r="F58" i="3"/>
  <c r="F56" i="3"/>
  <c r="E54" i="3"/>
  <c r="J20" i="3"/>
  <c r="E20" i="3"/>
  <c r="F59" i="3"/>
  <c r="J19" i="3"/>
  <c r="J14" i="3"/>
  <c r="J85" i="3" s="1"/>
  <c r="E7" i="3"/>
  <c r="E50" i="3" s="1"/>
  <c r="J39" i="2"/>
  <c r="J38" i="2"/>
  <c r="AY56" i="1"/>
  <c r="J37" i="2"/>
  <c r="AX56" i="1"/>
  <c r="BI237" i="2"/>
  <c r="BH237" i="2"/>
  <c r="BG237" i="2"/>
  <c r="BF237" i="2"/>
  <c r="T237" i="2"/>
  <c r="T236" i="2"/>
  <c r="R237" i="2"/>
  <c r="R236" i="2"/>
  <c r="P237" i="2"/>
  <c r="P236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T199" i="2"/>
  <c r="R200" i="2"/>
  <c r="R199" i="2"/>
  <c r="P200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4" i="2"/>
  <c r="BH164" i="2"/>
  <c r="BG164" i="2"/>
  <c r="BF164" i="2"/>
  <c r="T164" i="2"/>
  <c r="T163" i="2"/>
  <c r="R164" i="2"/>
  <c r="R163" i="2"/>
  <c r="P164" i="2"/>
  <c r="P163" i="2"/>
  <c r="BI158" i="2"/>
  <c r="BH158" i="2"/>
  <c r="BG158" i="2"/>
  <c r="BF158" i="2"/>
  <c r="T158" i="2"/>
  <c r="T157" i="2"/>
  <c r="R158" i="2"/>
  <c r="R157" i="2"/>
  <c r="P158" i="2"/>
  <c r="P157" i="2" s="1"/>
  <c r="BI151" i="2"/>
  <c r="BH151" i="2"/>
  <c r="BG151" i="2"/>
  <c r="BF151" i="2"/>
  <c r="T151" i="2"/>
  <c r="T150" i="2"/>
  <c r="R151" i="2"/>
  <c r="R150" i="2" s="1"/>
  <c r="P151" i="2"/>
  <c r="P150" i="2"/>
  <c r="BI148" i="2"/>
  <c r="BH148" i="2"/>
  <c r="BG148" i="2"/>
  <c r="BF148" i="2"/>
  <c r="T148" i="2"/>
  <c r="R148" i="2"/>
  <c r="P148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19" i="2"/>
  <c r="F39" i="2" s="1"/>
  <c r="BH119" i="2"/>
  <c r="BG119" i="2"/>
  <c r="BF119" i="2"/>
  <c r="T119" i="2"/>
  <c r="R119" i="2"/>
  <c r="P119" i="2"/>
  <c r="BI113" i="2"/>
  <c r="BH113" i="2"/>
  <c r="F38" i="2" s="1"/>
  <c r="BG113" i="2"/>
  <c r="BF113" i="2"/>
  <c r="T113" i="2"/>
  <c r="R113" i="2"/>
  <c r="P113" i="2"/>
  <c r="BI107" i="2"/>
  <c r="BH107" i="2"/>
  <c r="BG107" i="2"/>
  <c r="F37" i="2" s="1"/>
  <c r="BF107" i="2"/>
  <c r="T107" i="2"/>
  <c r="R107" i="2"/>
  <c r="P107" i="2"/>
  <c r="BI105" i="2"/>
  <c r="BH105" i="2"/>
  <c r="BG105" i="2"/>
  <c r="BF105" i="2"/>
  <c r="J36" i="2" s="1"/>
  <c r="T105" i="2"/>
  <c r="R105" i="2"/>
  <c r="P105" i="2"/>
  <c r="BI101" i="2"/>
  <c r="BH101" i="2"/>
  <c r="BG101" i="2"/>
  <c r="BF101" i="2"/>
  <c r="T101" i="2"/>
  <c r="R101" i="2"/>
  <c r="P101" i="2"/>
  <c r="J95" i="2"/>
  <c r="J94" i="2"/>
  <c r="F94" i="2"/>
  <c r="F92" i="2"/>
  <c r="E90" i="2"/>
  <c r="J59" i="2"/>
  <c r="J58" i="2"/>
  <c r="F58" i="2"/>
  <c r="F56" i="2"/>
  <c r="E54" i="2"/>
  <c r="J20" i="2"/>
  <c r="E20" i="2"/>
  <c r="F95" i="2" s="1"/>
  <c r="J19" i="2"/>
  <c r="J14" i="2"/>
  <c r="J92" i="2"/>
  <c r="E7" i="2"/>
  <c r="E86" i="2" s="1"/>
  <c r="L50" i="1"/>
  <c r="AM50" i="1"/>
  <c r="AM49" i="1"/>
  <c r="L49" i="1"/>
  <c r="AM47" i="1"/>
  <c r="L47" i="1"/>
  <c r="L45" i="1"/>
  <c r="L44" i="1"/>
  <c r="BK215" i="2"/>
  <c r="J200" i="2"/>
  <c r="BK151" i="2"/>
  <c r="J146" i="3"/>
  <c r="BK95" i="4"/>
  <c r="J107" i="5"/>
  <c r="BK242" i="6"/>
  <c r="BK192" i="6"/>
  <c r="J284" i="6"/>
  <c r="BK112" i="6"/>
  <c r="J235" i="7"/>
  <c r="J226" i="7"/>
  <c r="J163" i="8"/>
  <c r="J128" i="9"/>
  <c r="BK109" i="9"/>
  <c r="J144" i="9"/>
  <c r="J284" i="10"/>
  <c r="J161" i="10"/>
  <c r="J167" i="10"/>
  <c r="J322" i="10"/>
  <c r="BK322" i="10"/>
  <c r="J293" i="10"/>
  <c r="BK99" i="4"/>
  <c r="J121" i="5"/>
  <c r="J297" i="5"/>
  <c r="BK368" i="6"/>
  <c r="BK542" i="6"/>
  <c r="BK497" i="6"/>
  <c r="J445" i="6"/>
  <c r="J481" i="6"/>
  <c r="BK438" i="6"/>
  <c r="J201" i="6"/>
  <c r="J248" i="7"/>
  <c r="J200" i="7"/>
  <c r="J195" i="8"/>
  <c r="BK136" i="8"/>
  <c r="J183" i="8"/>
  <c r="BK143" i="9"/>
  <c r="J192" i="9"/>
  <c r="BK129" i="9"/>
  <c r="BK223" i="10"/>
  <c r="J233" i="10"/>
  <c r="J215" i="2"/>
  <c r="J173" i="2"/>
  <c r="J148" i="2"/>
  <c r="J101" i="2"/>
  <c r="J205" i="5"/>
  <c r="J184" i="5"/>
  <c r="J143" i="6"/>
  <c r="J219" i="6"/>
  <c r="BK323" i="6"/>
  <c r="J162" i="7"/>
  <c r="BK111" i="8"/>
  <c r="J178" i="8"/>
  <c r="J126" i="9"/>
  <c r="J99" i="8"/>
  <c r="BK197" i="9"/>
  <c r="BK110" i="9"/>
  <c r="J118" i="9"/>
  <c r="BK176" i="9"/>
  <c r="J268" i="6"/>
  <c r="J137" i="6"/>
  <c r="BK391" i="6"/>
  <c r="BK173" i="7"/>
  <c r="BK169" i="8"/>
  <c r="BK184" i="8"/>
  <c r="BK125" i="9"/>
  <c r="BK145" i="9"/>
  <c r="J138" i="9"/>
  <c r="J271" i="10"/>
  <c r="BK155" i="10"/>
  <c r="BK178" i="2"/>
  <c r="BK121" i="3"/>
  <c r="J168" i="5"/>
  <c r="J217" i="5"/>
  <c r="BK272" i="6"/>
  <c r="J104" i="6"/>
  <c r="BK526" i="6"/>
  <c r="BK311" i="6"/>
  <c r="BK226" i="7"/>
  <c r="J141" i="8"/>
  <c r="BK154" i="8"/>
  <c r="J224" i="2"/>
  <c r="BK204" i="2"/>
  <c r="BK142" i="2"/>
  <c r="BK145" i="3"/>
  <c r="BK140" i="3"/>
  <c r="BK102" i="4"/>
  <c r="BK196" i="5"/>
  <c r="J134" i="6"/>
  <c r="BK386" i="6"/>
  <c r="BK518" i="6"/>
  <c r="BK181" i="7"/>
  <c r="J136" i="7"/>
  <c r="BK166" i="8"/>
  <c r="J116" i="9"/>
  <c r="BK172" i="9"/>
  <c r="BK267" i="10"/>
  <c r="J165" i="10"/>
  <c r="BK185" i="10"/>
  <c r="BK306" i="10"/>
  <c r="BK320" i="10"/>
  <c r="J98" i="9"/>
  <c r="J314" i="10"/>
  <c r="J327" i="10"/>
  <c r="J135" i="10"/>
  <c r="J211" i="2"/>
  <c r="J188" i="2"/>
  <c r="J164" i="2"/>
  <c r="BK101" i="4"/>
  <c r="J252" i="5"/>
  <c r="BK441" i="6"/>
  <c r="J489" i="6"/>
  <c r="BK465" i="6"/>
  <c r="J122" i="6"/>
  <c r="J192" i="6"/>
  <c r="J112" i="7"/>
  <c r="BK152" i="8"/>
  <c r="BK121" i="8"/>
  <c r="J105" i="9"/>
  <c r="BK151" i="3"/>
  <c r="BK157" i="3"/>
  <c r="J115" i="4"/>
  <c r="BK172" i="5"/>
  <c r="BK403" i="6"/>
  <c r="BK341" i="6"/>
  <c r="BK534" i="6"/>
  <c r="BK503" i="6"/>
  <c r="BK268" i="6"/>
  <c r="BK185" i="7"/>
  <c r="BK130" i="7"/>
  <c r="J118" i="8"/>
  <c r="BK163" i="8"/>
  <c r="J165" i="8"/>
  <c r="J172" i="9"/>
  <c r="J199" i="10"/>
  <c r="J112" i="3"/>
  <c r="J109" i="4"/>
  <c r="BK250" i="5"/>
  <c r="J141" i="5"/>
  <c r="BK502" i="6"/>
  <c r="J228" i="6"/>
  <c r="J317" i="6"/>
  <c r="BK228" i="6"/>
  <c r="J465" i="6"/>
  <c r="BK409" i="6"/>
  <c r="BK268" i="7"/>
  <c r="J160" i="8"/>
  <c r="J126" i="8"/>
  <c r="BK188" i="8"/>
  <c r="J139" i="9"/>
  <c r="BK127" i="9"/>
  <c r="BK114" i="9"/>
  <c r="J155" i="9"/>
  <c r="BK163" i="10"/>
  <c r="BK325" i="10"/>
  <c r="BK124" i="2"/>
  <c r="BK144" i="3"/>
  <c r="J160" i="3"/>
  <c r="J131" i="4"/>
  <c r="BK124" i="5"/>
  <c r="BK126" i="5"/>
  <c r="J386" i="6"/>
  <c r="J241" i="6"/>
  <c r="J503" i="6"/>
  <c r="J493" i="6"/>
  <c r="J555" i="6"/>
  <c r="J240" i="7"/>
  <c r="BK189" i="7"/>
  <c r="BK113" i="8"/>
  <c r="J166" i="8"/>
  <c r="J151" i="9"/>
  <c r="BK192" i="9"/>
  <c r="J189" i="9"/>
  <c r="BK238" i="10"/>
  <c r="J155" i="10"/>
  <c r="BK226" i="10"/>
  <c r="J192" i="2"/>
  <c r="J128" i="4"/>
  <c r="BK243" i="5"/>
  <c r="BK501" i="6"/>
  <c r="BK204" i="6"/>
  <c r="J514" i="6"/>
  <c r="J426" i="6"/>
  <c r="BK116" i="6"/>
  <c r="J130" i="7"/>
  <c r="J204" i="7"/>
  <c r="BK114" i="8"/>
  <c r="BK126" i="8"/>
  <c r="J148" i="9"/>
  <c r="J194" i="9"/>
  <c r="BK293" i="10"/>
  <c r="J194" i="10"/>
  <c r="J289" i="10"/>
  <c r="BK226" i="2"/>
  <c r="BK190" i="2"/>
  <c r="BK148" i="2"/>
  <c r="AS59" i="1"/>
  <c r="J261" i="5"/>
  <c r="BK219" i="5"/>
  <c r="BK485" i="6"/>
  <c r="J558" i="6"/>
  <c r="J567" i="6"/>
  <c r="BK136" i="7"/>
  <c r="J168" i="8"/>
  <c r="BK94" i="8"/>
  <c r="J116" i="8"/>
  <c r="BK118" i="9"/>
  <c r="J133" i="9"/>
  <c r="J205" i="10"/>
  <c r="J113" i="10"/>
  <c r="J127" i="9"/>
  <c r="BK213" i="10"/>
  <c r="J305" i="10"/>
  <c r="BK109" i="4"/>
  <c r="BK234" i="5"/>
  <c r="J256" i="5"/>
  <c r="BK432" i="6"/>
  <c r="BK160" i="6"/>
  <c r="BK304" i="6"/>
  <c r="BK317" i="6"/>
  <c r="J211" i="6"/>
  <c r="BK414" i="6"/>
  <c r="J185" i="7"/>
  <c r="J165" i="7"/>
  <c r="BK154" i="7"/>
  <c r="J108" i="8"/>
  <c r="J171" i="8"/>
  <c r="J152" i="8"/>
  <c r="J123" i="9"/>
  <c r="J113" i="9"/>
  <c r="BK113" i="9"/>
  <c r="BK203" i="10"/>
  <c r="J176" i="10"/>
  <c r="BK284" i="10"/>
  <c r="J209" i="2"/>
  <c r="J151" i="2"/>
  <c r="J107" i="4"/>
  <c r="J234" i="5"/>
  <c r="BK549" i="6"/>
  <c r="BK292" i="6"/>
  <c r="J248" i="6"/>
  <c r="J561" i="6"/>
  <c r="BK204" i="7"/>
  <c r="BK171" i="8"/>
  <c r="BK168" i="8"/>
  <c r="J181" i="9"/>
  <c r="J162" i="9"/>
  <c r="J140" i="3"/>
  <c r="J122" i="4"/>
  <c r="BK275" i="5"/>
  <c r="BK168" i="5"/>
  <c r="J149" i="6"/>
  <c r="BK211" i="6"/>
  <c r="J501" i="6"/>
  <c r="J374" i="6"/>
  <c r="BK231" i="7"/>
  <c r="BK175" i="8"/>
  <c r="BK131" i="8"/>
  <c r="J134" i="8"/>
  <c r="BK149" i="9"/>
  <c r="J176" i="9"/>
  <c r="J103" i="9"/>
  <c r="BK327" i="10"/>
  <c r="BK100" i="3"/>
  <c r="BK128" i="4"/>
  <c r="BK107" i="5"/>
  <c r="J289" i="5"/>
  <c r="BK426" i="6"/>
  <c r="J215" i="6"/>
  <c r="BK176" i="6"/>
  <c r="BK137" i="6"/>
  <c r="J359" i="6"/>
  <c r="J345" i="6"/>
  <c r="J189" i="7"/>
  <c r="BK230" i="7"/>
  <c r="BK144" i="8"/>
  <c r="J144" i="8"/>
  <c r="J107" i="9"/>
  <c r="J150" i="9"/>
  <c r="J99" i="9"/>
  <c r="J217" i="10"/>
  <c r="J223" i="10"/>
  <c r="J238" i="10"/>
  <c r="J123" i="3"/>
  <c r="J102" i="4"/>
  <c r="BK263" i="5"/>
  <c r="BK538" i="6"/>
  <c r="BK509" i="6"/>
  <c r="J103" i="6"/>
  <c r="J300" i="6"/>
  <c r="J288" i="6"/>
  <c r="BK240" i="7"/>
  <c r="J244" i="7"/>
  <c r="BK108" i="8"/>
  <c r="J162" i="8"/>
  <c r="BK124" i="9"/>
  <c r="BK128" i="9"/>
  <c r="J178" i="9"/>
  <c r="BK133" i="9"/>
  <c r="BK201" i="10"/>
  <c r="BK138" i="10"/>
  <c r="J195" i="2"/>
  <c r="J151" i="3"/>
  <c r="BK112" i="4"/>
  <c r="J154" i="5"/>
  <c r="BK461" i="6"/>
  <c r="BK201" i="6"/>
  <c r="J242" i="6"/>
  <c r="BK530" i="6"/>
  <c r="J181" i="7"/>
  <c r="J118" i="7"/>
  <c r="BK99" i="8"/>
  <c r="BK204" i="8"/>
  <c r="BK178" i="8"/>
  <c r="J109" i="9"/>
  <c r="BK136" i="9"/>
  <c r="BK170" i="9"/>
  <c r="BK140" i="9"/>
  <c r="J261" i="10"/>
  <c r="J185" i="10"/>
  <c r="BK165" i="10"/>
  <c r="BK234" i="2"/>
  <c r="BK195" i="2"/>
  <c r="J139" i="2"/>
  <c r="J145" i="3"/>
  <c r="BK129" i="4"/>
  <c r="BK255" i="5"/>
  <c r="BK374" i="6"/>
  <c r="J469" i="6"/>
  <c r="BK223" i="6"/>
  <c r="J207" i="7"/>
  <c r="BK235" i="7"/>
  <c r="J139" i="8"/>
  <c r="J189" i="8"/>
  <c r="BK147" i="9"/>
  <c r="BK184" i="9"/>
  <c r="BK330" i="10"/>
  <c r="BK205" i="10"/>
  <c r="BK244" i="10"/>
  <c r="J310" i="10"/>
  <c r="J105" i="2"/>
  <c r="J249" i="5"/>
  <c r="BK217" i="5"/>
  <c r="J530" i="6"/>
  <c r="J260" i="6"/>
  <c r="J170" i="6"/>
  <c r="J538" i="6"/>
  <c r="BK164" i="6"/>
  <c r="J154" i="6"/>
  <c r="J258" i="7"/>
  <c r="BK211" i="7"/>
  <c r="J197" i="8"/>
  <c r="BK146" i="8"/>
  <c r="BK124" i="8"/>
  <c r="BK130" i="9"/>
  <c r="J140" i="9"/>
  <c r="BK144" i="9"/>
  <c r="BK195" i="9"/>
  <c r="BK301" i="10"/>
  <c r="J226" i="10"/>
  <c r="BK220" i="2"/>
  <c r="BK182" i="2"/>
  <c r="J124" i="2"/>
  <c r="J99" i="4"/>
  <c r="BK109" i="5"/>
  <c r="BK289" i="5"/>
  <c r="J296" i="6"/>
  <c r="J116" i="6"/>
  <c r="J349" i="6"/>
  <c r="BK244" i="7"/>
  <c r="J124" i="8"/>
  <c r="J136" i="8"/>
  <c r="J185" i="8"/>
  <c r="BK131" i="9"/>
  <c r="AS65" i="1"/>
  <c r="J127" i="3"/>
  <c r="BK115" i="4"/>
  <c r="J146" i="5"/>
  <c r="J304" i="6"/>
  <c r="BK522" i="6"/>
  <c r="BK276" i="6"/>
  <c r="J457" i="6"/>
  <c r="J236" i="7"/>
  <c r="BK215" i="7"/>
  <c r="BK187" i="8"/>
  <c r="J202" i="8"/>
  <c r="BK178" i="9"/>
  <c r="J170" i="9"/>
  <c r="J122" i="9"/>
  <c r="BK272" i="10"/>
  <c r="BK122" i="4"/>
  <c r="J253" i="5"/>
  <c r="BK141" i="5"/>
  <c r="BK449" i="6"/>
  <c r="J218" i="7"/>
  <c r="BK141" i="8"/>
  <c r="BK157" i="8"/>
  <c r="BK152" i="9"/>
  <c r="BK119" i="2"/>
  <c r="BK135" i="3"/>
  <c r="BK104" i="4"/>
  <c r="BK156" i="5"/>
  <c r="BK260" i="6"/>
  <c r="BK362" i="6"/>
  <c r="J414" i="6"/>
  <c r="J106" i="7"/>
  <c r="J113" i="8"/>
  <c r="BK98" i="9"/>
  <c r="J106" i="9"/>
  <c r="BK111" i="9"/>
  <c r="J138" i="10"/>
  <c r="BK133" i="10"/>
  <c r="BK188" i="2"/>
  <c r="BK259" i="5"/>
  <c r="J542" i="6"/>
  <c r="BK314" i="6"/>
  <c r="J292" i="6"/>
  <c r="BK233" i="6"/>
  <c r="BK254" i="7"/>
  <c r="J273" i="7"/>
  <c r="BK189" i="8"/>
  <c r="J100" i="9"/>
  <c r="BK150" i="9"/>
  <c r="BK112" i="9"/>
  <c r="BK203" i="9"/>
  <c r="BK312" i="10"/>
  <c r="J201" i="10"/>
  <c r="J237" i="10"/>
  <c r="BK229" i="2"/>
  <c r="BK213" i="2"/>
  <c r="J171" i="2"/>
  <c r="BK113" i="2"/>
  <c r="J139" i="3"/>
  <c r="J129" i="4"/>
  <c r="J219" i="5"/>
  <c r="BK219" i="6"/>
  <c r="J353" i="6"/>
  <c r="J432" i="6"/>
  <c r="BK196" i="7"/>
  <c r="J94" i="8"/>
  <c r="BK103" i="8"/>
  <c r="BK135" i="9"/>
  <c r="J146" i="9"/>
  <c r="J136" i="9"/>
  <c r="J301" i="10"/>
  <c r="BK261" i="10"/>
  <c r="BK333" i="10"/>
  <c r="BK275" i="10"/>
  <c r="J244" i="10"/>
  <c r="BK106" i="9"/>
  <c r="J135" i="9"/>
  <c r="BK311" i="10"/>
  <c r="BK113" i="10"/>
  <c r="J104" i="10"/>
  <c r="J229" i="2"/>
  <c r="BK200" i="2"/>
  <c r="J178" i="2"/>
  <c r="J158" i="2"/>
  <c r="J107" i="2"/>
  <c r="BK162" i="5"/>
  <c r="J255" i="5"/>
  <c r="BK329" i="6"/>
  <c r="BK473" i="6"/>
  <c r="J223" i="6"/>
  <c r="BK106" i="7"/>
  <c r="J254" i="7"/>
  <c r="J181" i="8"/>
  <c r="BK159" i="8"/>
  <c r="J127" i="2"/>
  <c r="BK115" i="3"/>
  <c r="J273" i="5"/>
  <c r="BK261" i="5"/>
  <c r="J256" i="6"/>
  <c r="J329" i="6"/>
  <c r="BK122" i="6"/>
  <c r="J320" i="6"/>
  <c r="BK112" i="7"/>
  <c r="BK258" i="7"/>
  <c r="J111" i="8"/>
  <c r="BK191" i="8"/>
  <c r="J117" i="9"/>
  <c r="BK200" i="9"/>
  <c r="J147" i="9"/>
  <c r="J333" i="10"/>
  <c r="BK135" i="10"/>
  <c r="BK139" i="3"/>
  <c r="J120" i="4"/>
  <c r="J275" i="5"/>
  <c r="J162" i="5"/>
  <c r="BK333" i="6"/>
  <c r="BK104" i="6"/>
  <c r="J477" i="6"/>
  <c r="J518" i="6"/>
  <c r="J130" i="6"/>
  <c r="J504" i="6"/>
  <c r="J204" i="6"/>
  <c r="BK165" i="7"/>
  <c r="BK116" i="8"/>
  <c r="J184" i="8"/>
  <c r="J177" i="8"/>
  <c r="J149" i="9"/>
  <c r="J201" i="9"/>
  <c r="BK194" i="9"/>
  <c r="J125" i="9"/>
  <c r="J191" i="10"/>
  <c r="BK314" i="10"/>
  <c r="J140" i="10"/>
  <c r="J133" i="2"/>
  <c r="AS55" i="1"/>
  <c r="BK110" i="4"/>
  <c r="BK252" i="5"/>
  <c r="BK273" i="5"/>
  <c r="BK469" i="6"/>
  <c r="BK134" i="6"/>
  <c r="BK337" i="6"/>
  <c r="J380" i="6"/>
  <c r="BK561" i="6"/>
  <c r="J177" i="7"/>
  <c r="BK100" i="7"/>
  <c r="BK149" i="8"/>
  <c r="BK185" i="8"/>
  <c r="BK201" i="9"/>
  <c r="BK157" i="9"/>
  <c r="J137" i="9"/>
  <c r="J104" i="9"/>
  <c r="BK289" i="10"/>
  <c r="J123" i="10"/>
  <c r="BK173" i="2"/>
  <c r="J112" i="4"/>
  <c r="J101" i="5"/>
  <c r="BK297" i="5"/>
  <c r="BK514" i="6"/>
  <c r="J461" i="6"/>
  <c r="BK288" i="6"/>
  <c r="BK493" i="6"/>
  <c r="J230" i="7"/>
  <c r="J215" i="7"/>
  <c r="J172" i="8"/>
  <c r="J106" i="8"/>
  <c r="BK148" i="9"/>
  <c r="J165" i="9"/>
  <c r="J152" i="9"/>
  <c r="J264" i="10"/>
  <c r="J189" i="10"/>
  <c r="BK224" i="2"/>
  <c r="BK209" i="2"/>
  <c r="BK164" i="2"/>
  <c r="BK122" i="2"/>
  <c r="J133" i="3"/>
  <c r="J126" i="4"/>
  <c r="J156" i="5"/>
  <c r="BK101" i="5"/>
  <c r="J549" i="6"/>
  <c r="J233" i="6"/>
  <c r="J409" i="6"/>
  <c r="J272" i="6"/>
  <c r="BK222" i="7"/>
  <c r="J204" i="8"/>
  <c r="J129" i="8"/>
  <c r="J191" i="9"/>
  <c r="BK198" i="9"/>
  <c r="J325" i="10"/>
  <c r="J267" i="10"/>
  <c r="J320" i="10"/>
  <c r="J330" i="10"/>
  <c r="J207" i="10"/>
  <c r="BK140" i="10"/>
  <c r="J113" i="2"/>
  <c r="J140" i="4"/>
  <c r="J271" i="5"/>
  <c r="BK205" i="5"/>
  <c r="J126" i="6"/>
  <c r="BK248" i="6"/>
  <c r="BK215" i="6"/>
  <c r="BK552" i="6"/>
  <c r="J314" i="6"/>
  <c r="BK236" i="7"/>
  <c r="BK118" i="7"/>
  <c r="J271" i="7"/>
  <c r="BK162" i="8"/>
  <c r="BK202" i="8"/>
  <c r="BK165" i="9"/>
  <c r="BK162" i="9"/>
  <c r="J167" i="9"/>
  <c r="BK107" i="9"/>
  <c r="BK167" i="10"/>
  <c r="J299" i="10"/>
  <c r="J237" i="2"/>
  <c r="J197" i="2"/>
  <c r="BK170" i="2"/>
  <c r="BK139" i="2"/>
  <c r="BK131" i="4"/>
  <c r="J240" i="5"/>
  <c r="BK320" i="6"/>
  <c r="BK170" i="6"/>
  <c r="J112" i="6"/>
  <c r="BK296" i="6"/>
  <c r="BK237" i="6"/>
  <c r="J124" i="7"/>
  <c r="BK193" i="7"/>
  <c r="BK119" i="8"/>
  <c r="J200" i="8"/>
  <c r="J120" i="9"/>
  <c r="BK99" i="9"/>
  <c r="BK160" i="3"/>
  <c r="BK133" i="3"/>
  <c r="BK135" i="4"/>
  <c r="J138" i="5"/>
  <c r="J287" i="5"/>
  <c r="J159" i="6"/>
  <c r="BK256" i="6"/>
  <c r="BK445" i="6"/>
  <c r="J252" i="7"/>
  <c r="J211" i="7"/>
  <c r="J175" i="8"/>
  <c r="J130" i="9"/>
  <c r="J197" i="9"/>
  <c r="BK194" i="10"/>
  <c r="J121" i="3"/>
  <c r="BK126" i="4"/>
  <c r="J259" i="5"/>
  <c r="BK243" i="6"/>
  <c r="BK130" i="6"/>
  <c r="BK300" i="6"/>
  <c r="BK308" i="6"/>
  <c r="BK184" i="6"/>
  <c r="J222" i="7"/>
  <c r="J196" i="7"/>
  <c r="J154" i="7"/>
  <c r="BK183" i="8"/>
  <c r="J187" i="8"/>
  <c r="BK104" i="9"/>
  <c r="J143" i="9"/>
  <c r="J306" i="10"/>
  <c r="BK305" i="10"/>
  <c r="J154" i="3"/>
  <c r="J94" i="3"/>
  <c r="BK140" i="4"/>
  <c r="BK253" i="5"/>
  <c r="J215" i="5"/>
  <c r="J196" i="5"/>
  <c r="BK143" i="6"/>
  <c r="BK188" i="6"/>
  <c r="BK241" i="6"/>
  <c r="J522" i="6"/>
  <c r="J264" i="6"/>
  <c r="BK177" i="7"/>
  <c r="J154" i="8"/>
  <c r="J115" i="8"/>
  <c r="BK126" i="9"/>
  <c r="J184" i="9"/>
  <c r="BK137" i="9"/>
  <c r="BK233" i="10"/>
  <c r="J272" i="10"/>
  <c r="BK197" i="2"/>
  <c r="J117" i="4"/>
  <c r="J126" i="5"/>
  <c r="J341" i="6"/>
  <c r="BK349" i="6"/>
  <c r="J391" i="6"/>
  <c r="J362" i="6"/>
  <c r="BK207" i="7"/>
  <c r="J159" i="8"/>
  <c r="BK160" i="8"/>
  <c r="J198" i="9"/>
  <c r="J203" i="9"/>
  <c r="BK122" i="9"/>
  <c r="J132" i="9"/>
  <c r="BK189" i="10"/>
  <c r="BK104" i="10"/>
  <c r="BK130" i="10"/>
  <c r="BK237" i="2"/>
  <c r="J182" i="2"/>
  <c r="BK105" i="2"/>
  <c r="BK94" i="3"/>
  <c r="J137" i="4"/>
  <c r="J285" i="5"/>
  <c r="BK224" i="5"/>
  <c r="J485" i="6"/>
  <c r="J276" i="6"/>
  <c r="J546" i="6"/>
  <c r="BK453" i="6"/>
  <c r="BK271" i="7"/>
  <c r="J157" i="8"/>
  <c r="BK180" i="8"/>
  <c r="BK191" i="9"/>
  <c r="BK100" i="9"/>
  <c r="J200" i="9"/>
  <c r="BK121" i="10"/>
  <c r="BK191" i="10"/>
  <c r="J279" i="10"/>
  <c r="BK207" i="10"/>
  <c r="BK199" i="10"/>
  <c r="J213" i="10"/>
  <c r="BK127" i="2"/>
  <c r="J95" i="4"/>
  <c r="BK240" i="5"/>
  <c r="BK230" i="5"/>
  <c r="BK380" i="6"/>
  <c r="J552" i="6"/>
  <c r="J243" i="6"/>
  <c r="J526" i="6"/>
  <c r="BK555" i="6"/>
  <c r="BK264" i="7"/>
  <c r="BK248" i="7"/>
  <c r="BK118" i="8"/>
  <c r="BK129" i="8"/>
  <c r="BK195" i="8"/>
  <c r="J186" i="9"/>
  <c r="BK160" i="9"/>
  <c r="J134" i="9"/>
  <c r="BK186" i="9"/>
  <c r="J163" i="10"/>
  <c r="BK271" i="10"/>
  <c r="BK339" i="10"/>
  <c r="J234" i="2"/>
  <c r="BK192" i="2"/>
  <c r="J170" i="2"/>
  <c r="J122" i="2"/>
  <c r="J250" i="5"/>
  <c r="BK146" i="5"/>
  <c r="J176" i="6"/>
  <c r="BK546" i="6"/>
  <c r="J311" i="6"/>
  <c r="J441" i="6"/>
  <c r="BK218" i="7"/>
  <c r="J100" i="7"/>
  <c r="BK177" i="8"/>
  <c r="J101" i="8"/>
  <c r="BK155" i="9"/>
  <c r="J119" i="2"/>
  <c r="J148" i="3"/>
  <c r="J110" i="4"/>
  <c r="BK184" i="5"/>
  <c r="J222" i="5"/>
  <c r="J453" i="6"/>
  <c r="J184" i="6"/>
  <c r="BK345" i="6"/>
  <c r="BK244" i="6"/>
  <c r="J169" i="7"/>
  <c r="J180" i="8"/>
  <c r="BK200" i="8"/>
  <c r="J191" i="8"/>
  <c r="J129" i="9"/>
  <c r="BK117" i="9"/>
  <c r="BK151" i="9"/>
  <c r="J130" i="10"/>
  <c r="BK112" i="3"/>
  <c r="BK106" i="3"/>
  <c r="J135" i="4"/>
  <c r="J224" i="5"/>
  <c r="BK249" i="5"/>
  <c r="BK558" i="6"/>
  <c r="J509" i="6"/>
  <c r="J403" i="6"/>
  <c r="J534" i="6"/>
  <c r="J566" i="6"/>
  <c r="BK124" i="7"/>
  <c r="BK273" i="7"/>
  <c r="J149" i="8"/>
  <c r="BK139" i="8"/>
  <c r="BK189" i="9"/>
  <c r="BK142" i="9"/>
  <c r="J142" i="9"/>
  <c r="BK120" i="9"/>
  <c r="J312" i="10"/>
  <c r="BK237" i="10"/>
  <c r="BK176" i="10"/>
  <c r="J142" i="2"/>
  <c r="BK101" i="2"/>
  <c r="BK127" i="3"/>
  <c r="J144" i="3"/>
  <c r="BK120" i="4"/>
  <c r="BK287" i="5"/>
  <c r="BK285" i="5"/>
  <c r="BK359" i="6"/>
  <c r="BK103" i="6"/>
  <c r="J160" i="6"/>
  <c r="BK159" i="6"/>
  <c r="BK252" i="7"/>
  <c r="J264" i="7"/>
  <c r="BK134" i="8"/>
  <c r="BK181" i="8"/>
  <c r="BK167" i="9"/>
  <c r="J111" i="9"/>
  <c r="J160" i="9"/>
  <c r="BK299" i="10"/>
  <c r="J336" i="10"/>
  <c r="J213" i="2"/>
  <c r="BK171" i="2"/>
  <c r="BK123" i="3"/>
  <c r="J263" i="5"/>
  <c r="J172" i="5"/>
  <c r="J237" i="6"/>
  <c r="J108" i="6"/>
  <c r="BK353" i="6"/>
  <c r="BK567" i="6"/>
  <c r="J193" i="7"/>
  <c r="BK174" i="8"/>
  <c r="J169" i="8"/>
  <c r="J121" i="9"/>
  <c r="BK121" i="9"/>
  <c r="J195" i="9"/>
  <c r="BK123" i="9"/>
  <c r="J112" i="9"/>
  <c r="J311" i="10"/>
  <c r="BK217" i="10"/>
  <c r="BK264" i="10"/>
  <c r="J220" i="2"/>
  <c r="BK211" i="2"/>
  <c r="BK158" i="2"/>
  <c r="J157" i="3"/>
  <c r="J135" i="3"/>
  <c r="J243" i="5"/>
  <c r="BK256" i="5"/>
  <c r="J164" i="6"/>
  <c r="J323" i="6"/>
  <c r="BK126" i="6"/>
  <c r="J231" i="7"/>
  <c r="J119" i="8"/>
  <c r="J174" i="8"/>
  <c r="BK134" i="9"/>
  <c r="J119" i="9"/>
  <c r="BK119" i="9"/>
  <c r="J121" i="10"/>
  <c r="J275" i="10"/>
  <c r="J280" i="10"/>
  <c r="J133" i="10"/>
  <c r="BK107" i="4"/>
  <c r="BK271" i="5"/>
  <c r="BK138" i="5"/>
  <c r="BK252" i="6"/>
  <c r="BK481" i="6"/>
  <c r="BK504" i="6"/>
  <c r="J333" i="6"/>
  <c r="J252" i="6"/>
  <c r="J142" i="7"/>
  <c r="BK162" i="7"/>
  <c r="BK165" i="8"/>
  <c r="J103" i="8"/>
  <c r="BK115" i="8"/>
  <c r="BK101" i="8"/>
  <c r="J110" i="9"/>
  <c r="BK146" i="9"/>
  <c r="J257" i="10"/>
  <c r="J226" i="2"/>
  <c r="J190" i="2"/>
  <c r="BK133" i="2"/>
  <c r="BK238" i="5"/>
  <c r="J238" i="5"/>
  <c r="BK108" i="6"/>
  <c r="BK154" i="6"/>
  <c r="J368" i="6"/>
  <c r="J502" i="6"/>
  <c r="J438" i="6"/>
  <c r="BK200" i="7"/>
  <c r="J131" i="8"/>
  <c r="J146" i="8"/>
  <c r="J145" i="9"/>
  <c r="BK148" i="3"/>
  <c r="BK137" i="4"/>
  <c r="BK222" i="5"/>
  <c r="J109" i="5"/>
  <c r="J497" i="6"/>
  <c r="J337" i="6"/>
  <c r="J280" i="6"/>
  <c r="BK566" i="6"/>
  <c r="BK169" i="7"/>
  <c r="BK139" i="9"/>
  <c r="J124" i="9"/>
  <c r="BK279" i="10"/>
  <c r="BK280" i="10"/>
  <c r="BK146" i="3"/>
  <c r="J104" i="4"/>
  <c r="J230" i="5"/>
  <c r="BK154" i="5"/>
  <c r="J449" i="6"/>
  <c r="BK280" i="6"/>
  <c r="BK489" i="6"/>
  <c r="BK284" i="6"/>
  <c r="J268" i="7"/>
  <c r="BK148" i="7"/>
  <c r="BK172" i="8"/>
  <c r="J114" i="8"/>
  <c r="BK181" i="9"/>
  <c r="J131" i="9"/>
  <c r="J157" i="9"/>
  <c r="BK259" i="10"/>
  <c r="BK257" i="10"/>
  <c r="BK336" i="10"/>
  <c r="BK107" i="2"/>
  <c r="J106" i="3"/>
  <c r="BK154" i="3"/>
  <c r="J100" i="3"/>
  <c r="BK117" i="4"/>
  <c r="BK215" i="5"/>
  <c r="J124" i="5"/>
  <c r="J473" i="6"/>
  <c r="BK264" i="6"/>
  <c r="BK477" i="6"/>
  <c r="J173" i="7"/>
  <c r="BK142" i="7"/>
  <c r="J188" i="8"/>
  <c r="J121" i="8"/>
  <c r="BK138" i="9"/>
  <c r="BK116" i="9"/>
  <c r="BK103" i="9"/>
  <c r="BK310" i="10"/>
  <c r="J259" i="10"/>
  <c r="BK161" i="10"/>
  <c r="J204" i="2"/>
  <c r="J115" i="3"/>
  <c r="J101" i="4"/>
  <c r="BK121" i="5"/>
  <c r="J188" i="6"/>
  <c r="J308" i="6"/>
  <c r="BK149" i="6"/>
  <c r="BK457" i="6"/>
  <c r="J244" i="6"/>
  <c r="J148" i="7"/>
  <c r="BK197" i="8"/>
  <c r="BK106" i="8"/>
  <c r="BK132" i="9"/>
  <c r="J114" i="9"/>
  <c r="BK105" i="9"/>
  <c r="J203" i="10"/>
  <c r="BK123" i="10"/>
  <c r="J339" i="10"/>
  <c r="J98" i="13" l="1"/>
  <c r="J63" i="13" s="1"/>
  <c r="P86" i="13"/>
  <c r="P85" i="13" s="1"/>
  <c r="R86" i="13"/>
  <c r="R85" i="13" s="1"/>
  <c r="T86" i="13"/>
  <c r="T85" i="13" s="1"/>
  <c r="BK86" i="13"/>
  <c r="BK85" i="13" s="1"/>
  <c r="J85" i="13" s="1"/>
  <c r="F36" i="2"/>
  <c r="R100" i="2"/>
  <c r="P169" i="2"/>
  <c r="T187" i="2"/>
  <c r="R228" i="2"/>
  <c r="P114" i="3"/>
  <c r="BK147" i="3"/>
  <c r="J147" i="3"/>
  <c r="J69" i="3" s="1"/>
  <c r="P98" i="4"/>
  <c r="BK134" i="4"/>
  <c r="J134" i="4"/>
  <c r="J69" i="4"/>
  <c r="P106" i="5"/>
  <c r="R214" i="5"/>
  <c r="P233" i="5"/>
  <c r="BK258" i="5"/>
  <c r="J258" i="5"/>
  <c r="J73" i="5"/>
  <c r="P284" i="5"/>
  <c r="R102" i="6"/>
  <c r="T136" i="6"/>
  <c r="T310" i="6"/>
  <c r="T440" i="6"/>
  <c r="R565" i="6"/>
  <c r="R564" i="6"/>
  <c r="T99" i="7"/>
  <c r="T217" i="7"/>
  <c r="T253" i="7"/>
  <c r="R267" i="7"/>
  <c r="R262" i="7" s="1"/>
  <c r="P194" i="8"/>
  <c r="BK102" i="9"/>
  <c r="J102" i="9"/>
  <c r="J67" i="9"/>
  <c r="BK108" i="9"/>
  <c r="J108" i="9"/>
  <c r="J68" i="9"/>
  <c r="T108" i="9"/>
  <c r="P141" i="9"/>
  <c r="P175" i="9"/>
  <c r="BK216" i="10"/>
  <c r="J216" i="10"/>
  <c r="J66" i="10"/>
  <c r="T232" i="10"/>
  <c r="P270" i="10"/>
  <c r="P274" i="10"/>
  <c r="BK313" i="10"/>
  <c r="J313" i="10" s="1"/>
  <c r="J77" i="10" s="1"/>
  <c r="T100" i="2"/>
  <c r="R169" i="2"/>
  <c r="T203" i="2"/>
  <c r="R126" i="3"/>
  <c r="R125" i="3" s="1"/>
  <c r="R125" i="4"/>
  <c r="R97" i="4" s="1"/>
  <c r="R92" i="4" s="1"/>
  <c r="BK153" i="5"/>
  <c r="J153" i="5"/>
  <c r="J67" i="5"/>
  <c r="P242" i="5"/>
  <c r="R258" i="5"/>
  <c r="R284" i="5"/>
  <c r="T102" i="6"/>
  <c r="P136" i="6"/>
  <c r="P310" i="6"/>
  <c r="P440" i="6"/>
  <c r="P99" i="7"/>
  <c r="BK217" i="7"/>
  <c r="J217" i="7"/>
  <c r="J68" i="7"/>
  <c r="BK267" i="7"/>
  <c r="J267" i="7"/>
  <c r="J74" i="7" s="1"/>
  <c r="BK98" i="8"/>
  <c r="T103" i="10"/>
  <c r="R232" i="10"/>
  <c r="T270" i="10"/>
  <c r="R274" i="10"/>
  <c r="R313" i="10"/>
  <c r="R141" i="2"/>
  <c r="BK203" i="2"/>
  <c r="J203" i="2"/>
  <c r="J74" i="2" s="1"/>
  <c r="T114" i="3"/>
  <c r="R147" i="3"/>
  <c r="T125" i="4"/>
  <c r="BK106" i="5"/>
  <c r="P214" i="5"/>
  <c r="BK242" i="5"/>
  <c r="J242" i="5"/>
  <c r="J72" i="5" s="1"/>
  <c r="T270" i="5"/>
  <c r="P102" i="6"/>
  <c r="R136" i="6"/>
  <c r="R310" i="6"/>
  <c r="BK440" i="6"/>
  <c r="J440" i="6"/>
  <c r="J74" i="6"/>
  <c r="P565" i="6"/>
  <c r="P564" i="6" s="1"/>
  <c r="P195" i="7"/>
  <c r="R206" i="7"/>
  <c r="R194" i="8"/>
  <c r="R97" i="9"/>
  <c r="R96" i="9"/>
  <c r="R102" i="9"/>
  <c r="R115" i="9"/>
  <c r="BK154" i="9"/>
  <c r="J154" i="9"/>
  <c r="J72" i="9"/>
  <c r="R154" i="9"/>
  <c r="R153" i="9" s="1"/>
  <c r="P103" i="10"/>
  <c r="T256" i="10"/>
  <c r="R283" i="10"/>
  <c r="R282" i="10" s="1"/>
  <c r="P326" i="10"/>
  <c r="BK100" i="2"/>
  <c r="J100" i="2" s="1"/>
  <c r="J65" i="2" s="1"/>
  <c r="P187" i="2"/>
  <c r="T228" i="2"/>
  <c r="T93" i="3"/>
  <c r="T92" i="3"/>
  <c r="P126" i="3"/>
  <c r="P125" i="3"/>
  <c r="BK98" i="4"/>
  <c r="J98" i="4"/>
  <c r="J67" i="4"/>
  <c r="R134" i="4"/>
  <c r="T153" i="5"/>
  <c r="T242" i="5"/>
  <c r="P258" i="5"/>
  <c r="BK284" i="5"/>
  <c r="J284" i="5" s="1"/>
  <c r="J75" i="5" s="1"/>
  <c r="R203" i="6"/>
  <c r="R328" i="6"/>
  <c r="P361" i="6"/>
  <c r="P548" i="6"/>
  <c r="R195" i="7"/>
  <c r="T206" i="7"/>
  <c r="T267" i="7"/>
  <c r="T262" i="7"/>
  <c r="T98" i="8"/>
  <c r="P199" i="8"/>
  <c r="T97" i="9"/>
  <c r="T96" i="9"/>
  <c r="T102" i="9"/>
  <c r="T115" i="9"/>
  <c r="P154" i="9"/>
  <c r="T154" i="9"/>
  <c r="T216" i="10"/>
  <c r="P256" i="10"/>
  <c r="P283" i="10"/>
  <c r="T326" i="10"/>
  <c r="P141" i="2"/>
  <c r="R187" i="2"/>
  <c r="P228" i="2"/>
  <c r="R93" i="3"/>
  <c r="T126" i="3"/>
  <c r="T125" i="3" s="1"/>
  <c r="BK125" i="4"/>
  <c r="J125" i="4"/>
  <c r="J68" i="4" s="1"/>
  <c r="R153" i="5"/>
  <c r="R242" i="5"/>
  <c r="R270" i="5"/>
  <c r="T284" i="5"/>
  <c r="P203" i="6"/>
  <c r="T328" i="6"/>
  <c r="BK361" i="6"/>
  <c r="J361" i="6" s="1"/>
  <c r="J73" i="6" s="1"/>
  <c r="BK548" i="6"/>
  <c r="J548" i="6" s="1"/>
  <c r="J75" i="6" s="1"/>
  <c r="T565" i="6"/>
  <c r="T564" i="6" s="1"/>
  <c r="R99" i="7"/>
  <c r="P217" i="7"/>
  <c r="P253" i="7"/>
  <c r="R98" i="8"/>
  <c r="R97" i="8" s="1"/>
  <c r="BK199" i="8"/>
  <c r="J199" i="8"/>
  <c r="J69" i="8" s="1"/>
  <c r="BK97" i="9"/>
  <c r="BK96" i="9" s="1"/>
  <c r="J96" i="9" s="1"/>
  <c r="J64" i="9" s="1"/>
  <c r="P115" i="9"/>
  <c r="T141" i="9"/>
  <c r="R175" i="9"/>
  <c r="R103" i="10"/>
  <c r="P232" i="10"/>
  <c r="BK283" i="10"/>
  <c r="J283" i="10" s="1"/>
  <c r="J76" i="10" s="1"/>
  <c r="R326" i="10"/>
  <c r="BK141" i="2"/>
  <c r="J141" i="2"/>
  <c r="J66" i="2" s="1"/>
  <c r="BK187" i="2"/>
  <c r="J187" i="2"/>
  <c r="J71" i="2" s="1"/>
  <c r="BK228" i="2"/>
  <c r="J228" i="2" s="1"/>
  <c r="J75" i="2" s="1"/>
  <c r="P93" i="3"/>
  <c r="P92" i="3" s="1"/>
  <c r="R114" i="3"/>
  <c r="T147" i="3"/>
  <c r="P125" i="4"/>
  <c r="T106" i="5"/>
  <c r="BK214" i="5"/>
  <c r="J214" i="5"/>
  <c r="J68" i="5"/>
  <c r="T233" i="5"/>
  <c r="T258" i="5"/>
  <c r="T232" i="5" s="1"/>
  <c r="BK203" i="6"/>
  <c r="J203" i="6"/>
  <c r="J68" i="6" s="1"/>
  <c r="BK328" i="6"/>
  <c r="R361" i="6"/>
  <c r="R548" i="6"/>
  <c r="BK99" i="7"/>
  <c r="J99" i="7" s="1"/>
  <c r="J65" i="7" s="1"/>
  <c r="T195" i="7"/>
  <c r="P206" i="7"/>
  <c r="BK253" i="7"/>
  <c r="J253" i="7" s="1"/>
  <c r="J71" i="7" s="1"/>
  <c r="P267" i="7"/>
  <c r="P262" i="7"/>
  <c r="P98" i="8"/>
  <c r="P97" i="8" s="1"/>
  <c r="P91" i="8" s="1"/>
  <c r="AU63" i="1" s="1"/>
  <c r="T194" i="8"/>
  <c r="P97" i="9"/>
  <c r="P96" i="9"/>
  <c r="P102" i="9"/>
  <c r="P108" i="9"/>
  <c r="R108" i="9"/>
  <c r="R141" i="9"/>
  <c r="BK175" i="9"/>
  <c r="J175" i="9" s="1"/>
  <c r="J73" i="9" s="1"/>
  <c r="P216" i="10"/>
  <c r="BK256" i="10"/>
  <c r="J256" i="10"/>
  <c r="J70" i="10" s="1"/>
  <c r="BK270" i="10"/>
  <c r="J270" i="10"/>
  <c r="J73" i="10" s="1"/>
  <c r="BK274" i="10"/>
  <c r="J274" i="10"/>
  <c r="J74" i="10"/>
  <c r="P313" i="10"/>
  <c r="T141" i="2"/>
  <c r="BK169" i="2"/>
  <c r="J169" i="2" s="1"/>
  <c r="J70" i="2" s="1"/>
  <c r="R203" i="2"/>
  <c r="R202" i="2"/>
  <c r="BK114" i="3"/>
  <c r="J114" i="3" s="1"/>
  <c r="J66" i="3" s="1"/>
  <c r="P147" i="3"/>
  <c r="T98" i="4"/>
  <c r="P134" i="4"/>
  <c r="R106" i="5"/>
  <c r="R99" i="5"/>
  <c r="T214" i="5"/>
  <c r="BK233" i="5"/>
  <c r="J233" i="5"/>
  <c r="J71" i="5"/>
  <c r="BK270" i="5"/>
  <c r="J270" i="5"/>
  <c r="J74" i="5"/>
  <c r="BK102" i="6"/>
  <c r="J102" i="6"/>
  <c r="J66" i="6" s="1"/>
  <c r="BK136" i="6"/>
  <c r="J136" i="6"/>
  <c r="J67" i="6" s="1"/>
  <c r="BK310" i="6"/>
  <c r="J310" i="6"/>
  <c r="J69" i="6"/>
  <c r="R440" i="6"/>
  <c r="BK565" i="6"/>
  <c r="J565" i="6"/>
  <c r="J77" i="6"/>
  <c r="R217" i="7"/>
  <c r="R199" i="8"/>
  <c r="BK103" i="10"/>
  <c r="J103" i="10" s="1"/>
  <c r="J65" i="10" s="1"/>
  <c r="BK232" i="10"/>
  <c r="J232" i="10"/>
  <c r="J68" i="10"/>
  <c r="R270" i="10"/>
  <c r="R269" i="10"/>
  <c r="T274" i="10"/>
  <c r="T313" i="10"/>
  <c r="P100" i="2"/>
  <c r="P99" i="2"/>
  <c r="T169" i="2"/>
  <c r="T99" i="2"/>
  <c r="P203" i="2"/>
  <c r="P202" i="2"/>
  <c r="BK93" i="3"/>
  <c r="J93" i="3" s="1"/>
  <c r="J65" i="3" s="1"/>
  <c r="BK126" i="3"/>
  <c r="BK125" i="3" s="1"/>
  <c r="J125" i="3" s="1"/>
  <c r="J67" i="3" s="1"/>
  <c r="R98" i="4"/>
  <c r="T134" i="4"/>
  <c r="P153" i="5"/>
  <c r="R233" i="5"/>
  <c r="R232" i="5"/>
  <c r="P270" i="5"/>
  <c r="T203" i="6"/>
  <c r="P328" i="6"/>
  <c r="P327" i="6" s="1"/>
  <c r="P326" i="6" s="1"/>
  <c r="T361" i="6"/>
  <c r="T548" i="6"/>
  <c r="BK195" i="7"/>
  <c r="J195" i="7" s="1"/>
  <c r="J66" i="7" s="1"/>
  <c r="BK206" i="7"/>
  <c r="J206" i="7" s="1"/>
  <c r="J67" i="7" s="1"/>
  <c r="R253" i="7"/>
  <c r="BK194" i="8"/>
  <c r="J194" i="8"/>
  <c r="J68" i="8" s="1"/>
  <c r="T199" i="8"/>
  <c r="BK115" i="9"/>
  <c r="J115" i="9" s="1"/>
  <c r="J69" i="9" s="1"/>
  <c r="BK141" i="9"/>
  <c r="J141" i="9" s="1"/>
  <c r="J70" i="9" s="1"/>
  <c r="T175" i="9"/>
  <c r="T153" i="9"/>
  <c r="R216" i="10"/>
  <c r="R256" i="10"/>
  <c r="T283" i="10"/>
  <c r="T282" i="10"/>
  <c r="BK326" i="10"/>
  <c r="J326" i="10"/>
  <c r="J79" i="10" s="1"/>
  <c r="BK229" i="5"/>
  <c r="J229" i="5"/>
  <c r="J69" i="5" s="1"/>
  <c r="BK266" i="10"/>
  <c r="J266" i="10"/>
  <c r="J71" i="10" s="1"/>
  <c r="BK94" i="4"/>
  <c r="J94" i="4"/>
  <c r="J65" i="4" s="1"/>
  <c r="J56" i="5"/>
  <c r="BK251" i="7"/>
  <c r="BK250" i="7"/>
  <c r="J250" i="7"/>
  <c r="J69" i="7" s="1"/>
  <c r="BK93" i="8"/>
  <c r="J93" i="8"/>
  <c r="J65" i="8" s="1"/>
  <c r="BK225" i="10"/>
  <c r="J225" i="10" s="1"/>
  <c r="J67" i="10" s="1"/>
  <c r="BK150" i="2"/>
  <c r="J150" i="2" s="1"/>
  <c r="J67" i="2" s="1"/>
  <c r="BK100" i="5"/>
  <c r="J100" i="5" s="1"/>
  <c r="J65" i="5" s="1"/>
  <c r="BK263" i="7"/>
  <c r="BK139" i="4"/>
  <c r="J139" i="4"/>
  <c r="J70" i="4" s="1"/>
  <c r="BK272" i="7"/>
  <c r="J272" i="7" s="1"/>
  <c r="J75" i="7" s="1"/>
  <c r="BK163" i="2"/>
  <c r="J163" i="2" s="1"/>
  <c r="J69" i="2" s="1"/>
  <c r="BK199" i="2"/>
  <c r="J199" i="2" s="1"/>
  <c r="J72" i="2" s="1"/>
  <c r="BK236" i="2"/>
  <c r="J236" i="2"/>
  <c r="J76" i="2"/>
  <c r="BK324" i="10"/>
  <c r="J324" i="10"/>
  <c r="J78" i="10"/>
  <c r="BK296" i="5"/>
  <c r="J296" i="5"/>
  <c r="J76" i="5" s="1"/>
  <c r="F96" i="6"/>
  <c r="BK243" i="10"/>
  <c r="J243" i="10" s="1"/>
  <c r="J69" i="10" s="1"/>
  <c r="BK157" i="2"/>
  <c r="J157" i="2" s="1"/>
  <c r="J68" i="2" s="1"/>
  <c r="BK269" i="10"/>
  <c r="J269" i="10"/>
  <c r="J72" i="10"/>
  <c r="F59" i="10"/>
  <c r="BE135" i="10"/>
  <c r="BE272" i="10"/>
  <c r="BE275" i="10"/>
  <c r="BE279" i="10"/>
  <c r="BE299" i="10"/>
  <c r="BE305" i="10"/>
  <c r="BE325" i="10"/>
  <c r="BE333" i="10"/>
  <c r="BE336" i="10"/>
  <c r="BE339" i="10"/>
  <c r="J95" i="10"/>
  <c r="BE163" i="10"/>
  <c r="BE261" i="10"/>
  <c r="BE284" i="10"/>
  <c r="BE314" i="10"/>
  <c r="BK101" i="9"/>
  <c r="J101" i="9" s="1"/>
  <c r="J66" i="9" s="1"/>
  <c r="E50" i="10"/>
  <c r="BE185" i="10"/>
  <c r="BE189" i="10"/>
  <c r="BE201" i="10"/>
  <c r="BE310" i="10"/>
  <c r="BE312" i="10"/>
  <c r="BE113" i="10"/>
  <c r="BE194" i="10"/>
  <c r="BE207" i="10"/>
  <c r="BE264" i="10"/>
  <c r="BE271" i="10"/>
  <c r="BE327" i="10"/>
  <c r="BE104" i="10"/>
  <c r="BE121" i="10"/>
  <c r="BE167" i="10"/>
  <c r="BE176" i="10"/>
  <c r="BE199" i="10"/>
  <c r="BE205" i="10"/>
  <c r="BE233" i="10"/>
  <c r="BE238" i="10"/>
  <c r="BE244" i="10"/>
  <c r="BE267" i="10"/>
  <c r="BE306" i="10"/>
  <c r="BE320" i="10"/>
  <c r="BE330" i="10"/>
  <c r="BE123" i="10"/>
  <c r="BE130" i="10"/>
  <c r="BE133" i="10"/>
  <c r="BE138" i="10"/>
  <c r="BE140" i="10"/>
  <c r="BE161" i="10"/>
  <c r="BE191" i="10"/>
  <c r="BE203" i="10"/>
  <c r="BE213" i="10"/>
  <c r="BE217" i="10"/>
  <c r="BE257" i="10"/>
  <c r="BE280" i="10"/>
  <c r="BE289" i="10"/>
  <c r="BE293" i="10"/>
  <c r="BE322" i="10"/>
  <c r="BE223" i="10"/>
  <c r="BE226" i="10"/>
  <c r="BE237" i="10"/>
  <c r="BE155" i="10"/>
  <c r="BE165" i="10"/>
  <c r="BE259" i="10"/>
  <c r="BE301" i="10"/>
  <c r="BE311" i="10"/>
  <c r="J89" i="9"/>
  <c r="BE99" i="9"/>
  <c r="BE116" i="9"/>
  <c r="BE117" i="9"/>
  <c r="BE121" i="9"/>
  <c r="BE138" i="9"/>
  <c r="BE150" i="9"/>
  <c r="BE167" i="9"/>
  <c r="BE172" i="9"/>
  <c r="J98" i="8"/>
  <c r="J67" i="8"/>
  <c r="BE118" i="9"/>
  <c r="BE143" i="9"/>
  <c r="BE144" i="9"/>
  <c r="BE160" i="9"/>
  <c r="BE192" i="9"/>
  <c r="BE109" i="9"/>
  <c r="BE114" i="9"/>
  <c r="BE126" i="9"/>
  <c r="BE127" i="9"/>
  <c r="BE139" i="9"/>
  <c r="BE147" i="9"/>
  <c r="BE165" i="9"/>
  <c r="BE176" i="9"/>
  <c r="BE189" i="9"/>
  <c r="BE191" i="9"/>
  <c r="BE200" i="9"/>
  <c r="E83" i="9"/>
  <c r="F92" i="9"/>
  <c r="BE100" i="9"/>
  <c r="BE103" i="9"/>
  <c r="BE120" i="9"/>
  <c r="BE128" i="9"/>
  <c r="BE151" i="9"/>
  <c r="BE152" i="9"/>
  <c r="BE155" i="9"/>
  <c r="BE157" i="9"/>
  <c r="BE178" i="9"/>
  <c r="BE98" i="9"/>
  <c r="BE105" i="9"/>
  <c r="BE125" i="9"/>
  <c r="BE132" i="9"/>
  <c r="BE133" i="9"/>
  <c r="BE135" i="9"/>
  <c r="BE136" i="9"/>
  <c r="BE107" i="9"/>
  <c r="BE111" i="9"/>
  <c r="BE122" i="9"/>
  <c r="BE123" i="9"/>
  <c r="BE124" i="9"/>
  <c r="BE129" i="9"/>
  <c r="BE146" i="9"/>
  <c r="BE148" i="9"/>
  <c r="BE149" i="9"/>
  <c r="BE184" i="9"/>
  <c r="BE186" i="9"/>
  <c r="BE195" i="9"/>
  <c r="BE197" i="9"/>
  <c r="BE198" i="9"/>
  <c r="BE201" i="9"/>
  <c r="BE203" i="9"/>
  <c r="BE112" i="9"/>
  <c r="BE134" i="9"/>
  <c r="BE140" i="9"/>
  <c r="BE181" i="9"/>
  <c r="BE104" i="9"/>
  <c r="BE106" i="9"/>
  <c r="BE110" i="9"/>
  <c r="BE113" i="9"/>
  <c r="BE119" i="9"/>
  <c r="BE130" i="9"/>
  <c r="BE131" i="9"/>
  <c r="BE137" i="9"/>
  <c r="BE142" i="9"/>
  <c r="BE145" i="9"/>
  <c r="BE162" i="9"/>
  <c r="BE170" i="9"/>
  <c r="BE194" i="9"/>
  <c r="E50" i="8"/>
  <c r="F88" i="8"/>
  <c r="BE131" i="8"/>
  <c r="BE144" i="8"/>
  <c r="BE163" i="8"/>
  <c r="BE172" i="8"/>
  <c r="J251" i="7"/>
  <c r="J70" i="7"/>
  <c r="BE99" i="8"/>
  <c r="BE108" i="8"/>
  <c r="BE116" i="8"/>
  <c r="BE118" i="8"/>
  <c r="BE169" i="8"/>
  <c r="BE184" i="8"/>
  <c r="BE187" i="8"/>
  <c r="BE188" i="8"/>
  <c r="BE171" i="8"/>
  <c r="BE185" i="8"/>
  <c r="BE191" i="8"/>
  <c r="BE197" i="8"/>
  <c r="J56" i="8"/>
  <c r="BE111" i="8"/>
  <c r="BE113" i="8"/>
  <c r="BE119" i="8"/>
  <c r="BE124" i="8"/>
  <c r="BE129" i="8"/>
  <c r="BE134" i="8"/>
  <c r="BE149" i="8"/>
  <c r="BE160" i="8"/>
  <c r="BE162" i="8"/>
  <c r="BE189" i="8"/>
  <c r="BE94" i="8"/>
  <c r="BE101" i="8"/>
  <c r="BE126" i="8"/>
  <c r="BE165" i="8"/>
  <c r="BE180" i="8"/>
  <c r="J263" i="7"/>
  <c r="J73" i="7"/>
  <c r="BE115" i="8"/>
  <c r="BE152" i="8"/>
  <c r="BE157" i="8"/>
  <c r="BE174" i="8"/>
  <c r="BE178" i="8"/>
  <c r="BE181" i="8"/>
  <c r="BE183" i="8"/>
  <c r="BE121" i="8"/>
  <c r="BE136" i="8"/>
  <c r="BE141" i="8"/>
  <c r="BE200" i="8"/>
  <c r="BE202" i="8"/>
  <c r="BE103" i="8"/>
  <c r="BE106" i="8"/>
  <c r="BE114" i="8"/>
  <c r="BE139" i="8"/>
  <c r="BE146" i="8"/>
  <c r="BE154" i="8"/>
  <c r="BE159" i="8"/>
  <c r="BE166" i="8"/>
  <c r="BE168" i="8"/>
  <c r="BE175" i="8"/>
  <c r="BE177" i="8"/>
  <c r="BE195" i="8"/>
  <c r="BE204" i="8"/>
  <c r="BK101" i="6"/>
  <c r="J101" i="6" s="1"/>
  <c r="J65" i="6" s="1"/>
  <c r="J328" i="6"/>
  <c r="J72" i="6" s="1"/>
  <c r="J91" i="7"/>
  <c r="BE185" i="7"/>
  <c r="BE240" i="7"/>
  <c r="BE268" i="7"/>
  <c r="BE271" i="7"/>
  <c r="BE273" i="7"/>
  <c r="F59" i="7"/>
  <c r="BE106" i="7"/>
  <c r="BE124" i="7"/>
  <c r="BE162" i="7"/>
  <c r="BE165" i="7"/>
  <c r="BE169" i="7"/>
  <c r="BE173" i="7"/>
  <c r="BE181" i="7"/>
  <c r="BE222" i="7"/>
  <c r="BE226" i="7"/>
  <c r="BE236" i="7"/>
  <c r="E85" i="7"/>
  <c r="BE130" i="7"/>
  <c r="BE136" i="7"/>
  <c r="BE177" i="7"/>
  <c r="BE254" i="7"/>
  <c r="BK564" i="6"/>
  <c r="J564" i="6" s="1"/>
  <c r="J76" i="6" s="1"/>
  <c r="BE154" i="7"/>
  <c r="BE218" i="7"/>
  <c r="BE248" i="7"/>
  <c r="BE252" i="7"/>
  <c r="BE258" i="7"/>
  <c r="BE264" i="7"/>
  <c r="BE200" i="7"/>
  <c r="BE118" i="7"/>
  <c r="BE207" i="7"/>
  <c r="BE235" i="7"/>
  <c r="BE100" i="7"/>
  <c r="BE112" i="7"/>
  <c r="BE142" i="7"/>
  <c r="BE148" i="7"/>
  <c r="BE204" i="7"/>
  <c r="BE211" i="7"/>
  <c r="BE244" i="7"/>
  <c r="BE189" i="7"/>
  <c r="BE193" i="7"/>
  <c r="BE196" i="7"/>
  <c r="BE215" i="7"/>
  <c r="BE230" i="7"/>
  <c r="BE231" i="7"/>
  <c r="J106" i="5"/>
  <c r="J66" i="5" s="1"/>
  <c r="BE108" i="6"/>
  <c r="BE296" i="6"/>
  <c r="BE311" i="6"/>
  <c r="BE337" i="6"/>
  <c r="BE380" i="6"/>
  <c r="BE403" i="6"/>
  <c r="BE441" i="6"/>
  <c r="BE497" i="6"/>
  <c r="BE546" i="6"/>
  <c r="BE558" i="6"/>
  <c r="BE561" i="6"/>
  <c r="BE566" i="6"/>
  <c r="BE567" i="6"/>
  <c r="BE170" i="6"/>
  <c r="BE192" i="6"/>
  <c r="BE264" i="6"/>
  <c r="BE276" i="6"/>
  <c r="BE509" i="6"/>
  <c r="BE514" i="6"/>
  <c r="BE552" i="6"/>
  <c r="J56" i="6"/>
  <c r="BE201" i="6"/>
  <c r="BE233" i="6"/>
  <c r="BE237" i="6"/>
  <c r="BE241" i="6"/>
  <c r="BE242" i="6"/>
  <c r="BE244" i="6"/>
  <c r="BE252" i="6"/>
  <c r="BE268" i="6"/>
  <c r="BE272" i="6"/>
  <c r="BE445" i="6"/>
  <c r="BE538" i="6"/>
  <c r="BE549" i="6"/>
  <c r="BE103" i="6"/>
  <c r="BE130" i="6"/>
  <c r="BE215" i="6"/>
  <c r="BE280" i="6"/>
  <c r="BE414" i="6"/>
  <c r="BE426" i="6"/>
  <c r="BE432" i="6"/>
  <c r="BE438" i="6"/>
  <c r="BE473" i="6"/>
  <c r="BE477" i="6"/>
  <c r="BE503" i="6"/>
  <c r="BE530" i="6"/>
  <c r="E50" i="6"/>
  <c r="BE126" i="6"/>
  <c r="BE143" i="6"/>
  <c r="BE154" i="6"/>
  <c r="BE159" i="6"/>
  <c r="BE160" i="6"/>
  <c r="BE211" i="6"/>
  <c r="BE248" i="6"/>
  <c r="BE288" i="6"/>
  <c r="BE323" i="6"/>
  <c r="BE341" i="6"/>
  <c r="BE353" i="6"/>
  <c r="BE449" i="6"/>
  <c r="BE453" i="6"/>
  <c r="BE489" i="6"/>
  <c r="BE542" i="6"/>
  <c r="BE104" i="6"/>
  <c r="BE112" i="6"/>
  <c r="BE116" i="6"/>
  <c r="BE122" i="6"/>
  <c r="BE134" i="6"/>
  <c r="BE164" i="6"/>
  <c r="BE176" i="6"/>
  <c r="BE256" i="6"/>
  <c r="BE284" i="6"/>
  <c r="BE304" i="6"/>
  <c r="BE308" i="6"/>
  <c r="BE329" i="6"/>
  <c r="BE333" i="6"/>
  <c r="BE359" i="6"/>
  <c r="BE374" i="6"/>
  <c r="BE386" i="6"/>
  <c r="BE391" i="6"/>
  <c r="BE409" i="6"/>
  <c r="BE461" i="6"/>
  <c r="BE504" i="6"/>
  <c r="BE518" i="6"/>
  <c r="BE522" i="6"/>
  <c r="BE555" i="6"/>
  <c r="BE149" i="6"/>
  <c r="BE204" i="6"/>
  <c r="BE223" i="6"/>
  <c r="BE243" i="6"/>
  <c r="BE300" i="6"/>
  <c r="BE317" i="6"/>
  <c r="BE320" i="6"/>
  <c r="BE349" i="6"/>
  <c r="BE368" i="6"/>
  <c r="BE465" i="6"/>
  <c r="BE469" i="6"/>
  <c r="BE481" i="6"/>
  <c r="BE501" i="6"/>
  <c r="BE502" i="6"/>
  <c r="BE526" i="6"/>
  <c r="BE137" i="6"/>
  <c r="BE184" i="6"/>
  <c r="BE188" i="6"/>
  <c r="BE219" i="6"/>
  <c r="BE228" i="6"/>
  <c r="BE260" i="6"/>
  <c r="BE292" i="6"/>
  <c r="BE314" i="6"/>
  <c r="BE345" i="6"/>
  <c r="BE362" i="6"/>
  <c r="BE457" i="6"/>
  <c r="BE485" i="6"/>
  <c r="BE493" i="6"/>
  <c r="BE534" i="6"/>
  <c r="BE124" i="5"/>
  <c r="BE224" i="5"/>
  <c r="BE271" i="5"/>
  <c r="BE273" i="5"/>
  <c r="BE287" i="5"/>
  <c r="BE289" i="5"/>
  <c r="BE297" i="5"/>
  <c r="BE107" i="5"/>
  <c r="BE141" i="5"/>
  <c r="BE184" i="5"/>
  <c r="BE261" i="5"/>
  <c r="BE109" i="5"/>
  <c r="BE138" i="5"/>
  <c r="BE146" i="5"/>
  <c r="BE240" i="5"/>
  <c r="BE259" i="5"/>
  <c r="BE275" i="5"/>
  <c r="BE285" i="5"/>
  <c r="BE238" i="5"/>
  <c r="BE250" i="5"/>
  <c r="BE253" i="5"/>
  <c r="BE101" i="5"/>
  <c r="BE156" i="5"/>
  <c r="BE219" i="5"/>
  <c r="BE222" i="5"/>
  <c r="BE234" i="5"/>
  <c r="BE243" i="5"/>
  <c r="BE252" i="5"/>
  <c r="BK97" i="4"/>
  <c r="J97" i="4"/>
  <c r="J66" i="4" s="1"/>
  <c r="E50" i="5"/>
  <c r="F95" i="5"/>
  <c r="BE162" i="5"/>
  <c r="BE217" i="5"/>
  <c r="BE255" i="5"/>
  <c r="BE154" i="5"/>
  <c r="BE196" i="5"/>
  <c r="BE205" i="5"/>
  <c r="BE249" i="5"/>
  <c r="BE256" i="5"/>
  <c r="BE263" i="5"/>
  <c r="BE121" i="5"/>
  <c r="BE126" i="5"/>
  <c r="BE168" i="5"/>
  <c r="BE172" i="5"/>
  <c r="BE215" i="5"/>
  <c r="BE230" i="5"/>
  <c r="F59" i="4"/>
  <c r="BE95" i="4"/>
  <c r="BE110" i="4"/>
  <c r="BE112" i="4"/>
  <c r="BE115" i="4"/>
  <c r="BE128" i="4"/>
  <c r="BE129" i="4"/>
  <c r="BE137" i="4"/>
  <c r="BE117" i="4"/>
  <c r="BE122" i="4"/>
  <c r="BE131" i="4"/>
  <c r="J126" i="3"/>
  <c r="J68" i="3"/>
  <c r="BE135" i="4"/>
  <c r="E50" i="4"/>
  <c r="J56" i="4"/>
  <c r="BE99" i="4"/>
  <c r="BE102" i="4"/>
  <c r="BE140" i="4"/>
  <c r="BE109" i="4"/>
  <c r="BE126" i="4"/>
  <c r="BE120" i="4"/>
  <c r="BE101" i="4"/>
  <c r="BE104" i="4"/>
  <c r="BE107" i="4"/>
  <c r="F88" i="3"/>
  <c r="BE154" i="3"/>
  <c r="BE106" i="3"/>
  <c r="BE127" i="3"/>
  <c r="J56" i="3"/>
  <c r="BE94" i="3"/>
  <c r="BE100" i="3"/>
  <c r="BE140" i="3"/>
  <c r="BE144" i="3"/>
  <c r="BE146" i="3"/>
  <c r="BE112" i="3"/>
  <c r="BE121" i="3"/>
  <c r="BE145" i="3"/>
  <c r="E79" i="3"/>
  <c r="BE139" i="3"/>
  <c r="BE123" i="3"/>
  <c r="BE133" i="3"/>
  <c r="BE135" i="3"/>
  <c r="BE151" i="3"/>
  <c r="BE160" i="3"/>
  <c r="BE115" i="3"/>
  <c r="BE148" i="3"/>
  <c r="BE157" i="3"/>
  <c r="BA56" i="1"/>
  <c r="E50" i="2"/>
  <c r="J56" i="2"/>
  <c r="F59" i="2"/>
  <c r="BE101" i="2"/>
  <c r="BE105" i="2"/>
  <c r="BE107" i="2"/>
  <c r="BE113" i="2"/>
  <c r="BE119" i="2"/>
  <c r="BE122" i="2"/>
  <c r="BE124" i="2"/>
  <c r="BE127" i="2"/>
  <c r="BE133" i="2"/>
  <c r="BE139" i="2"/>
  <c r="BE142" i="2"/>
  <c r="BE148" i="2"/>
  <c r="BE151" i="2"/>
  <c r="BE158" i="2"/>
  <c r="BE164" i="2"/>
  <c r="BE170" i="2"/>
  <c r="BE171" i="2"/>
  <c r="BE173" i="2"/>
  <c r="BE178" i="2"/>
  <c r="BE182" i="2"/>
  <c r="BE188" i="2"/>
  <c r="BE190" i="2"/>
  <c r="BE192" i="2"/>
  <c r="BE195" i="2"/>
  <c r="BE197" i="2"/>
  <c r="BE200" i="2"/>
  <c r="BE204" i="2"/>
  <c r="BE209" i="2"/>
  <c r="BE211" i="2"/>
  <c r="BE213" i="2"/>
  <c r="BE215" i="2"/>
  <c r="BE220" i="2"/>
  <c r="BE224" i="2"/>
  <c r="BE226" i="2"/>
  <c r="BE229" i="2"/>
  <c r="BE234" i="2"/>
  <c r="BE237" i="2"/>
  <c r="BB56" i="1"/>
  <c r="AW56" i="1"/>
  <c r="BC56" i="1"/>
  <c r="BD56" i="1"/>
  <c r="F39" i="9"/>
  <c r="BD64" i="1" s="1"/>
  <c r="F37" i="3"/>
  <c r="BB57" i="1" s="1"/>
  <c r="J36" i="6"/>
  <c r="AW61" i="1" s="1"/>
  <c r="F39" i="3"/>
  <c r="BD57" i="1" s="1"/>
  <c r="J36" i="5"/>
  <c r="AW60" i="1" s="1"/>
  <c r="F36" i="5"/>
  <c r="BA60" i="1" s="1"/>
  <c r="J36" i="4"/>
  <c r="AW58" i="1" s="1"/>
  <c r="F37" i="5"/>
  <c r="BB60" i="1" s="1"/>
  <c r="F36" i="4"/>
  <c r="BA58" i="1" s="1"/>
  <c r="F38" i="6"/>
  <c r="BC61" i="1" s="1"/>
  <c r="F37" i="4"/>
  <c r="BB58" i="1" s="1"/>
  <c r="F38" i="8"/>
  <c r="BC63" i="1" s="1"/>
  <c r="F39" i="7"/>
  <c r="BD62" i="1" s="1"/>
  <c r="F37" i="7"/>
  <c r="BB62" i="1" s="1"/>
  <c r="AS54" i="1"/>
  <c r="F38" i="4"/>
  <c r="BC58" i="1"/>
  <c r="F36" i="6"/>
  <c r="BA61" i="1"/>
  <c r="F38" i="5"/>
  <c r="BC60" i="1"/>
  <c r="J36" i="7"/>
  <c r="AW62" i="1"/>
  <c r="F36" i="10"/>
  <c r="BA66" i="1"/>
  <c r="BA65" i="1" s="1"/>
  <c r="AW65" i="1" s="1"/>
  <c r="F38" i="9"/>
  <c r="BC64" i="1"/>
  <c r="F37" i="6"/>
  <c r="BB61" i="1"/>
  <c r="F38" i="7"/>
  <c r="BC62" i="1"/>
  <c r="F39" i="4"/>
  <c r="BD58" i="1"/>
  <c r="F36" i="3"/>
  <c r="BA57" i="1"/>
  <c r="F39" i="5"/>
  <c r="BD60" i="1"/>
  <c r="J36" i="8"/>
  <c r="AW63" i="1"/>
  <c r="F38" i="10"/>
  <c r="BC66" i="1"/>
  <c r="BC65" i="1" s="1"/>
  <c r="AY65" i="1" s="1"/>
  <c r="F38" i="3"/>
  <c r="BC57" i="1"/>
  <c r="J36" i="10"/>
  <c r="AW66" i="1"/>
  <c r="F37" i="8"/>
  <c r="BB63" i="1" s="1"/>
  <c r="J36" i="3"/>
  <c r="AW57" i="1"/>
  <c r="F36" i="9"/>
  <c r="BA64" i="1"/>
  <c r="F37" i="10"/>
  <c r="BB66" i="1"/>
  <c r="BB65" i="1" s="1"/>
  <c r="AX65" i="1" s="1"/>
  <c r="F36" i="7"/>
  <c r="BA62" i="1"/>
  <c r="J36" i="9"/>
  <c r="AW64" i="1" s="1"/>
  <c r="F36" i="8"/>
  <c r="BA63" i="1" s="1"/>
  <c r="F39" i="8"/>
  <c r="BD63" i="1"/>
  <c r="F39" i="6"/>
  <c r="BD61" i="1" s="1"/>
  <c r="F37" i="9"/>
  <c r="BB64" i="1"/>
  <c r="F39" i="10"/>
  <c r="BD66" i="1" s="1"/>
  <c r="BD65" i="1" s="1"/>
  <c r="J86" i="13" l="1"/>
  <c r="J60" i="13" s="1"/>
  <c r="J59" i="13"/>
  <c r="J30" i="13"/>
  <c r="BK202" i="2"/>
  <c r="J202" i="2" s="1"/>
  <c r="J73" i="2" s="1"/>
  <c r="J97" i="9"/>
  <c r="J65" i="9" s="1"/>
  <c r="BK102" i="10"/>
  <c r="J102" i="10" s="1"/>
  <c r="J64" i="10" s="1"/>
  <c r="BK92" i="3"/>
  <c r="J92" i="3" s="1"/>
  <c r="J64" i="3" s="1"/>
  <c r="BK327" i="6"/>
  <c r="BK282" i="10"/>
  <c r="J282" i="10" s="1"/>
  <c r="J75" i="10" s="1"/>
  <c r="T99" i="5"/>
  <c r="T98" i="5" s="1"/>
  <c r="T97" i="8"/>
  <c r="T91" i="8"/>
  <c r="P102" i="10"/>
  <c r="P269" i="10"/>
  <c r="P101" i="9"/>
  <c r="R327" i="6"/>
  <c r="R326" i="6" s="1"/>
  <c r="R99" i="6" s="1"/>
  <c r="T102" i="10"/>
  <c r="T202" i="2"/>
  <c r="T98" i="2"/>
  <c r="T91" i="3"/>
  <c r="P98" i="7"/>
  <c r="P97" i="7"/>
  <c r="AU62" i="1" s="1"/>
  <c r="R102" i="10"/>
  <c r="R101" i="10"/>
  <c r="T327" i="6"/>
  <c r="T326" i="6"/>
  <c r="R92" i="3"/>
  <c r="R91" i="3"/>
  <c r="T101" i="9"/>
  <c r="T95" i="9" s="1"/>
  <c r="BK97" i="8"/>
  <c r="J97" i="8"/>
  <c r="J66" i="8"/>
  <c r="P97" i="4"/>
  <c r="P92" i="4"/>
  <c r="AU58" i="1"/>
  <c r="P91" i="3"/>
  <c r="AU57" i="1" s="1"/>
  <c r="R98" i="7"/>
  <c r="R97" i="7"/>
  <c r="T101" i="6"/>
  <c r="T100" i="6"/>
  <c r="T99" i="6"/>
  <c r="P153" i="9"/>
  <c r="BK262" i="7"/>
  <c r="BK97" i="7" s="1"/>
  <c r="J97" i="7" s="1"/>
  <c r="J63" i="7" s="1"/>
  <c r="R98" i="5"/>
  <c r="BK98" i="7"/>
  <c r="R91" i="8"/>
  <c r="P282" i="10"/>
  <c r="R101" i="9"/>
  <c r="R95" i="9"/>
  <c r="P101" i="6"/>
  <c r="P100" i="6"/>
  <c r="P99" i="6"/>
  <c r="AU61" i="1"/>
  <c r="T269" i="10"/>
  <c r="T98" i="7"/>
  <c r="T97" i="7" s="1"/>
  <c r="P99" i="5"/>
  <c r="P98" i="2"/>
  <c r="AU56" i="1"/>
  <c r="T97" i="4"/>
  <c r="T92" i="4"/>
  <c r="BK99" i="5"/>
  <c r="J99" i="5"/>
  <c r="J64" i="5" s="1"/>
  <c r="R101" i="6"/>
  <c r="R100" i="6"/>
  <c r="P232" i="5"/>
  <c r="R99" i="2"/>
  <c r="R98" i="2" s="1"/>
  <c r="BK92" i="8"/>
  <c r="J92" i="8"/>
  <c r="J64" i="8"/>
  <c r="BK99" i="2"/>
  <c r="J99" i="2"/>
  <c r="J64" i="2"/>
  <c r="BK93" i="4"/>
  <c r="BK92" i="4" s="1"/>
  <c r="J92" i="4" s="1"/>
  <c r="J63" i="4" s="1"/>
  <c r="BK232" i="5"/>
  <c r="J232" i="5"/>
  <c r="J70" i="5"/>
  <c r="BK153" i="9"/>
  <c r="BK95" i="9" s="1"/>
  <c r="J95" i="9" s="1"/>
  <c r="J32" i="9" s="1"/>
  <c r="AG64" i="1" s="1"/>
  <c r="BK100" i="6"/>
  <c r="BK91" i="3"/>
  <c r="J91" i="3"/>
  <c r="J32" i="3" s="1"/>
  <c r="AG57" i="1" s="1"/>
  <c r="BK98" i="2"/>
  <c r="J98" i="2" s="1"/>
  <c r="J63" i="2" s="1"/>
  <c r="J35" i="2"/>
  <c r="AV56" i="1"/>
  <c r="AT56" i="1"/>
  <c r="F35" i="3"/>
  <c r="AZ57" i="1"/>
  <c r="BD59" i="1"/>
  <c r="J35" i="5"/>
  <c r="AV60" i="1"/>
  <c r="AT60" i="1"/>
  <c r="BB59" i="1"/>
  <c r="AX59" i="1"/>
  <c r="J35" i="3"/>
  <c r="AV57" i="1"/>
  <c r="AT57" i="1" s="1"/>
  <c r="F35" i="2"/>
  <c r="AZ56" i="1" s="1"/>
  <c r="F35" i="7"/>
  <c r="AZ62" i="1"/>
  <c r="F35" i="6"/>
  <c r="AZ61" i="1" s="1"/>
  <c r="F35" i="8"/>
  <c r="AZ63" i="1"/>
  <c r="J35" i="8"/>
  <c r="AV63" i="1"/>
  <c r="AT63" i="1"/>
  <c r="J35" i="4"/>
  <c r="AV58" i="1" s="1"/>
  <c r="AT58" i="1" s="1"/>
  <c r="J35" i="7"/>
  <c r="AV62" i="1" s="1"/>
  <c r="AT62" i="1" s="1"/>
  <c r="J35" i="10"/>
  <c r="AV66" i="1" s="1"/>
  <c r="AT66" i="1" s="1"/>
  <c r="BC59" i="1"/>
  <c r="AY59" i="1"/>
  <c r="BD55" i="1"/>
  <c r="F35" i="9"/>
  <c r="AZ64" i="1" s="1"/>
  <c r="F35" i="4"/>
  <c r="AZ58" i="1" s="1"/>
  <c r="BA55" i="1"/>
  <c r="AW55" i="1" s="1"/>
  <c r="J35" i="9"/>
  <c r="AV64" i="1" s="1"/>
  <c r="AT64" i="1" s="1"/>
  <c r="BC55" i="1"/>
  <c r="AY55" i="1"/>
  <c r="F35" i="10"/>
  <c r="AZ66" i="1"/>
  <c r="AZ65" i="1"/>
  <c r="AV65" i="1"/>
  <c r="AT65" i="1"/>
  <c r="BB55" i="1"/>
  <c r="AX55" i="1" s="1"/>
  <c r="BA59" i="1"/>
  <c r="AW59" i="1" s="1"/>
  <c r="F35" i="5"/>
  <c r="AZ60" i="1"/>
  <c r="J35" i="6"/>
  <c r="AV61" i="1" s="1"/>
  <c r="AT61" i="1" s="1"/>
  <c r="J39" i="13" l="1"/>
  <c r="AG67" i="1"/>
  <c r="J153" i="9"/>
  <c r="J71" i="9" s="1"/>
  <c r="J93" i="4"/>
  <c r="J64" i="4" s="1"/>
  <c r="J262" i="7"/>
  <c r="J72" i="7" s="1"/>
  <c r="BK326" i="6"/>
  <c r="J326" i="6" s="1"/>
  <c r="J70" i="6" s="1"/>
  <c r="J327" i="6"/>
  <c r="J71" i="6" s="1"/>
  <c r="BK101" i="10"/>
  <c r="J101" i="10" s="1"/>
  <c r="J63" i="10" s="1"/>
  <c r="P95" i="9"/>
  <c r="AU64" i="1" s="1"/>
  <c r="P101" i="10"/>
  <c r="AU66" i="1"/>
  <c r="P98" i="5"/>
  <c r="AU60" i="1"/>
  <c r="T101" i="10"/>
  <c r="BK91" i="8"/>
  <c r="J91" i="8"/>
  <c r="J32" i="8" s="1"/>
  <c r="AG63" i="1" s="1"/>
  <c r="BK98" i="5"/>
  <c r="J98" i="5"/>
  <c r="J98" i="7"/>
  <c r="J64" i="7"/>
  <c r="AN64" i="1"/>
  <c r="J63" i="9"/>
  <c r="J41" i="9"/>
  <c r="J100" i="6"/>
  <c r="J64" i="6"/>
  <c r="AN57" i="1"/>
  <c r="J63" i="3"/>
  <c r="J41" i="3"/>
  <c r="AU65" i="1"/>
  <c r="J32" i="2"/>
  <c r="AG56" i="1" s="1"/>
  <c r="BA54" i="1"/>
  <c r="W30" i="1" s="1"/>
  <c r="J32" i="7"/>
  <c r="AG62" i="1"/>
  <c r="AN62" i="1" s="1"/>
  <c r="J32" i="4"/>
  <c r="AG58" i="1"/>
  <c r="AN58" i="1"/>
  <c r="AZ55" i="1"/>
  <c r="AV55" i="1" s="1"/>
  <c r="AT55" i="1" s="1"/>
  <c r="J32" i="5"/>
  <c r="AG60" i="1"/>
  <c r="BC54" i="1"/>
  <c r="W32" i="1" s="1"/>
  <c r="AU55" i="1"/>
  <c r="BD54" i="1"/>
  <c r="W33" i="1" s="1"/>
  <c r="BB54" i="1"/>
  <c r="W31" i="1" s="1"/>
  <c r="AZ59" i="1"/>
  <c r="AV59" i="1" s="1"/>
  <c r="AT59" i="1" s="1"/>
  <c r="J32" i="10" l="1"/>
  <c r="AG66" i="1" s="1"/>
  <c r="BK99" i="6"/>
  <c r="J99" i="6" s="1"/>
  <c r="J41" i="5"/>
  <c r="J41" i="7"/>
  <c r="J41" i="8"/>
  <c r="J63" i="5"/>
  <c r="J63" i="8"/>
  <c r="J41" i="10"/>
  <c r="J41" i="4"/>
  <c r="J41" i="2"/>
  <c r="AN56" i="1"/>
  <c r="AN63" i="1"/>
  <c r="AN60" i="1"/>
  <c r="AY54" i="1"/>
  <c r="AG55" i="1"/>
  <c r="AU59" i="1"/>
  <c r="AZ54" i="1"/>
  <c r="AX54" i="1"/>
  <c r="AW54" i="1"/>
  <c r="AK30" i="1" s="1"/>
  <c r="W29" i="1" l="1"/>
  <c r="AV54" i="1"/>
  <c r="AK29" i="1" s="1"/>
  <c r="AG65" i="1"/>
  <c r="AN65" i="1" s="1"/>
  <c r="AN66" i="1"/>
  <c r="J63" i="6"/>
  <c r="J32" i="6"/>
  <c r="AN55" i="1"/>
  <c r="AU54" i="1"/>
  <c r="AG61" i="1" l="1"/>
  <c r="J41" i="6"/>
  <c r="AT54" i="1"/>
  <c r="AN61" i="1" l="1"/>
  <c r="AG59" i="1"/>
  <c r="AN59" i="1" l="1"/>
  <c r="AG54" i="1"/>
  <c r="AK26" i="1" l="1"/>
  <c r="AK35" i="1" s="1"/>
  <c r="AN54" i="1"/>
  <c r="AT67" i="1"/>
  <c r="AN67" i="1" s="1"/>
</calcChain>
</file>

<file path=xl/sharedStrings.xml><?xml version="1.0" encoding="utf-8"?>
<sst xmlns="http://schemas.openxmlformats.org/spreadsheetml/2006/main" count="17415" uniqueCount="2211">
  <si>
    <t>Export Komplet</t>
  </si>
  <si>
    <t>VZ</t>
  </si>
  <si>
    <t>2.0</t>
  </si>
  <si>
    <t>ZAMOK</t>
  </si>
  <si>
    <t>False</t>
  </si>
  <si>
    <t>{7eed8518-aaac-4d32-a280-705df7128e75}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</si>
  <si>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</si>
  <si>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</si>
  <si>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</si>
  <si>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</si>
  <si>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</si>
  <si>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</si>
  <si>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</si>
  <si>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</si>
  <si>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_25001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</si>
  <si>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</si>
  <si>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</si>
  <si>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Předávací stanice, Budovcova 1325</t>
  </si>
  <si>
    <t>KSO:</t>
  </si>
  <si>
    <t/>
  </si>
  <si>
    <t>CC-CZ:</t>
  </si>
  <si>
    <t>Místo:</t>
  </si>
  <si>
    <t>Poděbrady, ulice: Budovcova, Jižní, Žižkova</t>
  </si>
  <si>
    <t>Datum:</t>
  </si>
  <si>
    <t>15. 12. 2024</t>
  </si>
  <si>
    <t>Zadavatel:</t>
  </si>
  <si>
    <t>IČ:</t>
  </si>
  <si>
    <t>00239640</t>
  </si>
  <si>
    <t>Město Poděbrady,Jiřího nám. 20/I,29031 Poděbrady</t>
  </si>
  <si>
    <t>DIČ:</t>
  </si>
  <si>
    <t>Účastník:</t>
  </si>
  <si>
    <t>Vyplň údaj</t>
  </si>
  <si>
    <t>Projektant:</t>
  </si>
  <si>
    <t>28428161</t>
  </si>
  <si>
    <t>TZB Kladno s.r.o.,Třebízského 466, 273 09, Kladno</t>
  </si>
  <si>
    <t>True</t>
  </si>
  <si>
    <t>Zpracovatel:</t>
  </si>
  <si>
    <t>04382196</t>
  </si>
  <si>
    <t xml:space="preserve">Eva Vopalecká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</si>
  <si>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</si>
  <si>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</si>
  <si>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</si>
  <si>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</si>
  <si>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</si>
  <si>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</si>
  <si>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</si>
  <si>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</si>
  <si>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</si>
  <si>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</si>
  <si>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</si>
  <si>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</si>
  <si>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</si>
  <si>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</si>
  <si>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</si>
  <si>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</si>
  <si>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</si>
  <si>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</si>
  <si>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</si>
  <si>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</si>
  <si>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</si>
  <si>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</si>
  <si>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</si>
  <si>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</si>
  <si>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</si>
  <si>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</si>
  <si>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</si>
  <si>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</si>
  <si>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</si>
  <si>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</si>
  <si>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</si>
  <si>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</si>
  <si>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</si>
  <si>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</si>
  <si>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</si>
  <si>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</si>
  <si>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</si>
  <si>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</si>
  <si>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</si>
  <si>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</si>
  <si>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</si>
  <si>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Napojení teplovodu Budovcova 1152</t>
  </si>
  <si>
    <t>STA</t>
  </si>
  <si>
    <t>1</t>
  </si>
  <si>
    <t>{59b9ab1d-265d-4841-85b1-742bf40a5824}</t>
  </si>
  <si>
    <t>2</t>
  </si>
  <si>
    <t>/</t>
  </si>
  <si>
    <t>SO 01_D.1.1</t>
  </si>
  <si>
    <t xml:space="preserve"> Architektonicko-stavební řešení</t>
  </si>
  <si>
    <t>Soupis</t>
  </si>
  <si>
    <t>{3382ea54-7686-4682-82ba-5528a8b1f5a3}</t>
  </si>
  <si>
    <t>SO 01_D.1.2</t>
  </si>
  <si>
    <t>Teplovod</t>
  </si>
  <si>
    <t>{2a8d80ff-c372-46f3-9298-808e8919e8e1}</t>
  </si>
  <si>
    <t>SO 01_D.1.4</t>
  </si>
  <si>
    <t>Elektroinstalace - Přívod do PS 1325 z PS 1152</t>
  </si>
  <si>
    <t>{606c37ec-3157-4581-9c44-28356cabf93a}</t>
  </si>
  <si>
    <t>SO 02</t>
  </si>
  <si>
    <t>Předávací stanice Budovcova 1325</t>
  </si>
  <si>
    <t>{2983be28-76c0-4a0d-8cf4-48385ce4ef99}</t>
  </si>
  <si>
    <t>SO 02_D.1.1</t>
  </si>
  <si>
    <t>Architektonicko-stavební řešení</t>
  </si>
  <si>
    <t>{e39e74a6-9d2e-498c-9b1d-6c03eb8bb1ef}</t>
  </si>
  <si>
    <t>SO 02_D.1.2</t>
  </si>
  <si>
    <t>Technologie předávacích stanic</t>
  </si>
  <si>
    <t>{ae36d796-0544-4252-933f-f5e3e4b1ed61}</t>
  </si>
  <si>
    <t>SO 02_D.1.3</t>
  </si>
  <si>
    <t>Zdravotechnika - ZTI</t>
  </si>
  <si>
    <t>{d00055d7-5dff-4a00-b712-3ea26450a16b}</t>
  </si>
  <si>
    <t>SO 02_D.1.4.</t>
  </si>
  <si>
    <t>Elektroinstalace - Strojovna PS Budovcova 1325</t>
  </si>
  <si>
    <t>{df58cac9-585c-494d-b7b7-09b5312d9d20}</t>
  </si>
  <si>
    <t>SO 02_D.1.5.</t>
  </si>
  <si>
    <t>Měření a regulace - Strojovna PS Budovcova 1325</t>
  </si>
  <si>
    <t>{96018afd-c6f5-42d6-a6bc-13f054d7f9bd}</t>
  </si>
  <si>
    <t>SO 03</t>
  </si>
  <si>
    <t>{50954043-7b4c-475f-abb2-f335d202d949}</t>
  </si>
  <si>
    <t>SO 03_D.1.1</t>
  </si>
  <si>
    <t>Technologie teplovodu</t>
  </si>
  <si>
    <t>{2a711b79-df6b-4093-ab75-0817a29739a3}</t>
  </si>
  <si>
    <t>000</t>
  </si>
  <si>
    <t>VON - Vedlější a ostatní náklady stavby</t>
  </si>
  <si>
    <t>{fd2f5034-eaac-48b9-b52d-516b3cd093c7}</t>
  </si>
  <si>
    <t>KRYCÍ LIST SOUPISU PRACÍ</t>
  </si>
  <si>
    <t>Objekt:</t>
  </si>
  <si>
    <t>SO 01 - Napojení teplovodu Budovcova 1152</t>
  </si>
  <si>
    <t>Soupis:</t>
  </si>
  <si>
    <t>SO 01_D.1.1 -  Architektonicko-stavební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</si>
  <si>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</si>
  <si>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</si>
  <si>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</si>
  <si>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</si>
  <si>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</si>
  <si>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</si>
  <si>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</si>
  <si>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</si>
  <si>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</si>
  <si>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</si>
  <si>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</si>
  <si>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</si>
  <si>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</si>
  <si>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</si>
  <si>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</si>
  <si>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</si>
  <si>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</si>
  <si>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</si>
  <si>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</si>
  <si>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</si>
  <si>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</si>
  <si>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</si>
  <si>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</si>
  <si>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</si>
  <si>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</si>
  <si>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</si>
  <si>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</si>
  <si>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</si>
  <si>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</si>
  <si>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</si>
  <si>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</si>
  <si>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</si>
  <si>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</si>
  <si>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</si>
  <si>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</si>
  <si>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</si>
  <si>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Vykopávka v uzavřených prostorech ručně v hornině třídy těžitelnosti I skupiny 1 až 3</t>
  </si>
  <si>
    <t>m3</t>
  </si>
  <si>
    <t>CS ÚRS 2025 01</t>
  </si>
  <si>
    <t>4</t>
  </si>
  <si>
    <t>-1810604754</t>
  </si>
  <si>
    <t>Online PSC</t>
  </si>
  <si>
    <t>https://podminky.urs.cz/item/CS_URS_2025_01/139711111</t>
  </si>
  <si>
    <t>VV</t>
  </si>
  <si>
    <t>výkop v budově až pod základy</t>
  </si>
  <si>
    <t>1,5*2,5*(10)</t>
  </si>
  <si>
    <t>161151603</t>
  </si>
  <si>
    <t>Vytažení výkopku těženého z prostoru pod základy nebo z pracovních šachet při podchycování základového zdiva, bez naložení, avšak s vyprázdněním nádoby na hromady nebo do dopravního prostředku z horniny třídy těžitelnosti I skupiny 1 až 3 z hloubky přes 3 do 6 m</t>
  </si>
  <si>
    <t>314691927</t>
  </si>
  <si>
    <t>https://podminky.urs.cz/item/CS_URS_2025_01/161151603</t>
  </si>
  <si>
    <t>3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</si>
  <si>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</si>
  <si>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</si>
  <si>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1272210464</t>
  </si>
  <si>
    <t>https://podminky.urs.cz/item/CS_URS_2025_01/162211311</t>
  </si>
  <si>
    <t>přesun přebytečné zeminy na skládku - z objektu</t>
  </si>
  <si>
    <t>37,5</t>
  </si>
  <si>
    <t>-27,75</t>
  </si>
  <si>
    <t>Součet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</si>
  <si>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</si>
  <si>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</si>
  <si>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-241372079</t>
  </si>
  <si>
    <t>https://podminky.urs.cz/item/CS_URS_2025_01/162751117</t>
  </si>
  <si>
    <t>přesun přebytečné zeminy na skládku - na skládku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</si>
  <si>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</si>
  <si>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</si>
  <si>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</si>
  <si>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1114173300</t>
  </si>
  <si>
    <t>https://podminky.urs.cz/item/CS_URS_2025_01/162751119</t>
  </si>
  <si>
    <t>9,75*20 'Přepočtené koeficientem množství</t>
  </si>
  <si>
    <t>6</t>
  </si>
  <si>
    <t>167151101</t>
  </si>
  <si>
    <t>Nakládání, skládání a překládání neulehlého výkopku nebo sypaniny strojně nakládání, množství do 100 m3, z horniny třídy těžitelnosti I, skupiny 1 až 3</t>
  </si>
  <si>
    <t>467834899</t>
  </si>
  <si>
    <t>https://podminky.urs.cz/item/CS_URS_2025_01/167151101</t>
  </si>
  <si>
    <t>7</t>
  </si>
  <si>
    <t>171201231</t>
  </si>
  <si>
    <t>Poplatek za uložení stavebního odpadu na recyklační skládce (skládkovné) zeminy a kamení zatříděného do Katalogu odpadů pod kódem 17 05 04</t>
  </si>
  <si>
    <t>t</t>
  </si>
  <si>
    <t>1175156408</t>
  </si>
  <si>
    <t>https://podminky.urs.cz/item/CS_URS_2025_01/171201231</t>
  </si>
  <si>
    <t>9,75*1,9 'Přepočtené koeficientem množství</t>
  </si>
  <si>
    <t>8</t>
  </si>
  <si>
    <t>174111103</t>
  </si>
  <si>
    <t>Zásyp sypaninou z jakékoliv horniny ručně s uložením výkopku ve vrstvách se zhutněním zářezů se šikmými stěnami pro podzemní vedení a kolem objektů zřízených v těchto zářezech</t>
  </si>
  <si>
    <t>-977719659</t>
  </si>
  <si>
    <t>https://podminky.urs.cz/item/CS_URS_2025_01/174111103</t>
  </si>
  <si>
    <t>Potrubí se zasype pískem, který se zhutní, opatří geotextilií a nad pískový zásyp potrubí se</t>
  </si>
  <si>
    <t>uloží výstražná fólie. Poté se výkop zasype zeminou a zhutní.</t>
  </si>
  <si>
    <t>zásyp zeminou</t>
  </si>
  <si>
    <t>1,5*(2,5-(0,5+0,15))*(10)</t>
  </si>
  <si>
    <t>9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</si>
  <si>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</si>
  <si>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</si>
  <si>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237522644</t>
  </si>
  <si>
    <t>https://podminky.urs.cz/item/CS_URS_2025_01/175111101</t>
  </si>
  <si>
    <t>obsyp pískem</t>
  </si>
  <si>
    <t>1,5*0,5*(10)</t>
  </si>
  <si>
    <t>10</t>
  </si>
  <si>
    <t>M</t>
  </si>
  <si>
    <t>58331351</t>
  </si>
  <si>
    <t>kamenivo těžené drobné frakce 0/4</t>
  </si>
  <si>
    <t>-239624388</t>
  </si>
  <si>
    <t>7,5*2 'Přepočtené koeficientem množství</t>
  </si>
  <si>
    <t>Zakládání</t>
  </si>
  <si>
    <t>11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</si>
  <si>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</si>
  <si>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</si>
  <si>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m2</t>
  </si>
  <si>
    <t>-940251917</t>
  </si>
  <si>
    <t>https://podminky.urs.cz/item/CS_URS_2025_01/211971121</t>
  </si>
  <si>
    <t>zásyp</t>
  </si>
  <si>
    <t>1,5*(0,5*4)*(10)</t>
  </si>
  <si>
    <t>69311081</t>
  </si>
  <si>
    <t>geotextilie netkaná separační, ochranná, filtrační, drenážní PES 300g/m2</t>
  </si>
  <si>
    <t>998525652</t>
  </si>
  <si>
    <t>30*1,1845 'Přepočtené koeficientem množství</t>
  </si>
  <si>
    <t>Vodorovné konstrukce</t>
  </si>
  <si>
    <t>13</t>
  </si>
  <si>
    <t>451572111</t>
  </si>
  <si>
    <t>Lože pod potrubí, stoky a drobné objekty v otevřeném výkopu z kameniva drobného těženého 0 až 4 mm</t>
  </si>
  <si>
    <t>-1181063963</t>
  </si>
  <si>
    <t>https://podminky.urs.cz/item/CS_URS_2025_01/451572111</t>
  </si>
  <si>
    <t>lože</t>
  </si>
  <si>
    <t>1,5*0,15*(10)</t>
  </si>
  <si>
    <t>Úpravy povrchů, podlahy a osazování výplní</t>
  </si>
  <si>
    <t>14</t>
  </si>
  <si>
    <t>631312141</t>
  </si>
  <si>
    <t>Doplnění dosavadních mazanin prostým betonem s dodáním hmot, bez potěru, plochy jednotlivě rýh v dosavadních mazaninách</t>
  </si>
  <si>
    <t>650105109</t>
  </si>
  <si>
    <t>https://podminky.urs.cz/item/CS_URS_2025_01/631312141</t>
  </si>
  <si>
    <t>nové potrubí vedené pod stávající podlahou</t>
  </si>
  <si>
    <t>dmtž stáv.skladby podlahy - následná zpětná oprava podlahy</t>
  </si>
  <si>
    <t>1,8*(0,25+0,2)*(10)</t>
  </si>
  <si>
    <t>Trubní vedení</t>
  </si>
  <si>
    <t>15</t>
  </si>
  <si>
    <t>899722113</t>
  </si>
  <si>
    <t>Krytí potrubí z plastů výstražnou fólií z PVC šířky přes 25 do 34 cm</t>
  </si>
  <si>
    <t>m</t>
  </si>
  <si>
    <t>1262322344</t>
  </si>
  <si>
    <t>https://podminky.urs.cz/item/CS_URS_2025_01/899722113</t>
  </si>
  <si>
    <t>Ostatní konstrukce a práce, bourání</t>
  </si>
  <si>
    <t>16</t>
  </si>
  <si>
    <t>91000010R</t>
  </si>
  <si>
    <t>Doplňkové stavební práce související s napojením teplovodu</t>
  </si>
  <si>
    <t>soub</t>
  </si>
  <si>
    <t>785174268</t>
  </si>
  <si>
    <t>17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</si>
  <si>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</si>
  <si>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</si>
  <si>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2092732379</t>
  </si>
  <si>
    <t>https://podminky.urs.cz/item/CS_URS_2025_01/952901221</t>
  </si>
  <si>
    <t>18</t>
  </si>
  <si>
    <t>965043431</t>
  </si>
  <si>
    <t>Bourání mazanin betonových s potěrem nebo teracem tl. do 150 mm, plochy do 4 m2</t>
  </si>
  <si>
    <t>-874161694</t>
  </si>
  <si>
    <t>https://podminky.urs.cz/item/CS_URS_2025_01/965043431</t>
  </si>
  <si>
    <t>19</t>
  </si>
  <si>
    <t>977151119</t>
  </si>
  <si>
    <t>Jádrové vrty diamantovými korunkami do stavebních materiálů (železobetonu, betonu, cihel, obkladů, dlažeb, kamene) průměru přes 100 do 110 mm</t>
  </si>
  <si>
    <t>-55034521</t>
  </si>
  <si>
    <t>https://podminky.urs.cz/item/CS_URS_2025_01/977151119</t>
  </si>
  <si>
    <t>jádrový vrt stáv.základy pro protažení nového portubí</t>
  </si>
  <si>
    <t>1*2</t>
  </si>
  <si>
    <t>20</t>
  </si>
  <si>
    <t>977312114</t>
  </si>
  <si>
    <t>Řezání stávajících betonových mazanin s vyztužením hloubky přes 150 do 200 mm</t>
  </si>
  <si>
    <t>-1932970884</t>
  </si>
  <si>
    <t>https://podminky.urs.cz/item/CS_URS_2025_01/977312114</t>
  </si>
  <si>
    <t>1,8*2+2*(10)</t>
  </si>
  <si>
    <t>997</t>
  </si>
  <si>
    <t>Přesun sutě</t>
  </si>
  <si>
    <t>997013151</t>
  </si>
  <si>
    <t>Vnitrostaveništní doprava suti a vybouraných hmot vodorovně do 50 m s naložením s omezením mechanizace pro budovy a haly výšky do 6 m</t>
  </si>
  <si>
    <t>-715603440</t>
  </si>
  <si>
    <t>https://podminky.urs.cz/item/CS_URS_2025_01/997013151</t>
  </si>
  <si>
    <t>22</t>
  </si>
  <si>
    <t>997013501</t>
  </si>
  <si>
    <t>Odvoz suti a vybouraných hmot na skládku nebo meziskládku se složením, na vzdálenost do 1 km</t>
  </si>
  <si>
    <t>1424708028</t>
  </si>
  <si>
    <t>https://podminky.urs.cz/item/CS_URS_2025_01/997013501</t>
  </si>
  <si>
    <t>23</t>
  </si>
  <si>
    <t>997013509</t>
  </si>
  <si>
    <t>Odvoz suti a vybouraných hmot na skládku nebo meziskládku se složením, na vzdálenost Příplatek k ceně za každý další započatý 1 km přes 1 km</t>
  </si>
  <si>
    <t>896751243</t>
  </si>
  <si>
    <t>https://podminky.urs.cz/item/CS_URS_2025_01/997013509</t>
  </si>
  <si>
    <t>17,961*30 'Přepočtené koeficientem množství</t>
  </si>
  <si>
    <t>24</t>
  </si>
  <si>
    <t>997013814</t>
  </si>
  <si>
    <t>Poplatek za uložení stavebního odpadu na skládce (skládkovné) z izolačních materiálů zatříděného do Katalogu odpadů pod kódem 17 06 04</t>
  </si>
  <si>
    <t>930924698</t>
  </si>
  <si>
    <t>https://podminky.urs.cz/item/CS_URS_2025_01/997013814</t>
  </si>
  <si>
    <t>25</t>
  </si>
  <si>
    <t>997013862</t>
  </si>
  <si>
    <t>Poplatek za uložení stavebního odpadu na recyklační skládce (skládkovné) z armovaného betonu zatříděného do Katalogu odpadů pod kódem 17 01 01</t>
  </si>
  <si>
    <t>1395393377</t>
  </si>
  <si>
    <t>https://podminky.urs.cz/item/CS_URS_2025_01/997013862</t>
  </si>
  <si>
    <t>998</t>
  </si>
  <si>
    <t>Přesun hmot</t>
  </si>
  <si>
    <t>26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</si>
  <si>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</si>
  <si>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</si>
  <si>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930457746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</si>
  <si>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</si>
  <si>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</si>
  <si>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</si>
  <si>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</si>
  <si>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</si>
  <si>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27</t>
  </si>
  <si>
    <t>711111001</t>
  </si>
  <si>
    <t>Provedení izolace proti zemní vlhkosti natěradly a tmely za studena na ploše vodorovné V nátěrem penetračním</t>
  </si>
  <si>
    <t>669540253</t>
  </si>
  <si>
    <t>https://podminky.urs.cz/item/CS_URS_2025_01/711111001</t>
  </si>
  <si>
    <t>1,8*(10)</t>
  </si>
  <si>
    <t>28</t>
  </si>
  <si>
    <t>11163150</t>
  </si>
  <si>
    <t>lak penetrační asfaltový</t>
  </si>
  <si>
    <t>32</t>
  </si>
  <si>
    <t>1304852887</t>
  </si>
  <si>
    <t>18*0,0003 'Přepočtené koeficientem množství</t>
  </si>
  <si>
    <t>29</t>
  </si>
  <si>
    <t>711141559</t>
  </si>
  <si>
    <t>Provedení izolace proti zemní vlhkosti pásy přitavením NAIP na ploše vodorovné V</t>
  </si>
  <si>
    <t>-475291471</t>
  </si>
  <si>
    <t>https://podminky.urs.cz/item/CS_URS_2025_01/711141559</t>
  </si>
  <si>
    <t>30</t>
  </si>
  <si>
    <t>62856011</t>
  </si>
  <si>
    <t>pás asfaltový natavitelný modifikovaný SBS s vložkou z hliníkové fólie s textilií a spalitelnou PE fólií nebo jemnozrnným minerálním posypem na horním povrchu tl 4,0mm</t>
  </si>
  <si>
    <t>-525317095</t>
  </si>
  <si>
    <t>18*1,1655 'Přepočtené koeficientem množství</t>
  </si>
  <si>
    <t>31</t>
  </si>
  <si>
    <t>711141811</t>
  </si>
  <si>
    <t>Odstranění izolace proti vodě, vlhkosti a plynům z přitavených pásů NAIP z plochy vodorovné V jednovrstvé</t>
  </si>
  <si>
    <t>-453528142</t>
  </si>
  <si>
    <t>https://podminky.urs.cz/item/CS_URS_2025_01/711141811</t>
  </si>
  <si>
    <t>711747067</t>
  </si>
  <si>
    <t>Provedení detailů pásy přitavením opracování trubních prostupů pod těsnící objímkou, průměru do 300 mm, NAIP</t>
  </si>
  <si>
    <t>kus</t>
  </si>
  <si>
    <t>-1126457037</t>
  </si>
  <si>
    <t>https://podminky.urs.cz/item/CS_URS_2025_01/711747067</t>
  </si>
  <si>
    <t>utěsnění prostupu</t>
  </si>
  <si>
    <t>33</t>
  </si>
  <si>
    <t>-116959432</t>
  </si>
  <si>
    <t>2*0,735 'Přepočtené koeficientem množství</t>
  </si>
  <si>
    <t>34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</si>
  <si>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</si>
  <si>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</si>
  <si>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-1270702187</t>
  </si>
  <si>
    <t>https://podminky.urs.cz/item/CS_URS_2025_01/998711121</t>
  </si>
  <si>
    <t>783</t>
  </si>
  <si>
    <t>Dokončovací práce - nátěry</t>
  </si>
  <si>
    <t>35</t>
  </si>
  <si>
    <t>783933151</t>
  </si>
  <si>
    <t>Penetrační nátěr betonových podlah hladkých (z pohledového nebo gletovaného betonu, stěrky apod.) epoxidový</t>
  </si>
  <si>
    <t>-992802072</t>
  </si>
  <si>
    <t>https://podminky.urs.cz/item/CS_URS_2025_01/783933151</t>
  </si>
  <si>
    <t>2*(10)</t>
  </si>
  <si>
    <t>36</t>
  </si>
  <si>
    <t>783937153</t>
  </si>
  <si>
    <t>Krycí (uzavírací) nátěr betonových podlah jednonásobný epoxidový rozpouštědlový</t>
  </si>
  <si>
    <t>-548796409</t>
  </si>
  <si>
    <t>https://podminky.urs.cz/item/CS_URS_2025_01/783937153</t>
  </si>
  <si>
    <t>HZS</t>
  </si>
  <si>
    <t>Hodinové zúčtovací sazby</t>
  </si>
  <si>
    <t>37</t>
  </si>
  <si>
    <t>HZS1292</t>
  </si>
  <si>
    <t>Hodinové zúčtovací sazby profesí HSV zemní a pomocné práce stavební dělník</t>
  </si>
  <si>
    <t>hod</t>
  </si>
  <si>
    <t>512</t>
  </si>
  <si>
    <t>2024547959</t>
  </si>
  <si>
    <t>https://podminky.urs.cz/item/CS_URS_2025_01/HZS1292</t>
  </si>
  <si>
    <t>stavební práce a přípomoce nezahrnuté ve výkazu výměr</t>
  </si>
  <si>
    <t>8*4</t>
  </si>
  <si>
    <t>SO 01_D.1.2 - Teplovod</t>
  </si>
  <si>
    <t xml:space="preserve">    733 - Ústřední vytápění - rozvodné potrubí</t>
  </si>
  <si>
    <t>M - Práce a dodávky M</t>
  </si>
  <si>
    <t xml:space="preserve">    23-M - Montáže potrubí</t>
  </si>
  <si>
    <t>733</t>
  </si>
  <si>
    <t>Ústřední vytápění - rozvodné potrubí</t>
  </si>
  <si>
    <t>733121122</t>
  </si>
  <si>
    <t>Potrubí z trubek ocelových hladkých spojovaných svařováním černých bezešvých nízkotlakých T= do +115°C Ø 76/3,2</t>
  </si>
  <si>
    <t>-389015386</t>
  </si>
  <si>
    <t>https://podminky.urs.cz/item/CS_URS_2025_01/733121122</t>
  </si>
  <si>
    <t>M+D Potrubí ocelové DN65, PN6, včetně ohybů, tvarovek, uchycení, nátěrů, izolace apod.</t>
  </si>
  <si>
    <t>733190225</t>
  </si>
  <si>
    <t>Zkoušky těsnosti potrubí, manžety prostupové z trubek ocelových zkoušky těsnosti potrubí (za provozu) z trubek ocelových hladkých Ø přes 60,3/2,9 do 89/5,0</t>
  </si>
  <si>
    <t>1511662271</t>
  </si>
  <si>
    <t>https://podminky.urs.cz/item/CS_URS_2025_01/733190225</t>
  </si>
  <si>
    <t>733811234</t>
  </si>
  <si>
    <t>Ochrana potrubí termoizolačními trubicemi z pěnového polyetylenu PE přilepenými v příčných a podélných spojích, tloušťky izolace přes 9 do 13 mm, vnitřního průměru izolace DN přes 63 do 89 mm</t>
  </si>
  <si>
    <t>1926904943</t>
  </si>
  <si>
    <t>https://podminky.urs.cz/item/CS_URS_2025_01/733811234</t>
  </si>
  <si>
    <t>998733101</t>
  </si>
  <si>
    <t>Přesun hmot pro rozvody potrubí stanovený z hmotnosti přesunovaného materiálu vodorovná dopravní vzdálenost do 50 m základní v objektech výšky do 6 m</t>
  </si>
  <si>
    <t>-910102052</t>
  </si>
  <si>
    <t>https://podminky.urs.cz/item/CS_URS_2025_01/998733101</t>
  </si>
  <si>
    <t>783601733</t>
  </si>
  <si>
    <t>Příprava podkladu armatur a kovových potrubí před provedením nátěru potrubí přes DN 50 do DN 100 mm odmaštěním, odmašťovačem ředidlovým</t>
  </si>
  <si>
    <t>200141581</t>
  </si>
  <si>
    <t>https://podminky.urs.cz/item/CS_URS_2025_01/783601733</t>
  </si>
  <si>
    <t>783614661</t>
  </si>
  <si>
    <t>Základní antikorozní nátěr armatur a kovových potrubí jednonásobný potrubí přes DN 50 do DN 100 mm syntetický standardní</t>
  </si>
  <si>
    <t>416589169</t>
  </si>
  <si>
    <t>https://podminky.urs.cz/item/CS_URS_2025_01/783614661</t>
  </si>
  <si>
    <t>783617635</t>
  </si>
  <si>
    <t>Krycí nátěr (email) armatur a kovových potrubí potrubí přes DN 50 do DN 100 mm dvojnásobný syntetický tepelně odolný</t>
  </si>
  <si>
    <t>-1206918144</t>
  </si>
  <si>
    <t>https://podminky.urs.cz/item/CS_URS_2025_01/783617635</t>
  </si>
  <si>
    <t>Práce a dodávky M</t>
  </si>
  <si>
    <t>23-M</t>
  </si>
  <si>
    <t>Montáže potrubí</t>
  </si>
  <si>
    <t>230197037</t>
  </si>
  <si>
    <t>Montáž potrubí teplovodů z trub ocelových předizolovaných DN 65, vnějšího průměru D 180 mm</t>
  </si>
  <si>
    <t>64</t>
  </si>
  <si>
    <t>-613482568</t>
  </si>
  <si>
    <t>https://podminky.urs.cz/item/CS_URS_2025_01/230197037</t>
  </si>
  <si>
    <t>M+D Potrubí předizolované DN65 - délka 6m, PN6, izolační třída 3, např. Fintherm, včetně uchycení,  detekčních vodičů,  apod.</t>
  </si>
  <si>
    <t>14391018</t>
  </si>
  <si>
    <t>potrubí horkovodní ocelové předizolované kompaktní systém s antidifúzní barierou DN 65/180</t>
  </si>
  <si>
    <t>128</t>
  </si>
  <si>
    <t>-1031410265</t>
  </si>
  <si>
    <t>12*1,05 'Přepočtené koeficientem množství</t>
  </si>
  <si>
    <t>230197837</t>
  </si>
  <si>
    <t>Montáž trubních dílů přivařovacích teplovodních na předizolovaném potrubí ve výšce přes 1,9 do 5 m hmotnosti přes 10 do 50 kg DN 65, vnějšího průměru D 180 mm</t>
  </si>
  <si>
    <t>-477032502</t>
  </si>
  <si>
    <t>https://podminky.urs.cz/item/CS_URS_2025_01/230197837</t>
  </si>
  <si>
    <t xml:space="preserve">M+D koleno 90° z předizolovaného potrubí DN65, PN6, včetně uchycení,  detekčních vodičů, apod.  </t>
  </si>
  <si>
    <t>14392138</t>
  </si>
  <si>
    <t>koleno ocelové předizolované série3 90° kompaktní ocelový systém s antidifúzní barierou 1,0x1,0m DN 65/180</t>
  </si>
  <si>
    <t>1591849720</t>
  </si>
  <si>
    <t>230198637</t>
  </si>
  <si>
    <t>Montáž spojky na předizolovaném ocelovém potrubí teplovodů smršťovací DN 65, vnějšího průměru D 180 mm</t>
  </si>
  <si>
    <t>-355050301</t>
  </si>
  <si>
    <t>https://podminky.urs.cz/item/CS_URS_2025_01/230198637</t>
  </si>
  <si>
    <t xml:space="preserve">M+D přechod z předizolovaného potrubí na ocelové DN65, včetně izolace, apod.  </t>
  </si>
  <si>
    <t>28658032</t>
  </si>
  <si>
    <t>doizolování spoje PI potrubí série3 kompletní s PUR izolací a antidifúzní bariérou DN 65/180</t>
  </si>
  <si>
    <t>-1073372953</t>
  </si>
  <si>
    <t>230199001R</t>
  </si>
  <si>
    <t>D + M závěsný systém potrubí</t>
  </si>
  <si>
    <t>-2016092843</t>
  </si>
  <si>
    <t>230199002R</t>
  </si>
  <si>
    <t xml:space="preserve">D + M technické plyny </t>
  </si>
  <si>
    <t>2107175132</t>
  </si>
  <si>
    <t>HZS2491</t>
  </si>
  <si>
    <t>Hodinové zúčtovací sazby profesí PSV zednické výpomoci a pomocné práce PSV dělník zednických výpomocí</t>
  </si>
  <si>
    <t>1322368405</t>
  </si>
  <si>
    <t>https://podminky.urs.cz/item/CS_URS_2025_01/HZS2491</t>
  </si>
  <si>
    <t>P</t>
  </si>
  <si>
    <t>Poznámka k položce:_x000D_
Topná zkouška</t>
  </si>
  <si>
    <t>HZS3111</t>
  </si>
  <si>
    <t>Hodinové zúčtovací sazby montáží technologických zařízení při externích montážích montér potrubí</t>
  </si>
  <si>
    <t>1826292710</t>
  </si>
  <si>
    <t>https://podminky.urs.cz/item/CS_URS_2025_01/HZS3111</t>
  </si>
  <si>
    <t>Poznámka k položce:_x000D_
Proplach systému po montáži</t>
  </si>
  <si>
    <t>-1388171809</t>
  </si>
  <si>
    <t>Poznámka k položce:_x000D_
Napuštění systému</t>
  </si>
  <si>
    <t>HZS3112</t>
  </si>
  <si>
    <t>Hodinové zúčtovací sazby montáží technologických zařízení při externích montážích montér potrubí odborný</t>
  </si>
  <si>
    <t>2084232437</t>
  </si>
  <si>
    <t>https://podminky.urs.cz/item/CS_URS_2025_01/HZS3112</t>
  </si>
  <si>
    <t>Poznámka k položce:_x000D_
Stavební přípomoce</t>
  </si>
  <si>
    <t>-1533885386</t>
  </si>
  <si>
    <t>Poznámka k položce:_x000D_
Seřízení a zaregulování systému</t>
  </si>
  <si>
    <t>SO 01_D.1.4 - Elektroinstalace - Přívod do PS 1325 z PS 1152</t>
  </si>
  <si>
    <t>Miroslav Juřík</t>
  </si>
  <si>
    <t xml:space="preserve">    741 - Elektroinstalace - silnoproud</t>
  </si>
  <si>
    <t xml:space="preserve">    742 - Elektroinstalace - slaboproud</t>
  </si>
  <si>
    <t xml:space="preserve">    746 - Elektromontáže - soubory pro vodiče</t>
  </si>
  <si>
    <t>971026451</t>
  </si>
  <si>
    <t>Vybourání otvorů ve zdivu základovém nebo nadzákladovém kamenném, smíšeném kamenném, na maltu cementovou, plochy do 0,25 m2, tl. do 450 mm</t>
  </si>
  <si>
    <t>https://podminky.urs.cz/item/CS_URS_2025_01/971026451</t>
  </si>
  <si>
    <t>741</t>
  </si>
  <si>
    <t>Elektroinstalace - silnoproud</t>
  </si>
  <si>
    <t>741110002</t>
  </si>
  <si>
    <t>Montáž trubek elektroinstalačních s nasunutím nebo našroubováním do krabic plastových tuhých, uložených pevně, vnější Ø přes 23 do 35 mm</t>
  </si>
  <si>
    <t>https://podminky.urs.cz/item/CS_URS_2025_01/741110002</t>
  </si>
  <si>
    <t>34571558</t>
  </si>
  <si>
    <t>trubka elektroinstalační tuhá vysoce odolná z PVC UV stabilní D 21,2/25mm</t>
  </si>
  <si>
    <t>741110053</t>
  </si>
  <si>
    <t>Montáž trubek elektroinstalačních s nasunutím nebo našroubováním do krabic plastových ohebných, uložených volně, vnější Ø přes 35 mm</t>
  </si>
  <si>
    <t>https://podminky.urs.cz/item/CS_URS_2025_01/741110053</t>
  </si>
  <si>
    <t>34571381</t>
  </si>
  <si>
    <t>trubka elektroinstalační ohebná lehce odolná z PVC-U D 50,7/63mm poloměr ohybu &gt;250mm např. KOPOFLEX</t>
  </si>
  <si>
    <t>48*1,05 "Přepočtené koeficientem množství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</si>
  <si>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</si>
  <si>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</si>
  <si>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https://podminky.urs.cz/item/CS_URS_2025_01/741112021</t>
  </si>
  <si>
    <t>34571478</t>
  </si>
  <si>
    <t>krabice v uzavřeném provedení PP s krytím IP 66 čtvercová 80x80mm</t>
  </si>
  <si>
    <t>741120201</t>
  </si>
  <si>
    <t>Montáž vodičů izolovaných měděných bez ukončení uložených volně plných a laněných s PVC pláštěm, bezhalogenových, ohniodolných (např. CY, CHAH-V) průřezu žíly 1,5 až 16 mm2</t>
  </si>
  <si>
    <t>https://podminky.urs.cz/item/CS_URS_2025_01/741120201</t>
  </si>
  <si>
    <t>34141029</t>
  </si>
  <si>
    <t>vodič propojovací flexibilní jádro Cu lanované izolace PVC 450/750V (H07V-K) 1x16mm2</t>
  </si>
  <si>
    <t>80*1,15 "Přepočtené koeficientem množství</t>
  </si>
  <si>
    <t>741122142</t>
  </si>
  <si>
    <t>Montáž kabelů měděných bez ukončení uložených v trubkách zatažených plných kulatých nebo bezhalogenových (např. CYKY) počtu a průřezu žil 5x1,5 až 2,5 mm2</t>
  </si>
  <si>
    <t>https://podminky.urs.cz/item/CS_URS_2025_01/741122142</t>
  </si>
  <si>
    <t>34111094</t>
  </si>
  <si>
    <t>kabel instalační jádro Cu plné izolace PVC plášť PVC 450/750V (CYKY) 5x2,5mm2</t>
  </si>
  <si>
    <t>741122133</t>
  </si>
  <si>
    <t>Montáž kabelů měděných bez ukončení uložených v trubkách zatažených plných kulatých nebo bezhalogenových (např. CYKY) počtu a průřezu žil 4x10 mm2</t>
  </si>
  <si>
    <t>https://podminky.urs.cz/item/CS_URS_2025_01/741122133</t>
  </si>
  <si>
    <t>34111076</t>
  </si>
  <si>
    <t>kabel instalační jádro Cu plné izolace PVC plášť PVC 450/750V (CYKY) 4x10mm2</t>
  </si>
  <si>
    <t>742</t>
  </si>
  <si>
    <t>Elektroinstalace - slaboproud</t>
  </si>
  <si>
    <t>742110013</t>
  </si>
  <si>
    <t>Montáž trubek elektroinstalačních plastových tuhých pro vnitřní rozvody pro optická vlákna</t>
  </si>
  <si>
    <t>https://podminky.urs.cz/item/CS_URS_2025_01/742110013</t>
  </si>
  <si>
    <t>34571829</t>
  </si>
  <si>
    <t>mikrotrubička HDPE zemní zodolněná vnitřní lubrikační vrstva D 14/10mm</t>
  </si>
  <si>
    <t>742124009</t>
  </si>
  <si>
    <t>Montáž kabelů datových FTP, UTP, STP pro vnější rozvody do trubky</t>
  </si>
  <si>
    <t>https://podminky.urs.cz/item/CS_URS_2025_01/742124009</t>
  </si>
  <si>
    <t>34121264</t>
  </si>
  <si>
    <t>kabel datový venkovní jádro Cu plné plášť PE (U/UTP) kategorie 5e</t>
  </si>
  <si>
    <t>80*1,2 "Přepočtené koeficientem množství</t>
  </si>
  <si>
    <t>746</t>
  </si>
  <si>
    <t>Elektromontáže - soubory pro vodiče</t>
  </si>
  <si>
    <t>746211110</t>
  </si>
  <si>
    <t>Ukončení vodičů izolovaných s označením a zapojením v rozváděči nebo na přístroji, průřezu žíly do 2,5 mm2</t>
  </si>
  <si>
    <t>https://podminky.urs.cz/item/CS_URS_2025_01/746211110</t>
  </si>
  <si>
    <t>741130006</t>
  </si>
  <si>
    <t>Ukončení vodičů izolovaných s označením a zapojením v rozváděči nebo na přístroji, průřezu žíly do 16 mm2</t>
  </si>
  <si>
    <t>38</t>
  </si>
  <si>
    <t>https://podminky.urs.cz/item/CS_URS_2025_01/741130006</t>
  </si>
  <si>
    <t>HZS2223</t>
  </si>
  <si>
    <t>Hodinové zúčtovací sazby profesí PSV provádění stavebních instalací elektrikář odborný</t>
  </si>
  <si>
    <t>262144</t>
  </si>
  <si>
    <t>40</t>
  </si>
  <si>
    <t>https://podminky.urs.cz/item/CS_URS_2025_01/HZS2223</t>
  </si>
  <si>
    <t>Poznámka k položce:_x000D_
Poznámka k položce: demontáže stávající instalace</t>
  </si>
  <si>
    <t>SO 02 - Předávací stanice Budovcova 1325</t>
  </si>
  <si>
    <t>SO 02_D.1.1 - Architektonicko-stavební řešení</t>
  </si>
  <si>
    <t xml:space="preserve">    3 - Svislé a kompletní konstrukce</t>
  </si>
  <si>
    <t xml:space="preserve">    997 - Doprava suti a vybouraných hmot</t>
  </si>
  <si>
    <t xml:space="preserve">    766 - Konstrukce truhlářské</t>
  </si>
  <si>
    <t xml:space="preserve">    784 - Dokončovací práce - malby a tapety</t>
  </si>
  <si>
    <t xml:space="preserve">    789 - Povrchové úpravy ocelových konstrukcí a technologických zařízení</t>
  </si>
  <si>
    <t>Svislé a kompletní konstrukce</t>
  </si>
  <si>
    <t>310232073</t>
  </si>
  <si>
    <t>Zazdívka otvorů ve zdivu nadzákladovém děrovanými broušenými cihlami plochy do 1 m2 na zdicí pěnu, tl. zdiva 440 mm</t>
  </si>
  <si>
    <t>1836762307</t>
  </si>
  <si>
    <t>https://podminky.urs.cz/item/CS_URS_2025_01/310232073</t>
  </si>
  <si>
    <t>Zazdění otvorů po demontovaném potrubí, oprava omítek a vymalování. Oprava omítek a</t>
  </si>
  <si>
    <t>vymalování po provedení nových prostupech pro potrubí. Cca 30 kusů.</t>
  </si>
  <si>
    <t>30*0,5 "0,5m2 / kus</t>
  </si>
  <si>
    <t>611131101</t>
  </si>
  <si>
    <t>Podkladní a spojovací vrstva vnitřních omítaných ploch cementový postřik nanášený ručně celoplošně stropů</t>
  </si>
  <si>
    <t>342039453</t>
  </si>
  <si>
    <t>https://podminky.urs.cz/item/CS_URS_2025_01/611131101</t>
  </si>
  <si>
    <t>611331141</t>
  </si>
  <si>
    <t>Omítka cementová vnitřních ploch nanášená ručně dvouvrstvá, tloušťky jádrové omítky do 10 mm a tloušťky štuku do 3 mm štuková plstí hlazená vodorovných konstrukcí stropů rovných</t>
  </si>
  <si>
    <t>-2080754406</t>
  </si>
  <si>
    <t>https://podminky.urs.cz/item/CS_URS_2025_01/611331141</t>
  </si>
  <si>
    <t>3 - OPRAVA STÁVAJÍCÍCH OMÍTEK STROPNÍCH KONSTRUKCÍ V PŘEDPOKLÁDANÉM ROZSAHU 30%</t>
  </si>
  <si>
    <t>CELKOVÉHO POVRCHU. BUDOU PROVEDENY NOVÉ VNITŘNÍ ŠTUKOVÉ OMÍTKY STĚNY,</t>
  </si>
  <si>
    <t xml:space="preserve">S NAPOJENÍM NA STÁVAJÍCÍ OMÍTKY. POVRCH BUDE OPATŘEN OMYVATELNÝM BÍLÝM </t>
  </si>
  <si>
    <t>NÁTĚREM V PŘEDPOKLÁDANÉM 100% ROZSAHU</t>
  </si>
  <si>
    <t>Oprava omítek v prostoru kotelny a strojovny tepla, kde budou umístěny nové předávací</t>
  </si>
  <si>
    <t>stanice – cca 100%</t>
  </si>
  <si>
    <t>oprava stropu</t>
  </si>
  <si>
    <t>43</t>
  </si>
  <si>
    <t>42</t>
  </si>
  <si>
    <t>611331191</t>
  </si>
  <si>
    <t>Omítka cementová vnitřních ploch nanášená ručně Příplatek k cenám za každých dalších i započatých 5 mm tloušťky omítky přes 10 mm stropů</t>
  </si>
  <si>
    <t>-1640400296</t>
  </si>
  <si>
    <t>https://podminky.urs.cz/item/CS_URS_2025_01/611331191</t>
  </si>
  <si>
    <t>85*3 'Přepočtené koeficientem množství</t>
  </si>
  <si>
    <t>612131101</t>
  </si>
  <si>
    <t>Podkladní a spojovací vrstva vnitřních omítaných ploch cementový postřik nanášený ručně celoplošně stěn</t>
  </si>
  <si>
    <t>-2095894776</t>
  </si>
  <si>
    <t>https://podminky.urs.cz/item/CS_URS_2025_01/612131101</t>
  </si>
  <si>
    <t>612331141</t>
  </si>
  <si>
    <t>Omítka cementová vnitřních ploch nanášená ručně dvouvrstvá, tloušťky jádrové omítky do 10 mm a tloušťky štuku do 3 mm štuková plstí hlazená svislých konstrukcí stěn</t>
  </si>
  <si>
    <t>-1018103358</t>
  </si>
  <si>
    <t>https://podminky.urs.cz/item/CS_URS_2025_01/612331141</t>
  </si>
  <si>
    <t>4 - OPRAVA STÁVAJÍCÍCH OMÍTEK SVISLÝCH KONSTRUKCÍ V PŘEDPOKLÁDANÉM ROZSAHU 30%</t>
  </si>
  <si>
    <t xml:space="preserve">CELKOVÉHO POVRCHU. BUDOU PROVEDENY NOVÉ VNITŘNÍ ŠTUKOVÉ OMÍTKY STĚNY, </t>
  </si>
  <si>
    <t>oprava stěny</t>
  </si>
  <si>
    <t>5*28</t>
  </si>
  <si>
    <t>5*31</t>
  </si>
  <si>
    <t>612331191</t>
  </si>
  <si>
    <t>Omítka cementová vnitřních ploch nanášená ručně Příplatek k cenám za každých dalších i započatých 5 mm tloušťky omítky přes 10 mm stěn</t>
  </si>
  <si>
    <t>1418371521</t>
  </si>
  <si>
    <t>https://podminky.urs.cz/item/CS_URS_2025_01/612331191</t>
  </si>
  <si>
    <t>295*3 'Přepočtené koeficientem množství</t>
  </si>
  <si>
    <t>612335223</t>
  </si>
  <si>
    <t>Cementová omítka jednotlivých malých ploch štuková dvouvrstvá na stěnách, plochy jednotlivě přes 0,25 do 1 m2</t>
  </si>
  <si>
    <t>-1021301591</t>
  </si>
  <si>
    <t>https://podminky.urs.cz/item/CS_URS_2025_01/612335223</t>
  </si>
  <si>
    <t>30*2 "z obou stran</t>
  </si>
  <si>
    <t>632451232</t>
  </si>
  <si>
    <t>Potěr cementový samonivelační litý tř. C 25, tl. přes 35 do 40 mm</t>
  </si>
  <si>
    <t>1613587771</t>
  </si>
  <si>
    <t>https://podminky.urs.cz/item/CS_URS_2025_01/632451232</t>
  </si>
  <si>
    <t>Nová betonová podlaha v prostoru kotelny a strojovny tepla, kde budou umístěny nové</t>
  </si>
  <si>
    <t>předávací stanice</t>
  </si>
  <si>
    <t>41</t>
  </si>
  <si>
    <t>949101112</t>
  </si>
  <si>
    <t>Lešení pomocné pracovní pro objekty pozemních staveb pro zatížení do 150 kg/m2, o výšce lešeňové podlahy přes 1,9 do 3,5 m</t>
  </si>
  <si>
    <t>1746130320</t>
  </si>
  <si>
    <t>https://podminky.urs.cz/item/CS_URS_2025_01/949101112</t>
  </si>
  <si>
    <t>952901114</t>
  </si>
  <si>
    <t>Vyčištění budov nebo objektů před předáním do užívání budov bytové nebo občanské výstavby, světlé výšky podlaží přes 4 m</t>
  </si>
  <si>
    <t>1717718751</t>
  </si>
  <si>
    <t>https://podminky.urs.cz/item/CS_URS_2025_01/952901114</t>
  </si>
  <si>
    <t>Po dokončení stavebních úprav se provede celkový úklid dotčené místnosti.</t>
  </si>
  <si>
    <t>961055111</t>
  </si>
  <si>
    <t>Bourání základů z betonu železového</t>
  </si>
  <si>
    <t>-175575337</t>
  </si>
  <si>
    <t>https://podminky.urs.cz/item/CS_URS_2025_01/961055111</t>
  </si>
  <si>
    <t>1 - DEMONTÁŽ STÁVAJÍCÍCH BETONOVÝCH ZÁKLADŮ A SROVNÁNÍ SE STÁVAJÍCÍ PODLAHOU</t>
  </si>
  <si>
    <t>1*(1,9*1,4)*2</t>
  </si>
  <si>
    <t>0,4*(0,15*0,15)*4</t>
  </si>
  <si>
    <t>977151125</t>
  </si>
  <si>
    <t>Jádrové vrty diamantovými korunkami do stavebních materiálů (železobetonu, betonu, cihel, obkladů, dlažeb, kamene) průměru přes 180 do 200 mm</t>
  </si>
  <si>
    <t>-1314186644</t>
  </si>
  <si>
    <t>https://podminky.urs.cz/item/CS_URS_2025_01/977151125</t>
  </si>
  <si>
    <t>6 - 2x SYSTÉMOVÝ PROSTUP DN200, 200 MM NAD PODLAHOU, HYDROIZOLAČNĚ UTĚSNĚN</t>
  </si>
  <si>
    <t>2*0,6</t>
  </si>
  <si>
    <t>978021191</t>
  </si>
  <si>
    <t>Otlučení cementových vnitřních ploch stěn, v rozsahu do 100 %</t>
  </si>
  <si>
    <t>1676508198</t>
  </si>
  <si>
    <t>https://podminky.urs.cz/item/CS_URS_2025_01/978021191</t>
  </si>
  <si>
    <t>978021291</t>
  </si>
  <si>
    <t>Otlučení cementových vnitřních ploch stropů, v rozsahu do 100 %</t>
  </si>
  <si>
    <t>1884031288</t>
  </si>
  <si>
    <t>https://podminky.urs.cz/item/CS_URS_2025_01/978021291</t>
  </si>
  <si>
    <t>985311311</t>
  </si>
  <si>
    <t>Reprofilace betonu sanačními maltami na cementové bázi ručně rubu kleneb a podlah, tloušťky do 10 mm</t>
  </si>
  <si>
    <t>-1114811409</t>
  </si>
  <si>
    <t>https://podminky.urs.cz/item/CS_URS_2025_01/985311311</t>
  </si>
  <si>
    <t>2 - OPRAVA STÁVAJÍCÍCH BETONOVÝCH PODLAH V PŘEDPOKLÁDANÉM ROZSAHU 20%</t>
  </si>
  <si>
    <t>CELKOVÉHO POVRCHU - DOPLNĚNÍ VHODNÝMI SANAČNÍMI MATERIÁLY</t>
  </si>
  <si>
    <t>Oprava podlah v prostoru kotelny a strojovny tepla, kde budou umístěny nové předávací</t>
  </si>
  <si>
    <t>985323111</t>
  </si>
  <si>
    <t>Spojovací (adhezní) můstek reprofilovaného betonu na cementové bázi, tloušťky 1 mm</t>
  </si>
  <si>
    <t>732326267</t>
  </si>
  <si>
    <t>https://podminky.urs.cz/item/CS_URS_2025_01/985323111</t>
  </si>
  <si>
    <t>Doprava suti a vybouraných hmot</t>
  </si>
  <si>
    <t>997013152</t>
  </si>
  <si>
    <t>Vnitrostaveništní doprava suti a vybouraných hmot vodorovně do 50 m s naložením s omezením mechanizace pro budovy a haly výšky přes 6 do 9 m</t>
  </si>
  <si>
    <t>-2007758384</t>
  </si>
  <si>
    <t>https://podminky.urs.cz/item/CS_URS_2025_01/997013152</t>
  </si>
  <si>
    <t>314670663</t>
  </si>
  <si>
    <t>1449212536</t>
  </si>
  <si>
    <t>36,517*30 'Přepočtené koeficientem množství</t>
  </si>
  <si>
    <t>1983830005</t>
  </si>
  <si>
    <t>997013871</t>
  </si>
  <si>
    <t>Poplatek za uložení stavebního odpadu na recyklační skládce (skládkovné) směsného stavebního a demoličního zatříděného do Katalogu odpadů pod kódem 17 09 04</t>
  </si>
  <si>
    <t>-2103067091</t>
  </si>
  <si>
    <t>https://podminky.urs.cz/item/CS_URS_2025_01/997013871</t>
  </si>
  <si>
    <t>36,517</t>
  </si>
  <si>
    <t>-12,854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</si>
  <si>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</si>
  <si>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</si>
  <si>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-1815415685</t>
  </si>
  <si>
    <t>https://podminky.urs.cz/item/CS_URS_2025_01/998011009</t>
  </si>
  <si>
    <t>711786066</t>
  </si>
  <si>
    <t>Provedení detailů pryskyřicemi těsnění trubních prostupů HIZOT tmelem z epoxidové pryskyřice a tkaninou, průměru do 200 mm</t>
  </si>
  <si>
    <t>463573362</t>
  </si>
  <si>
    <t>https://podminky.urs.cz/item/CS_URS_2025_01/711786066</t>
  </si>
  <si>
    <t>23521230</t>
  </si>
  <si>
    <t>pryskyřice epoxidová polymerní nízko viskózní</t>
  </si>
  <si>
    <t>kg</t>
  </si>
  <si>
    <t>1751990</t>
  </si>
  <si>
    <t>2*0,3 'Přepočtené koeficientem množství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</si>
  <si>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</si>
  <si>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</si>
  <si>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-2030552793</t>
  </si>
  <si>
    <t>https://podminky.urs.cz/item/CS_URS_2025_01/998711111</t>
  </si>
  <si>
    <t>766</t>
  </si>
  <si>
    <t>Konstrukce truhlářské</t>
  </si>
  <si>
    <t>766660002</t>
  </si>
  <si>
    <t>Montáž dveřních křídel dřevěných nebo plastových otevíravých do ocelové zárubně povrchově upravených jednokřídlových, šířky přes 800 mm</t>
  </si>
  <si>
    <t>-33395920</t>
  </si>
  <si>
    <t>https://podminky.urs.cz/item/CS_URS_2025_01/766660002</t>
  </si>
  <si>
    <t>5 - DVEŘNÍ OTVOR BUDE OPATŘEN NOVÝM DVEŘNÍM KŘÍDLEM S BEZPEČNOSTNÍM ZÁMKEM</t>
  </si>
  <si>
    <t>Instalace nových dveří s novým bezpečnostním zámkem do prostoru mezi kotelnou a</t>
  </si>
  <si>
    <t>strojovnou tepla.</t>
  </si>
  <si>
    <t>61173212</t>
  </si>
  <si>
    <t>dveře jednokřídlé dřevotřískové s 2 x hliníkovým plechem a ocelovými pruty 800-900x1970mm bezpečnostní do bytu třídy RC3</t>
  </si>
  <si>
    <t>1454548408</t>
  </si>
  <si>
    <t>766660733</t>
  </si>
  <si>
    <t>Montáž dveřních doplňků dveřního kování bezpečnostního štítku s klikou</t>
  </si>
  <si>
    <t>1971237446</t>
  </si>
  <si>
    <t>https://podminky.urs.cz/item/CS_URS_2025_01/766660733</t>
  </si>
  <si>
    <t>54914131</t>
  </si>
  <si>
    <t>dveřní kování bezpečnostní RC3 klika/klika lakovaný nerez</t>
  </si>
  <si>
    <t>1934228745</t>
  </si>
  <si>
    <t>766660761</t>
  </si>
  <si>
    <t>Montáž dveřních doplňků dveřního kování bezpečnostního zámku</t>
  </si>
  <si>
    <t>-1051694592</t>
  </si>
  <si>
    <t>https://podminky.urs.cz/item/CS_URS_2025_01/766660761</t>
  </si>
  <si>
    <t>54924010</t>
  </si>
  <si>
    <t>zámek zadlabací protipožární rozteč 90x55,5mm</t>
  </si>
  <si>
    <t>210386615</t>
  </si>
  <si>
    <t>998766111</t>
  </si>
  <si>
    <t>Přesun hmot pro konstrukce truhlářské stanovený z hmotnosti přesunovaného materiálu vodorovná dopravní vzdálenost do 50 m s omezením mechanizace v objektech výšky do 6 m</t>
  </si>
  <si>
    <t>2029601491</t>
  </si>
  <si>
    <t>https://podminky.urs.cz/item/CS_URS_2025_01/998766111</t>
  </si>
  <si>
    <t>783301313</t>
  </si>
  <si>
    <t>Příprava podkladu zámečnických konstrukcí před provedením nátěru odmaštění odmašťovačem ředidlovým</t>
  </si>
  <si>
    <t>1013630211</t>
  </si>
  <si>
    <t>https://podminky.urs.cz/item/CS_URS_2025_01/783301313</t>
  </si>
  <si>
    <t>783314201</t>
  </si>
  <si>
    <t>Základní antikorozní nátěr zámečnických konstrukcí jednonásobný syntetický standardní</t>
  </si>
  <si>
    <t>-481079452</t>
  </si>
  <si>
    <t>https://podminky.urs.cz/item/CS_URS_2025_01/783314201</t>
  </si>
  <si>
    <t>783317101</t>
  </si>
  <si>
    <t>Krycí nátěr (email) zámečnických konstrukcí jednonásobný syntetický standardní</t>
  </si>
  <si>
    <t>-612523422</t>
  </si>
  <si>
    <t>https://podminky.urs.cz/item/CS_URS_2025_01/783317101</t>
  </si>
  <si>
    <t>nátěr stáv.ocel.zárubní</t>
  </si>
  <si>
    <t>1*0,5*(0,9+2*2)</t>
  </si>
  <si>
    <t>784</t>
  </si>
  <si>
    <t>Dokončovací práce - malby a tapety</t>
  </si>
  <si>
    <t>784111003</t>
  </si>
  <si>
    <t>Oprášení (ometení) podkladu v místnostech výšky přes 3,80 do 5,00 m</t>
  </si>
  <si>
    <t>1907166370</t>
  </si>
  <si>
    <t>https://podminky.urs.cz/item/CS_URS_2025_01/784111003</t>
  </si>
  <si>
    <t>784181123</t>
  </si>
  <si>
    <t>Penetrace podkladu jednonásobná hloubková akrylátová bezbarvá v místnostech výšky přes 3,80 do 5,00 m</t>
  </si>
  <si>
    <t>1338714801</t>
  </si>
  <si>
    <t>https://podminky.urs.cz/item/CS_URS_2025_01/784181123</t>
  </si>
  <si>
    <t>39</t>
  </si>
  <si>
    <t>784211113</t>
  </si>
  <si>
    <t>Malby z malířských směsí oděruvzdorných za mokra dvojnásobné, bílé za mokra oděruvzdorné velmi dobře v místnostech výšky přes 3,80 do 5,00 m</t>
  </si>
  <si>
    <t>605252263</t>
  </si>
  <si>
    <t>https://podminky.urs.cz/item/CS_URS_2025_01/784211113</t>
  </si>
  <si>
    <t>Vymalování prostoru kotelny a strojovny tepla – 100% (omyvatelný bílý nátěr)</t>
  </si>
  <si>
    <t>85</t>
  </si>
  <si>
    <t>295</t>
  </si>
  <si>
    <t>30*2*0,5 "z obou stran + 0,5m2 / kus</t>
  </si>
  <si>
    <t>789</t>
  </si>
  <si>
    <t>Povrchové úpravy ocelových konstrukcí a technologických zařízení</t>
  </si>
  <si>
    <t>789224523</t>
  </si>
  <si>
    <t>Otryskání povrchů ocelových konstrukcí suché abrazivní tryskání abrazivem ze strusky třídy IV stupeň zrezivění B, stupeň přípravy Sa 2</t>
  </si>
  <si>
    <t>1454285234</t>
  </si>
  <si>
    <t>https://podminky.urs.cz/item/CS_URS_2025_01/789224523</t>
  </si>
  <si>
    <t>789328110</t>
  </si>
  <si>
    <t>Nátěr ocelových konstrukcí třídy IV jednosložkový alkydový základní, tloušťky do 40 μm</t>
  </si>
  <si>
    <t>-484754345</t>
  </si>
  <si>
    <t>https://podminky.urs.cz/item/CS_URS_2025_01/789328110</t>
  </si>
  <si>
    <t>789328121</t>
  </si>
  <si>
    <t>Nátěr ocelových konstrukcí třídy IV jednosložkový alkydový krycí (vrchní), tloušťky do 80 μm</t>
  </si>
  <si>
    <t>767692929</t>
  </si>
  <si>
    <t>https://podminky.urs.cz/item/CS_URS_2025_01/789328121</t>
  </si>
  <si>
    <t>Povrch stávajících ocelových konstrukcí, které nebudou demontovány (schodiště) budou</t>
  </si>
  <si>
    <t>očištěny, zbaveny případné rzi a nově natřeny.</t>
  </si>
  <si>
    <t>stávající kce schodiště a zábradlí</t>
  </si>
  <si>
    <t>odhad</t>
  </si>
  <si>
    <t>20*2</t>
  </si>
  <si>
    <t>HZS2492</t>
  </si>
  <si>
    <t>Hodinové zúčtovací sazby profesí PSV zednické výpomoci a pomocné práce PSV pomocný dělník PSV</t>
  </si>
  <si>
    <t>-67033083</t>
  </si>
  <si>
    <t>https://podminky.urs.cz/item/CS_URS_2025_01/HZS2492</t>
  </si>
  <si>
    <t>8*3</t>
  </si>
  <si>
    <t>SO 02_D.1.2 - Technologie předávacích stanic</t>
  </si>
  <si>
    <t>PŘEDÁVACÍ STANICE 1 - PŘEDÁVACÍ STANICE 1</t>
  </si>
  <si>
    <t xml:space="preserve">    PSV - Práce a dodávky PSV</t>
  </si>
  <si>
    <t xml:space="preserve">      732 - Ústřední vytápění - strojovny</t>
  </si>
  <si>
    <t xml:space="preserve">      733 - Ústřední vytápění - rozvodné potrubí</t>
  </si>
  <si>
    <t xml:space="preserve">      734 - Ústřední vytápění - armatury</t>
  </si>
  <si>
    <t xml:space="preserve">    HZS - Hodinové zúčtovací sazby</t>
  </si>
  <si>
    <t>PŘEDÁVACÍ STANICE 2 - PŘEDÁVACÍ STANICE 2</t>
  </si>
  <si>
    <t>PŘEDÁVACÍ STANICE 1</t>
  </si>
  <si>
    <t>732</t>
  </si>
  <si>
    <t>Ústřední vytápění - strojovny</t>
  </si>
  <si>
    <t>731210005</t>
  </si>
  <si>
    <t>Dmtž. Stávajícího strojního zařízení kotelny a strojovny tepla (2x plynové kotle, 2x odkouření, rozdělovač a sběrač, oběhová čerpadla), včetně ekologické likvidace.</t>
  </si>
  <si>
    <t>soubor</t>
  </si>
  <si>
    <t>732111322</t>
  </si>
  <si>
    <t>Rozdělovače a sběrače trubková hrdla rozdělovačů a sběračů bez přírub DN 65</t>
  </si>
  <si>
    <t>-478585144</t>
  </si>
  <si>
    <t>https://podminky.urs.cz/item/CS_URS_2025_01/732111322</t>
  </si>
  <si>
    <t>M+D Termohydraulický rozdělovač DN100, PN6, připojovací hrdla 2x DN65, 2x DN80, včetně podpůrné konstrukce, izolace, odvzdušnění, vypouštění apod.</t>
  </si>
  <si>
    <t>2 " připojovací hrdla 2x DN65</t>
  </si>
  <si>
    <t>732111325</t>
  </si>
  <si>
    <t>Rozdělovače a sběrače trubková hrdla rozdělovačů a sběračů bez přírub DN 80</t>
  </si>
  <si>
    <t>-1233319322</t>
  </si>
  <si>
    <t>https://podminky.urs.cz/item/CS_URS_2025_01/732111325</t>
  </si>
  <si>
    <t>2 " připojovací hrdla 2x DN80</t>
  </si>
  <si>
    <t>732113105</t>
  </si>
  <si>
    <t>Rozdělovače a sběrače hydraulické vyrovnávače dynamických tlaků přírubové PN 6 (průtok Q m3/h) DN 100 (20 m3/h)</t>
  </si>
  <si>
    <t>1334161611</t>
  </si>
  <si>
    <t>https://podminky.urs.cz/item/CS_URS_2025_01/732113105</t>
  </si>
  <si>
    <t>1 " Termohydraulický rozdělovač DN100</t>
  </si>
  <si>
    <t>732182019R</t>
  </si>
  <si>
    <t>Podpůrný žlab pro potrubí průměru D 100</t>
  </si>
  <si>
    <t>975245495</t>
  </si>
  <si>
    <t>2*0,5 " připojovací hrdla 2x DN80</t>
  </si>
  <si>
    <t>2*0,5 " připojovací hrdla 2x DN65</t>
  </si>
  <si>
    <t>732421415</t>
  </si>
  <si>
    <t>Čerpadla teplovodní mokroběžná závitová oběhová pro teplovodní vytápění (elektronicky řízená) PN 10, do 110°C DN přípojky/dopravní výška H (m) - čerpací výkon Q (m3/h) DN 25 / do 6,0 m / 4,5 m3/h</t>
  </si>
  <si>
    <t>547893340</t>
  </si>
  <si>
    <t>https://podminky.urs.cz/item/CS_URS_2025_01/732421415</t>
  </si>
  <si>
    <t>M+D Elektronické oběhové čerpadlo, M= 2000 kg/hod H=5 m.v.s., včetně izolačního pouzdra a modulu pro externí komunikaci. Např. Grundfos Magna1 25-60.</t>
  </si>
  <si>
    <t>732421453</t>
  </si>
  <si>
    <t>Čerpadla teplovodní mokroběžná závitová oběhová pro teplovodní vytápění (elektronicky řízená) PN 10, do 110°C DN přípojky/dopravní výška H (m) - čerpací výkon Q (m3/h) DN 32 / do 6,0 m / 4,5 m3/h</t>
  </si>
  <si>
    <t>673953913</t>
  </si>
  <si>
    <t>https://podminky.urs.cz/item/CS_URS_2025_01/732421453</t>
  </si>
  <si>
    <t>M+D Elektronické oběhové čerpadlo, M= 5000 kg/hod H=4 m.v.s., včetně izolačního pouzdra a modulu pro externí komunikaci. Např. Grundfos Magna1 32-60.</t>
  </si>
  <si>
    <t>732422222</t>
  </si>
  <si>
    <t>Čerpadla teplovodní mokroběžná přírubová oběhová pro teplovodní vytápění jednodílná PN 6/10, do 110°C DN příruby/dopravní výška H (m) - čerpací výkon Q (m3/h) DN 50/ do 6,0 m / 14,0 m3/h</t>
  </si>
  <si>
    <t>-2074180369</t>
  </si>
  <si>
    <t>https://podminky.urs.cz/item/CS_URS_2025_01/732422222</t>
  </si>
  <si>
    <t>M+D Elektronické oběhové čerpadlo, M=8000 kg/hod H= 5 m.v.s., včetně izolačního pouzdra a modulu pro externí komunikaci. Např. Grundfos Magna1 50-60F.</t>
  </si>
  <si>
    <t>998731101</t>
  </si>
  <si>
    <t>Přesun hmot pro kotelny stanovený z hmotnosti přesunovaného materiálu vodorovná dopravní vzdálenost do 50 m základní v objektech výšky do 6 m</t>
  </si>
  <si>
    <t>https://podminky.urs.cz/item/CS_URS_2025_01/998731101</t>
  </si>
  <si>
    <t>733111116</t>
  </si>
  <si>
    <t>Potrubí z trubek ocelových závitových černých spojovaných svařováním bezešvých běžných nízkotlakých PN 16 do 115°C v kotelnách a strojovnách DN 32</t>
  </si>
  <si>
    <t>-929862878</t>
  </si>
  <si>
    <t>https://podminky.urs.cz/item/CS_URS_2025_01/733111116</t>
  </si>
  <si>
    <t xml:space="preserve">M+D Potrubí ocelové DN32, PN6, včetně ohybů, tvarovek, uchycení, nátěrů, izolace apod.  </t>
  </si>
  <si>
    <t>733111118</t>
  </si>
  <si>
    <t>Potrubí z trubek ocelových závitových černých spojovaných svařováním bezešvých běžných nízkotlakých PN 16 do 115°C v kotelnách a strojovnách DN 50</t>
  </si>
  <si>
    <t>-1781705945</t>
  </si>
  <si>
    <t>https://podminky.urs.cz/item/CS_URS_2025_01/733111118</t>
  </si>
  <si>
    <t>M+D Potrubí ocelové DN50, PN6, včetně ohybů, tvarovek, uchycení, nátěrů, izolace apod.</t>
  </si>
  <si>
    <t>733111119R</t>
  </si>
  <si>
    <t>Potrubí z trubek ocelových závitových černých spojovaných svařováním bezešvých běžných nízkotlakých PN 16 do 115°C v kotelnách a strojovnách DN 65</t>
  </si>
  <si>
    <t>-788594742</t>
  </si>
  <si>
    <t>733111120R</t>
  </si>
  <si>
    <t>Potrubí z trubek ocelových závitových černých spojovaných svařováním bezešvých běžných nízkotlakých PN 16 do 115°C v kotelnách a strojovnách DN 80</t>
  </si>
  <si>
    <t>669517448</t>
  </si>
  <si>
    <t>M+D Potrubí ocelové DN80, PN6, včetně ohybů, tvarovek, uchycení, nátěrů, izolace apod.</t>
  </si>
  <si>
    <t>733121105</t>
  </si>
  <si>
    <t>Dmtž. Stávajícího potrubí kotelny a strojovny tepla, včetně ekologické likvidace.</t>
  </si>
  <si>
    <t>733141103</t>
  </si>
  <si>
    <t>Odvzdušňovací nádobky, odlučovače a odkalovače nádobky z trubek ocelových DN 65</t>
  </si>
  <si>
    <t>-1721776784</t>
  </si>
  <si>
    <t>https://podminky.urs.cz/item/CS_URS_2025_01/733141103</t>
  </si>
  <si>
    <t>M+D odvzdušňovací nádobky DN65, PN6 s odvzdušňovacím ventilem DN10.</t>
  </si>
  <si>
    <t>733190107</t>
  </si>
  <si>
    <t>Zkoušky těsnosti potrubí, manžety prostupové z trubek ocelových zkoušky těsnosti potrubí (za provozu) z trubek ocelových závitových DN do 40</t>
  </si>
  <si>
    <t>-1285792051</t>
  </si>
  <si>
    <t>https://podminky.urs.cz/item/CS_URS_2025_01/733190107</t>
  </si>
  <si>
    <t>733190108</t>
  </si>
  <si>
    <t>Zkoušky těsnosti potrubí, manžety prostupové z trubek ocelových zkoušky těsnosti potrubí (za provozu) z trubek ocelových závitových DN 40 do 50</t>
  </si>
  <si>
    <t>1956092181</t>
  </si>
  <si>
    <t>https://podminky.urs.cz/item/CS_URS_2025_01/733190108</t>
  </si>
  <si>
    <t>733190109R</t>
  </si>
  <si>
    <t>Zkoušky těsnosti potrubí, manžety prostupové z trubek ocelových zkoušky těsnosti potrubí (za provozu) z trubek ocelových závitových DN 50 do 80</t>
  </si>
  <si>
    <t>1211186918</t>
  </si>
  <si>
    <t>733811242</t>
  </si>
  <si>
    <t>Ochrana potrubí termoizolačními trubicemi z pěnového polyetylenu PE přilepenými v příčných a podélných spojích, tloušťky izolace přes 13 do 20 mm, vnitřního průměru izolace DN přes 22 do 45 mm</t>
  </si>
  <si>
    <t>222580402</t>
  </si>
  <si>
    <t>https://podminky.urs.cz/item/CS_URS_2025_01/733811242</t>
  </si>
  <si>
    <t>54</t>
  </si>
  <si>
    <t>733811243</t>
  </si>
  <si>
    <t>Ochrana potrubí termoizolačními trubicemi z pěnového polyetylenu PE přilepenými v příčných a podélných spojích, tloušťky izolace přes 13 do 20 mm, vnitřního průměru izolace DN přes 45 do 63 mm</t>
  </si>
  <si>
    <t>-1871572761</t>
  </si>
  <si>
    <t>https://podminky.urs.cz/item/CS_URS_2025_01/733811243</t>
  </si>
  <si>
    <t>733811244</t>
  </si>
  <si>
    <t>Ochrana potrubí termoizolačními trubicemi z pěnového polyetylenu PE přilepenými v příčných a podélných spojích, tloušťky izolace přes 13 do 20 mm, vnitřního průměru izolace DN přes 63 do 89 mm</t>
  </si>
  <si>
    <t>1326807860</t>
  </si>
  <si>
    <t>https://podminky.urs.cz/item/CS_URS_2025_01/733811244</t>
  </si>
  <si>
    <t>734</t>
  </si>
  <si>
    <t>Ústřední vytápění - armatury</t>
  </si>
  <si>
    <t>734172117</t>
  </si>
  <si>
    <t>Mezikusy, přírubové spoje mezikusy přírubové bez protipřírub z ocelových trubek hladkých jednoznačné DN 80</t>
  </si>
  <si>
    <t>-1963412310</t>
  </si>
  <si>
    <t>https://podminky.urs.cz/item/CS_URS_2025_01/734172117</t>
  </si>
  <si>
    <t>M+D filtr DN80, PN6, včetně izolace a protipříruby.</t>
  </si>
  <si>
    <t>1 "protipříruby.</t>
  </si>
  <si>
    <t>M+D zpětná klapka mezipřírubová DN80, PN6, včetně izolace a protipříruby.</t>
  </si>
  <si>
    <t>734174202</t>
  </si>
  <si>
    <t>Mezikusy, přírubové spoje přechody přírubové s lisovacím přípojem PN 6, 110°C DN 65</t>
  </si>
  <si>
    <t>-1111638037</t>
  </si>
  <si>
    <t>https://podminky.urs.cz/item/CS_URS_2025_01/734174202</t>
  </si>
  <si>
    <t>M+D ručního regulačního ventilu DN65, PN6, včetně izolace a protipříruby.</t>
  </si>
  <si>
    <t>1 "protipříruba</t>
  </si>
  <si>
    <t>734191413</t>
  </si>
  <si>
    <t>Ostatní přírubové armatury ventily regulační přímé PN 16 do 300°C (V 41 111 616) DN 40</t>
  </si>
  <si>
    <t>-412152598</t>
  </si>
  <si>
    <t>https://podminky.urs.cz/item/CS_URS_2025_01/734191413</t>
  </si>
  <si>
    <t>M+D ručního regulačního ventilu DN32, PN6, včetně izolace.</t>
  </si>
  <si>
    <t>734191416</t>
  </si>
  <si>
    <t>Ostatní přírubové armatury ventily regulační přímé PN 16 do 300°C (V 41 111 616) DN 65</t>
  </si>
  <si>
    <t>-850626433</t>
  </si>
  <si>
    <t>https://podminky.urs.cz/item/CS_URS_2025_01/734191416</t>
  </si>
  <si>
    <t>734191632</t>
  </si>
  <si>
    <t>Ostatní přírubové armatury ventily regulační přímé s elektrickým servomotorem PN 16 do 300°C (V 41 113 616) DN 25</t>
  </si>
  <si>
    <t>-710675189</t>
  </si>
  <si>
    <t>https://podminky.urs.cz/item/CS_URS_2025_01/734191632</t>
  </si>
  <si>
    <t>M+D trojcestného ventilu s elektropohonem, PN6, DN20, Kvs= 6,3 m3/hod, plynulá regulace napájení 24 VAC, ovládání 0-10 V, včetně izolace, prokabelován</t>
  </si>
  <si>
    <t xml:space="preserve"> s M+R apod. </t>
  </si>
  <si>
    <t>734191634</t>
  </si>
  <si>
    <t>Ostatní přírubové armatury ventily regulační přímé s elektrickým servomotorem PN 16 do 300°C (V 41 113 616) DN 50</t>
  </si>
  <si>
    <t>1847298713</t>
  </si>
  <si>
    <t>https://podminky.urs.cz/item/CS_URS_2025_01/734191634</t>
  </si>
  <si>
    <t>M+D trojcestného ventilu s elektropohonem, PN6, DN50, Kvs= 25 m3/hod, plynulá regulace napájení 24 VAC, ovládání 0-10 V, včetně izolace, prokabelování</t>
  </si>
  <si>
    <t xml:space="preserve">s M+R apod. </t>
  </si>
  <si>
    <t>734193115</t>
  </si>
  <si>
    <t>Ostatní přírubové armatury klapky mezipřírubové uzavírací PN 16 do 120°C disk tvárná litina DN 65</t>
  </si>
  <si>
    <t>-1886988186</t>
  </si>
  <si>
    <t>https://podminky.urs.cz/item/CS_URS_2025_01/734193115</t>
  </si>
  <si>
    <t>M+D uzavírací mezipřírubové klapky DN65, PN6, včetně izolace a protipříruby.</t>
  </si>
  <si>
    <t>734193116</t>
  </si>
  <si>
    <t>Ostatní přírubové armatury klapky mezipřírubové uzavírací PN 16 do 120°C disk tvárná litina DN 80</t>
  </si>
  <si>
    <t>-1284909867</t>
  </si>
  <si>
    <t>https://podminky.urs.cz/item/CS_URS_2025_01/734193116</t>
  </si>
  <si>
    <t>M+D uzavírací mezipřírubové klapky DN80, PN6, včetně izolace a protipříruby.</t>
  </si>
  <si>
    <t>734200014</t>
  </si>
  <si>
    <t>M+D ultrazvukového měřiče spotřeby tepla Qp=1,5 m3/hod, DN20, Např. Itron CF Echo II.</t>
  </si>
  <si>
    <t>52</t>
  </si>
  <si>
    <t>734200015</t>
  </si>
  <si>
    <t>M+D ultrazvukového měřiče spotřeby tepla Qp=10 m3/hod, DN50, Např. Itron CF Echo II.</t>
  </si>
  <si>
    <t>734200024</t>
  </si>
  <si>
    <t>Dmtž. Stávajících armatur kotelny a strojovny tepla, včetně ekologické likvidace.</t>
  </si>
  <si>
    <t>72</t>
  </si>
  <si>
    <t>734211113</t>
  </si>
  <si>
    <t>Ventily odvzdušňovací závitové otopných těles PN 6 do 120°C G 3/8</t>
  </si>
  <si>
    <t>1145257169</t>
  </si>
  <si>
    <t>https://podminky.urs.cz/item/CS_URS_2025_01/734211113</t>
  </si>
  <si>
    <t>6 "s odvzdušňovacím ventilem DN10.</t>
  </si>
  <si>
    <t>734211119</t>
  </si>
  <si>
    <t>Ventily odvzdušňovací závitové automatické PN 14 do 120°C G 3/8</t>
  </si>
  <si>
    <t>1950564169</t>
  </si>
  <si>
    <t>https://podminky.urs.cz/item/CS_URS_2025_01/734211119</t>
  </si>
  <si>
    <t>M+D automatický odvzdušňovací ventil, PN6, DN10.</t>
  </si>
  <si>
    <t>734242415</t>
  </si>
  <si>
    <t>Ventily zpětné závitové PN 16 do 110°C přímé G 5/4</t>
  </si>
  <si>
    <t>-1430005758</t>
  </si>
  <si>
    <t>https://podminky.urs.cz/item/CS_URS_2025_01/734242415</t>
  </si>
  <si>
    <t>M+D zpětná klapka závitová DN32, PN6, včetně izolace.</t>
  </si>
  <si>
    <t>734242417</t>
  </si>
  <si>
    <t>Ventily zpětné závitové PN 16 do 110°C přímé G 2</t>
  </si>
  <si>
    <t>-228877370</t>
  </si>
  <si>
    <t>https://podminky.urs.cz/item/CS_URS_2025_01/734242417</t>
  </si>
  <si>
    <t>M+D zpětná klapka závitová DN50, PN6, včetně izolace.</t>
  </si>
  <si>
    <t>734242419</t>
  </si>
  <si>
    <t>Ventily zpětné závitové PN 16 do 110°C přímé G 3</t>
  </si>
  <si>
    <t>1368574086</t>
  </si>
  <si>
    <t>https://podminky.urs.cz/item/CS_URS_2025_01/734242419</t>
  </si>
  <si>
    <t>734291123</t>
  </si>
  <si>
    <t>Ostatní armatury kohouty plnicí a vypouštěcí PN 10 do 90°C G 1/2</t>
  </si>
  <si>
    <t>-1130301011</t>
  </si>
  <si>
    <t>https://podminky.urs.cz/item/CS_URS_2025_01/734291123</t>
  </si>
  <si>
    <t>M+D kohout plnící vypouštěcí G 1/2</t>
  </si>
  <si>
    <t>734291249</t>
  </si>
  <si>
    <t>Ostatní armatury filtry závitové pro topné a chladicí systémy PN 16 do 130°C přímé s vnitřními závity G 3</t>
  </si>
  <si>
    <t>1562355676</t>
  </si>
  <si>
    <t>https://podminky.urs.cz/item/CS_URS_2025_01/734291249</t>
  </si>
  <si>
    <t>734291265</t>
  </si>
  <si>
    <t>Ostatní armatury filtry závitové pro topné a chladicí systémy PN 30 do 110°C přímé s vnitřními závity G 1 1/4</t>
  </si>
  <si>
    <t>1135564497</t>
  </si>
  <si>
    <t>https://podminky.urs.cz/item/CS_URS_2025_01/734291265</t>
  </si>
  <si>
    <t>M+D filtr DN32, PN6, včetně izolace.</t>
  </si>
  <si>
    <t>734291267</t>
  </si>
  <si>
    <t>Ostatní armatury filtry závitové pro topné a chladicí systémy PN 30 do 110°C přímé s vnitřními závity G 2</t>
  </si>
  <si>
    <t>2091341910</t>
  </si>
  <si>
    <t>https://podminky.urs.cz/item/CS_URS_2025_01/734291267</t>
  </si>
  <si>
    <t>M+D filtr DN50, PN6, včetně izolace.</t>
  </si>
  <si>
    <t>734292726</t>
  </si>
  <si>
    <t>Ostatní armatury kulové kohouty PN 42 do 185°C přímé vnitřní závit s vypouštěním G 5/4</t>
  </si>
  <si>
    <t>1885975194</t>
  </si>
  <si>
    <t>https://podminky.urs.cz/item/CS_URS_2025_01/734292726</t>
  </si>
  <si>
    <t>M+D kulového kohoutu DN32, PN6, včetně izolace.</t>
  </si>
  <si>
    <t>44</t>
  </si>
  <si>
    <t>734292728</t>
  </si>
  <si>
    <t>Ostatní armatury kulové kohouty PN 42 do 185°C přímé vnitřní závit s vypouštěním G 2</t>
  </si>
  <si>
    <t>1580508502</t>
  </si>
  <si>
    <t>https://podminky.urs.cz/item/CS_URS_2025_01/734292728</t>
  </si>
  <si>
    <t>M+D kulového kohoutu DN50, PN6, včetně izolace.</t>
  </si>
  <si>
    <t>45</t>
  </si>
  <si>
    <t>734295025</t>
  </si>
  <si>
    <t>Směšovací armatury otopných a chladících systémů ventily závitové PN 10 T= 120°C třícestné se servomotorem G 2</t>
  </si>
  <si>
    <t>1547973466</t>
  </si>
  <si>
    <t>https://podminky.urs.cz/item/CS_URS_2025_01/734295025</t>
  </si>
  <si>
    <t xml:space="preserve">M+D kulového kohoutu DN50 s pohonem, regulace ON/OFF, PN6, včetně izolace, prokabelování s M+R apod. </t>
  </si>
  <si>
    <t>46</t>
  </si>
  <si>
    <t>734411103</t>
  </si>
  <si>
    <t>Teploměry technické s pevným stonkem a jímkou zadní připojení (axiální) průměr 63 mm délka stonku 100 mm</t>
  </si>
  <si>
    <t>306046426</t>
  </si>
  <si>
    <t>https://podminky.urs.cz/item/CS_URS_2025_01/734411103</t>
  </si>
  <si>
    <t>M+D teploměru, včetně jímky, rozsah 0-120°C.</t>
  </si>
  <si>
    <t>47</t>
  </si>
  <si>
    <t>734421111</t>
  </si>
  <si>
    <t>Tlakoměry s pevným stonkem a zpětnou klapkou zadní připojení (axiální) tlaku 0-16 bar průměru 50 mm</t>
  </si>
  <si>
    <t>-1972358873</t>
  </si>
  <si>
    <t>https://podminky.urs.cz/item/CS_URS_2025_01/734421111</t>
  </si>
  <si>
    <t>M+D tlakoměru, včetně uklidňující smyčky, rozsah 0- 600 kPa.</t>
  </si>
  <si>
    <t>48</t>
  </si>
  <si>
    <t>734424101</t>
  </si>
  <si>
    <t>Tlakoměry kondenzační smyčky k přivaření, PN 250 do 300°C zahnuté</t>
  </si>
  <si>
    <t>-1196960786</t>
  </si>
  <si>
    <t>https://podminky.urs.cz/item/CS_URS_2025_01/734424101</t>
  </si>
  <si>
    <t>3 " uklidňující smyčky</t>
  </si>
  <si>
    <t>49</t>
  </si>
  <si>
    <t>734494213</t>
  </si>
  <si>
    <t>Měřicí armatury návarky s trubkovým závitem G 1/2</t>
  </si>
  <si>
    <t>663564679</t>
  </si>
  <si>
    <t>https://podminky.urs.cz/item/CS_URS_2025_01/734494213</t>
  </si>
  <si>
    <t>M+D návarku pro teplotní  a tlaková čidla M+R</t>
  </si>
  <si>
    <t>50</t>
  </si>
  <si>
    <t>998734101</t>
  </si>
  <si>
    <t>Přesun hmot pro armatury stanovený z hmotnosti přesunovaného materiálu vodorovná dopravní vzdálenost do 50 m základní v objektech výšky do 6 m</t>
  </si>
  <si>
    <t>74</t>
  </si>
  <si>
    <t>https://podminky.urs.cz/item/CS_URS_2025_01/998734101</t>
  </si>
  <si>
    <t>51</t>
  </si>
  <si>
    <t>543558310</t>
  </si>
  <si>
    <t>-967518299</t>
  </si>
  <si>
    <t>53</t>
  </si>
  <si>
    <t>-936463096</t>
  </si>
  <si>
    <t>109265103</t>
  </si>
  <si>
    <t>55</t>
  </si>
  <si>
    <t>321745171</t>
  </si>
  <si>
    <t>PŘEDÁVACÍ STANICE 2</t>
  </si>
  <si>
    <t>56</t>
  </si>
  <si>
    <t>-1604102547</t>
  </si>
  <si>
    <t>M+D Elektronické oběhové čerpadlo, M=5000 kg/hod H= 5 m.v.s., včetně izolačního pouzdra a modulu pro externí komunikaci. Např. Grundfos Magna1 32-60.</t>
  </si>
  <si>
    <t>57</t>
  </si>
  <si>
    <t>746266316</t>
  </si>
  <si>
    <t>M+D Elektronické oběhové čerpadlo, M= 1000 kg/hod H=5 m.v.s., včetně izolačního pouzdra a modulu pro externí komunikaci. Např. Grundfos Magna1 25-60.</t>
  </si>
  <si>
    <t>58</t>
  </si>
  <si>
    <t>1693452706</t>
  </si>
  <si>
    <t>59</t>
  </si>
  <si>
    <t>732111318</t>
  </si>
  <si>
    <t>Rozdělovače a sběrače trubková hrdla rozdělovačů a sběračů bez přírub DN 50</t>
  </si>
  <si>
    <t>321712925</t>
  </si>
  <si>
    <t>https://podminky.urs.cz/item/CS_URS_2025_01/732111318</t>
  </si>
  <si>
    <t>M+D Termohydraulický rozdělovač DN80, PN6, připojovací hrdla 2x DN50, 2x DN65, včetně podpůrné konstrukce, izolace, odvzdušnění, vypouštění apod.</t>
  </si>
  <si>
    <t>2 " připojovací hrdla 2x DN50</t>
  </si>
  <si>
    <t>60</t>
  </si>
  <si>
    <t>1516353424</t>
  </si>
  <si>
    <t>61</t>
  </si>
  <si>
    <t>732113104</t>
  </si>
  <si>
    <t>Rozdělovače a sběrače hydraulické vyrovnávače dynamických tlaků přírubové PN 6 (průtok Q m3/h) DN 80 (12 m3/h)</t>
  </si>
  <si>
    <t>425441442</t>
  </si>
  <si>
    <t>https://podminky.urs.cz/item/CS_URS_2025_01/732113104</t>
  </si>
  <si>
    <t>1 " Termohydraulický rozdělovač DN80</t>
  </si>
  <si>
    <t>62</t>
  </si>
  <si>
    <t>-1788789985</t>
  </si>
  <si>
    <t>2*0,5 " připojovací hrdla 2x DN50</t>
  </si>
  <si>
    <t>63</t>
  </si>
  <si>
    <t>94</t>
  </si>
  <si>
    <t>733111115</t>
  </si>
  <si>
    <t>Potrubí z trubek ocelových závitových černých spojovaných svařováním bezešvých běžných nízkotlakých PN 16 do 115°C v kotelnách a strojovnách DN 25</t>
  </si>
  <si>
    <t>429355758</t>
  </si>
  <si>
    <t>https://podminky.urs.cz/item/CS_URS_2025_01/733111115</t>
  </si>
  <si>
    <t>M+D Potrubí ocelové DN25, PN6, včetně ohybů, tvarovek, uchycení, nátěrů, izolace apod.</t>
  </si>
  <si>
    <t>65</t>
  </si>
  <si>
    <t>-564410282</t>
  </si>
  <si>
    <t>66</t>
  </si>
  <si>
    <t>733111117</t>
  </si>
  <si>
    <t>Potrubí z trubek ocelových závitových černých spojovaných svařováním bezešvých běžných nízkotlakých PN 16 do 115°C v kotelnách a strojovnách DN 40</t>
  </si>
  <si>
    <t>1811849752</t>
  </si>
  <si>
    <t>https://podminky.urs.cz/item/CS_URS_2025_01/733111117</t>
  </si>
  <si>
    <t>M+D Potrubí ocelové DN40, PN6, včetně ohybů, tvarovek, uchycení, nátěrů, izolace apod.</t>
  </si>
  <si>
    <t>67</t>
  </si>
  <si>
    <t>932686364</t>
  </si>
  <si>
    <t>68</t>
  </si>
  <si>
    <t>292534723</t>
  </si>
  <si>
    <t>69</t>
  </si>
  <si>
    <t>1587263179</t>
  </si>
  <si>
    <t>70</t>
  </si>
  <si>
    <t>-307821757</t>
  </si>
  <si>
    <t>71</t>
  </si>
  <si>
    <t>-135680358</t>
  </si>
  <si>
    <t>-279023241</t>
  </si>
  <si>
    <t>73</t>
  </si>
  <si>
    <t>551178614</t>
  </si>
  <si>
    <t>1356221033</t>
  </si>
  <si>
    <t>75</t>
  </si>
  <si>
    <t>106</t>
  </si>
  <si>
    <t>76</t>
  </si>
  <si>
    <t>734292725</t>
  </si>
  <si>
    <t>Ostatní armatury kulové kohouty PN 42 do 185°C přímé vnitřní závit s vypouštěním G 1</t>
  </si>
  <si>
    <t>732031330</t>
  </si>
  <si>
    <t>https://podminky.urs.cz/item/CS_URS_2025_01/734292725</t>
  </si>
  <si>
    <t>M+D kulového kohoutu DN25, PN6, včetně izolace.</t>
  </si>
  <si>
    <t>77</t>
  </si>
  <si>
    <t>1820407614</t>
  </si>
  <si>
    <t>78</t>
  </si>
  <si>
    <t>734295024</t>
  </si>
  <si>
    <t>Směšovací armatury otopných a chladících systémů ventily závitové PN 10 T= 120°C třícestné se servomotorem G 6/4</t>
  </si>
  <si>
    <t>768934409</t>
  </si>
  <si>
    <t>https://podminky.urs.cz/item/CS_URS_2025_01/734295024</t>
  </si>
  <si>
    <t>M+D kulového kohoutu DN40 s pohonem, regulace ON/OFF, PN6, včetně izolace, prokabelování s M+R apod.</t>
  </si>
  <si>
    <t>79</t>
  </si>
  <si>
    <t>734292727</t>
  </si>
  <si>
    <t>Ostatní armatury kulové kohouty PN 42 do 185°C přímé vnitřní závit s vypouštěním G 6/4</t>
  </si>
  <si>
    <t>-868488467</t>
  </si>
  <si>
    <t>https://podminky.urs.cz/item/CS_URS_2025_01/734292727</t>
  </si>
  <si>
    <t>M+D kulového kohoutu DN40, PN6, včetně izolace.</t>
  </si>
  <si>
    <t>80</t>
  </si>
  <si>
    <t>705681885</t>
  </si>
  <si>
    <t>81</t>
  </si>
  <si>
    <t>-1819928819</t>
  </si>
  <si>
    <t>82</t>
  </si>
  <si>
    <t>734291264</t>
  </si>
  <si>
    <t>Ostatní armatury filtry závitové pro topné a chladicí systémy PN 30 do 110°C přímé s vnitřními závity G 1</t>
  </si>
  <si>
    <t>-833571379</t>
  </si>
  <si>
    <t>https://podminky.urs.cz/item/CS_URS_2025_01/734291264</t>
  </si>
  <si>
    <t>M+D filtr DN25, PN6, včetně izolace.</t>
  </si>
  <si>
    <t>83</t>
  </si>
  <si>
    <t>734291266</t>
  </si>
  <si>
    <t>Ostatní armatury filtry závitové pro topné a chladicí systémy PN 30 do 110°C přímé s vnitřními závity G 1 1/2</t>
  </si>
  <si>
    <t>-1591211587</t>
  </si>
  <si>
    <t>https://podminky.urs.cz/item/CS_URS_2025_01/734291266</t>
  </si>
  <si>
    <t>M+D filtr DN40, PN6, včetně izolace.</t>
  </si>
  <si>
    <t>84</t>
  </si>
  <si>
    <t>-711422257</t>
  </si>
  <si>
    <t>734174201</t>
  </si>
  <si>
    <t>Mezikusy, přírubové spoje přechody přírubové s lisovacím přípojem PN 6, 110°C DN 50</t>
  </si>
  <si>
    <t>-23546923</t>
  </si>
  <si>
    <t>https://podminky.urs.cz/item/CS_URS_2025_01/734174201</t>
  </si>
  <si>
    <t>M+D ručního regulačního ventilu DN50, PN6, včetně izolace a protipříruby.</t>
  </si>
  <si>
    <t>86</t>
  </si>
  <si>
    <t>790384985</t>
  </si>
  <si>
    <t>87</t>
  </si>
  <si>
    <t>734191414</t>
  </si>
  <si>
    <t>Ostatní přírubové armatury ventily regulační přímé PN 16 do 300°C (V 41 111 616) DN 50</t>
  </si>
  <si>
    <t>17781634</t>
  </si>
  <si>
    <t>https://podminky.urs.cz/item/CS_URS_2025_01/734191414</t>
  </si>
  <si>
    <t>88</t>
  </si>
  <si>
    <t>734242414</t>
  </si>
  <si>
    <t>Ventily zpětné závitové PN 16 do 110°C přímé G 1</t>
  </si>
  <si>
    <t>-1679804407</t>
  </si>
  <si>
    <t>https://podminky.urs.cz/item/CS_URS_2025_01/734242414</t>
  </si>
  <si>
    <t>M+D zpětná klapka závitová DN25, PN6, včetně izolace.</t>
  </si>
  <si>
    <t>89</t>
  </si>
  <si>
    <t>734242416</t>
  </si>
  <si>
    <t>Ventily zpětné závitové PN 16 do 110°C přímé G 6/4</t>
  </si>
  <si>
    <t>-284014503</t>
  </si>
  <si>
    <t>https://podminky.urs.cz/item/CS_URS_2025_01/734242416</t>
  </si>
  <si>
    <t>M+D zpětná klapka závitová DN40, PN6, včetně izolace.</t>
  </si>
  <si>
    <t>90</t>
  </si>
  <si>
    <t>-1079842419</t>
  </si>
  <si>
    <t>91</t>
  </si>
  <si>
    <t>734200015.1</t>
  </si>
  <si>
    <t>136</t>
  </si>
  <si>
    <t>92</t>
  </si>
  <si>
    <t>734200016.1</t>
  </si>
  <si>
    <t>M+D ultrazvukového měřiče spotřeby tepla Qp=10 m3/hod, DN40, Např. Itron CF Echo II.</t>
  </si>
  <si>
    <t>138</t>
  </si>
  <si>
    <t>93</t>
  </si>
  <si>
    <t>734200017.1</t>
  </si>
  <si>
    <t>M+D ultrazvukového měřiče spotřeby tepla Qp=6 m3/hod, DN40, Např. Itron CF Echo II.</t>
  </si>
  <si>
    <t>140</t>
  </si>
  <si>
    <t>-152961136</t>
  </si>
  <si>
    <t>M+D trojcestného ventilu s elektropohonem, PN6, DN20, Kvs= 4 m3/hod, plynulá regulace napájení 24 VAC, ovládání 0-10 V, včetně izolace, prokabelování</t>
  </si>
  <si>
    <t>95</t>
  </si>
  <si>
    <t>734191633</t>
  </si>
  <si>
    <t>Ostatní přírubové armatury ventily regulační přímé s elektrickým servomotorem PN 16 do 300°C (V 41 113 616) DN 40</t>
  </si>
  <si>
    <t>-1126287341</t>
  </si>
  <si>
    <t>https://podminky.urs.cz/item/CS_URS_2025_01/734191633</t>
  </si>
  <si>
    <t>M+D trojcestného ventilu s elektropohonem, PN6, DN32, Kvs= 16 m3/hod, plynulá regulace napájení 24 VAC, ovládání 0-10 V, včetně izolace, prokabelování</t>
  </si>
  <si>
    <t>96</t>
  </si>
  <si>
    <t>1295524340</t>
  </si>
  <si>
    <t>97</t>
  </si>
  <si>
    <t>1205299263</t>
  </si>
  <si>
    <t>98</t>
  </si>
  <si>
    <t>12360673</t>
  </si>
  <si>
    <t>99</t>
  </si>
  <si>
    <t>1645698861</t>
  </si>
  <si>
    <t>100</t>
  </si>
  <si>
    <t>617915329</t>
  </si>
  <si>
    <t>101</t>
  </si>
  <si>
    <t>-1377456583</t>
  </si>
  <si>
    <t>102</t>
  </si>
  <si>
    <t>1486396914</t>
  </si>
  <si>
    <t>103</t>
  </si>
  <si>
    <t>881664581</t>
  </si>
  <si>
    <t>104</t>
  </si>
  <si>
    <t>158</t>
  </si>
  <si>
    <t>105</t>
  </si>
  <si>
    <t>532710267</t>
  </si>
  <si>
    <t>7089311</t>
  </si>
  <si>
    <t>107</t>
  </si>
  <si>
    <t>1745047496</t>
  </si>
  <si>
    <t>108</t>
  </si>
  <si>
    <t>-623111599</t>
  </si>
  <si>
    <t>109</t>
  </si>
  <si>
    <t>2134469613</t>
  </si>
  <si>
    <t>110</t>
  </si>
  <si>
    <t>-1822159373</t>
  </si>
  <si>
    <t>111</t>
  </si>
  <si>
    <t>-1773391325</t>
  </si>
  <si>
    <t>SO 02_D.1.3 - Zdravotechnika - ZTI</t>
  </si>
  <si>
    <t xml:space="preserve">    722 - Zdravotechnika - vnitřní vodovod</t>
  </si>
  <si>
    <t xml:space="preserve">    724 - Zdravotechnika - strojní vybavení</t>
  </si>
  <si>
    <t xml:space="preserve">    732 - Ústřední vytápění - strojovny</t>
  </si>
  <si>
    <t xml:space="preserve">    734 - Ústřední vytápění - armatury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</si>
  <si>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</si>
  <si>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</si>
  <si>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</si>
  <si>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</si>
  <si>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722</t>
  </si>
  <si>
    <t>Zdravotechnika - vnitřní vodovod</t>
  </si>
  <si>
    <t>722175004</t>
  </si>
  <si>
    <t>Potrubí z plastových trubek z polypropylenu PP-RCT svařovaných polyfúzně D 32 x 4,4</t>
  </si>
  <si>
    <t>-1235622819</t>
  </si>
  <si>
    <t>https://podminky.urs.cz/item/CS_URS_2025_01/722175004</t>
  </si>
  <si>
    <t>Plastové potrubí PP-RCT 32×3,6 mm, spojované svařováním</t>
  </si>
  <si>
    <t>722175005</t>
  </si>
  <si>
    <t>Potrubí z plastových trubek z polypropylenu PP-RCT svařovaných polyfúzně D 40 x 5,5</t>
  </si>
  <si>
    <t>-1320515725</t>
  </si>
  <si>
    <t>https://podminky.urs.cz/item/CS_URS_2025_01/722175005</t>
  </si>
  <si>
    <t>Plastové potrubí PP-RCT 40×4,5 mm, spojované svařováním</t>
  </si>
  <si>
    <t>722175007</t>
  </si>
  <si>
    <t>Potrubí z plastových trubek z polypropylenu PP-RCT svařovaných polyfúzně D 63 x 8,6</t>
  </si>
  <si>
    <t>1106529053</t>
  </si>
  <si>
    <t>https://podminky.urs.cz/item/CS_URS_2025_01/722175007</t>
  </si>
  <si>
    <t>Plastové potrubí PP-RCT 63×7,1 mm, spojované svařováním</t>
  </si>
  <si>
    <t>722175008</t>
  </si>
  <si>
    <t>Potrubí z plastových trubek z polypropylenu PP-RCT svařovaných polyfúzně D 75 x 8,4</t>
  </si>
  <si>
    <t>1276327747</t>
  </si>
  <si>
    <t>https://podminky.urs.cz/item/CS_URS_2025_01/722175008</t>
  </si>
  <si>
    <t>Plastové potrubí PP-RCT 75×8,4 mm, spojované svařováním</t>
  </si>
  <si>
    <t>722175009</t>
  </si>
  <si>
    <t>Potrubí z plastových trubek z polypropylenu PP-RCT svařovaných polyfúzně D 90 x 10,1</t>
  </si>
  <si>
    <t>39921314</t>
  </si>
  <si>
    <t>https://podminky.urs.cz/item/CS_URS_2025_01/722175009</t>
  </si>
  <si>
    <t>Plastové potrubí PP-RCT 90×10,1 mm, spojované svařováním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</si>
  <si>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</si>
  <si>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</si>
  <si>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809853214</t>
  </si>
  <si>
    <t>https://podminky.urs.cz/item/CS_URS_2025_01/722181232</t>
  </si>
  <si>
    <t>Tepelná izolace studené vody na potrubí ⌀ 40 mm, tl. 13 mm</t>
  </si>
  <si>
    <t>722181233</t>
  </si>
  <si>
    <t>Ochrana potrubí termoizolačními trubicemi z pěnového polyetylenu PE přilepenými v příčných a podélných spojích, tloušťky izolace přes 9 do 13 mm, vnitřního průměru izolace DN přes 45 do 63 mm</t>
  </si>
  <si>
    <t>-207076128</t>
  </si>
  <si>
    <t>https://podminky.urs.cz/item/CS_URS_2025_01/722181233</t>
  </si>
  <si>
    <t>Tepelná izolace studené vody na potrubí ⌀ 63 mm, tl. 13 mm</t>
  </si>
  <si>
    <t>722181234</t>
  </si>
  <si>
    <t>-325293023</t>
  </si>
  <si>
    <t>https://podminky.urs.cz/item/CS_URS_2025_01/722181234</t>
  </si>
  <si>
    <t>Tepelná izolace studené vody na potrubí ⌀ 75 mm, tl. 13 mm</t>
  </si>
  <si>
    <t>722181235</t>
  </si>
  <si>
    <t>Ochrana potrubí termoizolačními trubicemi z pěnového polyetylenu PE přilepenými v příčných a podélných spojích, tloušťky izolace přes 9 do 13 mm, vnitřního průměru izolace DN přes 89 mm</t>
  </si>
  <si>
    <t>1576377730</t>
  </si>
  <si>
    <t>https://podminky.urs.cz/item/CS_URS_2025_01/722181235</t>
  </si>
  <si>
    <t>Tepelná izolace studené vody na potrubí ⌀ 90 mm, tl. 13 mm</t>
  </si>
  <si>
    <t>722181252R</t>
  </si>
  <si>
    <t>Ochrana potrubí termoizolačními trubicemi z pěnového polyetylenu PE přilepenými v příčných a podélných spojích, tloušťky izolace přes 25 do 30 mm, vnitřního průměru izolace DN přes 22 do 45 mm</t>
  </si>
  <si>
    <t>1137933327</t>
  </si>
  <si>
    <t>Tepelná izolace teplé vody na potrubí ⌀ 32 mm, tl. 30 mm</t>
  </si>
  <si>
    <t>Tepelná izolace teplé vody na potrubí ⌀ 40 mm, tl. 30 mm</t>
  </si>
  <si>
    <t>Mezisoučet</t>
  </si>
  <si>
    <t>722181253R</t>
  </si>
  <si>
    <t>Ochrana potrubí termoizolačními trubicemi z pěnového polyetylenu PE přilepenými v příčných a podélných spojích, tloušťky izolace přes 45 do 50 mm, vnitřního průměru izolace DN přes 45 do 63 mm</t>
  </si>
  <si>
    <t>264353572</t>
  </si>
  <si>
    <t>Tepelná izolace teplé vody na potrubí ⌀ 63 mm, tl. 50 mm</t>
  </si>
  <si>
    <t>722224115</t>
  </si>
  <si>
    <t>Armatury s jedním závitem kohouty plnicí a vypouštěcí PN 10 G 1/2"</t>
  </si>
  <si>
    <t>-2054488654</t>
  </si>
  <si>
    <t>https://podminky.urs.cz/item/CS_URS_2025_01/722224115</t>
  </si>
  <si>
    <t>Vypouštěcí kohout s přechodem na hadici, DN15 (G 1/2")</t>
  </si>
  <si>
    <t>722231222</t>
  </si>
  <si>
    <t>Armatury se dvěma závity ventily pojistné k bojleru mosazné PN 6 do 100°C G 3/4"</t>
  </si>
  <si>
    <t>-2029640858</t>
  </si>
  <si>
    <t>https://podminky.urs.cz/item/CS_URS_2025_01/722231222</t>
  </si>
  <si>
    <t>Pojistný ventil, DN20 (G 3/4"), otvírací přetlak 8 barů</t>
  </si>
  <si>
    <t>722232123</t>
  </si>
  <si>
    <t>Armatury se dvěma závity kulové kohouty PN 42 do 185 °C plnoprůtokové vnitřní závit G 3/4"</t>
  </si>
  <si>
    <t>-1741573952</t>
  </si>
  <si>
    <t>https://podminky.urs.cz/item/CS_URS_2025_01/722232123</t>
  </si>
  <si>
    <t>Kulový vodovodní uzavírací kohout s pákou, DN20 (G 3/4")</t>
  </si>
  <si>
    <t>722232124</t>
  </si>
  <si>
    <t>Armatury se dvěma závity kulové kohouty PN 42 do 185 °C plnoprůtokové vnitřní závit G 1"</t>
  </si>
  <si>
    <t>1060916600</t>
  </si>
  <si>
    <t>https://podminky.urs.cz/item/CS_URS_2025_01/722232124</t>
  </si>
  <si>
    <t>Kulový vodovodní uzavírací kohout s pákou, DN25 (G 1")</t>
  </si>
  <si>
    <t>722232125</t>
  </si>
  <si>
    <t>Armatury se dvěma závity kulové kohouty PN 42 do 185 °C plnoprůtokové vnitřní závit G 5/4"</t>
  </si>
  <si>
    <t>1075842571</t>
  </si>
  <si>
    <t>https://podminky.urs.cz/item/CS_URS_2025_01/722232125</t>
  </si>
  <si>
    <t>Kulový vodovodní uzavírací kohout s pákou, DN32 (G 5/4")</t>
  </si>
  <si>
    <t>722232127</t>
  </si>
  <si>
    <t>Armatury se dvěma závity kulové kohouty PN 42 do 185 °C plnoprůtokové vnitřní závit G 2"</t>
  </si>
  <si>
    <t>674184429</t>
  </si>
  <si>
    <t>https://podminky.urs.cz/item/CS_URS_2025_01/722232127</t>
  </si>
  <si>
    <t>Kulový vodovodní uzavírací kohout s pákou, DN50 (G 2")</t>
  </si>
  <si>
    <t>722262227</t>
  </si>
  <si>
    <t>Vodoměry pro vodu do 40°C závitové horizontální jednovtokové suchoběžné pro dálkový odečet G 3/4" x 130 mm Qn 4,0 R100</t>
  </si>
  <si>
    <t>1355532537</t>
  </si>
  <si>
    <t>https://podminky.urs.cz/item/CS_URS_2025_01/722262227</t>
  </si>
  <si>
    <t>Vodoměr na studenou vodu, Qn = 2,5 m³/h, dálkový odečet</t>
  </si>
  <si>
    <t>998722101</t>
  </si>
  <si>
    <t>Přesun hmot pro vnitřní vodovod stanovený z hmotnosti přesunovaného materiálu vodorovná dopravní vzdálenost do 50 m základní v objektech výšky do 6 m</t>
  </si>
  <si>
    <t>-625174721</t>
  </si>
  <si>
    <t>https://podminky.urs.cz/item/CS_URS_2025_01/998722101</t>
  </si>
  <si>
    <t>724</t>
  </si>
  <si>
    <t>Zdravotechnika - strojní vybavení</t>
  </si>
  <si>
    <t>724231127</t>
  </si>
  <si>
    <t>Příslušenství domovních vodáren měřicí manometr s membránou</t>
  </si>
  <si>
    <t>1067279324</t>
  </si>
  <si>
    <t>https://podminky.urs.cz/item/CS_URS_2025_01/724231127</t>
  </si>
  <si>
    <t>Manometr včetně třícestného kohoutu a kondenzátní smyčky, 0-10 bar, ⌀ 100 mm</t>
  </si>
  <si>
    <t>724233014</t>
  </si>
  <si>
    <t>Nádoby expanzní tlakové pro rozvody pitné vody s membránou bez pojistného ventilu se závitovým připojením průtočné PN 1,0 o objemu 25 l</t>
  </si>
  <si>
    <t>-2102485579</t>
  </si>
  <si>
    <t>https://podminky.urs.cz/item/CS_URS_2025_01/724233014</t>
  </si>
  <si>
    <t>Průtočná membránová expanzní nádoba Reflex Refix DD 25/10, objem 25 l, 10 bar,  včetně připojovací armatury Flowjet RP</t>
  </si>
  <si>
    <t>998724101</t>
  </si>
  <si>
    <t>Přesun hmot pro strojní vybavení stanovený z hmotnosti přesunovaného materiálu vodorovná dopravní vzdálenost do 50 m základní v objektech výšky do 6 m</t>
  </si>
  <si>
    <t>1366720598</t>
  </si>
  <si>
    <t>https://podminky.urs.cz/item/CS_URS_2025_01/998724101</t>
  </si>
  <si>
    <t>732211123</t>
  </si>
  <si>
    <t>Nepřímotopné zásobníkové ohřívače TUV stacionární s jedním teplosměnným výměníkem PN 1,0 MPa/1,0 MPa, t = 80°C/110°C objem zásobníku / v.pl. m2 výměníku 500 l / 2,0 m2</t>
  </si>
  <si>
    <t>1645937402</t>
  </si>
  <si>
    <t>https://podminky.urs.cz/item/CS_URS_2025_01/732211123</t>
  </si>
  <si>
    <t>Stacionární nepřímotopný zásobníkový ohřívač TV Dražice OKC 500 NTR/BP, objem 500 l, 10 bar, topný výkon 58 kW, výhřevná plocha výměníku 2,0 m²</t>
  </si>
  <si>
    <t>732421419</t>
  </si>
  <si>
    <t>Čerpadla teplovodní mokroběžná závitová oběhová pro teplovodní vytápění (elektronicky řízená) PN 10, do 110°C DN přípojky/dopravní výška H (m) - čerpací výkon Q (m3/h) DN 25 / do 8,0 m / 4,0 m3/h</t>
  </si>
  <si>
    <t>-787468040</t>
  </si>
  <si>
    <t>https://podminky.urs.cz/item/CS_URS_2025_01/732421419</t>
  </si>
  <si>
    <t>Čerpadlo cirkulace TV DN25 (1") Grundfos MAGNA1 25-80 N, 230 V, 128 W</t>
  </si>
  <si>
    <t>998732101</t>
  </si>
  <si>
    <t>Přesun hmot pro strojovny stanovený z hmotnosti přesunovaného materiálu vodorovná dopravní vzdálenost do 50 m základní v objektech výšky do 6 m</t>
  </si>
  <si>
    <t>557290239</t>
  </si>
  <si>
    <t>https://podminky.urs.cz/item/CS_URS_2025_01/998732101</t>
  </si>
  <si>
    <t>734193312</t>
  </si>
  <si>
    <t>Ostatní přírubové armatury klapky mezipřírubové pružinové PN 16 do 100°C DN 32</t>
  </si>
  <si>
    <t>-1626096638</t>
  </si>
  <si>
    <t>https://podminky.urs.cz/item/CS_URS_2025_01/734193312</t>
  </si>
  <si>
    <t>Zpětná klapka pružinová, těsná, DN32 (G 5/4")</t>
  </si>
  <si>
    <t>734193314</t>
  </si>
  <si>
    <t>Ostatní přírubové armatury klapky mezipřírubové pružinové PN 16 do 100°C DN 50</t>
  </si>
  <si>
    <t>869488654</t>
  </si>
  <si>
    <t>https://podminky.urs.cz/item/CS_URS_2025_01/734193314</t>
  </si>
  <si>
    <t>Zpětná klapka pružinová, těsná, DN50 (G 2")</t>
  </si>
  <si>
    <t>734209124</t>
  </si>
  <si>
    <t>Montáž závitových armatur se 3 závity G 3/4 (DN 20)</t>
  </si>
  <si>
    <t>-376156786</t>
  </si>
  <si>
    <t>https://podminky.urs.cz/item/CS_URS_2025_01/734209124</t>
  </si>
  <si>
    <t>4 " připojovací armatury Flowjet RP</t>
  </si>
  <si>
    <t>55128800</t>
  </si>
  <si>
    <t>ventil třícestný směšovací 3/4"</t>
  </si>
  <si>
    <t>CS ÚRS 2024 02</t>
  </si>
  <si>
    <t>889321988</t>
  </si>
  <si>
    <t>-193087554</t>
  </si>
  <si>
    <t>Třícestný termostatický směšovací ventil s nastavitelnou výstupní teplotou</t>
  </si>
  <si>
    <t>55128803</t>
  </si>
  <si>
    <t>ventil směšovací termostatický třícestný pro omezení teploty na výstupu ze zásobníku teplé vody 3/4"</t>
  </si>
  <si>
    <t>2049366331</t>
  </si>
  <si>
    <t>734211120</t>
  </si>
  <si>
    <t>Ventily odvzdušňovací závitové automatické PN 14 do 120°C G 1/2</t>
  </si>
  <si>
    <t>-1650808996</t>
  </si>
  <si>
    <t>https://podminky.urs.cz/item/CS_URS_2025_01/734211120</t>
  </si>
  <si>
    <t>Automatický odvzdušňovací ventil, DN15 (G 1/2")</t>
  </si>
  <si>
    <t>734291275</t>
  </si>
  <si>
    <t>Ostatní armatury filtry závitové pro topné a chladicí systémy PN 30 do 110°C přímé s vnitřními závity a integrovaným magnetem G 1 1/4</t>
  </si>
  <si>
    <t>580251148</t>
  </si>
  <si>
    <t>https://podminky.urs.cz/item/CS_URS_2025_01/734291275</t>
  </si>
  <si>
    <t>Filtr nečistot závitový, jemný, DN32 (G 5/4")</t>
  </si>
  <si>
    <t>734411123</t>
  </si>
  <si>
    <t>Teploměry technické s pevným stonkem a jímkou zadní připojení (axiální) průměr 100 mm délka stonku 50 mm</t>
  </si>
  <si>
    <t>-1210837119</t>
  </si>
  <si>
    <t>https://podminky.urs.cz/item/CS_URS_2025_01/734411123</t>
  </si>
  <si>
    <t>Teploměr topení s jímkou, 0-100 °C, ⌀ 100 mm</t>
  </si>
  <si>
    <t>-824371061</t>
  </si>
  <si>
    <t>1431388357</t>
  </si>
  <si>
    <t>HZS2212</t>
  </si>
  <si>
    <t>Hodinové zúčtovací sazby profesí PSV provádění stavebních instalací instalatér odborný</t>
  </si>
  <si>
    <t>-1962936700</t>
  </si>
  <si>
    <t>https://podminky.urs.cz/item/CS_URS_2025_01/HZS2212</t>
  </si>
  <si>
    <t>práce a přípomoce neuvedené ve výkazu výměr</t>
  </si>
  <si>
    <t>8*2</t>
  </si>
  <si>
    <t>2091227007</t>
  </si>
  <si>
    <t>stavební práce a přípomoce neuvedené ve výkazu výměr</t>
  </si>
  <si>
    <t>VRN</t>
  </si>
  <si>
    <t>Vedlejší rozpočtové náklady</t>
  </si>
  <si>
    <t>VRN1</t>
  </si>
  <si>
    <t>Průzkumné, geodetické a projektové práce</t>
  </si>
  <si>
    <t>010001000</t>
  </si>
  <si>
    <t>Průzkumné, zeměměřičské a projektové práce</t>
  </si>
  <si>
    <t>1024</t>
  </si>
  <si>
    <t>897952267</t>
  </si>
  <si>
    <t>https://podminky.urs.cz/item/CS_URS_2025_01/010001000</t>
  </si>
  <si>
    <t>Poznámka k položce:_x000D_
Řádná dokumentace postupu provádění díla, vč. foto a video příloh, zaškolení obsluhy, založení provozních a revizních knih, vytvoření provozních řádů</t>
  </si>
  <si>
    <t>VRN3</t>
  </si>
  <si>
    <t>Zařízení staveniště</t>
  </si>
  <si>
    <t>030001000</t>
  </si>
  <si>
    <t>1350921453</t>
  </si>
  <si>
    <t>https://podminky.urs.cz/item/CS_URS_2025_01/030001000</t>
  </si>
  <si>
    <t>Poznámka k položce:_x000D_
PSV, doprava, zařízení staveniště, skladové prostory, OOPP, BOZP, zázemí stavby, administrativní vedení, včetně všech dalších potřebných a legislativou vyžadovaných činností, úkonů a opatření</t>
  </si>
  <si>
    <t>030001001R</t>
  </si>
  <si>
    <t>Odvoz a ekologická likvidace vzniklých odpadů, vč. řádné dokumentace odpadového hospodářství a potvrzení o řádné a ekologické likvidaci</t>
  </si>
  <si>
    <t>VRN4</t>
  </si>
  <si>
    <t>Inženýrská činnost</t>
  </si>
  <si>
    <t>040001000</t>
  </si>
  <si>
    <t>-1626140189</t>
  </si>
  <si>
    <t>https://podminky.urs.cz/item/CS_URS_2025_01/040001000</t>
  </si>
  <si>
    <t>Poznámka k položce:_x000D_
Výchozí zkoušky a revize, zejména zkouška tlaková, provozní, těsnosti, proplachy a desinfekce potrubí, prvotní náplně jednotlivých rozvodů, výchozí revize elektrozařízení, tlakových nádob, protokoly uvedení do provozu, PD skutečného provedení, předávací dokumentace a všechny další potřebné a legislativou požadované dokumenty a činnosti</t>
  </si>
  <si>
    <t>SO 02_D.1.4. - Elektroinstalace - Strojovna PS Budovcova 1325</t>
  </si>
  <si>
    <t>974029121</t>
  </si>
  <si>
    <t>Vysekání rýh ve zdivu kamenném do hl. 30 mm a šířky do 30 mm</t>
  </si>
  <si>
    <t>https://podminky.urs.cz/item/CS_URS_2025_01/974029121</t>
  </si>
  <si>
    <t>Poznámka k položce:_x000D_
Poznámka k položce: v panelu</t>
  </si>
  <si>
    <t>741921001</t>
  </si>
  <si>
    <t>Montáž vložky těsnicí pro chráničku nebo kabel do prostupových vývrtů nebo pažnic DN 80, průměru trubky nebo kabelu d 32</t>
  </si>
  <si>
    <t>https://podminky.urs.cz/item/CS_URS_2025_01/741921001</t>
  </si>
  <si>
    <t>741110001</t>
  </si>
  <si>
    <t>Montáž trubek elektroinstalačních s nasunutím nebo našroubováním do krabic plastových tuhých, uložených pevně, vnější Ø přes 16 do 23 mm</t>
  </si>
  <si>
    <t>https://podminky.urs.cz/item/CS_URS_2025_01/741110001</t>
  </si>
  <si>
    <t>34571092</t>
  </si>
  <si>
    <t>trubka elektroinstalační tuhá z PVC D 17,4/20 mm, délka 3m</t>
  </si>
  <si>
    <t>CS ÚRS 2024 01</t>
  </si>
  <si>
    <t>80*1,05 "Přepočtené koeficientem množství</t>
  </si>
  <si>
    <t>34571093</t>
  </si>
  <si>
    <t>trubka elektroinstalační tuhá z PVC D 22,1/25 mm, délka 3m</t>
  </si>
  <si>
    <t>21*1,05 "Přepočtené koeficientem množství</t>
  </si>
  <si>
    <t>741110511.1</t>
  </si>
  <si>
    <t>Montáž lišt a kanálků elektroinstalačních se spojkami, ohyby a rohy a s nasunutím do krabic vkládacích s víčkem, šířky do 60 mm</t>
  </si>
  <si>
    <t>https://podminky.urs.cz/item/CS_URS_2025_01/741110511.1</t>
  </si>
  <si>
    <t>34571004</t>
  </si>
  <si>
    <t>lišta elektroinstalační hranatá PVC 20x20mm</t>
  </si>
  <si>
    <t>34571007</t>
  </si>
  <si>
    <t>lišta elektroinstalační hranatá PVC 40x20mm</t>
  </si>
  <si>
    <t>34571008</t>
  </si>
  <si>
    <t>lišta elektroinstalační hranatá PVC 40x40mm</t>
  </si>
  <si>
    <t>741112301</t>
  </si>
  <si>
    <t>Montáž krabic pancéřových bez napojení na trubky a lišty a demontáže a montáže víčka rozvodek se zapojením vodičů na svorkovnici plastových čtyřhranných, vel. 117x117 mm</t>
  </si>
  <si>
    <t>https://podminky.urs.cz/item/CS_URS_2025_01/741112301</t>
  </si>
  <si>
    <t>34571428</t>
  </si>
  <si>
    <t>krabice pancéřová z PH 117x117x58 mm svorkovnicí krabicovou šroubovací s vodiči 16x4 mm2</t>
  </si>
  <si>
    <t>741120001</t>
  </si>
  <si>
    <t>Montáž vodičů izolovaných měděných bez ukončení uložených pod omítku plných a laněných (např. CY), průřezu žíly 0,35 až 6 mm2</t>
  </si>
  <si>
    <t>https://podminky.urs.cz/item/CS_URS_2025_01/741120001</t>
  </si>
  <si>
    <t>34140826</t>
  </si>
  <si>
    <t>vodič propojovací jádro Cu plné izolace PVC 450/750V (H07V-U) 1x6mm2</t>
  </si>
  <si>
    <t>40*1,15 "Přepočtené koeficientem množství</t>
  </si>
  <si>
    <t>741120003</t>
  </si>
  <si>
    <t>Montáž vodičů izolovaných měděných bez ukončení uložených pod omítku plných a laněných (např. CY), průřezu žíly 10 až 16 mm2</t>
  </si>
  <si>
    <t>https://podminky.urs.cz/item/CS_URS_2025_01/741120003</t>
  </si>
  <si>
    <t>25*1,15 "Přepočtené koeficientem množství</t>
  </si>
  <si>
    <t>741122015</t>
  </si>
  <si>
    <t>Montáž kabelů měděných bez ukončení uložených pod omítku plných kulatých (např. CYKY), počtu a průřezu žil 3x1,5 mm2</t>
  </si>
  <si>
    <t>https://podminky.urs.cz/item/CS_URS_2025_01/741122015</t>
  </si>
  <si>
    <t>34111030</t>
  </si>
  <si>
    <t>kabel instalační jádro Cu plné izolace PVC plášť PVC 450/750V (CYKY) 3x1,5mm2</t>
  </si>
  <si>
    <t>34111030R</t>
  </si>
  <si>
    <t>kabel instalační jádro Cu plné izolace PVC plášť PVC 450/750V (CYKY-O) 3x1,5mm2</t>
  </si>
  <si>
    <t>50*1,15 "Přepočtené koeficientem množství</t>
  </si>
  <si>
    <t>741122016</t>
  </si>
  <si>
    <t>Montáž kabelů měděných bez ukončení uložených pod omítku plných kulatých (např. CYKY), počtu a průřezu žil 3x2,5 až 6 mm2</t>
  </si>
  <si>
    <t>https://podminky.urs.cz/item/CS_URS_2025_01/741122016</t>
  </si>
  <si>
    <t>34111036</t>
  </si>
  <si>
    <t>kabel instalační jádro Cu plné izolace PVC plášť PVC 450/750V (CYKY) 3x2,5mm2</t>
  </si>
  <si>
    <t>741122031</t>
  </si>
  <si>
    <t>Montáž kabelů měděných bez ukončení uložených pod omítku plných kulatých (např. CYKY), počtu a průřezu žil 5x1,5 až 2,5 mm2</t>
  </si>
  <si>
    <t>https://podminky.urs.cz/item/CS_URS_2025_01/741122031</t>
  </si>
  <si>
    <t>34111090</t>
  </si>
  <si>
    <t>kabel instalační jádro Cu plné izolace PVC plášť PVC 450/750V (CYKY) 5x1,5mm2</t>
  </si>
  <si>
    <t>10*1,15 "Přepočtené koeficientem množství</t>
  </si>
  <si>
    <t>741122033</t>
  </si>
  <si>
    <t>Montáž kabelů měděných bez ukončení uložených pod omítku plných kulatých (např. CYKY), počtu a průřezu žil 5x10 mm2</t>
  </si>
  <si>
    <t>https://podminky.urs.cz/item/CS_URS_2025_01/741122033</t>
  </si>
  <si>
    <t>34113034</t>
  </si>
  <si>
    <t>kabel instalační jádro Cu plné izolace PVC plášť PVC 450/750V (CYKY) 5x10mm2</t>
  </si>
  <si>
    <t>27*1,15 "Přepočtené koeficientem množství</t>
  </si>
  <si>
    <t>741210002</t>
  </si>
  <si>
    <t>Montáž rozvodnic oceloplechových nebo plastových bez zapojení vodičů běžných, hmotnosti do 50 kg</t>
  </si>
  <si>
    <t>https://podminky.urs.cz/item/CS_URS_2025_01/741210002</t>
  </si>
  <si>
    <t>RMAT0001</t>
  </si>
  <si>
    <t>rozvodnice</t>
  </si>
  <si>
    <t>741231012</t>
  </si>
  <si>
    <t>Montáž svorkovnic do rozváděčů s popisnými štítky se zapojením vodičů na jedné straně ochranných</t>
  </si>
  <si>
    <t>https://podminky.urs.cz/item/CS_URS_2025_01/741231012</t>
  </si>
  <si>
    <t>34562900</t>
  </si>
  <si>
    <t>svorka ochranná 6226-30 6mm2 25A</t>
  </si>
  <si>
    <t>741310011</t>
  </si>
  <si>
    <t>Montáž spínačů jedno nebo dvoupólových nástěnných se zapojením vodičů, pro prostředí normální ovladačů, řazení 1/0-tlačítkových zapínacích</t>
  </si>
  <si>
    <t>https://podminky.urs.cz/item/CS_URS_2025_01/741310011</t>
  </si>
  <si>
    <t>125157R</t>
  </si>
  <si>
    <t>SKRINKA se STOP TLAČÍTKEM</t>
  </si>
  <si>
    <t>741310042</t>
  </si>
  <si>
    <t>Montáž spínačů jedno nebo dvoupólových nástěnných se zapojením vodičů, pro prostředí venkovní nebo mokré přepínačů, řazení 6-střídavých</t>
  </si>
  <si>
    <t>https://podminky.urs.cz/item/CS_URS_2025_01/741310042</t>
  </si>
  <si>
    <t>34535018</t>
  </si>
  <si>
    <t>přepínač nástěnný střídavý, řazení 6, IP44, šroubové svorky</t>
  </si>
  <si>
    <t>741313082</t>
  </si>
  <si>
    <t>Montáž zásuvek domovních se zapojením vodičů šroubové připojení venkovní nebo mokré, provedení 2P + PE</t>
  </si>
  <si>
    <t>https://podminky.urs.cz/item/CS_URS_2025_01/741313082</t>
  </si>
  <si>
    <t>34555229</t>
  </si>
  <si>
    <t>zásuvka nástěnná jednonásobná s víčkem, IP44, šroubové svorky</t>
  </si>
  <si>
    <t>741372032</t>
  </si>
  <si>
    <t>Montáž svítidel s integrovaným zdrojem LED se zapojením vodičů interiérových přisazených nástěnných nouzových s piktogramem</t>
  </si>
  <si>
    <t>https://podminky.urs.cz/item/CS_URS_2025_01/741372032</t>
  </si>
  <si>
    <t>34835012</t>
  </si>
  <si>
    <t>svítidlo LED nouzové přisazené baterie 3h</t>
  </si>
  <si>
    <t>741313083</t>
  </si>
  <si>
    <t>Montáž zásuvek domovních se zapojením vodičů šroubové připojení venkovní nebo mokré, provedení 2P + PE dvojí zapojení pro průběžnou montáž</t>
  </si>
  <si>
    <t>https://podminky.urs.cz/item/CS_URS_2025_01/741313083</t>
  </si>
  <si>
    <t>34555248</t>
  </si>
  <si>
    <t>zásuvka nástěnná jednonásobná s víčkem pro průběžnou montáž, IP44, šroubové svorky</t>
  </si>
  <si>
    <t>741313251</t>
  </si>
  <si>
    <t>Montáž zásuvek průmyslových se zapojením vodičů nástěnných, provedení IP 44 3P+N+PE 16 A</t>
  </si>
  <si>
    <t>https://podminky.urs.cz/item/CS_URS_2025_01/741313251</t>
  </si>
  <si>
    <t>ABB.2CMA101230R1000</t>
  </si>
  <si>
    <t>Zásuvka nástěnná 16 A - 5p., IP67, 6 h</t>
  </si>
  <si>
    <t>741372154</t>
  </si>
  <si>
    <t>Montáž svítidel s integrovaným zdrojem LED se zapojením vodičů průmyslových přisazených stropních</t>
  </si>
  <si>
    <t>https://podminky.urs.cz/item/CS_URS_2025_01/741372154</t>
  </si>
  <si>
    <t>34835001</t>
  </si>
  <si>
    <t>svítidlo průmyslové přisazené podlouhlé 1200mm kryt z PH 3000-4500lm IP54</t>
  </si>
  <si>
    <t>11111124R</t>
  </si>
  <si>
    <t>Požární ucpávky</t>
  </si>
  <si>
    <t>742110102</t>
  </si>
  <si>
    <t>Montáž kabelového žlabu šířky do 150 mm</t>
  </si>
  <si>
    <t>https://podminky.urs.cz/item/CS_URS_2025_01/742110102</t>
  </si>
  <si>
    <t>RMAT0008</t>
  </si>
  <si>
    <t>žlab kabelový drátěný 50/50</t>
  </si>
  <si>
    <t>RMAT0009</t>
  </si>
  <si>
    <t>žlab kabelový drátěný 100/50</t>
  </si>
  <si>
    <t>742110122</t>
  </si>
  <si>
    <t>Montáž kabelového žlabu nosníku včetně konzol nebo závitových tyčí, šířky do 150 mm</t>
  </si>
  <si>
    <t>https://podminky.urs.cz/item/CS_URS_2025_01/742110122</t>
  </si>
  <si>
    <t>34575346</t>
  </si>
  <si>
    <t>tyč závitová pro kabelové trasy protipožární P-90R M8</t>
  </si>
  <si>
    <t>30*0,4 "Přepočtené koeficientem množství</t>
  </si>
  <si>
    <t>HZS2231</t>
  </si>
  <si>
    <t>Hodinové zúčtovací sazby profesí PSV provádění stavebních instalací elektrikář (odpojení, zabezpečení a demontáže kotelna + strojovna)</t>
  </si>
  <si>
    <t>https://podminky.urs.cz/item/CS_URS_2025_01/HZS2231</t>
  </si>
  <si>
    <t>HZS2232</t>
  </si>
  <si>
    <t>Hodinové zúčtovací sazby profesí PSV provádění stavebních instalací elektrikář odborný (zabezpečení stávajících přívodů a stop tl. PS)</t>
  </si>
  <si>
    <t>https://podminky.urs.cz/item/CS_URS_2025_01/HZS2232</t>
  </si>
  <si>
    <t>HZS4211</t>
  </si>
  <si>
    <t>Hodinové zúčtovací sazby ostatních profesí revizní a kontrolní činnost revizní technik</t>
  </si>
  <si>
    <t>112</t>
  </si>
  <si>
    <t>https://podminky.urs.cz/item/CS_URS_2025_01/HZS4211</t>
  </si>
  <si>
    <t>SO 02_D.1.5. - Měření a regulace - Strojovna PS Budovcova 1325</t>
  </si>
  <si>
    <t xml:space="preserve">Miroslav Juřík </t>
  </si>
  <si>
    <t>D5 - Služby</t>
  </si>
  <si>
    <t xml:space="preserve">    D6 - Software</t>
  </si>
  <si>
    <t xml:space="preserve">    D1 - Řídící systém</t>
  </si>
  <si>
    <t xml:space="preserve">    D2 - Periférie</t>
  </si>
  <si>
    <t xml:space="preserve">    D3 - Rozvaděč DB7 (Budovcova)</t>
  </si>
  <si>
    <t xml:space="preserve">    D4 - Kabelové trasy, kabely, pospojení</t>
  </si>
  <si>
    <t>D5</t>
  </si>
  <si>
    <t>Služby</t>
  </si>
  <si>
    <t>D6</t>
  </si>
  <si>
    <t>Software</t>
  </si>
  <si>
    <t>Pol38</t>
  </si>
  <si>
    <t>Zpracování software řídící podstanice</t>
  </si>
  <si>
    <t>kpt</t>
  </si>
  <si>
    <t>Pol39</t>
  </si>
  <si>
    <t>Implementace MT a elektroměru do SW</t>
  </si>
  <si>
    <t>Pol40</t>
  </si>
  <si>
    <t>Doplnění Merbon Scady o PS</t>
  </si>
  <si>
    <t>D1</t>
  </si>
  <si>
    <t>Řídící systém</t>
  </si>
  <si>
    <t>DBMX</t>
  </si>
  <si>
    <t>DDC regulátor MaR a provozních stavů, ARM, RS232, RS485, 16AI, 32DI, 8AO 32DO</t>
  </si>
  <si>
    <t>ks</t>
  </si>
  <si>
    <t>DBAI8</t>
  </si>
  <si>
    <t>R560 rozšíření o 8AI, RS485</t>
  </si>
  <si>
    <t>DBxx</t>
  </si>
  <si>
    <t>R095 rozšíření pro odečet měřičů spotřeb 25 měřených míst, RS232, Mbus protokol IEC 62056-21</t>
  </si>
  <si>
    <t>HMI1</t>
  </si>
  <si>
    <t>Kapacitní dotykový displej 7“ HT300, 800x480, ARM, 256MB RAM, Ethernet, mikroSD (není součástí dodávky), Linux, 9-36Vss, bez zdroje</t>
  </si>
  <si>
    <t>SW1</t>
  </si>
  <si>
    <t>Průmyslový ethernet switch, DIN lišta, 5x RJ45, 24VDC</t>
  </si>
  <si>
    <t>D2</t>
  </si>
  <si>
    <t>Periférie</t>
  </si>
  <si>
    <t>HL1_DBxx</t>
  </si>
  <si>
    <t>Snímač zaplavení, 24V DC, IP65</t>
  </si>
  <si>
    <t>Pol60</t>
  </si>
  <si>
    <t>Pomocný mont.materiál (šrouby, matice, podložky, chem. kotvy, eleinstal. krabice, wago svorky, návlečky, značení, apod...)</t>
  </si>
  <si>
    <t>sada</t>
  </si>
  <si>
    <t>TP1_DBxJ</t>
  </si>
  <si>
    <t>Kanálové teplotní čidlo Pt1000, měř. rosah: -50..+90°C, IP65</t>
  </si>
  <si>
    <t>TP1_DBxk</t>
  </si>
  <si>
    <t>Příložné teplotní čidlo Pt1000, měř. rosah: -50..+90°C, IP65</t>
  </si>
  <si>
    <t>TP1_DBxx</t>
  </si>
  <si>
    <t>Venkovní teplotní čidlo Pt1000, měř. rosah: -50..+90°C, IP65</t>
  </si>
  <si>
    <t>TP1_DBxT</t>
  </si>
  <si>
    <t>Senzor tlaku 0-6bar, 0-10V, IP65</t>
  </si>
  <si>
    <t>D3</t>
  </si>
  <si>
    <t>Rozvaděč DB7 (Budovcova)</t>
  </si>
  <si>
    <t>HZ</t>
  </si>
  <si>
    <t>Výroba rozvaděče</t>
  </si>
  <si>
    <t>QF01</t>
  </si>
  <si>
    <t>Jistič jednopólový 16A+N/C, 10kA</t>
  </si>
  <si>
    <t>QF01.1</t>
  </si>
  <si>
    <t>Vyrážecí cívka 230V pro jistič</t>
  </si>
  <si>
    <t>QF01.2</t>
  </si>
  <si>
    <t>Sada pomocných kontaktů pro výkonový jistič 5-250V/6A, 2Z+2V</t>
  </si>
  <si>
    <t>FV2</t>
  </si>
  <si>
    <t>Přepěťová ochrana s integrovaným VF filtrem. 8/20us = 3 kA, Imax=10A, signalizační kontakt</t>
  </si>
  <si>
    <t>Fxx.1</t>
  </si>
  <si>
    <t>Pojistka T2A + pouzdro na DIN lištu</t>
  </si>
  <si>
    <t>Fxx.2</t>
  </si>
  <si>
    <t>Pojistka T1A + pouzdro na DIN lištu</t>
  </si>
  <si>
    <t>HL2</t>
  </si>
  <si>
    <t>Signálka žlutá, LED, 24VAC/DC</t>
  </si>
  <si>
    <t>HL1</t>
  </si>
  <si>
    <t>Signálka zelená, LED, 24VAC/DC</t>
  </si>
  <si>
    <t>HL1.1</t>
  </si>
  <si>
    <t>Signálka zelená, LED, 230VAC</t>
  </si>
  <si>
    <t>KA</t>
  </si>
  <si>
    <t>Paticové relé pro všeobecné použití, 2-pólové, cívka 230VAC, SELV, kontakt 8A, + patice + spona + odrušovací člen varistor</t>
  </si>
  <si>
    <t>NZ1</t>
  </si>
  <si>
    <t>Stabilizovaný spínaný zdroj 85-264VAC/24VDC, 100W, 4A, (bezpečnostní - SELV)</t>
  </si>
  <si>
    <t>Pol61</t>
  </si>
  <si>
    <t>Nástěnný rozvaděč 1000x600x300 mm, IP55, IP20 (vnitřní), vč. montážní desky a příslušenství</t>
  </si>
  <si>
    <t>Pol62</t>
  </si>
  <si>
    <t>Montážní materiál: svorky, vývodky, apod..</t>
  </si>
  <si>
    <t>Pol88</t>
  </si>
  <si>
    <t>Pomocný mont. materiál (DIN lišty, propojovací lišty, přepážky svorkovnic, žlaby, značení, apod..)</t>
  </si>
  <si>
    <t>F01</t>
  </si>
  <si>
    <t>Jistič jednopólový 6A/B, 10kA</t>
  </si>
  <si>
    <t>F02</t>
  </si>
  <si>
    <t>Jistič jednopólový 2A/C, 10kA</t>
  </si>
  <si>
    <t>F03</t>
  </si>
  <si>
    <t>Jistič jednopólový 4A/C, 10kA</t>
  </si>
  <si>
    <t>S1</t>
  </si>
  <si>
    <t>Kompletní STOP tlačítko, 1Z + 1V, aretace, červené tlačítko, černé tělo</t>
  </si>
  <si>
    <t>S1.1</t>
  </si>
  <si>
    <t>Ochranný límec STOP tlačítka, černá barva</t>
  </si>
  <si>
    <t>SA100</t>
  </si>
  <si>
    <t>Tlačítko černé s návratem, 1Z</t>
  </si>
  <si>
    <t>SA2.1</t>
  </si>
  <si>
    <t>Otočný ovladač bílý aret. 3pol. (R-0-A) 2Z</t>
  </si>
  <si>
    <t>SQ1</t>
  </si>
  <si>
    <t>Rozvaděčový dveřní kontakt, 230V/6A</t>
  </si>
  <si>
    <t>SV1</t>
  </si>
  <si>
    <t>Rozvaděčové svítidlo LED, 230V, 75W, IP20</t>
  </si>
  <si>
    <t>Z1, Z2</t>
  </si>
  <si>
    <t>Zásuvka 230V, 16A, IP40</t>
  </si>
  <si>
    <t>D4</t>
  </si>
  <si>
    <t>Kabelové trasy, kabely, pospojení</t>
  </si>
  <si>
    <t>Pol22</t>
  </si>
  <si>
    <t>Montáž kabelových tras</t>
  </si>
  <si>
    <t>Pol23</t>
  </si>
  <si>
    <t>Drátěný kabelový žlab 50x50 vč. montážního a kotvícího materiálu, Sendzimir</t>
  </si>
  <si>
    <t>Pol24</t>
  </si>
  <si>
    <t>Zemnící vodič ZŽ, 6mm2, s oky, 0,3m</t>
  </si>
  <si>
    <t>Pol28</t>
  </si>
  <si>
    <t>Plastová trubka vč. montážního příslušenství a příchytek, DN 20</t>
  </si>
  <si>
    <t>Pol29</t>
  </si>
  <si>
    <t>Plastová ohebná trubka vč. montážního příslušenství a příchytek, DN 20</t>
  </si>
  <si>
    <t>Pol30</t>
  </si>
  <si>
    <t>Plastová trubka vč. montážního příslušenství a příchytek, DN 16</t>
  </si>
  <si>
    <t>Pol31</t>
  </si>
  <si>
    <t>Plastová ohebná trubka vč. montážního příslušenství a příchytek, DN 16</t>
  </si>
  <si>
    <t>Pol67</t>
  </si>
  <si>
    <t>Realizace požární ucpávky do 0,2m2, vč. materiálu a protokolů</t>
  </si>
  <si>
    <t>Pol69</t>
  </si>
  <si>
    <t>Štítky pro označení zařízení, kabeláží a tras, gravírovaný text</t>
  </si>
  <si>
    <t>Pol89</t>
  </si>
  <si>
    <t>Pomocný mont. materiál (chemické kotvy, zavitové tyče, elektroinstalační krabice, stahovací pásky, šrouby, apod..)</t>
  </si>
  <si>
    <t>Pol90</t>
  </si>
  <si>
    <t>741122121</t>
  </si>
  <si>
    <t>Montáž kabelů měděných bez ukončení uložených v trubkách zatažených plných kulatých nebo bezhalogenových (např. CYKY) počtu a průřezu žil 2x1,5 až 6 mm2</t>
  </si>
  <si>
    <t>https://podminky.urs.cz/item/CS_URS_2025_01/741122121</t>
  </si>
  <si>
    <t>34111005</t>
  </si>
  <si>
    <t>kabel instalační jádro Cu plné izolace PVC plášť PVC 450/750V (CYKY) 2x1,5mm2</t>
  </si>
  <si>
    <t>30*1,15 "Přepočtené koeficientem množství</t>
  </si>
  <si>
    <t>741122211</t>
  </si>
  <si>
    <t>Montáž kabelů měděných bez ukončení uložených volně nebo v liště plných kulatých (např. CYKY) počtu a průřezu žil 3x1,5 až 6 mm2</t>
  </si>
  <si>
    <t>https://podminky.urs.cz/item/CS_URS_2025_01/741122211</t>
  </si>
  <si>
    <t>320*1,15 "Přepočtené koeficientem množství</t>
  </si>
  <si>
    <t>741122219</t>
  </si>
  <si>
    <t>Montáž kabelů měděných bez ukončení uložených volně nebo v liště plných kulatých (např. CYKY) počtu a průřezu žil 4x1,5 až 2,5 mm2</t>
  </si>
  <si>
    <t>https://podminky.urs.cz/item/CS_URS_2025_01/741122219</t>
  </si>
  <si>
    <t>34111060</t>
  </si>
  <si>
    <t>kabel instalační jádro Cu plné izolace PVC plášť PVC 450/750V (CYKY) 4x1,5mm2</t>
  </si>
  <si>
    <t>20*1,15 "Přepočtené koeficientem množství</t>
  </si>
  <si>
    <t>741122231</t>
  </si>
  <si>
    <t>Montáž kabelů měděných bez ukončení uložených volně nebo v liště plných kulatých (např. CYKY) počtu a průřezu žil 5x1,5 až 2,5 mm2</t>
  </si>
  <si>
    <t>114</t>
  </si>
  <si>
    <t>https://podminky.urs.cz/item/CS_URS_2025_01/741122231</t>
  </si>
  <si>
    <t>116</t>
  </si>
  <si>
    <t>45*1,15 "Přepočtené koeficientem množství</t>
  </si>
  <si>
    <t>742121001</t>
  </si>
  <si>
    <t>Montáž kabelů sdělovacích pro vnitřní rozvody počtu žil do 15</t>
  </si>
  <si>
    <t>118</t>
  </si>
  <si>
    <t>https://podminky.urs.cz/item/CS_URS_2025_01/742121001</t>
  </si>
  <si>
    <t>34121231</t>
  </si>
  <si>
    <t>kabel sdělovací stíněný laminovanou Al fólií s příložným Cu drátem jádro Cu plné izolace PVC plášť PVC 300V (J-Y(St)Y…Lg) 1x2x0,8mm2</t>
  </si>
  <si>
    <t>120</t>
  </si>
  <si>
    <t>200*1,2 "Přepočtené koeficientem množství</t>
  </si>
  <si>
    <t>34121233</t>
  </si>
  <si>
    <t>kabel sdělovací stíněný laminovanou Al fólií s příložným Cu drátem jádro Cu plné izolace PVC plášť PVC 300V (J-Y(St)Y…Lg) 2x2x0,8mm2</t>
  </si>
  <si>
    <t>122</t>
  </si>
  <si>
    <t>742124002</t>
  </si>
  <si>
    <t>Montáž kabelů datových FTP, UTP, STP pro vnitřní rozvody do trubky</t>
  </si>
  <si>
    <t>124</t>
  </si>
  <si>
    <t>https://podminky.urs.cz/item/CS_URS_2025_01/742124002</t>
  </si>
  <si>
    <t>34121265</t>
  </si>
  <si>
    <t>kabel datový venkovní jádro Cu plné plášť PE (U/UTP) kategorie 6</t>
  </si>
  <si>
    <t>126</t>
  </si>
  <si>
    <t>40*1,2 "Přepočtené koeficientem množství</t>
  </si>
  <si>
    <t>742124005</t>
  </si>
  <si>
    <t>Montáž kabelů datových FTP, UTP, STP ukončení kabelu konektorem</t>
  </si>
  <si>
    <t>https://podminky.urs.cz/item/CS_URS_2025_01/742124005</t>
  </si>
  <si>
    <t>37459020</t>
  </si>
  <si>
    <t>konektor na drát/lanko s vložkou RJ45 UTP Cat6 nestíněný</t>
  </si>
  <si>
    <t>130</t>
  </si>
  <si>
    <t>742330003</t>
  </si>
  <si>
    <t>Montáž strukturované kabeláže rozvaděče optického nástěnného</t>
  </si>
  <si>
    <t>132</t>
  </si>
  <si>
    <t>https://podminky.urs.cz/item/CS_URS_2025_01/742330003</t>
  </si>
  <si>
    <t>35712111</t>
  </si>
  <si>
    <t>rozvaděč nástěnný optický vnitřní na zeď kovový se zámkem až 48 svarů 2x pozice pro quick pack moduly</t>
  </si>
  <si>
    <t>134</t>
  </si>
  <si>
    <t>742330021</t>
  </si>
  <si>
    <t>Montáž strukturované kabeláže příslušenství a ostatní práce k rozvaděčům police</t>
  </si>
  <si>
    <t>https://podminky.urs.cz/item/CS_URS_2025_01/742330021</t>
  </si>
  <si>
    <t>35712064</t>
  </si>
  <si>
    <t>police rozvaděče 19" perforovaná 1U/150mm nosnost 15kg</t>
  </si>
  <si>
    <t>742330022</t>
  </si>
  <si>
    <t>Montáž strukturované kabeláže příslušenství a ostatní práce k rozvaděčům napájecího panelu</t>
  </si>
  <si>
    <t>https://podminky.urs.cz/item/CS_URS_2025_01/742330022</t>
  </si>
  <si>
    <t>35712109</t>
  </si>
  <si>
    <t>panel rozvodný 19" 1U 7x zásuvka dle ČSN max 16A bleskojistka kabel 3x1,5mm 2m</t>
  </si>
  <si>
    <t>142</t>
  </si>
  <si>
    <t>742330023</t>
  </si>
  <si>
    <t>Montáž strukturované kabeláže příslušenství a ostatní práce k rozvaděčům vyvazovacíhoho panelu 1U</t>
  </si>
  <si>
    <t>144</t>
  </si>
  <si>
    <t>https://podminky.urs.cz/item/CS_URS_2025_01/742330023</t>
  </si>
  <si>
    <t>37451145</t>
  </si>
  <si>
    <t>panel vyvazovací 5x plastové oko s průchody 1U 19"</t>
  </si>
  <si>
    <t>146</t>
  </si>
  <si>
    <t>SO 03 - Teplovod</t>
  </si>
  <si>
    <t>SO 03_D.1.1 - Technologie teplovodu</t>
  </si>
  <si>
    <t xml:space="preserve">    46-M - Zemní práce při extr.mont.pracích</t>
  </si>
  <si>
    <t xml:space="preserve">    58-M - Revize vyhrazených technických zařízení</t>
  </si>
  <si>
    <t>132251254</t>
  </si>
  <si>
    <t>Hloubení nezapažených rýh šířky přes 800 do 2 000 mm strojně s urovnáním dna do předepsaného profilu a spádu v hornině třídy těžitelnosti I skupiny 3 přes 100 do 500 m3</t>
  </si>
  <si>
    <t>-1193040340</t>
  </si>
  <si>
    <t>https://podminky.urs.cz/item/CS_URS_2025_01/132251254</t>
  </si>
  <si>
    <t>výkop</t>
  </si>
  <si>
    <t>1*0,6*((108-36)/2) "rovná rýha</t>
  </si>
  <si>
    <t>1,5*2*(20) " rýha se šikmými stěnami</t>
  </si>
  <si>
    <t>1,5*4*(17,5) " rýha se šikmými stěnami</t>
  </si>
  <si>
    <t>133251102</t>
  </si>
  <si>
    <t>Hloubení nezapažených šachet strojně v hornině třídy těžitelnosti I skupiny 3 přes 20 do 50 m3</t>
  </si>
  <si>
    <t>1294695299</t>
  </si>
  <si>
    <t>https://podminky.urs.cz/item/CS_URS_2025_01/133251102</t>
  </si>
  <si>
    <t>M+D ocelové chráničky potrubí DN250, instalované protlakem.  Bez startovací a cílové jámy.</t>
  </si>
  <si>
    <t>vedené pod silnicí protlakem</t>
  </si>
  <si>
    <t>startovací a cílová jáma pro technologii protlaku potrubí pod vozovkou a jeho následné uvedení do původního stavu.</t>
  </si>
  <si>
    <t xml:space="preserve">4,5*(1,5*9)*2 "startovací  jáma </t>
  </si>
  <si>
    <t xml:space="preserve">4,5*(1,5*2)*2 "cílová jáma 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</si>
  <si>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</si>
  <si>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</si>
  <si>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1855279626</t>
  </si>
  <si>
    <t>https://podminky.urs.cz/item/CS_URS_2025_01/162251101</t>
  </si>
  <si>
    <t>-146556945</t>
  </si>
  <si>
    <t>186,6</t>
  </si>
  <si>
    <t>148,5</t>
  </si>
  <si>
    <t>-253,5</t>
  </si>
  <si>
    <t>472410722</t>
  </si>
  <si>
    <t>81,6*20 'Přepočtené koeficientem množství</t>
  </si>
  <si>
    <t>-73791256</t>
  </si>
  <si>
    <t>805818124</t>
  </si>
  <si>
    <t>81,6*1,9 'Přepočtené koeficientem množství</t>
  </si>
  <si>
    <t>171251201</t>
  </si>
  <si>
    <t>Uložení sypaniny na skládky nebo meziskládky bez hutnění s upravením uložené sypaniny do předepsaného tvaru</t>
  </si>
  <si>
    <t>636472248</t>
  </si>
  <si>
    <t>https://podminky.urs.cz/item/CS_URS_2025_01/171251201</t>
  </si>
  <si>
    <t>1453915525</t>
  </si>
  <si>
    <t>1,5*2*(20-2) " rýha se šikmými stěnami</t>
  </si>
  <si>
    <t>1,5*4*(17,5-9) " rýha se šikmými stěnami</t>
  </si>
  <si>
    <t>1404759686</t>
  </si>
  <si>
    <t>1*(0,6-0,15)*((108-36)/2) "rovná rýha</t>
  </si>
  <si>
    <t>-1843821172</t>
  </si>
  <si>
    <t>16,2*2 'Přepočtené koeficientem množství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</si>
  <si>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</si>
  <si>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</si>
  <si>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-274038922</t>
  </si>
  <si>
    <t>https://podminky.urs.cz/item/CS_URS_2025_01/181111111</t>
  </si>
  <si>
    <t>181351103</t>
  </si>
  <si>
    <t>Rozprostření a urovnání ornice v rovině nebo ve svahu sklonu do 1:5 strojně při souvislé ploše přes 100 do 500 m2, tl. vrstvy do 200 mm</t>
  </si>
  <si>
    <t>-2071752450</t>
  </si>
  <si>
    <t>https://podminky.urs.cz/item/CS_URS_2025_01/181351103</t>
  </si>
  <si>
    <t>10371500</t>
  </si>
  <si>
    <t>substrát pro trávníky VL</t>
  </si>
  <si>
    <t>1452948284</t>
  </si>
  <si>
    <t>TRÁVNÍKOVÁ PLOCHA</t>
  </si>
  <si>
    <t>- PŮDNÍ PODKLAD BEZ KAMENIVA SROVNAN</t>
  </si>
  <si>
    <t>- VEGETAČNÍ VRSTVA (OSEVNÁ PLOCHA) TL. 100 MM</t>
  </si>
  <si>
    <t>- OSIVO - TRAVNÍ SMĚS VHODNÁ PRO STANOVIŠTĚ 20-25G/M2</t>
  </si>
  <si>
    <t>- VÁLCOVÁNÍ</t>
  </si>
  <si>
    <t>- ZALÉVÁNÍ</t>
  </si>
  <si>
    <t>321*0,1</t>
  </si>
  <si>
    <t>32,1*1,1 'Přepočtené koeficientem množství</t>
  </si>
  <si>
    <t>181411131</t>
  </si>
  <si>
    <t>Založení trávníku na půdě předem připravené plochy do 1000 m2 výsevem včetně utažení parkového v rovině nebo na svahu do 1:5</t>
  </si>
  <si>
    <t>1010132860</t>
  </si>
  <si>
    <t>https://podminky.urs.cz/item/CS_URS_2025_01/181411131</t>
  </si>
  <si>
    <t>osetí travní směsí</t>
  </si>
  <si>
    <t xml:space="preserve">úprava pláně po startovacích jámách </t>
  </si>
  <si>
    <t xml:space="preserve">(1,5*9)*2 "startovací  jáma </t>
  </si>
  <si>
    <t xml:space="preserve">(1,5*2)*2 "cílová jáma </t>
  </si>
  <si>
    <t>úprava terénu po výkopových pracech</t>
  </si>
  <si>
    <t>4*(108-36) "rovná rýha</t>
  </si>
  <si>
    <t>00572410</t>
  </si>
  <si>
    <t>osivo směs travní parková</t>
  </si>
  <si>
    <t>267969689</t>
  </si>
  <si>
    <t>20-25G/M2</t>
  </si>
  <si>
    <t>321*0,025</t>
  </si>
  <si>
    <t>8,025*1,1 'Přepočtené koeficientem množství</t>
  </si>
  <si>
    <t>181912112</t>
  </si>
  <si>
    <t>Úprava pláně vyrovnáním výškových rozdílů ručně v hornině třídy těžitelnosti I skupiny 3 se zhutněním</t>
  </si>
  <si>
    <t>1705054714</t>
  </si>
  <si>
    <t>https://podminky.urs.cz/item/CS_URS_2025_01/181912112</t>
  </si>
  <si>
    <t>181912113R</t>
  </si>
  <si>
    <t>Úprava pláně po startovacích jámách vyrovnáním výškových rozdílů se zhutněním</t>
  </si>
  <si>
    <t>-504663096</t>
  </si>
  <si>
    <t>181951112</t>
  </si>
  <si>
    <t>Úprava pláně vyrovnáním výškových rozdílů strojně v hornině třídy těžitelnosti I, skupiny 1 až 3 se zhutněním</t>
  </si>
  <si>
    <t>-908896115</t>
  </si>
  <si>
    <t>https://podminky.urs.cz/item/CS_URS_2025_01/181951112</t>
  </si>
  <si>
    <t>2*(108-36) "rovná rýha</t>
  </si>
  <si>
    <t>183403152</t>
  </si>
  <si>
    <t>Obdělání půdy vláčením v rovině nebo na svahu do 1:5</t>
  </si>
  <si>
    <t>428578993</t>
  </si>
  <si>
    <t>https://podminky.urs.cz/item/CS_URS_2025_01/183403152</t>
  </si>
  <si>
    <t>183403153</t>
  </si>
  <si>
    <t>Obdělání půdy hrabáním v rovině nebo na svahu do 1:5</t>
  </si>
  <si>
    <t>-663294595</t>
  </si>
  <si>
    <t>https://podminky.urs.cz/item/CS_URS_2025_01/183403153</t>
  </si>
  <si>
    <t>183403161</t>
  </si>
  <si>
    <t>Obdělání půdy válením v rovině nebo na svahu do 1:5</t>
  </si>
  <si>
    <t>-1571954267</t>
  </si>
  <si>
    <t>https://podminky.urs.cz/item/CS_URS_2025_01/183403161</t>
  </si>
  <si>
    <t>185803111</t>
  </si>
  <si>
    <t>Ošetření trávníku jednorázové v rovině nebo na svahu do 1:5</t>
  </si>
  <si>
    <t>318628057</t>
  </si>
  <si>
    <t>https://podminky.urs.cz/item/CS_URS_2025_01/185803111</t>
  </si>
  <si>
    <t>185851121</t>
  </si>
  <si>
    <t>Dovoz vody pro zálivku rostlin na vzdálenost do 1000 m</t>
  </si>
  <si>
    <t>1650077499</t>
  </si>
  <si>
    <t>https://podminky.urs.cz/item/CS_URS_2025_01/185851121</t>
  </si>
  <si>
    <t>Po výsadbě je nutná pravidelná zálivka.</t>
  </si>
  <si>
    <t>tráva</t>
  </si>
  <si>
    <t>321*0,3</t>
  </si>
  <si>
    <t>185851129</t>
  </si>
  <si>
    <t>Dovoz vody pro zálivku rostlin Příplatek k ceně za každých dalších i započatých 1000 m</t>
  </si>
  <si>
    <t>1818217626</t>
  </si>
  <si>
    <t>https://podminky.urs.cz/item/CS_URS_2025_01/185851129</t>
  </si>
  <si>
    <t>96,3*10 'Přepočtené koeficientem množství</t>
  </si>
  <si>
    <t>52454190</t>
  </si>
  <si>
    <t>opláštění potrubí geotextilií</t>
  </si>
  <si>
    <t>(1*2+0,5*2)*((108-36)/2)</t>
  </si>
  <si>
    <t>-1398945134</t>
  </si>
  <si>
    <t>108*1,1845 'Přepočtené koeficientem množství</t>
  </si>
  <si>
    <t>-1115452571</t>
  </si>
  <si>
    <t>lože pískové</t>
  </si>
  <si>
    <t>1*0,15*((108-36)/2)</t>
  </si>
  <si>
    <t>879110302</t>
  </si>
  <si>
    <t>Montáž izolace na plastovém předizolovaném potrubí ukončovací manžety smršťovací, vnější plášť potrubí přes 160 do 225 mm</t>
  </si>
  <si>
    <t>-2045402890</t>
  </si>
  <si>
    <t>https://podminky.urs.cz/item/CS_URS_2025_01/879110302</t>
  </si>
  <si>
    <t>smršťovací manžeta</t>
  </si>
  <si>
    <t>28658235</t>
  </si>
  <si>
    <t>manžeta ukončovací smršťovací pro plastové předizolované potrubí single d 125-160/225-250</t>
  </si>
  <si>
    <t>-1317974327</t>
  </si>
  <si>
    <t>1378028806</t>
  </si>
  <si>
    <t>108-36</t>
  </si>
  <si>
    <t>977151127</t>
  </si>
  <si>
    <t>Jádrové vrty diamantovými korunkami do stavebních materiálů (železobetonu, betonu, cihel, obkladů, dlažeb, kamene) průměru přes 225 do 250 mm</t>
  </si>
  <si>
    <t>-2131184050</t>
  </si>
  <si>
    <t>https://podminky.urs.cz/item/CS_URS_2025_01/977151127</t>
  </si>
  <si>
    <t>M+D systémový prostup obvodovou stěnou DN250 pro předizolované potrubí.</t>
  </si>
  <si>
    <t>SYSTÉMOVÝ PROSTUP OBVODOVÝM PLÁŠTĚM</t>
  </si>
  <si>
    <t>NOVÉ PŘEDÁVACÍ STANICE</t>
  </si>
  <si>
    <t>2xDN180</t>
  </si>
  <si>
    <t>2*0,8</t>
  </si>
  <si>
    <t>SYSTÉMOVÝ PROSTUP</t>
  </si>
  <si>
    <t>POD ZÁKLADY</t>
  </si>
  <si>
    <t>2*1</t>
  </si>
  <si>
    <t>-1482202333</t>
  </si>
  <si>
    <t>-1878264368</t>
  </si>
  <si>
    <t>-1586037153</t>
  </si>
  <si>
    <t>0,396*30 'Přepočtené koeficientem množství</t>
  </si>
  <si>
    <t>997013861</t>
  </si>
  <si>
    <t>Poplatek za uložení stavebního odpadu na recyklační skládce (skládkovné) z prostého betonu zatříděného do Katalogu odpadů pod kódem 17 01 01</t>
  </si>
  <si>
    <t>1394801391</t>
  </si>
  <si>
    <t>https://podminky.urs.cz/item/CS_URS_2025_01/997013861</t>
  </si>
  <si>
    <t>998272201</t>
  </si>
  <si>
    <t>Přesun hmot pro trubní vedení z ocelových trub svařovaných pro vodovody, plynovody, teplovody, shybky, produktovody v otevřeném výkopu dopravní vzdálenost do 15 m</t>
  </si>
  <si>
    <t>186295452</t>
  </si>
  <si>
    <t>https://podminky.urs.cz/item/CS_URS_2025_01/998272201</t>
  </si>
  <si>
    <t>M+D propojení detekčních vodičů předizolovaného potrubí v technické místnosti.</t>
  </si>
  <si>
    <t>kpl.</t>
  </si>
  <si>
    <t>914621856</t>
  </si>
  <si>
    <t>-1260817609</t>
  </si>
  <si>
    <t>734200002</t>
  </si>
  <si>
    <t>M+D revizní šachty pro možnost vypouštění - systémový výrobek.</t>
  </si>
  <si>
    <t>793385633</t>
  </si>
  <si>
    <t>230170002</t>
  </si>
  <si>
    <t>Příprava pro zkoušku těsnosti potrubí DN přes 40 do 80</t>
  </si>
  <si>
    <t>1334656150</t>
  </si>
  <si>
    <t>https://podminky.urs.cz/item/CS_URS_2025_01/230170002</t>
  </si>
  <si>
    <t>Poznámka k položce:_x000D_
Tlaková zkouška potrubí před pěněním a po pěnění a po zaizolování</t>
  </si>
  <si>
    <t>Tlaková zkouška potrubí před pěněním a po pěnění a po zaizolování</t>
  </si>
  <si>
    <t>230170012</t>
  </si>
  <si>
    <t>Zkouška těsnosti potrubí DN přes 40 do 80</t>
  </si>
  <si>
    <t>-1603017687</t>
  </si>
  <si>
    <t>https://podminky.urs.cz/item/CS_URS_2025_01/230170012</t>
  </si>
  <si>
    <t>-1185835174</t>
  </si>
  <si>
    <t>54*2</t>
  </si>
  <si>
    <t>-198823284</t>
  </si>
  <si>
    <t>144*1,05 'Přepočtené koeficientem množství</t>
  </si>
  <si>
    <t>-74762822</t>
  </si>
  <si>
    <t>-1094062359</t>
  </si>
  <si>
    <t>-2082465040</t>
  </si>
  <si>
    <t>doizolování spoje - chemikálie - 80 ks</t>
  </si>
  <si>
    <t>-1743426121</t>
  </si>
  <si>
    <t>1983355816</t>
  </si>
  <si>
    <t>230250030R</t>
  </si>
  <si>
    <t>Elektrické pospojení potrubí</t>
  </si>
  <si>
    <t>-1704864489</t>
  </si>
  <si>
    <t>46-M</t>
  </si>
  <si>
    <t>Zemní práce při extr.mont.pracích</t>
  </si>
  <si>
    <t>460631216</t>
  </si>
  <si>
    <t>Zemní protlaky řízené horizontální vrtání v hornině třídy těžitelnosti I a II skupiny 1 až 4 včetně protlačení trub v hloubce do 6 m vnějšího průměru vrtu přes 225 do 250 mm</t>
  </si>
  <si>
    <t>-837088829</t>
  </si>
  <si>
    <t>https://podminky.urs.cz/item/CS_URS_2025_01/460631216</t>
  </si>
  <si>
    <t>55284043</t>
  </si>
  <si>
    <t>trubka ocelová bezešvá konstrukční jakost S355J2H (11 503) 244,5x10,0mm</t>
  </si>
  <si>
    <t>-1113515663</t>
  </si>
  <si>
    <t>36*1,03 'Přepočtené koeficientem množství</t>
  </si>
  <si>
    <t>469981111</t>
  </si>
  <si>
    <t>Přesun hmot pro pomocné stavební práce při elektromontážích dopravní vzdálenost do 1 000 m</t>
  </si>
  <si>
    <t>1521193981</t>
  </si>
  <si>
    <t>https://podminky.urs.cz/item/CS_URS_2025_01/469981111</t>
  </si>
  <si>
    <t>58-M</t>
  </si>
  <si>
    <t>Revize vyhrazených technických zařízení</t>
  </si>
  <si>
    <t>580506044R</t>
  </si>
  <si>
    <t>Vyhodnocovací protokol zapojení</t>
  </si>
  <si>
    <t>-1517797580</t>
  </si>
  <si>
    <t>108044854</t>
  </si>
  <si>
    <t>70124985</t>
  </si>
  <si>
    <t>145560039</t>
  </si>
  <si>
    <t>1890974771</t>
  </si>
  <si>
    <t>-775014176</t>
  </si>
  <si>
    <t>000 - VON - Vedlější a ostatní náklady stavby</t>
  </si>
  <si>
    <t xml:space="preserve">    VRN1 - Průzkumné, zeměměřičské a projektové práce</t>
  </si>
  <si>
    <t xml:space="preserve">    VRN7 - Provozní vlivy</t>
  </si>
  <si>
    <t xml:space="preserve">    VRN9 - Ostatní náklady</t>
  </si>
  <si>
    <t>012124001R</t>
  </si>
  <si>
    <t>Geodetické zaměření po provedení rozvodů</t>
  </si>
  <si>
    <t>803969177</t>
  </si>
  <si>
    <t>012344000</t>
  </si>
  <si>
    <t>Vytyčovací práce</t>
  </si>
  <si>
    <t>-1201951236</t>
  </si>
  <si>
    <t>https://podminky.urs.cz/item/CS_URS_2025_01/012344000</t>
  </si>
  <si>
    <t>012354001R</t>
  </si>
  <si>
    <t>Čerpání vody při výkopových pracech</t>
  </si>
  <si>
    <t>-914598845</t>
  </si>
  <si>
    <t>386767419</t>
  </si>
  <si>
    <t>034303000</t>
  </si>
  <si>
    <t>Dopravní značení na staveništi</t>
  </si>
  <si>
    <t>721948662</t>
  </si>
  <si>
    <t>https://podminky.urs.cz/item/CS_URS_2025_01/034303000</t>
  </si>
  <si>
    <t>Poznámka k položce:_x000D_
Návrh dopravního opatření</t>
  </si>
  <si>
    <t>043103000</t>
  </si>
  <si>
    <t>Zkoušky</t>
  </si>
  <si>
    <t>-445282837</t>
  </si>
  <si>
    <t>https://podminky.urs.cz/item/CS_URS_2025_01/043103000</t>
  </si>
  <si>
    <t>045203000</t>
  </si>
  <si>
    <t>Kompletační činnost</t>
  </si>
  <si>
    <t>1030652210</t>
  </si>
  <si>
    <t>https://podminky.urs.cz/item/CS_URS_2025_01/045203000</t>
  </si>
  <si>
    <t>045303000</t>
  </si>
  <si>
    <t>Koordinační činnost</t>
  </si>
  <si>
    <t>-951778996</t>
  </si>
  <si>
    <t>https://podminky.urs.cz/item/CS_URS_2025_01/045303000</t>
  </si>
  <si>
    <t>049303000</t>
  </si>
  <si>
    <t>Náklady vzniklé v souvislosti s předáním stavby</t>
  </si>
  <si>
    <t>-1653618390</t>
  </si>
  <si>
    <t>https://podminky.urs.cz/item/CS_URS_2025_01/049303000</t>
  </si>
  <si>
    <t xml:space="preserve">Poznámka k položce:_x000D_
Zajištění stanovisek DOSS ke kolaudaci </t>
  </si>
  <si>
    <t>VRN7</t>
  </si>
  <si>
    <t>Provozní vlivy</t>
  </si>
  <si>
    <t>071103000</t>
  </si>
  <si>
    <t>Provoz investora</t>
  </si>
  <si>
    <t>1253286283</t>
  </si>
  <si>
    <t>https://podminky.urs.cz/item/CS_URS_2025_01/071103000</t>
  </si>
  <si>
    <t>072203000</t>
  </si>
  <si>
    <t>Silniční provoz - zajištění DIO (dopravní značení)</t>
  </si>
  <si>
    <t>-1845945831</t>
  </si>
  <si>
    <t>https://podminky.urs.cz/item/CS_URS_2025_01/072203000</t>
  </si>
  <si>
    <t>Poznámka k položce:_x000D_
Realizace dopravního opatření</t>
  </si>
  <si>
    <t>VRN9</t>
  </si>
  <si>
    <t>Ostatní náklady</t>
  </si>
  <si>
    <t>092203000</t>
  </si>
  <si>
    <t>Náklady na zaškolení</t>
  </si>
  <si>
    <t>-717939789</t>
  </si>
  <si>
    <t>https://podminky.urs.cz/item/CS_URS_2025_01/092203000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</si>
  <si>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</si>
  <si>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</si>
  <si>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</si>
  <si>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</si>
  <si>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</si>
  <si>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</si>
  <si>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</si>
  <si>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</si>
  <si>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</si>
  <si>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</si>
  <si>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</si>
  <si>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</si>
  <si>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</si>
  <si>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</si>
  <si>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</si>
  <si>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</si>
  <si>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</si>
  <si>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</si>
  <si>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</si>
  <si>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</si>
  <si>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</si>
  <si>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</si>
  <si>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</si>
  <si>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</si>
  <si>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</si>
  <si>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</si>
  <si>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</si>
  <si>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</si>
  <si>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</si>
  <si>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</si>
  <si>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</si>
  <si>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</si>
  <si>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</si>
  <si>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</si>
  <si>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</si>
  <si>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</si>
  <si>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</si>
  <si>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</si>
  <si>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</si>
  <si>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</si>
  <si>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</si>
  <si>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</si>
  <si>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</si>
  <si>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</si>
  <si>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</si>
  <si>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</si>
  <si>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</si>
  <si>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</si>
  <si>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</si>
  <si>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</si>
  <si>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</si>
  <si>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</si>
  <si>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</si>
  <si>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</si>
  <si>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</si>
  <si>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</si>
  <si>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</si>
  <si>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</si>
  <si>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</si>
  <si>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</si>
  <si>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</si>
  <si>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</si>
  <si>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</si>
  <si>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</si>
  <si>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</si>
  <si>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</si>
  <si>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</si>
  <si>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</si>
  <si>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</si>
  <si>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</si>
  <si>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</si>
  <si>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</si>
  <si>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</si>
  <si>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</si>
  <si>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</si>
  <si>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</si>
  <si>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</si>
  <si>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</si>
  <si>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</si>
  <si>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</si>
  <si>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</si>
  <si>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</si>
  <si>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</si>
  <si>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</si>
  <si>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</si>
  <si>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</si>
  <si>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</si>
  <si>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</si>
  <si>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</si>
  <si>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</si>
  <si>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</si>
  <si>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</si>
  <si>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</si>
  <si>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</si>
  <si>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</si>
  <si>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</si>
  <si>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</si>
  <si>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</si>
  <si>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</si>
  <si>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</si>
  <si>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</si>
  <si>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</si>
  <si>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</si>
  <si>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</si>
  <si>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</si>
  <si>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</si>
  <si>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</si>
  <si>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</si>
  <si>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</si>
  <si>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</si>
  <si>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</si>
  <si>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</si>
  <si>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</si>
  <si>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</si>
  <si>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</si>
  <si>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</si>
  <si>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</si>
  <si>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</si>
  <si>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</si>
  <si>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</si>
  <si>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</si>
  <si>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</si>
  <si>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</si>
  <si>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</si>
  <si>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</si>
  <si>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</si>
  <si>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</si>
  <si>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</si>
  <si>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</si>
  <si>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</si>
  <si>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</si>
  <si>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</si>
  <si>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</si>
  <si>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</si>
  <si>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</si>
  <si>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</si>
  <si>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</si>
  <si>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</si>
  <si>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</si>
  <si>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</si>
  <si>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</si>
  <si>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</si>
  <si>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</si>
  <si>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</si>
  <si>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</si>
  <si>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</si>
  <si>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</si>
  <si>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</si>
  <si>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</si>
  <si>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</si>
  <si>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</si>
  <si>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</si>
  <si>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</si>
  <si>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</si>
  <si>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</si>
  <si>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</si>
  <si>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</si>
  <si>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</si>
  <si>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</si>
  <si>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</si>
  <si>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</si>
  <si>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</si>
  <si>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</si>
  <si>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</si>
  <si>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</si>
  <si>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</si>
  <si>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</si>
  <si>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</si>
  <si>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</si>
  <si>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</si>
  <si>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</si>
  <si>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</si>
  <si>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</si>
  <si>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</si>
  <si>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</si>
  <si>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</si>
  <si>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</si>
  <si>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</si>
  <si>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</si>
  <si>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</si>
  <si>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</si>
  <si>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</si>
  <si>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</si>
  <si>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</si>
  <si>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</si>
  <si>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</si>
  <si>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073100001R</t>
  </si>
  <si>
    <t>Náhradní zdroj ohřevu TUV po dobu stavby (BD Budovcova 1325-1326, BD Jižní 1321-1324)</t>
  </si>
  <si>
    <t>ANO / NE</t>
  </si>
  <si>
    <t>(nehodící se štrtněte)</t>
  </si>
  <si>
    <t>Dodavatel potvrzuje, že navrhovaný systém MaR bude s hlavní kotelnou Kunštátská 1100 komunikovat na protokolech SoftPLC link a/nebo SSCP.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</si>
</sst>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  <font>
      <sz val="9"/>
      <color rgb="FFFF0000"/>
      <name val="Arial CE"/>
    </font>
    <font>
      <sz val="12"/>
      <name val="Arial CE"/>
      <family val="2"/>
    </font>
    <font>
      <sz val="11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5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0" fillId="5" borderId="0" xfId="0" applyFill="1"/>
    <xf numFmtId="0" fontId="0" fillId="5" borderId="0" xfId="0" applyFont="1" applyFill="1" applyAlignment="1">
      <alignment horizontal="left" vertical="center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4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2" fillId="5" borderId="0" xfId="0" applyFont="1" applyFill="1" applyAlignment="1">
      <alignment horizontal="left" vertical="center"/>
    </xf>
    <xf numFmtId="165" fontId="2" fillId="5" borderId="0" xfId="0" applyNumberFormat="1" applyFont="1" applyFill="1" applyAlignment="1">
      <alignment horizontal="left" vertical="center"/>
    </xf>
    <xf numFmtId="0" fontId="0" fillId="5" borderId="0" xfId="0" applyFont="1" applyFill="1" applyAlignment="1">
      <alignment vertical="center" wrapText="1"/>
    </xf>
    <xf numFmtId="0" fontId="0" fillId="5" borderId="4" xfId="0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13" xfId="0" applyFont="1" applyFill="1" applyBorder="1" applyAlignment="1">
      <alignment vertical="center"/>
    </xf>
    <xf numFmtId="0" fontId="18" fillId="5" borderId="0" xfId="0" applyFont="1" applyFill="1" applyAlignment="1">
      <alignment horizontal="left" vertical="center"/>
    </xf>
    <xf numFmtId="4" fontId="24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4" fontId="1" fillId="5" borderId="0" xfId="0" applyNumberFormat="1" applyFont="1" applyFill="1" applyAlignment="1">
      <alignment vertical="center"/>
    </xf>
    <xf numFmtId="164" fontId="1" fillId="5" borderId="0" xfId="0" applyNumberFormat="1" applyFont="1" applyFill="1" applyAlignment="1">
      <alignment horizontal="right" vertical="center"/>
    </xf>
    <xf numFmtId="0" fontId="4" fillId="5" borderId="7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0" fillId="5" borderId="2" xfId="0" applyFont="1" applyFill="1" applyBorder="1" applyAlignment="1">
      <alignment vertical="center"/>
    </xf>
    <xf numFmtId="0" fontId="0" fillId="5" borderId="3" xfId="0" applyFont="1" applyFill="1" applyBorder="1" applyAlignment="1">
      <alignment vertical="center"/>
    </xf>
    <xf numFmtId="0" fontId="0" fillId="5" borderId="4" xfId="0" applyFont="1" applyFill="1" applyBorder="1" applyAlignment="1" applyProtection="1">
      <alignment vertical="center"/>
    </xf>
    <xf numFmtId="0" fontId="14" fillId="5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vertical="center"/>
    </xf>
    <xf numFmtId="0" fontId="1" fillId="5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center"/>
    </xf>
    <xf numFmtId="165" fontId="2" fillId="5" borderId="0" xfId="0" applyNumberFormat="1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center" wrapText="1"/>
    </xf>
    <xf numFmtId="0" fontId="22" fillId="5" borderId="0" xfId="0" applyFont="1" applyFill="1" applyAlignment="1" applyProtection="1">
      <alignment horizontal="left" vertical="center"/>
    </xf>
    <xf numFmtId="0" fontId="22" fillId="5" borderId="0" xfId="0" applyFont="1" applyFill="1" applyAlignment="1" applyProtection="1">
      <alignment horizontal="right" vertical="center"/>
    </xf>
    <xf numFmtId="0" fontId="32" fillId="5" borderId="0" xfId="0" applyFont="1" applyFill="1" applyAlignment="1" applyProtection="1">
      <alignment horizontal="left" vertical="center"/>
    </xf>
    <xf numFmtId="4" fontId="24" fillId="5" borderId="0" xfId="0" applyNumberFormat="1" applyFont="1" applyFill="1" applyAlignment="1" applyProtection="1">
      <alignment vertical="center"/>
    </xf>
    <xf numFmtId="0" fontId="6" fillId="5" borderId="0" xfId="0" applyFont="1" applyFill="1" applyAlignment="1">
      <alignment vertical="center"/>
    </xf>
    <xf numFmtId="0" fontId="6" fillId="5" borderId="4" xfId="0" applyFont="1" applyFill="1" applyBorder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6" fillId="5" borderId="21" xfId="0" applyFont="1" applyFill="1" applyBorder="1" applyAlignment="1" applyProtection="1">
      <alignment horizontal="left" vertical="center"/>
    </xf>
    <xf numFmtId="0" fontId="6" fillId="5" borderId="21" xfId="0" applyFont="1" applyFill="1" applyBorder="1" applyAlignment="1" applyProtection="1">
      <alignment vertical="center"/>
    </xf>
    <xf numFmtId="4" fontId="6" fillId="5" borderId="21" xfId="0" applyNumberFormat="1" applyFont="1" applyFill="1" applyBorder="1" applyAlignment="1" applyProtection="1">
      <alignment vertical="center"/>
    </xf>
    <xf numFmtId="0" fontId="6" fillId="5" borderId="4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4" xfId="0" applyFont="1" applyFill="1" applyBorder="1" applyAlignment="1" applyProtection="1">
      <alignment vertical="center"/>
    </xf>
    <xf numFmtId="0" fontId="7" fillId="5" borderId="0" xfId="0" applyFont="1" applyFill="1" applyAlignment="1" applyProtection="1">
      <alignment vertical="center"/>
    </xf>
    <xf numFmtId="0" fontId="7" fillId="5" borderId="21" xfId="0" applyFont="1" applyFill="1" applyBorder="1" applyAlignment="1" applyProtection="1">
      <alignment horizontal="left" vertical="center"/>
    </xf>
    <xf numFmtId="0" fontId="7" fillId="5" borderId="21" xfId="0" applyFont="1" applyFill="1" applyBorder="1" applyAlignment="1" applyProtection="1">
      <alignment vertical="center"/>
    </xf>
    <xf numFmtId="4" fontId="7" fillId="5" borderId="21" xfId="0" applyNumberFormat="1" applyFont="1" applyFill="1" applyBorder="1" applyAlignment="1" applyProtection="1">
      <alignment vertical="center"/>
    </xf>
    <xf numFmtId="0" fontId="7" fillId="5" borderId="4" xfId="0" applyFont="1" applyFill="1" applyBorder="1" applyAlignment="1">
      <alignment vertical="center"/>
    </xf>
    <xf numFmtId="0" fontId="0" fillId="5" borderId="10" xfId="0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0" fillId="5" borderId="2" xfId="0" applyFont="1" applyFill="1" applyBorder="1" applyAlignment="1" applyProtection="1">
      <alignment vertical="center"/>
    </xf>
    <xf numFmtId="0" fontId="0" fillId="5" borderId="3" xfId="0" applyFont="1" applyFill="1" applyBorder="1" applyAlignment="1" applyProtection="1">
      <alignment vertical="center"/>
    </xf>
    <xf numFmtId="0" fontId="0" fillId="5" borderId="0" xfId="0" applyFont="1" applyFill="1" applyAlignment="1">
      <alignment horizontal="center" vertical="center" wrapText="1"/>
    </xf>
    <xf numFmtId="0" fontId="0" fillId="5" borderId="4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2" fillId="5" borderId="19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</xf>
    <xf numFmtId="0" fontId="23" fillId="5" borderId="18" xfId="0" applyFont="1" applyFill="1" applyBorder="1" applyAlignment="1" applyProtection="1">
      <alignment horizontal="center" vertical="center" wrapText="1"/>
    </xf>
    <xf numFmtId="0" fontId="23" fillId="5" borderId="19" xfId="0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4" fillId="5" borderId="0" xfId="0" applyFont="1" applyFill="1" applyAlignment="1" applyProtection="1">
      <alignment horizontal="left" vertical="center"/>
    </xf>
    <xf numFmtId="4" fontId="24" fillId="5" borderId="0" xfId="0" applyNumberFormat="1" applyFont="1" applyFill="1" applyAlignment="1" applyProtection="1"/>
    <xf numFmtId="0" fontId="0" fillId="5" borderId="12" xfId="0" applyFont="1" applyFill="1" applyBorder="1" applyAlignment="1" applyProtection="1">
      <alignment vertical="center"/>
    </xf>
    <xf numFmtId="0" fontId="0" fillId="5" borderId="13" xfId="0" applyFill="1" applyBorder="1" applyAlignment="1" applyProtection="1">
      <alignment vertical="center"/>
    </xf>
    <xf numFmtId="0" fontId="0" fillId="5" borderId="13" xfId="0" applyFont="1" applyFill="1" applyBorder="1" applyAlignment="1" applyProtection="1">
      <alignment vertical="center"/>
    </xf>
    <xf numFmtId="166" fontId="33" fillId="5" borderId="13" xfId="0" applyNumberFormat="1" applyFont="1" applyFill="1" applyBorder="1" applyAlignment="1" applyProtection="1"/>
    <xf numFmtId="166" fontId="33" fillId="5" borderId="14" xfId="0" applyNumberFormat="1" applyFont="1" applyFill="1" applyBorder="1" applyAlignment="1" applyProtection="1"/>
    <xf numFmtId="4" fontId="34" fillId="5" borderId="0" xfId="0" applyNumberFormat="1" applyFont="1" applyFill="1" applyAlignment="1">
      <alignment vertical="center"/>
    </xf>
    <xf numFmtId="0" fontId="8" fillId="5" borderId="0" xfId="0" applyFont="1" applyFill="1" applyAlignment="1"/>
    <xf numFmtId="0" fontId="8" fillId="5" borderId="4" xfId="0" applyFont="1" applyFill="1" applyBorder="1" applyAlignment="1" applyProtection="1"/>
    <xf numFmtId="0" fontId="8" fillId="5" borderId="0" xfId="0" applyFont="1" applyFill="1" applyAlignment="1" applyProtection="1"/>
    <xf numFmtId="0" fontId="8" fillId="5" borderId="0" xfId="0" applyFont="1" applyFill="1" applyAlignment="1" applyProtection="1">
      <alignment horizontal="left"/>
    </xf>
    <xf numFmtId="0" fontId="6" fillId="5" borderId="0" xfId="0" applyFont="1" applyFill="1" applyAlignment="1" applyProtection="1">
      <alignment horizontal="left"/>
    </xf>
    <xf numFmtId="0" fontId="8" fillId="5" borderId="0" xfId="0" applyFont="1" applyFill="1" applyAlignment="1" applyProtection="1">
      <protection locked="0"/>
    </xf>
    <xf numFmtId="4" fontId="6" fillId="5" borderId="0" xfId="0" applyNumberFormat="1" applyFont="1" applyFill="1" applyAlignment="1" applyProtection="1"/>
    <xf numFmtId="0" fontId="8" fillId="5" borderId="4" xfId="0" applyFont="1" applyFill="1" applyBorder="1" applyAlignment="1"/>
    <xf numFmtId="0" fontId="8" fillId="5" borderId="15" xfId="0" applyFont="1" applyFill="1" applyBorder="1" applyAlignment="1" applyProtection="1"/>
    <xf numFmtId="0" fontId="8" fillId="5" borderId="0" xfId="0" applyFont="1" applyFill="1" applyBorder="1" applyAlignment="1" applyProtection="1"/>
    <xf numFmtId="166" fontId="8" fillId="5" borderId="0" xfId="0" applyNumberFormat="1" applyFont="1" applyFill="1" applyBorder="1" applyAlignment="1" applyProtection="1"/>
    <xf numFmtId="166" fontId="8" fillId="5" borderId="16" xfId="0" applyNumberFormat="1" applyFont="1" applyFill="1" applyBorder="1" applyAlignment="1" applyProtection="1"/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4" fontId="8" fillId="5" borderId="0" xfId="0" applyNumberFormat="1" applyFont="1" applyFill="1" applyAlignment="1">
      <alignment vertical="center"/>
    </xf>
    <xf numFmtId="0" fontId="7" fillId="5" borderId="0" xfId="0" applyFont="1" applyFill="1" applyAlignment="1" applyProtection="1">
      <alignment horizontal="left"/>
    </xf>
    <xf numFmtId="4" fontId="7" fillId="5" borderId="0" xfId="0" applyNumberFormat="1" applyFont="1" applyFill="1" applyAlignment="1" applyProtection="1"/>
    <xf numFmtId="0" fontId="22" fillId="5" borderId="23" xfId="0" applyFont="1" applyFill="1" applyBorder="1" applyAlignment="1" applyProtection="1">
      <alignment horizontal="center" vertical="center"/>
    </xf>
    <xf numFmtId="49" fontId="22" fillId="5" borderId="23" xfId="0" applyNumberFormat="1" applyFont="1" applyFill="1" applyBorder="1" applyAlignment="1" applyProtection="1">
      <alignment horizontal="left" vertical="center" wrapText="1"/>
    </xf>
    <xf numFmtId="0" fontId="22" fillId="5" borderId="23" xfId="0" applyFont="1" applyFill="1" applyBorder="1" applyAlignment="1" applyProtection="1">
      <alignment horizontal="left" vertical="center" wrapText="1"/>
    </xf>
    <xf numFmtId="0" fontId="22" fillId="5" borderId="23" xfId="0" applyFont="1" applyFill="1" applyBorder="1" applyAlignment="1" applyProtection="1">
      <alignment horizontal="center" vertical="center" wrapText="1"/>
    </xf>
    <xf numFmtId="167" fontId="22" fillId="5" borderId="23" xfId="0" applyNumberFormat="1" applyFont="1" applyFill="1" applyBorder="1" applyAlignment="1" applyProtection="1">
      <alignment vertical="center"/>
    </xf>
    <xf numFmtId="4" fontId="22" fillId="5" borderId="23" xfId="0" applyNumberFormat="1" applyFont="1" applyFill="1" applyBorder="1" applyAlignment="1" applyProtection="1">
      <alignment vertical="center"/>
    </xf>
    <xf numFmtId="0" fontId="23" fillId="5" borderId="15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vertical="center"/>
    </xf>
    <xf numFmtId="166" fontId="23" fillId="5" borderId="0" xfId="0" applyNumberFormat="1" applyFont="1" applyFill="1" applyBorder="1" applyAlignment="1" applyProtection="1">
      <alignment vertical="center"/>
    </xf>
    <xf numFmtId="166" fontId="23" fillId="5" borderId="16" xfId="0" applyNumberFormat="1" applyFont="1" applyFill="1" applyBorder="1" applyAlignment="1" applyProtection="1">
      <alignment vertical="center"/>
    </xf>
    <xf numFmtId="0" fontId="22" fillId="5" borderId="0" xfId="0" applyFont="1" applyFill="1" applyAlignment="1">
      <alignment horizontal="left" vertical="center"/>
    </xf>
    <xf numFmtId="4" fontId="0" fillId="5" borderId="0" xfId="0" applyNumberFormat="1" applyFont="1" applyFill="1" applyAlignment="1">
      <alignment vertical="center"/>
    </xf>
    <xf numFmtId="0" fontId="35" fillId="5" borderId="0" xfId="0" applyFont="1" applyFill="1" applyAlignment="1" applyProtection="1">
      <alignment horizontal="left" vertical="center"/>
    </xf>
    <xf numFmtId="0" fontId="36" fillId="5" borderId="0" xfId="1" applyFont="1" applyFill="1" applyAlignment="1" applyProtection="1">
      <alignment vertical="center" wrapText="1"/>
    </xf>
    <xf numFmtId="0" fontId="0" fillId="5" borderId="0" xfId="0" applyFont="1" applyFill="1" applyAlignment="1" applyProtection="1">
      <alignment vertical="center"/>
      <protection locked="0"/>
    </xf>
    <xf numFmtId="0" fontId="0" fillId="5" borderId="15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0" fillId="5" borderId="16" xfId="0" applyFont="1" applyFill="1" applyBorder="1" applyAlignment="1" applyProtection="1">
      <alignment vertical="center"/>
    </xf>
    <xf numFmtId="0" fontId="37" fillId="5" borderId="0" xfId="0" applyFont="1" applyFill="1" applyAlignment="1" applyProtection="1">
      <alignment horizontal="left" vertical="center"/>
    </xf>
    <xf numFmtId="0" fontId="40" fillId="5" borderId="0" xfId="0" applyFont="1" applyFill="1" applyAlignment="1" applyProtection="1">
      <alignment vertical="center" wrapText="1"/>
    </xf>
    <xf numFmtId="0" fontId="0" fillId="5" borderId="20" xfId="0" applyFont="1" applyFill="1" applyBorder="1" applyAlignment="1" applyProtection="1">
      <alignment vertical="center"/>
    </xf>
    <xf numFmtId="0" fontId="0" fillId="5" borderId="21" xfId="0" applyFill="1" applyBorder="1" applyAlignment="1" applyProtection="1">
      <alignment vertical="center"/>
    </xf>
    <xf numFmtId="0" fontId="0" fillId="5" borderId="21" xfId="0" applyFont="1" applyFill="1" applyBorder="1" applyAlignment="1" applyProtection="1">
      <alignment vertical="center"/>
    </xf>
    <xf numFmtId="0" fontId="0" fillId="5" borderId="22" xfId="0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vertical="center"/>
    </xf>
    <xf numFmtId="0" fontId="0" fillId="5" borderId="0" xfId="0" applyFont="1" applyFill="1" applyAlignment="1">
      <alignment vertical="center"/>
    </xf>
    <xf numFmtId="0" fontId="54" fillId="5" borderId="23" xfId="0" applyFont="1" applyFill="1" applyBorder="1" applyAlignment="1" applyProtection="1">
      <alignment horizontal="center" vertical="center"/>
    </xf>
    <xf numFmtId="49" fontId="54" fillId="5" borderId="23" xfId="0" applyNumberFormat="1" applyFont="1" applyFill="1" applyBorder="1" applyAlignment="1" applyProtection="1">
      <alignment horizontal="left" vertical="center" wrapText="1"/>
    </xf>
    <xf numFmtId="0" fontId="54" fillId="5" borderId="23" xfId="0" applyFont="1" applyFill="1" applyBorder="1" applyAlignment="1" applyProtection="1">
      <alignment horizontal="left" vertical="center" wrapText="1"/>
    </xf>
    <xf numFmtId="0" fontId="55" fillId="0" borderId="0" xfId="0" applyFont="1"/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0" fontId="22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27" fillId="0" borderId="0" xfId="0" applyNumberFormat="1" applyFont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5" borderId="0" xfId="0" applyFont="1" applyFill="1" applyAlignment="1" applyProtection="1">
      <alignment horizontal="left" vertical="center" wrapText="1"/>
    </xf>
    <xf numFmtId="0" fontId="0" fillId="5" borderId="0" xfId="0" applyFont="1" applyFill="1" applyAlignment="1" applyProtection="1">
      <alignment vertical="center"/>
    </xf>
    <xf numFmtId="0" fontId="1" fillId="5" borderId="0" xfId="0" applyFont="1" applyFill="1" applyAlignment="1" applyProtection="1">
      <alignment horizontal="left" vertical="center" wrapText="1"/>
    </xf>
    <xf numFmtId="0" fontId="1" fillId="5" borderId="0" xfId="0" applyFont="1" applyFill="1" applyAlignment="1" applyProtection="1">
      <alignment horizontal="left" vertical="center"/>
    </xf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0" fontId="0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  <xf numFmtId="0" fontId="56" fillId="0" borderId="0" xfId="0" applyFo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81411131" TargetMode="External"/><Relationship Id="rId18" Type="http://schemas.openxmlformats.org/officeDocument/2006/relationships/hyperlink" Target="https://podminky.urs.cz/item/CS_URS_2025_01/183403161" TargetMode="External"/><Relationship Id="rId26" Type="http://schemas.openxmlformats.org/officeDocument/2006/relationships/hyperlink" Target="https://podminky.urs.cz/item/CS_URS_2025_01/977151127" TargetMode="External"/><Relationship Id="rId39" Type="http://schemas.openxmlformats.org/officeDocument/2006/relationships/hyperlink" Target="https://podminky.urs.cz/item/CS_URS_2025_01/230198637" TargetMode="External"/><Relationship Id="rId21" Type="http://schemas.openxmlformats.org/officeDocument/2006/relationships/hyperlink" Target="https://podminky.urs.cz/item/CS_URS_2025_01/185851129" TargetMode="External"/><Relationship Id="rId34" Type="http://schemas.openxmlformats.org/officeDocument/2006/relationships/hyperlink" Target="https://podminky.urs.cz/item/CS_URS_2025_01/998734101" TargetMode="External"/><Relationship Id="rId42" Type="http://schemas.openxmlformats.org/officeDocument/2006/relationships/hyperlink" Target="https://podminky.urs.cz/item/CS_URS_2025_01/HZS2491" TargetMode="External"/><Relationship Id="rId47" Type="http://schemas.openxmlformats.org/officeDocument/2006/relationships/drawing" Target="../drawings/drawing10.xml"/><Relationship Id="rId7" Type="http://schemas.openxmlformats.org/officeDocument/2006/relationships/hyperlink" Target="https://podminky.urs.cz/item/CS_URS_2025_01/171201231" TargetMode="External"/><Relationship Id="rId2" Type="http://schemas.openxmlformats.org/officeDocument/2006/relationships/hyperlink" Target="https://podminky.urs.cz/item/CS_URS_2025_01/133251102" TargetMode="External"/><Relationship Id="rId16" Type="http://schemas.openxmlformats.org/officeDocument/2006/relationships/hyperlink" Target="https://podminky.urs.cz/item/CS_URS_2025_01/183403152" TargetMode="External"/><Relationship Id="rId29" Type="http://schemas.openxmlformats.org/officeDocument/2006/relationships/hyperlink" Target="https://podminky.urs.cz/item/CS_URS_2025_01/997013509" TargetMode="External"/><Relationship Id="rId1" Type="http://schemas.openxmlformats.org/officeDocument/2006/relationships/hyperlink" Target="https://podminky.urs.cz/item/CS_URS_2025_01/132251254" TargetMode="External"/><Relationship Id="rId6" Type="http://schemas.openxmlformats.org/officeDocument/2006/relationships/hyperlink" Target="https://podminky.urs.cz/item/CS_URS_2025_01/167151101" TargetMode="External"/><Relationship Id="rId11" Type="http://schemas.openxmlformats.org/officeDocument/2006/relationships/hyperlink" Target="https://podminky.urs.cz/item/CS_URS_2025_01/181111111" TargetMode="External"/><Relationship Id="rId24" Type="http://schemas.openxmlformats.org/officeDocument/2006/relationships/hyperlink" Target="https://podminky.urs.cz/item/CS_URS_2025_01/879110302" TargetMode="External"/><Relationship Id="rId32" Type="http://schemas.openxmlformats.org/officeDocument/2006/relationships/hyperlink" Target="https://podminky.urs.cz/item/CS_URS_2025_01/998733101" TargetMode="External"/><Relationship Id="rId37" Type="http://schemas.openxmlformats.org/officeDocument/2006/relationships/hyperlink" Target="https://podminky.urs.cz/item/CS_URS_2025_01/230197037" TargetMode="External"/><Relationship Id="rId40" Type="http://schemas.openxmlformats.org/officeDocument/2006/relationships/hyperlink" Target="https://podminky.urs.cz/item/CS_URS_2025_01/460631216" TargetMode="External"/><Relationship Id="rId45" Type="http://schemas.openxmlformats.org/officeDocument/2006/relationships/hyperlink" Target="https://podminky.urs.cz/item/CS_URS_2025_01/HZS3112" TargetMode="External"/><Relationship Id="rId5" Type="http://schemas.openxmlformats.org/officeDocument/2006/relationships/hyperlink" Target="https://podminky.urs.cz/item/CS_URS_2025_01/162751119" TargetMode="External"/><Relationship Id="rId15" Type="http://schemas.openxmlformats.org/officeDocument/2006/relationships/hyperlink" Target="https://podminky.urs.cz/item/CS_URS_2025_01/181951112" TargetMode="External"/><Relationship Id="rId23" Type="http://schemas.openxmlformats.org/officeDocument/2006/relationships/hyperlink" Target="https://podminky.urs.cz/item/CS_URS_2025_01/451572111" TargetMode="External"/><Relationship Id="rId28" Type="http://schemas.openxmlformats.org/officeDocument/2006/relationships/hyperlink" Target="https://podminky.urs.cz/item/CS_URS_2025_01/997013501" TargetMode="External"/><Relationship Id="rId36" Type="http://schemas.openxmlformats.org/officeDocument/2006/relationships/hyperlink" Target="https://podminky.urs.cz/item/CS_URS_2025_01/230170012" TargetMode="External"/><Relationship Id="rId10" Type="http://schemas.openxmlformats.org/officeDocument/2006/relationships/hyperlink" Target="https://podminky.urs.cz/item/CS_URS_2025_01/175111101" TargetMode="External"/><Relationship Id="rId19" Type="http://schemas.openxmlformats.org/officeDocument/2006/relationships/hyperlink" Target="https://podminky.urs.cz/item/CS_URS_2025_01/185803111" TargetMode="External"/><Relationship Id="rId31" Type="http://schemas.openxmlformats.org/officeDocument/2006/relationships/hyperlink" Target="https://podminky.urs.cz/item/CS_URS_2025_01/998272201" TargetMode="External"/><Relationship Id="rId44" Type="http://schemas.openxmlformats.org/officeDocument/2006/relationships/hyperlink" Target="https://podminky.urs.cz/item/CS_URS_2025_01/HZS3111" TargetMode="Externa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174111103" TargetMode="External"/><Relationship Id="rId14" Type="http://schemas.openxmlformats.org/officeDocument/2006/relationships/hyperlink" Target="https://podminky.urs.cz/item/CS_URS_2025_01/181912112" TargetMode="External"/><Relationship Id="rId22" Type="http://schemas.openxmlformats.org/officeDocument/2006/relationships/hyperlink" Target="https://podminky.urs.cz/item/CS_URS_2025_01/211971121" TargetMode="External"/><Relationship Id="rId27" Type="http://schemas.openxmlformats.org/officeDocument/2006/relationships/hyperlink" Target="https://podminky.urs.cz/item/CS_URS_2025_01/997013151" TargetMode="External"/><Relationship Id="rId30" Type="http://schemas.openxmlformats.org/officeDocument/2006/relationships/hyperlink" Target="https://podminky.urs.cz/item/CS_URS_2025_01/997013861" TargetMode="External"/><Relationship Id="rId35" Type="http://schemas.openxmlformats.org/officeDocument/2006/relationships/hyperlink" Target="https://podminky.urs.cz/item/CS_URS_2025_01/230170002" TargetMode="External"/><Relationship Id="rId43" Type="http://schemas.openxmlformats.org/officeDocument/2006/relationships/hyperlink" Target="https://podminky.urs.cz/item/CS_URS_2025_01/HZS3111" TargetMode="External"/><Relationship Id="rId8" Type="http://schemas.openxmlformats.org/officeDocument/2006/relationships/hyperlink" Target="https://podminky.urs.cz/item/CS_URS_2025_01/171251201" TargetMode="External"/><Relationship Id="rId3" Type="http://schemas.openxmlformats.org/officeDocument/2006/relationships/hyperlink" Target="https://podminky.urs.cz/item/CS_URS_2025_01/162251101" TargetMode="External"/><Relationship Id="rId12" Type="http://schemas.openxmlformats.org/officeDocument/2006/relationships/hyperlink" Target="https://podminky.urs.cz/item/CS_URS_2025_01/181351103" TargetMode="External"/><Relationship Id="rId17" Type="http://schemas.openxmlformats.org/officeDocument/2006/relationships/hyperlink" Target="https://podminky.urs.cz/item/CS_URS_2025_01/183403153" TargetMode="External"/><Relationship Id="rId25" Type="http://schemas.openxmlformats.org/officeDocument/2006/relationships/hyperlink" Target="https://podminky.urs.cz/item/CS_URS_2025_01/899722113" TargetMode="External"/><Relationship Id="rId33" Type="http://schemas.openxmlformats.org/officeDocument/2006/relationships/hyperlink" Target="https://podminky.urs.cz/item/CS_URS_2025_01/734291123" TargetMode="External"/><Relationship Id="rId38" Type="http://schemas.openxmlformats.org/officeDocument/2006/relationships/hyperlink" Target="https://podminky.urs.cz/item/CS_URS_2025_01/230197837" TargetMode="External"/><Relationship Id="rId46" Type="http://schemas.openxmlformats.org/officeDocument/2006/relationships/hyperlink" Target="https://podminky.urs.cz/item/CS_URS_2025_01/HZS3112" TargetMode="External"/><Relationship Id="rId20" Type="http://schemas.openxmlformats.org/officeDocument/2006/relationships/hyperlink" Target="https://podminky.urs.cz/item/CS_URS_2025_01/185851121" TargetMode="External"/><Relationship Id="rId41" Type="http://schemas.openxmlformats.org/officeDocument/2006/relationships/hyperlink" Target="https://podminky.urs.cz/item/CS_URS_2025_01/469981111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71103000" TargetMode="External"/><Relationship Id="rId3" Type="http://schemas.openxmlformats.org/officeDocument/2006/relationships/hyperlink" Target="https://podminky.urs.cz/item/CS_URS_2025_01/034303000" TargetMode="External"/><Relationship Id="rId7" Type="http://schemas.openxmlformats.org/officeDocument/2006/relationships/hyperlink" Target="https://podminky.urs.cz/item/CS_URS_2025_01/049303000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odminky.urs.cz/item/CS_URS_2025_01/030001000" TargetMode="External"/><Relationship Id="rId1" Type="http://schemas.openxmlformats.org/officeDocument/2006/relationships/hyperlink" Target="https://podminky.urs.cz/item/CS_URS_2025_01/012344000" TargetMode="External"/><Relationship Id="rId6" Type="http://schemas.openxmlformats.org/officeDocument/2006/relationships/hyperlink" Target="https://podminky.urs.cz/item/CS_URS_2025_01/045303000" TargetMode="External"/><Relationship Id="rId11" Type="http://schemas.openxmlformats.org/officeDocument/2006/relationships/hyperlink" Target="https://podminky.urs.cz/item/CS_URS_2025_01/071103000" TargetMode="External"/><Relationship Id="rId5" Type="http://schemas.openxmlformats.org/officeDocument/2006/relationships/hyperlink" Target="https://podminky.urs.cz/item/CS_URS_2025_01/045203000" TargetMode="External"/><Relationship Id="rId10" Type="http://schemas.openxmlformats.org/officeDocument/2006/relationships/hyperlink" Target="https://podminky.urs.cz/item/CS_URS_2025_01/092203000" TargetMode="External"/><Relationship Id="rId4" Type="http://schemas.openxmlformats.org/officeDocument/2006/relationships/hyperlink" Target="https://podminky.urs.cz/item/CS_URS_2025_01/043103000" TargetMode="External"/><Relationship Id="rId9" Type="http://schemas.openxmlformats.org/officeDocument/2006/relationships/hyperlink" Target="https://podminky.urs.cz/item/CS_URS_2025_01/07220300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74111103" TargetMode="External"/><Relationship Id="rId13" Type="http://schemas.openxmlformats.org/officeDocument/2006/relationships/hyperlink" Target="https://podminky.urs.cz/item/CS_URS_2025_01/899722113" TargetMode="External"/><Relationship Id="rId18" Type="http://schemas.openxmlformats.org/officeDocument/2006/relationships/hyperlink" Target="https://podminky.urs.cz/item/CS_URS_2025_01/997013151" TargetMode="External"/><Relationship Id="rId26" Type="http://schemas.openxmlformats.org/officeDocument/2006/relationships/hyperlink" Target="https://podminky.urs.cz/item/CS_URS_2025_01/711141811" TargetMode="External"/><Relationship Id="rId3" Type="http://schemas.openxmlformats.org/officeDocument/2006/relationships/hyperlink" Target="https://podminky.urs.cz/item/CS_URS_2025_01/162211311" TargetMode="External"/><Relationship Id="rId21" Type="http://schemas.openxmlformats.org/officeDocument/2006/relationships/hyperlink" Target="https://podminky.urs.cz/item/CS_URS_2025_01/997013814" TargetMode="External"/><Relationship Id="rId7" Type="http://schemas.openxmlformats.org/officeDocument/2006/relationships/hyperlink" Target="https://podminky.urs.cz/item/CS_URS_2025_01/171201231" TargetMode="External"/><Relationship Id="rId12" Type="http://schemas.openxmlformats.org/officeDocument/2006/relationships/hyperlink" Target="https://podminky.urs.cz/item/CS_URS_2025_01/631312141" TargetMode="External"/><Relationship Id="rId17" Type="http://schemas.openxmlformats.org/officeDocument/2006/relationships/hyperlink" Target="https://podminky.urs.cz/item/CS_URS_2025_01/977312114" TargetMode="External"/><Relationship Id="rId25" Type="http://schemas.openxmlformats.org/officeDocument/2006/relationships/hyperlink" Target="https://podminky.urs.cz/item/CS_URS_2025_01/711141559" TargetMode="External"/><Relationship Id="rId2" Type="http://schemas.openxmlformats.org/officeDocument/2006/relationships/hyperlink" Target="https://podminky.urs.cz/item/CS_URS_2025_01/161151603" TargetMode="External"/><Relationship Id="rId16" Type="http://schemas.openxmlformats.org/officeDocument/2006/relationships/hyperlink" Target="https://podminky.urs.cz/item/CS_URS_2025_01/977151119" TargetMode="External"/><Relationship Id="rId20" Type="http://schemas.openxmlformats.org/officeDocument/2006/relationships/hyperlink" Target="https://podminky.urs.cz/item/CS_URS_2025_01/997013509" TargetMode="External"/><Relationship Id="rId29" Type="http://schemas.openxmlformats.org/officeDocument/2006/relationships/hyperlink" Target="https://podminky.urs.cz/item/CS_URS_2025_01/783933151" TargetMode="External"/><Relationship Id="rId1" Type="http://schemas.openxmlformats.org/officeDocument/2006/relationships/hyperlink" Target="https://podminky.urs.cz/item/CS_URS_2025_01/139711111" TargetMode="External"/><Relationship Id="rId6" Type="http://schemas.openxmlformats.org/officeDocument/2006/relationships/hyperlink" Target="https://podminky.urs.cz/item/CS_URS_2025_01/167151101" TargetMode="External"/><Relationship Id="rId11" Type="http://schemas.openxmlformats.org/officeDocument/2006/relationships/hyperlink" Target="https://podminky.urs.cz/item/CS_URS_2025_01/451572111" TargetMode="External"/><Relationship Id="rId24" Type="http://schemas.openxmlformats.org/officeDocument/2006/relationships/hyperlink" Target="https://podminky.urs.cz/item/CS_URS_2025_01/711111001" TargetMode="External"/><Relationship Id="rId32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162751119" TargetMode="External"/><Relationship Id="rId15" Type="http://schemas.openxmlformats.org/officeDocument/2006/relationships/hyperlink" Target="https://podminky.urs.cz/item/CS_URS_2025_01/965043431" TargetMode="External"/><Relationship Id="rId23" Type="http://schemas.openxmlformats.org/officeDocument/2006/relationships/hyperlink" Target="https://podminky.urs.cz/item/CS_URS_2025_01/998011008" TargetMode="External"/><Relationship Id="rId28" Type="http://schemas.openxmlformats.org/officeDocument/2006/relationships/hyperlink" Target="https://podminky.urs.cz/item/CS_URS_2025_01/998711121" TargetMode="External"/><Relationship Id="rId10" Type="http://schemas.openxmlformats.org/officeDocument/2006/relationships/hyperlink" Target="https://podminky.urs.cz/item/CS_URS_2025_01/211971121" TargetMode="External"/><Relationship Id="rId19" Type="http://schemas.openxmlformats.org/officeDocument/2006/relationships/hyperlink" Target="https://podminky.urs.cz/item/CS_URS_2025_01/997013501" TargetMode="External"/><Relationship Id="rId31" Type="http://schemas.openxmlformats.org/officeDocument/2006/relationships/hyperlink" Target="https://podminky.urs.cz/item/CS_URS_2025_01/HZS1292" TargetMode="Externa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175111101" TargetMode="External"/><Relationship Id="rId14" Type="http://schemas.openxmlformats.org/officeDocument/2006/relationships/hyperlink" Target="https://podminky.urs.cz/item/CS_URS_2025_01/952901221" TargetMode="External"/><Relationship Id="rId22" Type="http://schemas.openxmlformats.org/officeDocument/2006/relationships/hyperlink" Target="https://podminky.urs.cz/item/CS_URS_2025_01/997013862" TargetMode="External"/><Relationship Id="rId27" Type="http://schemas.openxmlformats.org/officeDocument/2006/relationships/hyperlink" Target="https://podminky.urs.cz/item/CS_URS_2025_01/711747067" TargetMode="External"/><Relationship Id="rId30" Type="http://schemas.openxmlformats.org/officeDocument/2006/relationships/hyperlink" Target="https://podminky.urs.cz/item/CS_URS_2025_01/78393715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230197037" TargetMode="External"/><Relationship Id="rId13" Type="http://schemas.openxmlformats.org/officeDocument/2006/relationships/hyperlink" Target="https://podminky.urs.cz/item/CS_URS_2025_01/HZS3111" TargetMode="External"/><Relationship Id="rId3" Type="http://schemas.openxmlformats.org/officeDocument/2006/relationships/hyperlink" Target="https://podminky.urs.cz/item/CS_URS_2025_01/733811234" TargetMode="External"/><Relationship Id="rId7" Type="http://schemas.openxmlformats.org/officeDocument/2006/relationships/hyperlink" Target="https://podminky.urs.cz/item/CS_URS_2025_01/783617635" TargetMode="External"/><Relationship Id="rId12" Type="http://schemas.openxmlformats.org/officeDocument/2006/relationships/hyperlink" Target="https://podminky.urs.cz/item/CS_URS_2025_01/HZS3111" TargetMode="External"/><Relationship Id="rId2" Type="http://schemas.openxmlformats.org/officeDocument/2006/relationships/hyperlink" Target="https://podminky.urs.cz/item/CS_URS_2025_01/733190225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podminky.urs.cz/item/CS_URS_2025_01/733121122" TargetMode="External"/><Relationship Id="rId6" Type="http://schemas.openxmlformats.org/officeDocument/2006/relationships/hyperlink" Target="https://podminky.urs.cz/item/CS_URS_2025_01/783614661" TargetMode="External"/><Relationship Id="rId11" Type="http://schemas.openxmlformats.org/officeDocument/2006/relationships/hyperlink" Target="https://podminky.urs.cz/item/CS_URS_2025_01/HZS2491" TargetMode="External"/><Relationship Id="rId5" Type="http://schemas.openxmlformats.org/officeDocument/2006/relationships/hyperlink" Target="https://podminky.urs.cz/item/CS_URS_2025_01/783601733" TargetMode="External"/><Relationship Id="rId15" Type="http://schemas.openxmlformats.org/officeDocument/2006/relationships/hyperlink" Target="https://podminky.urs.cz/item/CS_URS_2025_01/HZS3112" TargetMode="External"/><Relationship Id="rId10" Type="http://schemas.openxmlformats.org/officeDocument/2006/relationships/hyperlink" Target="https://podminky.urs.cz/item/CS_URS_2025_01/230198637" TargetMode="External"/><Relationship Id="rId4" Type="http://schemas.openxmlformats.org/officeDocument/2006/relationships/hyperlink" Target="https://podminky.urs.cz/item/CS_URS_2025_01/998733101" TargetMode="External"/><Relationship Id="rId9" Type="http://schemas.openxmlformats.org/officeDocument/2006/relationships/hyperlink" Target="https://podminky.urs.cz/item/CS_URS_2025_01/230197837" TargetMode="External"/><Relationship Id="rId14" Type="http://schemas.openxmlformats.org/officeDocument/2006/relationships/hyperlink" Target="https://podminky.urs.cz/item/CS_URS_2025_01/HZS3112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2110013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podminky.urs.cz/item/CS_URS_2025_01/741110053" TargetMode="External"/><Relationship Id="rId7" Type="http://schemas.openxmlformats.org/officeDocument/2006/relationships/hyperlink" Target="https://podminky.urs.cz/item/CS_URS_2025_01/741122133" TargetMode="External"/><Relationship Id="rId12" Type="http://schemas.openxmlformats.org/officeDocument/2006/relationships/hyperlink" Target="https://podminky.urs.cz/item/CS_URS_2025_01/HZS2223" TargetMode="External"/><Relationship Id="rId2" Type="http://schemas.openxmlformats.org/officeDocument/2006/relationships/hyperlink" Target="https://podminky.urs.cz/item/CS_URS_2025_01/741110002" TargetMode="External"/><Relationship Id="rId1" Type="http://schemas.openxmlformats.org/officeDocument/2006/relationships/hyperlink" Target="https://podminky.urs.cz/item/CS_URS_2025_01/971026451" TargetMode="External"/><Relationship Id="rId6" Type="http://schemas.openxmlformats.org/officeDocument/2006/relationships/hyperlink" Target="https://podminky.urs.cz/item/CS_URS_2025_01/741122142" TargetMode="External"/><Relationship Id="rId11" Type="http://schemas.openxmlformats.org/officeDocument/2006/relationships/hyperlink" Target="https://podminky.urs.cz/item/CS_URS_2025_01/741130006" TargetMode="External"/><Relationship Id="rId5" Type="http://schemas.openxmlformats.org/officeDocument/2006/relationships/hyperlink" Target="https://podminky.urs.cz/item/CS_URS_2025_01/741120201" TargetMode="External"/><Relationship Id="rId10" Type="http://schemas.openxmlformats.org/officeDocument/2006/relationships/hyperlink" Target="https://podminky.urs.cz/item/CS_URS_2025_01/746211110" TargetMode="External"/><Relationship Id="rId4" Type="http://schemas.openxmlformats.org/officeDocument/2006/relationships/hyperlink" Target="https://podminky.urs.cz/item/CS_URS_2025_01/741112021" TargetMode="External"/><Relationship Id="rId9" Type="http://schemas.openxmlformats.org/officeDocument/2006/relationships/hyperlink" Target="https://podminky.urs.cz/item/CS_URS_2025_01/742124009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77151125" TargetMode="External"/><Relationship Id="rId18" Type="http://schemas.openxmlformats.org/officeDocument/2006/relationships/hyperlink" Target="https://podminky.urs.cz/item/CS_URS_2025_01/997013152" TargetMode="External"/><Relationship Id="rId26" Type="http://schemas.openxmlformats.org/officeDocument/2006/relationships/hyperlink" Target="https://podminky.urs.cz/item/CS_URS_2025_01/766660002" TargetMode="External"/><Relationship Id="rId39" Type="http://schemas.openxmlformats.org/officeDocument/2006/relationships/hyperlink" Target="https://podminky.urs.cz/item/CS_URS_2025_01/HZS2492" TargetMode="External"/><Relationship Id="rId21" Type="http://schemas.openxmlformats.org/officeDocument/2006/relationships/hyperlink" Target="https://podminky.urs.cz/item/CS_URS_2025_01/997013862" TargetMode="External"/><Relationship Id="rId34" Type="http://schemas.openxmlformats.org/officeDocument/2006/relationships/hyperlink" Target="https://podminky.urs.cz/item/CS_URS_2025_01/784181123" TargetMode="External"/><Relationship Id="rId7" Type="http://schemas.openxmlformats.org/officeDocument/2006/relationships/hyperlink" Target="https://podminky.urs.cz/item/CS_URS_2025_01/612331191" TargetMode="External"/><Relationship Id="rId12" Type="http://schemas.openxmlformats.org/officeDocument/2006/relationships/hyperlink" Target="https://podminky.urs.cz/item/CS_URS_2025_01/961055111" TargetMode="External"/><Relationship Id="rId17" Type="http://schemas.openxmlformats.org/officeDocument/2006/relationships/hyperlink" Target="https://podminky.urs.cz/item/CS_URS_2025_01/985323111" TargetMode="External"/><Relationship Id="rId25" Type="http://schemas.openxmlformats.org/officeDocument/2006/relationships/hyperlink" Target="https://podminky.urs.cz/item/CS_URS_2025_01/998711111" TargetMode="External"/><Relationship Id="rId33" Type="http://schemas.openxmlformats.org/officeDocument/2006/relationships/hyperlink" Target="https://podminky.urs.cz/item/CS_URS_2025_01/784111003" TargetMode="External"/><Relationship Id="rId38" Type="http://schemas.openxmlformats.org/officeDocument/2006/relationships/hyperlink" Target="https://podminky.urs.cz/item/CS_URS_2025_01/789328121" TargetMode="External"/><Relationship Id="rId2" Type="http://schemas.openxmlformats.org/officeDocument/2006/relationships/hyperlink" Target="https://podminky.urs.cz/item/CS_URS_2025_01/611131101" TargetMode="External"/><Relationship Id="rId16" Type="http://schemas.openxmlformats.org/officeDocument/2006/relationships/hyperlink" Target="https://podminky.urs.cz/item/CS_URS_2025_01/985311311" TargetMode="External"/><Relationship Id="rId20" Type="http://schemas.openxmlformats.org/officeDocument/2006/relationships/hyperlink" Target="https://podminky.urs.cz/item/CS_URS_2025_01/997013509" TargetMode="External"/><Relationship Id="rId29" Type="http://schemas.openxmlformats.org/officeDocument/2006/relationships/hyperlink" Target="https://podminky.urs.cz/item/CS_URS_2025_01/998766111" TargetMode="External"/><Relationship Id="rId1" Type="http://schemas.openxmlformats.org/officeDocument/2006/relationships/hyperlink" Target="https://podminky.urs.cz/item/CS_URS_2025_01/310232073" TargetMode="External"/><Relationship Id="rId6" Type="http://schemas.openxmlformats.org/officeDocument/2006/relationships/hyperlink" Target="https://podminky.urs.cz/item/CS_URS_2025_01/612331141" TargetMode="External"/><Relationship Id="rId11" Type="http://schemas.openxmlformats.org/officeDocument/2006/relationships/hyperlink" Target="https://podminky.urs.cz/item/CS_URS_2025_01/952901114" TargetMode="External"/><Relationship Id="rId24" Type="http://schemas.openxmlformats.org/officeDocument/2006/relationships/hyperlink" Target="https://podminky.urs.cz/item/CS_URS_2025_01/711786066" TargetMode="External"/><Relationship Id="rId32" Type="http://schemas.openxmlformats.org/officeDocument/2006/relationships/hyperlink" Target="https://podminky.urs.cz/item/CS_URS_2025_01/783317101" TargetMode="External"/><Relationship Id="rId37" Type="http://schemas.openxmlformats.org/officeDocument/2006/relationships/hyperlink" Target="https://podminky.urs.cz/item/CS_URS_2025_01/789328110" TargetMode="External"/><Relationship Id="rId40" Type="http://schemas.openxmlformats.org/officeDocument/2006/relationships/drawing" Target="../drawings/drawing5.xml"/><Relationship Id="rId5" Type="http://schemas.openxmlformats.org/officeDocument/2006/relationships/hyperlink" Target="https://podminky.urs.cz/item/CS_URS_2025_01/612131101" TargetMode="External"/><Relationship Id="rId15" Type="http://schemas.openxmlformats.org/officeDocument/2006/relationships/hyperlink" Target="https://podminky.urs.cz/item/CS_URS_2025_01/978021291" TargetMode="External"/><Relationship Id="rId23" Type="http://schemas.openxmlformats.org/officeDocument/2006/relationships/hyperlink" Target="https://podminky.urs.cz/item/CS_URS_2025_01/998011009" TargetMode="External"/><Relationship Id="rId28" Type="http://schemas.openxmlformats.org/officeDocument/2006/relationships/hyperlink" Target="https://podminky.urs.cz/item/CS_URS_2025_01/766660761" TargetMode="External"/><Relationship Id="rId36" Type="http://schemas.openxmlformats.org/officeDocument/2006/relationships/hyperlink" Target="https://podminky.urs.cz/item/CS_URS_2025_01/789224523" TargetMode="External"/><Relationship Id="rId10" Type="http://schemas.openxmlformats.org/officeDocument/2006/relationships/hyperlink" Target="https://podminky.urs.cz/item/CS_URS_2025_01/949101112" TargetMode="External"/><Relationship Id="rId19" Type="http://schemas.openxmlformats.org/officeDocument/2006/relationships/hyperlink" Target="https://podminky.urs.cz/item/CS_URS_2025_01/997013501" TargetMode="External"/><Relationship Id="rId31" Type="http://schemas.openxmlformats.org/officeDocument/2006/relationships/hyperlink" Target="https://podminky.urs.cz/item/CS_URS_2025_01/783314201" TargetMode="External"/><Relationship Id="rId4" Type="http://schemas.openxmlformats.org/officeDocument/2006/relationships/hyperlink" Target="https://podminky.urs.cz/item/CS_URS_2025_01/611331191" TargetMode="External"/><Relationship Id="rId9" Type="http://schemas.openxmlformats.org/officeDocument/2006/relationships/hyperlink" Target="https://podminky.urs.cz/item/CS_URS_2025_01/632451232" TargetMode="External"/><Relationship Id="rId14" Type="http://schemas.openxmlformats.org/officeDocument/2006/relationships/hyperlink" Target="https://podminky.urs.cz/item/CS_URS_2025_01/978021191" TargetMode="External"/><Relationship Id="rId22" Type="http://schemas.openxmlformats.org/officeDocument/2006/relationships/hyperlink" Target="https://podminky.urs.cz/item/CS_URS_2025_01/997013871" TargetMode="External"/><Relationship Id="rId27" Type="http://schemas.openxmlformats.org/officeDocument/2006/relationships/hyperlink" Target="https://podminky.urs.cz/item/CS_URS_2025_01/766660733" TargetMode="External"/><Relationship Id="rId30" Type="http://schemas.openxmlformats.org/officeDocument/2006/relationships/hyperlink" Target="https://podminky.urs.cz/item/CS_URS_2025_01/783301313" TargetMode="External"/><Relationship Id="rId35" Type="http://schemas.openxmlformats.org/officeDocument/2006/relationships/hyperlink" Target="https://podminky.urs.cz/item/CS_URS_2025_01/784211113" TargetMode="External"/><Relationship Id="rId8" Type="http://schemas.openxmlformats.org/officeDocument/2006/relationships/hyperlink" Target="https://podminky.urs.cz/item/CS_URS_2025_01/612335223" TargetMode="External"/><Relationship Id="rId3" Type="http://schemas.openxmlformats.org/officeDocument/2006/relationships/hyperlink" Target="https://podminky.urs.cz/item/CS_URS_2025_01/61133114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734211119" TargetMode="External"/><Relationship Id="rId21" Type="http://schemas.openxmlformats.org/officeDocument/2006/relationships/hyperlink" Target="https://podminky.urs.cz/item/CS_URS_2025_01/734191632" TargetMode="External"/><Relationship Id="rId42" Type="http://schemas.openxmlformats.org/officeDocument/2006/relationships/hyperlink" Target="https://podminky.urs.cz/item/CS_URS_2025_01/HZS2491" TargetMode="External"/><Relationship Id="rId47" Type="http://schemas.openxmlformats.org/officeDocument/2006/relationships/hyperlink" Target="https://podminky.urs.cz/item/CS_URS_2025_01/732421453" TargetMode="External"/><Relationship Id="rId63" Type="http://schemas.openxmlformats.org/officeDocument/2006/relationships/hyperlink" Target="https://podminky.urs.cz/item/CS_URS_2025_01/998733101" TargetMode="External"/><Relationship Id="rId68" Type="http://schemas.openxmlformats.org/officeDocument/2006/relationships/hyperlink" Target="https://podminky.urs.cz/item/CS_URS_2025_01/734292728" TargetMode="External"/><Relationship Id="rId84" Type="http://schemas.openxmlformats.org/officeDocument/2006/relationships/hyperlink" Target="https://podminky.urs.cz/item/CS_URS_2025_01/734421111" TargetMode="External"/><Relationship Id="rId89" Type="http://schemas.openxmlformats.org/officeDocument/2006/relationships/hyperlink" Target="https://podminky.urs.cz/item/CS_URS_2025_01/998734101" TargetMode="External"/><Relationship Id="rId16" Type="http://schemas.openxmlformats.org/officeDocument/2006/relationships/hyperlink" Target="https://podminky.urs.cz/item/CS_URS_2025_01/998733101" TargetMode="External"/><Relationship Id="rId11" Type="http://schemas.openxmlformats.org/officeDocument/2006/relationships/hyperlink" Target="https://podminky.urs.cz/item/CS_URS_2025_01/733190107" TargetMode="External"/><Relationship Id="rId32" Type="http://schemas.openxmlformats.org/officeDocument/2006/relationships/hyperlink" Target="https://podminky.urs.cz/item/CS_URS_2025_01/734291265" TargetMode="External"/><Relationship Id="rId37" Type="http://schemas.openxmlformats.org/officeDocument/2006/relationships/hyperlink" Target="https://podminky.urs.cz/item/CS_URS_2025_01/734411103" TargetMode="External"/><Relationship Id="rId53" Type="http://schemas.openxmlformats.org/officeDocument/2006/relationships/hyperlink" Target="https://podminky.urs.cz/item/CS_URS_2025_01/998731101" TargetMode="External"/><Relationship Id="rId58" Type="http://schemas.openxmlformats.org/officeDocument/2006/relationships/hyperlink" Target="https://podminky.urs.cz/item/CS_URS_2025_01/733190107" TargetMode="External"/><Relationship Id="rId74" Type="http://schemas.openxmlformats.org/officeDocument/2006/relationships/hyperlink" Target="https://podminky.urs.cz/item/CS_URS_2025_01/734191413" TargetMode="External"/><Relationship Id="rId79" Type="http://schemas.openxmlformats.org/officeDocument/2006/relationships/hyperlink" Target="https://podminky.urs.cz/item/CS_URS_2025_01/734191632" TargetMode="External"/><Relationship Id="rId5" Type="http://schemas.openxmlformats.org/officeDocument/2006/relationships/hyperlink" Target="https://podminky.urs.cz/item/CS_URS_2025_01/732421453" TargetMode="External"/><Relationship Id="rId90" Type="http://schemas.openxmlformats.org/officeDocument/2006/relationships/hyperlink" Target="https://podminky.urs.cz/item/CS_URS_2025_01/HZS2491" TargetMode="External"/><Relationship Id="rId95" Type="http://schemas.openxmlformats.org/officeDocument/2006/relationships/drawing" Target="../drawings/drawing6.xml"/><Relationship Id="rId22" Type="http://schemas.openxmlformats.org/officeDocument/2006/relationships/hyperlink" Target="https://podminky.urs.cz/item/CS_URS_2025_01/734191634" TargetMode="External"/><Relationship Id="rId27" Type="http://schemas.openxmlformats.org/officeDocument/2006/relationships/hyperlink" Target="https://podminky.urs.cz/item/CS_URS_2025_01/734242415" TargetMode="External"/><Relationship Id="rId43" Type="http://schemas.openxmlformats.org/officeDocument/2006/relationships/hyperlink" Target="https://podminky.urs.cz/item/CS_URS_2025_01/HZS3111" TargetMode="External"/><Relationship Id="rId48" Type="http://schemas.openxmlformats.org/officeDocument/2006/relationships/hyperlink" Target="https://podminky.urs.cz/item/CS_URS_2025_01/732421415" TargetMode="External"/><Relationship Id="rId64" Type="http://schemas.openxmlformats.org/officeDocument/2006/relationships/hyperlink" Target="https://podminky.urs.cz/item/CS_URS_2025_01/734292725" TargetMode="External"/><Relationship Id="rId69" Type="http://schemas.openxmlformats.org/officeDocument/2006/relationships/hyperlink" Target="https://podminky.urs.cz/item/CS_URS_2025_01/734193115" TargetMode="External"/><Relationship Id="rId8" Type="http://schemas.openxmlformats.org/officeDocument/2006/relationships/hyperlink" Target="https://podminky.urs.cz/item/CS_URS_2025_01/733111116" TargetMode="External"/><Relationship Id="rId51" Type="http://schemas.openxmlformats.org/officeDocument/2006/relationships/hyperlink" Target="https://podminky.urs.cz/item/CS_URS_2025_01/732111322" TargetMode="External"/><Relationship Id="rId72" Type="http://schemas.openxmlformats.org/officeDocument/2006/relationships/hyperlink" Target="https://podminky.urs.cz/item/CS_URS_2025_01/734291267" TargetMode="External"/><Relationship Id="rId80" Type="http://schemas.openxmlformats.org/officeDocument/2006/relationships/hyperlink" Target="https://podminky.urs.cz/item/CS_URS_2025_01/734191633" TargetMode="External"/><Relationship Id="rId85" Type="http://schemas.openxmlformats.org/officeDocument/2006/relationships/hyperlink" Target="https://podminky.urs.cz/item/CS_URS_2025_01/734424101" TargetMode="External"/><Relationship Id="rId93" Type="http://schemas.openxmlformats.org/officeDocument/2006/relationships/hyperlink" Target="https://podminky.urs.cz/item/CS_URS_2025_01/HZS3112" TargetMode="External"/><Relationship Id="rId3" Type="http://schemas.openxmlformats.org/officeDocument/2006/relationships/hyperlink" Target="https://podminky.urs.cz/item/CS_URS_2025_01/732113105" TargetMode="External"/><Relationship Id="rId12" Type="http://schemas.openxmlformats.org/officeDocument/2006/relationships/hyperlink" Target="https://podminky.urs.cz/item/CS_URS_2025_01/733190108" TargetMode="External"/><Relationship Id="rId17" Type="http://schemas.openxmlformats.org/officeDocument/2006/relationships/hyperlink" Target="https://podminky.urs.cz/item/CS_URS_2025_01/734172117" TargetMode="External"/><Relationship Id="rId25" Type="http://schemas.openxmlformats.org/officeDocument/2006/relationships/hyperlink" Target="https://podminky.urs.cz/item/CS_URS_2025_01/734211113" TargetMode="External"/><Relationship Id="rId33" Type="http://schemas.openxmlformats.org/officeDocument/2006/relationships/hyperlink" Target="https://podminky.urs.cz/item/CS_URS_2025_01/734291267" TargetMode="External"/><Relationship Id="rId38" Type="http://schemas.openxmlformats.org/officeDocument/2006/relationships/hyperlink" Target="https://podminky.urs.cz/item/CS_URS_2025_01/734421111" TargetMode="External"/><Relationship Id="rId46" Type="http://schemas.openxmlformats.org/officeDocument/2006/relationships/hyperlink" Target="https://podminky.urs.cz/item/CS_URS_2025_01/HZS3112" TargetMode="External"/><Relationship Id="rId59" Type="http://schemas.openxmlformats.org/officeDocument/2006/relationships/hyperlink" Target="https://podminky.urs.cz/item/CS_URS_2025_01/733190108" TargetMode="External"/><Relationship Id="rId67" Type="http://schemas.openxmlformats.org/officeDocument/2006/relationships/hyperlink" Target="https://podminky.urs.cz/item/CS_URS_2025_01/734292727" TargetMode="External"/><Relationship Id="rId20" Type="http://schemas.openxmlformats.org/officeDocument/2006/relationships/hyperlink" Target="https://podminky.urs.cz/item/CS_URS_2025_01/734191416" TargetMode="External"/><Relationship Id="rId41" Type="http://schemas.openxmlformats.org/officeDocument/2006/relationships/hyperlink" Target="https://podminky.urs.cz/item/CS_URS_2025_01/998734101" TargetMode="External"/><Relationship Id="rId54" Type="http://schemas.openxmlformats.org/officeDocument/2006/relationships/hyperlink" Target="https://podminky.urs.cz/item/CS_URS_2025_01/733111115" TargetMode="External"/><Relationship Id="rId62" Type="http://schemas.openxmlformats.org/officeDocument/2006/relationships/hyperlink" Target="https://podminky.urs.cz/item/CS_URS_2025_01/733811244" TargetMode="External"/><Relationship Id="rId70" Type="http://schemas.openxmlformats.org/officeDocument/2006/relationships/hyperlink" Target="https://podminky.urs.cz/item/CS_URS_2025_01/734291264" TargetMode="External"/><Relationship Id="rId75" Type="http://schemas.openxmlformats.org/officeDocument/2006/relationships/hyperlink" Target="https://podminky.urs.cz/item/CS_URS_2025_01/734191414" TargetMode="External"/><Relationship Id="rId83" Type="http://schemas.openxmlformats.org/officeDocument/2006/relationships/hyperlink" Target="https://podminky.urs.cz/item/CS_URS_2025_01/734211119" TargetMode="External"/><Relationship Id="rId88" Type="http://schemas.openxmlformats.org/officeDocument/2006/relationships/hyperlink" Target="https://podminky.urs.cz/item/CS_URS_2025_01/734494213" TargetMode="External"/><Relationship Id="rId91" Type="http://schemas.openxmlformats.org/officeDocument/2006/relationships/hyperlink" Target="https://podminky.urs.cz/item/CS_URS_2025_01/HZS3111" TargetMode="External"/><Relationship Id="rId1" Type="http://schemas.openxmlformats.org/officeDocument/2006/relationships/hyperlink" Target="https://podminky.urs.cz/item/CS_URS_2025_01/732111322" TargetMode="External"/><Relationship Id="rId6" Type="http://schemas.openxmlformats.org/officeDocument/2006/relationships/hyperlink" Target="https://podminky.urs.cz/item/CS_URS_2025_01/732422222" TargetMode="External"/><Relationship Id="rId15" Type="http://schemas.openxmlformats.org/officeDocument/2006/relationships/hyperlink" Target="https://podminky.urs.cz/item/CS_URS_2025_01/733811244" TargetMode="External"/><Relationship Id="rId23" Type="http://schemas.openxmlformats.org/officeDocument/2006/relationships/hyperlink" Target="https://podminky.urs.cz/item/CS_URS_2025_01/734193115" TargetMode="External"/><Relationship Id="rId28" Type="http://schemas.openxmlformats.org/officeDocument/2006/relationships/hyperlink" Target="https://podminky.urs.cz/item/CS_URS_2025_01/734242417" TargetMode="External"/><Relationship Id="rId36" Type="http://schemas.openxmlformats.org/officeDocument/2006/relationships/hyperlink" Target="https://podminky.urs.cz/item/CS_URS_2025_01/734295025" TargetMode="External"/><Relationship Id="rId49" Type="http://schemas.openxmlformats.org/officeDocument/2006/relationships/hyperlink" Target="https://podminky.urs.cz/item/CS_URS_2025_01/732421453" TargetMode="External"/><Relationship Id="rId57" Type="http://schemas.openxmlformats.org/officeDocument/2006/relationships/hyperlink" Target="https://podminky.urs.cz/item/CS_URS_2025_01/733111118" TargetMode="External"/><Relationship Id="rId10" Type="http://schemas.openxmlformats.org/officeDocument/2006/relationships/hyperlink" Target="https://podminky.urs.cz/item/CS_URS_2025_01/733141103" TargetMode="External"/><Relationship Id="rId31" Type="http://schemas.openxmlformats.org/officeDocument/2006/relationships/hyperlink" Target="https://podminky.urs.cz/item/CS_URS_2025_01/734291249" TargetMode="External"/><Relationship Id="rId44" Type="http://schemas.openxmlformats.org/officeDocument/2006/relationships/hyperlink" Target="https://podminky.urs.cz/item/CS_URS_2025_01/HZS3111" TargetMode="External"/><Relationship Id="rId52" Type="http://schemas.openxmlformats.org/officeDocument/2006/relationships/hyperlink" Target="https://podminky.urs.cz/item/CS_URS_2025_01/732113104" TargetMode="External"/><Relationship Id="rId60" Type="http://schemas.openxmlformats.org/officeDocument/2006/relationships/hyperlink" Target="https://podminky.urs.cz/item/CS_URS_2025_01/733811242" TargetMode="External"/><Relationship Id="rId65" Type="http://schemas.openxmlformats.org/officeDocument/2006/relationships/hyperlink" Target="https://podminky.urs.cz/item/CS_URS_2025_01/734292726" TargetMode="External"/><Relationship Id="rId73" Type="http://schemas.openxmlformats.org/officeDocument/2006/relationships/hyperlink" Target="https://podminky.urs.cz/item/CS_URS_2025_01/734174201" TargetMode="External"/><Relationship Id="rId78" Type="http://schemas.openxmlformats.org/officeDocument/2006/relationships/hyperlink" Target="https://podminky.urs.cz/item/CS_URS_2025_01/734242417" TargetMode="External"/><Relationship Id="rId81" Type="http://schemas.openxmlformats.org/officeDocument/2006/relationships/hyperlink" Target="https://podminky.urs.cz/item/CS_URS_2025_01/733141103" TargetMode="External"/><Relationship Id="rId86" Type="http://schemas.openxmlformats.org/officeDocument/2006/relationships/hyperlink" Target="https://podminky.urs.cz/item/CS_URS_2025_01/734411103" TargetMode="External"/><Relationship Id="rId94" Type="http://schemas.openxmlformats.org/officeDocument/2006/relationships/hyperlink" Target="https://podminky.urs.cz/item/CS_URS_2025_01/HZS3112" TargetMode="External"/><Relationship Id="rId4" Type="http://schemas.openxmlformats.org/officeDocument/2006/relationships/hyperlink" Target="https://podminky.urs.cz/item/CS_URS_2025_01/732421415" TargetMode="External"/><Relationship Id="rId9" Type="http://schemas.openxmlformats.org/officeDocument/2006/relationships/hyperlink" Target="https://podminky.urs.cz/item/CS_URS_2025_01/733111118" TargetMode="External"/><Relationship Id="rId13" Type="http://schemas.openxmlformats.org/officeDocument/2006/relationships/hyperlink" Target="https://podminky.urs.cz/item/CS_URS_2025_01/733811242" TargetMode="External"/><Relationship Id="rId18" Type="http://schemas.openxmlformats.org/officeDocument/2006/relationships/hyperlink" Target="https://podminky.urs.cz/item/CS_URS_2025_01/734174202" TargetMode="External"/><Relationship Id="rId39" Type="http://schemas.openxmlformats.org/officeDocument/2006/relationships/hyperlink" Target="https://podminky.urs.cz/item/CS_URS_2025_01/734424101" TargetMode="External"/><Relationship Id="rId34" Type="http://schemas.openxmlformats.org/officeDocument/2006/relationships/hyperlink" Target="https://podminky.urs.cz/item/CS_URS_2025_01/734292726" TargetMode="External"/><Relationship Id="rId50" Type="http://schemas.openxmlformats.org/officeDocument/2006/relationships/hyperlink" Target="https://podminky.urs.cz/item/CS_URS_2025_01/732111318" TargetMode="External"/><Relationship Id="rId55" Type="http://schemas.openxmlformats.org/officeDocument/2006/relationships/hyperlink" Target="https://podminky.urs.cz/item/CS_URS_2025_01/733111116" TargetMode="External"/><Relationship Id="rId76" Type="http://schemas.openxmlformats.org/officeDocument/2006/relationships/hyperlink" Target="https://podminky.urs.cz/item/CS_URS_2025_01/734242414" TargetMode="External"/><Relationship Id="rId7" Type="http://schemas.openxmlformats.org/officeDocument/2006/relationships/hyperlink" Target="https://podminky.urs.cz/item/CS_URS_2025_01/998731101" TargetMode="External"/><Relationship Id="rId71" Type="http://schemas.openxmlformats.org/officeDocument/2006/relationships/hyperlink" Target="https://podminky.urs.cz/item/CS_URS_2025_01/734291266" TargetMode="External"/><Relationship Id="rId92" Type="http://schemas.openxmlformats.org/officeDocument/2006/relationships/hyperlink" Target="https://podminky.urs.cz/item/CS_URS_2025_01/HZS3111" TargetMode="External"/><Relationship Id="rId2" Type="http://schemas.openxmlformats.org/officeDocument/2006/relationships/hyperlink" Target="https://podminky.urs.cz/item/CS_URS_2025_01/732111325" TargetMode="External"/><Relationship Id="rId29" Type="http://schemas.openxmlformats.org/officeDocument/2006/relationships/hyperlink" Target="https://podminky.urs.cz/item/CS_URS_2025_01/734242419" TargetMode="External"/><Relationship Id="rId24" Type="http://schemas.openxmlformats.org/officeDocument/2006/relationships/hyperlink" Target="https://podminky.urs.cz/item/CS_URS_2025_01/734193116" TargetMode="External"/><Relationship Id="rId40" Type="http://schemas.openxmlformats.org/officeDocument/2006/relationships/hyperlink" Target="https://podminky.urs.cz/item/CS_URS_2025_01/734494213" TargetMode="External"/><Relationship Id="rId45" Type="http://schemas.openxmlformats.org/officeDocument/2006/relationships/hyperlink" Target="https://podminky.urs.cz/item/CS_URS_2025_01/HZS3112" TargetMode="External"/><Relationship Id="rId66" Type="http://schemas.openxmlformats.org/officeDocument/2006/relationships/hyperlink" Target="https://podminky.urs.cz/item/CS_URS_2025_01/734295024" TargetMode="External"/><Relationship Id="rId87" Type="http://schemas.openxmlformats.org/officeDocument/2006/relationships/hyperlink" Target="https://podminky.urs.cz/item/CS_URS_2025_01/734291123" TargetMode="External"/><Relationship Id="rId61" Type="http://schemas.openxmlformats.org/officeDocument/2006/relationships/hyperlink" Target="https://podminky.urs.cz/item/CS_URS_2025_01/733811243" TargetMode="External"/><Relationship Id="rId82" Type="http://schemas.openxmlformats.org/officeDocument/2006/relationships/hyperlink" Target="https://podminky.urs.cz/item/CS_URS_2025_01/734211113" TargetMode="External"/><Relationship Id="rId19" Type="http://schemas.openxmlformats.org/officeDocument/2006/relationships/hyperlink" Target="https://podminky.urs.cz/item/CS_URS_2025_01/734191413" TargetMode="External"/><Relationship Id="rId14" Type="http://schemas.openxmlformats.org/officeDocument/2006/relationships/hyperlink" Target="https://podminky.urs.cz/item/CS_URS_2025_01/733811243" TargetMode="External"/><Relationship Id="rId30" Type="http://schemas.openxmlformats.org/officeDocument/2006/relationships/hyperlink" Target="https://podminky.urs.cz/item/CS_URS_2025_01/734291123" TargetMode="External"/><Relationship Id="rId35" Type="http://schemas.openxmlformats.org/officeDocument/2006/relationships/hyperlink" Target="https://podminky.urs.cz/item/CS_URS_2025_01/734292728" TargetMode="External"/><Relationship Id="rId56" Type="http://schemas.openxmlformats.org/officeDocument/2006/relationships/hyperlink" Target="https://podminky.urs.cz/item/CS_URS_2025_01/733111117" TargetMode="External"/><Relationship Id="rId77" Type="http://schemas.openxmlformats.org/officeDocument/2006/relationships/hyperlink" Target="https://podminky.urs.cz/item/CS_URS_2025_01/734242416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22232124" TargetMode="External"/><Relationship Id="rId18" Type="http://schemas.openxmlformats.org/officeDocument/2006/relationships/hyperlink" Target="https://podminky.urs.cz/item/CS_URS_2025_01/724231127" TargetMode="External"/><Relationship Id="rId26" Type="http://schemas.openxmlformats.org/officeDocument/2006/relationships/hyperlink" Target="https://podminky.urs.cz/item/CS_URS_2025_01/734209124" TargetMode="External"/><Relationship Id="rId21" Type="http://schemas.openxmlformats.org/officeDocument/2006/relationships/hyperlink" Target="https://podminky.urs.cz/item/CS_URS_2025_01/732211123" TargetMode="External"/><Relationship Id="rId34" Type="http://schemas.openxmlformats.org/officeDocument/2006/relationships/hyperlink" Target="https://podminky.urs.cz/item/CS_URS_2025_01/010001000" TargetMode="External"/><Relationship Id="rId7" Type="http://schemas.openxmlformats.org/officeDocument/2006/relationships/hyperlink" Target="https://podminky.urs.cz/item/CS_URS_2025_01/722181233" TargetMode="External"/><Relationship Id="rId12" Type="http://schemas.openxmlformats.org/officeDocument/2006/relationships/hyperlink" Target="https://podminky.urs.cz/item/CS_URS_2025_01/722232123" TargetMode="External"/><Relationship Id="rId17" Type="http://schemas.openxmlformats.org/officeDocument/2006/relationships/hyperlink" Target="https://podminky.urs.cz/item/CS_URS_2025_01/998722101" TargetMode="External"/><Relationship Id="rId25" Type="http://schemas.openxmlformats.org/officeDocument/2006/relationships/hyperlink" Target="https://podminky.urs.cz/item/CS_URS_2025_01/734193314" TargetMode="External"/><Relationship Id="rId33" Type="http://schemas.openxmlformats.org/officeDocument/2006/relationships/hyperlink" Target="https://podminky.urs.cz/item/CS_URS_2025_01/HZS2492" TargetMode="External"/><Relationship Id="rId2" Type="http://schemas.openxmlformats.org/officeDocument/2006/relationships/hyperlink" Target="https://podminky.urs.cz/item/CS_URS_2025_01/722175005" TargetMode="External"/><Relationship Id="rId16" Type="http://schemas.openxmlformats.org/officeDocument/2006/relationships/hyperlink" Target="https://podminky.urs.cz/item/CS_URS_2025_01/722262227" TargetMode="External"/><Relationship Id="rId20" Type="http://schemas.openxmlformats.org/officeDocument/2006/relationships/hyperlink" Target="https://podminky.urs.cz/item/CS_URS_2025_01/998724101" TargetMode="External"/><Relationship Id="rId29" Type="http://schemas.openxmlformats.org/officeDocument/2006/relationships/hyperlink" Target="https://podminky.urs.cz/item/CS_URS_2025_01/734291275" TargetMode="External"/><Relationship Id="rId1" Type="http://schemas.openxmlformats.org/officeDocument/2006/relationships/hyperlink" Target="https://podminky.urs.cz/item/CS_URS_2025_01/722175004" TargetMode="External"/><Relationship Id="rId6" Type="http://schemas.openxmlformats.org/officeDocument/2006/relationships/hyperlink" Target="https://podminky.urs.cz/item/CS_URS_2025_01/722181232" TargetMode="External"/><Relationship Id="rId11" Type="http://schemas.openxmlformats.org/officeDocument/2006/relationships/hyperlink" Target="https://podminky.urs.cz/item/CS_URS_2025_01/722231222" TargetMode="External"/><Relationship Id="rId24" Type="http://schemas.openxmlformats.org/officeDocument/2006/relationships/hyperlink" Target="https://podminky.urs.cz/item/CS_URS_2025_01/734193312" TargetMode="External"/><Relationship Id="rId32" Type="http://schemas.openxmlformats.org/officeDocument/2006/relationships/hyperlink" Target="https://podminky.urs.cz/item/CS_URS_2025_01/HZS2212" TargetMode="External"/><Relationship Id="rId37" Type="http://schemas.openxmlformats.org/officeDocument/2006/relationships/drawing" Target="../drawings/drawing7.xml"/><Relationship Id="rId5" Type="http://schemas.openxmlformats.org/officeDocument/2006/relationships/hyperlink" Target="https://podminky.urs.cz/item/CS_URS_2025_01/722175009" TargetMode="External"/><Relationship Id="rId15" Type="http://schemas.openxmlformats.org/officeDocument/2006/relationships/hyperlink" Target="https://podminky.urs.cz/item/CS_URS_2025_01/722232127" TargetMode="External"/><Relationship Id="rId23" Type="http://schemas.openxmlformats.org/officeDocument/2006/relationships/hyperlink" Target="https://podminky.urs.cz/item/CS_URS_2025_01/998732101" TargetMode="External"/><Relationship Id="rId28" Type="http://schemas.openxmlformats.org/officeDocument/2006/relationships/hyperlink" Target="https://podminky.urs.cz/item/CS_URS_2025_01/734211120" TargetMode="External"/><Relationship Id="rId36" Type="http://schemas.openxmlformats.org/officeDocument/2006/relationships/hyperlink" Target="https://podminky.urs.cz/item/CS_URS_2025_01/040001000" TargetMode="External"/><Relationship Id="rId10" Type="http://schemas.openxmlformats.org/officeDocument/2006/relationships/hyperlink" Target="https://podminky.urs.cz/item/CS_URS_2025_01/722224115" TargetMode="External"/><Relationship Id="rId19" Type="http://schemas.openxmlformats.org/officeDocument/2006/relationships/hyperlink" Target="https://podminky.urs.cz/item/CS_URS_2025_01/724233014" TargetMode="External"/><Relationship Id="rId31" Type="http://schemas.openxmlformats.org/officeDocument/2006/relationships/hyperlink" Target="https://podminky.urs.cz/item/CS_URS_2025_01/998734101" TargetMode="External"/><Relationship Id="rId4" Type="http://schemas.openxmlformats.org/officeDocument/2006/relationships/hyperlink" Target="https://podminky.urs.cz/item/CS_URS_2025_01/722175008" TargetMode="External"/><Relationship Id="rId9" Type="http://schemas.openxmlformats.org/officeDocument/2006/relationships/hyperlink" Target="https://podminky.urs.cz/item/CS_URS_2025_01/722181235" TargetMode="External"/><Relationship Id="rId14" Type="http://schemas.openxmlformats.org/officeDocument/2006/relationships/hyperlink" Target="https://podminky.urs.cz/item/CS_URS_2025_01/722232125" TargetMode="External"/><Relationship Id="rId22" Type="http://schemas.openxmlformats.org/officeDocument/2006/relationships/hyperlink" Target="https://podminky.urs.cz/item/CS_URS_2025_01/732421419" TargetMode="External"/><Relationship Id="rId27" Type="http://schemas.openxmlformats.org/officeDocument/2006/relationships/hyperlink" Target="https://podminky.urs.cz/item/CS_URS_2025_01/734209124" TargetMode="External"/><Relationship Id="rId30" Type="http://schemas.openxmlformats.org/officeDocument/2006/relationships/hyperlink" Target="https://podminky.urs.cz/item/CS_URS_2025_01/734411123" TargetMode="External"/><Relationship Id="rId35" Type="http://schemas.openxmlformats.org/officeDocument/2006/relationships/hyperlink" Target="https://podminky.urs.cz/item/CS_URS_2025_01/030001000" TargetMode="External"/><Relationship Id="rId8" Type="http://schemas.openxmlformats.org/officeDocument/2006/relationships/hyperlink" Target="https://podminky.urs.cz/item/CS_URS_2025_01/722181234" TargetMode="External"/><Relationship Id="rId3" Type="http://schemas.openxmlformats.org/officeDocument/2006/relationships/hyperlink" Target="https://podminky.urs.cz/item/CS_URS_2025_01/72217500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120003" TargetMode="External"/><Relationship Id="rId13" Type="http://schemas.openxmlformats.org/officeDocument/2006/relationships/hyperlink" Target="https://podminky.urs.cz/item/CS_URS_2025_01/741122033" TargetMode="External"/><Relationship Id="rId18" Type="http://schemas.openxmlformats.org/officeDocument/2006/relationships/hyperlink" Target="https://podminky.urs.cz/item/CS_URS_2025_01/741313082" TargetMode="External"/><Relationship Id="rId26" Type="http://schemas.openxmlformats.org/officeDocument/2006/relationships/hyperlink" Target="https://podminky.urs.cz/item/CS_URS_2025_01/746211110" TargetMode="External"/><Relationship Id="rId3" Type="http://schemas.openxmlformats.org/officeDocument/2006/relationships/hyperlink" Target="https://podminky.urs.cz/item/CS_URS_2025_01/741110001" TargetMode="External"/><Relationship Id="rId21" Type="http://schemas.openxmlformats.org/officeDocument/2006/relationships/hyperlink" Target="https://podminky.urs.cz/item/CS_URS_2025_01/741313251" TargetMode="External"/><Relationship Id="rId7" Type="http://schemas.openxmlformats.org/officeDocument/2006/relationships/hyperlink" Target="https://podminky.urs.cz/item/CS_URS_2025_01/741120001" TargetMode="External"/><Relationship Id="rId12" Type="http://schemas.openxmlformats.org/officeDocument/2006/relationships/hyperlink" Target="https://podminky.urs.cz/item/CS_URS_2025_01/741122031" TargetMode="External"/><Relationship Id="rId17" Type="http://schemas.openxmlformats.org/officeDocument/2006/relationships/hyperlink" Target="https://podminky.urs.cz/item/CS_URS_2025_01/741310042" TargetMode="External"/><Relationship Id="rId25" Type="http://schemas.openxmlformats.org/officeDocument/2006/relationships/hyperlink" Target="https://podminky.urs.cz/item/CS_URS_2025_01/741130006" TargetMode="External"/><Relationship Id="rId2" Type="http://schemas.openxmlformats.org/officeDocument/2006/relationships/hyperlink" Target="https://podminky.urs.cz/item/CS_URS_2025_01/741921001" TargetMode="External"/><Relationship Id="rId16" Type="http://schemas.openxmlformats.org/officeDocument/2006/relationships/hyperlink" Target="https://podminky.urs.cz/item/CS_URS_2025_01/741310011" TargetMode="External"/><Relationship Id="rId20" Type="http://schemas.openxmlformats.org/officeDocument/2006/relationships/hyperlink" Target="https://podminky.urs.cz/item/CS_URS_2025_01/741313083" TargetMode="External"/><Relationship Id="rId29" Type="http://schemas.openxmlformats.org/officeDocument/2006/relationships/hyperlink" Target="https://podminky.urs.cz/item/CS_URS_2025_01/HZS4211" TargetMode="External"/><Relationship Id="rId1" Type="http://schemas.openxmlformats.org/officeDocument/2006/relationships/hyperlink" Target="https://podminky.urs.cz/item/CS_URS_2025_01/974029121" TargetMode="External"/><Relationship Id="rId6" Type="http://schemas.openxmlformats.org/officeDocument/2006/relationships/hyperlink" Target="https://podminky.urs.cz/item/CS_URS_2025_01/741112301" TargetMode="External"/><Relationship Id="rId11" Type="http://schemas.openxmlformats.org/officeDocument/2006/relationships/hyperlink" Target="https://podminky.urs.cz/item/CS_URS_2025_01/741122016" TargetMode="External"/><Relationship Id="rId24" Type="http://schemas.openxmlformats.org/officeDocument/2006/relationships/hyperlink" Target="https://podminky.urs.cz/item/CS_URS_2025_01/742110122" TargetMode="External"/><Relationship Id="rId5" Type="http://schemas.openxmlformats.org/officeDocument/2006/relationships/hyperlink" Target="https://podminky.urs.cz/item/CS_URS_2025_01/741110511.1" TargetMode="External"/><Relationship Id="rId15" Type="http://schemas.openxmlformats.org/officeDocument/2006/relationships/hyperlink" Target="https://podminky.urs.cz/item/CS_URS_2025_01/741231012" TargetMode="External"/><Relationship Id="rId23" Type="http://schemas.openxmlformats.org/officeDocument/2006/relationships/hyperlink" Target="https://podminky.urs.cz/item/CS_URS_2025_01/742110102" TargetMode="External"/><Relationship Id="rId28" Type="http://schemas.openxmlformats.org/officeDocument/2006/relationships/hyperlink" Target="https://podminky.urs.cz/item/CS_URS_2025_01/HZS2232" TargetMode="External"/><Relationship Id="rId10" Type="http://schemas.openxmlformats.org/officeDocument/2006/relationships/hyperlink" Target="https://podminky.urs.cz/item/CS_URS_2025_01/741122015" TargetMode="External"/><Relationship Id="rId19" Type="http://schemas.openxmlformats.org/officeDocument/2006/relationships/hyperlink" Target="https://podminky.urs.cz/item/CS_URS_2025_01/741372032" TargetMode="External"/><Relationship Id="rId4" Type="http://schemas.openxmlformats.org/officeDocument/2006/relationships/hyperlink" Target="https://podminky.urs.cz/item/CS_URS_2025_01/741110002" TargetMode="External"/><Relationship Id="rId9" Type="http://schemas.openxmlformats.org/officeDocument/2006/relationships/hyperlink" Target="https://podminky.urs.cz/item/CS_URS_2025_01/741122015" TargetMode="External"/><Relationship Id="rId14" Type="http://schemas.openxmlformats.org/officeDocument/2006/relationships/hyperlink" Target="https://podminky.urs.cz/item/CS_URS_2025_01/741210002" TargetMode="External"/><Relationship Id="rId22" Type="http://schemas.openxmlformats.org/officeDocument/2006/relationships/hyperlink" Target="https://podminky.urs.cz/item/CS_URS_2025_01/741372154" TargetMode="External"/><Relationship Id="rId27" Type="http://schemas.openxmlformats.org/officeDocument/2006/relationships/hyperlink" Target="https://podminky.urs.cz/item/CS_URS_2025_01/HZS2231" TargetMode="External"/><Relationship Id="rId30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2330003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https://podminky.urs.cz/item/CS_URS_2025_01/741122219" TargetMode="External"/><Relationship Id="rId7" Type="http://schemas.openxmlformats.org/officeDocument/2006/relationships/hyperlink" Target="https://podminky.urs.cz/item/CS_URS_2025_01/742124005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podminky.urs.cz/item/CS_URS_2025_01/741122211" TargetMode="External"/><Relationship Id="rId1" Type="http://schemas.openxmlformats.org/officeDocument/2006/relationships/hyperlink" Target="https://podminky.urs.cz/item/CS_URS_2025_01/741122121" TargetMode="External"/><Relationship Id="rId6" Type="http://schemas.openxmlformats.org/officeDocument/2006/relationships/hyperlink" Target="https://podminky.urs.cz/item/CS_URS_2025_01/742124002" TargetMode="External"/><Relationship Id="rId11" Type="http://schemas.openxmlformats.org/officeDocument/2006/relationships/hyperlink" Target="https://podminky.urs.cz/item/CS_URS_2025_01/742330023" TargetMode="External"/><Relationship Id="rId5" Type="http://schemas.openxmlformats.org/officeDocument/2006/relationships/hyperlink" Target="https://podminky.urs.cz/item/CS_URS_2025_01/742121001" TargetMode="External"/><Relationship Id="rId10" Type="http://schemas.openxmlformats.org/officeDocument/2006/relationships/hyperlink" Target="https://podminky.urs.cz/item/CS_URS_2025_01/742330022" TargetMode="External"/><Relationship Id="rId4" Type="http://schemas.openxmlformats.org/officeDocument/2006/relationships/hyperlink" Target="https://podminky.urs.cz/item/CS_URS_2025_01/741122231" TargetMode="External"/><Relationship Id="rId9" Type="http://schemas.openxmlformats.org/officeDocument/2006/relationships/hyperlink" Target="https://podminky.urs.cz/item/CS_URS_2025_01/74233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69"/>
  <sheetViews>
    <sheetView showGridLines="0" topLeftCell="A46" workbookViewId="0">
      <selection activeCell="K62" sqref="K62:AF6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5" width="58.5" style="1" hidden="1" customWidth="1"/>
    <col min="46" max="46" width="13" style="1" hidden="1" customWidth="1"/>
    <col min="47" max="47" width="16.33203125" style="1" hidden="1" customWidth="1"/>
    <col min="48" max="48" width="19.33203125" style="1" hidden="1" customWidth="1"/>
    <col min="49" max="49" width="19" style="1" hidden="1" customWidth="1"/>
    <col min="50" max="50" width="24.5" style="1" hidden="1" customWidth="1"/>
    <col min="51" max="51" width="24.1640625" style="1" hidden="1" customWidth="1"/>
    <col min="52" max="52" width="13.6640625" style="1" hidden="1" customWidth="1"/>
    <col min="53" max="53" width="13.33203125" style="1" hidden="1" customWidth="1"/>
    <col min="54" max="54" width="20.83203125" style="1" hidden="1" customWidth="1"/>
    <col min="55" max="55" width="21" style="1" hidden="1" customWidth="1"/>
    <col min="56" max="56" width="13" style="1" hidden="1" customWidth="1"/>
    <col min="57" max="57" width="66.5" style="1" hidden="1" customWidth="1"/>
    <col min="58" max="62" width="0" hidden="1" customWidth="1"/>
    <col min="71" max="91" width="9.33203125" style="1" hidden="1"/>
  </cols>
  <sheetData>
    <row r="1" spans="1:74" x14ac:dyDescent="0.2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 x14ac:dyDescent="0.2">
      <c r="AR2" s="519"/>
      <c r="AS2" s="519"/>
      <c r="AT2" s="519"/>
      <c r="AU2" s="519"/>
      <c r="AV2" s="519"/>
      <c r="AW2" s="519"/>
      <c r="AX2" s="519"/>
      <c r="AY2" s="519"/>
      <c r="AZ2" s="519"/>
      <c r="BA2" s="519"/>
      <c r="BB2" s="519"/>
      <c r="BC2" s="519"/>
      <c r="BD2" s="519"/>
      <c r="BE2" s="519"/>
      <c r="BS2" s="20" t="s">
        <v>6</v>
      </c>
      <c r="BT2" s="20" t="s">
        <v>7</v>
      </c>
    </row>
    <row r="3" spans="1:74" s="1" customFormat="1" ht="6.95" customHeight="1" x14ac:dyDescent="0.2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 x14ac:dyDescent="0.2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 x14ac:dyDescent="0.2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503" t="s">
        <v>14</v>
      </c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  <c r="AK5" s="504"/>
      <c r="AL5" s="504"/>
      <c r="AM5" s="504"/>
      <c r="AN5" s="504"/>
      <c r="AO5" s="504"/>
      <c r="AP5" s="25"/>
      <c r="AQ5" s="25"/>
      <c r="AR5" s="23"/>
      <c r="BE5" s="500" t="s">
        <v>15</v>
      </c>
      <c r="BS5" s="20" t="s">
        <v>6</v>
      </c>
    </row>
    <row r="6" spans="1:74" s="1" customFormat="1" ht="36.950000000000003" customHeight="1" x14ac:dyDescent="0.2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505" t="s">
        <v>17</v>
      </c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4"/>
      <c r="AM6" s="504"/>
      <c r="AN6" s="504"/>
      <c r="AO6" s="504"/>
      <c r="AP6" s="25"/>
      <c r="AQ6" s="25"/>
      <c r="AR6" s="23"/>
      <c r="BE6" s="501"/>
      <c r="BS6" s="20" t="s">
        <v>6</v>
      </c>
    </row>
    <row r="7" spans="1:74" s="1" customFormat="1" ht="12" customHeight="1" x14ac:dyDescent="0.2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501"/>
      <c r="BS7" s="20" t="s">
        <v>6</v>
      </c>
    </row>
    <row r="8" spans="1:74" s="1" customFormat="1" ht="12" customHeight="1" x14ac:dyDescent="0.2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501"/>
      <c r="BS8" s="20" t="s">
        <v>6</v>
      </c>
    </row>
    <row r="9" spans="1:74" s="1" customFormat="1" ht="14.45" customHeight="1" x14ac:dyDescent="0.2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501"/>
      <c r="BS9" s="20" t="s">
        <v>6</v>
      </c>
    </row>
    <row r="10" spans="1:74" s="1" customFormat="1" ht="12" customHeight="1" x14ac:dyDescent="0.2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501"/>
      <c r="BS10" s="20" t="s">
        <v>6</v>
      </c>
    </row>
    <row r="11" spans="1:74" s="1" customFormat="1" ht="18.399999999999999" customHeight="1" x14ac:dyDescent="0.2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501"/>
      <c r="BS11" s="20" t="s">
        <v>6</v>
      </c>
    </row>
    <row r="12" spans="1:74" s="1" customFormat="1" ht="6.95" customHeight="1" x14ac:dyDescent="0.2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501"/>
      <c r="BS12" s="20" t="s">
        <v>6</v>
      </c>
    </row>
    <row r="13" spans="1:74" s="1" customFormat="1" ht="12" customHeight="1" x14ac:dyDescent="0.2">
      <c r="B13" s="24"/>
      <c r="C13" s="25"/>
      <c r="D13" s="32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31</v>
      </c>
      <c r="AO13" s="25"/>
      <c r="AP13" s="25"/>
      <c r="AQ13" s="25"/>
      <c r="AR13" s="23"/>
      <c r="BE13" s="501"/>
      <c r="BS13" s="20" t="s">
        <v>6</v>
      </c>
    </row>
    <row r="14" spans="1:74" ht="12.75" x14ac:dyDescent="0.2">
      <c r="B14" s="24"/>
      <c r="C14" s="25"/>
      <c r="D14" s="25"/>
      <c r="E14" s="506" t="s">
        <v>31</v>
      </c>
      <c r="F14" s="507"/>
      <c r="G14" s="507"/>
      <c r="H14" s="507"/>
      <c r="I14" s="507"/>
      <c r="J14" s="507"/>
      <c r="K14" s="507"/>
      <c r="L14" s="507"/>
      <c r="M14" s="507"/>
      <c r="N14" s="507"/>
      <c r="O14" s="507"/>
      <c r="P14" s="507"/>
      <c r="Q14" s="507"/>
      <c r="R14" s="507"/>
      <c r="S14" s="507"/>
      <c r="T14" s="507"/>
      <c r="U14" s="507"/>
      <c r="V14" s="507"/>
      <c r="W14" s="507"/>
      <c r="X14" s="507"/>
      <c r="Y14" s="507"/>
      <c r="Z14" s="507"/>
      <c r="AA14" s="507"/>
      <c r="AB14" s="507"/>
      <c r="AC14" s="507"/>
      <c r="AD14" s="507"/>
      <c r="AE14" s="507"/>
      <c r="AF14" s="507"/>
      <c r="AG14" s="507"/>
      <c r="AH14" s="507"/>
      <c r="AI14" s="507"/>
      <c r="AJ14" s="507"/>
      <c r="AK14" s="32" t="s">
        <v>29</v>
      </c>
      <c r="AL14" s="25"/>
      <c r="AM14" s="25"/>
      <c r="AN14" s="34" t="s">
        <v>31</v>
      </c>
      <c r="AO14" s="25"/>
      <c r="AP14" s="25"/>
      <c r="AQ14" s="25"/>
      <c r="AR14" s="23"/>
      <c r="BE14" s="501"/>
      <c r="BS14" s="20" t="s">
        <v>6</v>
      </c>
    </row>
    <row r="15" spans="1:74" s="1" customFormat="1" ht="6.95" customHeight="1" x14ac:dyDescent="0.2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501"/>
      <c r="BS15" s="20" t="s">
        <v>4</v>
      </c>
    </row>
    <row r="16" spans="1:74" s="1" customFormat="1" ht="12" customHeight="1" x14ac:dyDescent="0.2">
      <c r="B16" s="24"/>
      <c r="C16" s="25"/>
      <c r="D16" s="32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33</v>
      </c>
      <c r="AO16" s="25"/>
      <c r="AP16" s="25"/>
      <c r="AQ16" s="25"/>
      <c r="AR16" s="23"/>
      <c r="BE16" s="501"/>
      <c r="BS16" s="20" t="s">
        <v>4</v>
      </c>
    </row>
    <row r="17" spans="1:71" s="1" customFormat="1" ht="18.399999999999999" customHeight="1" x14ac:dyDescent="0.2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501"/>
      <c r="BS17" s="20" t="s">
        <v>35</v>
      </c>
    </row>
    <row r="18" spans="1:71" s="1" customFormat="1" ht="6.95" customHeight="1" x14ac:dyDescent="0.2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501"/>
      <c r="BS18" s="20" t="s">
        <v>6</v>
      </c>
    </row>
    <row r="19" spans="1:71" s="1" customFormat="1" ht="12" customHeight="1" x14ac:dyDescent="0.2">
      <c r="B19" s="24"/>
      <c r="C19" s="25"/>
      <c r="D19" s="32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37</v>
      </c>
      <c r="AO19" s="25"/>
      <c r="AP19" s="25"/>
      <c r="AQ19" s="25"/>
      <c r="AR19" s="23"/>
      <c r="BE19" s="501"/>
      <c r="BS19" s="20" t="s">
        <v>6</v>
      </c>
    </row>
    <row r="20" spans="1:71" s="1" customFormat="1" ht="18.399999999999999" customHeight="1" x14ac:dyDescent="0.2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501"/>
      <c r="BS20" s="20" t="s">
        <v>4</v>
      </c>
    </row>
    <row r="21" spans="1:71" s="1" customFormat="1" ht="6.95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501"/>
    </row>
    <row r="22" spans="1:71" s="1" customFormat="1" ht="12" customHeight="1" x14ac:dyDescent="0.2">
      <c r="B22" s="24"/>
      <c r="C22" s="25"/>
      <c r="D22" s="32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501"/>
    </row>
    <row r="23" spans="1:71" s="1" customFormat="1" ht="47.25" customHeight="1" x14ac:dyDescent="0.2">
      <c r="B23" s="24"/>
      <c r="C23" s="25"/>
      <c r="D23" s="25"/>
      <c r="E23" s="508" t="s">
        <v>40</v>
      </c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508"/>
      <c r="Z23" s="508"/>
      <c r="AA23" s="508"/>
      <c r="AB23" s="508"/>
      <c r="AC23" s="508"/>
      <c r="AD23" s="508"/>
      <c r="AE23" s="508"/>
      <c r="AF23" s="508"/>
      <c r="AG23" s="508"/>
      <c r="AH23" s="508"/>
      <c r="AI23" s="508"/>
      <c r="AJ23" s="508"/>
      <c r="AK23" s="508"/>
      <c r="AL23" s="508"/>
      <c r="AM23" s="508"/>
      <c r="AN23" s="508"/>
      <c r="AO23" s="25"/>
      <c r="AP23" s="25"/>
      <c r="AQ23" s="25"/>
      <c r="AR23" s="23"/>
      <c r="BE23" s="501"/>
    </row>
    <row r="24" spans="1:71" s="1" customFormat="1" ht="6.95" customHeight="1" x14ac:dyDescent="0.2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501"/>
    </row>
    <row r="25" spans="1:71" s="1" customFormat="1" ht="6.95" customHeight="1" x14ac:dyDescent="0.2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501"/>
    </row>
    <row r="26" spans="1:71" s="2" customFormat="1" ht="25.9" customHeight="1" x14ac:dyDescent="0.2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509">
        <f>ROUND(AG54,2)</f>
        <v>0</v>
      </c>
      <c r="AL26" s="510"/>
      <c r="AM26" s="510"/>
      <c r="AN26" s="510"/>
      <c r="AO26" s="510"/>
      <c r="AP26" s="39"/>
      <c r="AQ26" s="39"/>
      <c r="AR26" s="42"/>
      <c r="BE26" s="501"/>
    </row>
    <row r="27" spans="1:71" s="2" customFormat="1" ht="6.95" customHeight="1" x14ac:dyDescent="0.2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501"/>
    </row>
    <row r="28" spans="1:71" s="2" customFormat="1" ht="12.75" x14ac:dyDescent="0.2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511" t="s">
        <v>42</v>
      </c>
      <c r="M28" s="511"/>
      <c r="N28" s="511"/>
      <c r="O28" s="511"/>
      <c r="P28" s="511"/>
      <c r="Q28" s="39"/>
      <c r="R28" s="39"/>
      <c r="S28" s="39"/>
      <c r="T28" s="39"/>
      <c r="U28" s="39"/>
      <c r="V28" s="39"/>
      <c r="W28" s="511" t="s">
        <v>43</v>
      </c>
      <c r="X28" s="511"/>
      <c r="Y28" s="511"/>
      <c r="Z28" s="511"/>
      <c r="AA28" s="511"/>
      <c r="AB28" s="511"/>
      <c r="AC28" s="511"/>
      <c r="AD28" s="511"/>
      <c r="AE28" s="511"/>
      <c r="AF28" s="39"/>
      <c r="AG28" s="39"/>
      <c r="AH28" s="39"/>
      <c r="AI28" s="39"/>
      <c r="AJ28" s="39"/>
      <c r="AK28" s="511" t="s">
        <v>44</v>
      </c>
      <c r="AL28" s="511"/>
      <c r="AM28" s="511"/>
      <c r="AN28" s="511"/>
      <c r="AO28" s="511"/>
      <c r="AP28" s="39"/>
      <c r="AQ28" s="39"/>
      <c r="AR28" s="42"/>
      <c r="BE28" s="501"/>
    </row>
    <row r="29" spans="1:71" s="3" customFormat="1" ht="14.45" customHeight="1" x14ac:dyDescent="0.2">
      <c r="B29" s="43"/>
      <c r="C29" s="44"/>
      <c r="D29" s="32" t="s">
        <v>45</v>
      </c>
      <c r="E29" s="44"/>
      <c r="F29" s="32" t="s">
        <v>46</v>
      </c>
      <c r="G29" s="44"/>
      <c r="H29" s="44"/>
      <c r="I29" s="44"/>
      <c r="J29" s="44"/>
      <c r="K29" s="44"/>
      <c r="L29" s="514">
        <v>0.21</v>
      </c>
      <c r="M29" s="513"/>
      <c r="N29" s="513"/>
      <c r="O29" s="513"/>
      <c r="P29" s="513"/>
      <c r="Q29" s="44"/>
      <c r="R29" s="44"/>
      <c r="S29" s="44"/>
      <c r="T29" s="44"/>
      <c r="U29" s="44"/>
      <c r="V29" s="44"/>
      <c r="W29" s="512">
        <f>ROUND(AZ54, 2)</f>
        <v>0</v>
      </c>
      <c r="X29" s="513"/>
      <c r="Y29" s="513"/>
      <c r="Z29" s="513"/>
      <c r="AA29" s="513"/>
      <c r="AB29" s="513"/>
      <c r="AC29" s="513"/>
      <c r="AD29" s="513"/>
      <c r="AE29" s="513"/>
      <c r="AF29" s="44"/>
      <c r="AG29" s="44"/>
      <c r="AH29" s="44"/>
      <c r="AI29" s="44"/>
      <c r="AJ29" s="44"/>
      <c r="AK29" s="512">
        <f>ROUND(AV54, 2)</f>
        <v>0</v>
      </c>
      <c r="AL29" s="513"/>
      <c r="AM29" s="513"/>
      <c r="AN29" s="513"/>
      <c r="AO29" s="513"/>
      <c r="AP29" s="44"/>
      <c r="AQ29" s="44"/>
      <c r="AR29" s="45"/>
      <c r="BE29" s="502"/>
    </row>
    <row r="30" spans="1:71" s="3" customFormat="1" ht="14.45" customHeight="1" x14ac:dyDescent="0.2">
      <c r="B30" s="43"/>
      <c r="C30" s="44"/>
      <c r="D30" s="44"/>
      <c r="E30" s="44"/>
      <c r="F30" s="32" t="s">
        <v>47</v>
      </c>
      <c r="G30" s="44"/>
      <c r="H30" s="44"/>
      <c r="I30" s="44"/>
      <c r="J30" s="44"/>
      <c r="K30" s="44"/>
      <c r="L30" s="514">
        <v>0.12</v>
      </c>
      <c r="M30" s="513"/>
      <c r="N30" s="513"/>
      <c r="O30" s="513"/>
      <c r="P30" s="513"/>
      <c r="Q30" s="44"/>
      <c r="R30" s="44"/>
      <c r="S30" s="44"/>
      <c r="T30" s="44"/>
      <c r="U30" s="44"/>
      <c r="V30" s="44"/>
      <c r="W30" s="512">
        <f>ROUND(BA54, 2)</f>
        <v>0</v>
      </c>
      <c r="X30" s="513"/>
      <c r="Y30" s="513"/>
      <c r="Z30" s="513"/>
      <c r="AA30" s="513"/>
      <c r="AB30" s="513"/>
      <c r="AC30" s="513"/>
      <c r="AD30" s="513"/>
      <c r="AE30" s="513"/>
      <c r="AF30" s="44"/>
      <c r="AG30" s="44"/>
      <c r="AH30" s="44"/>
      <c r="AI30" s="44"/>
      <c r="AJ30" s="44"/>
      <c r="AK30" s="512">
        <f>ROUND(AW54, 2)</f>
        <v>0</v>
      </c>
      <c r="AL30" s="513"/>
      <c r="AM30" s="513"/>
      <c r="AN30" s="513"/>
      <c r="AO30" s="513"/>
      <c r="AP30" s="44"/>
      <c r="AQ30" s="44"/>
      <c r="AR30" s="45"/>
      <c r="BE30" s="502"/>
    </row>
    <row r="31" spans="1:71" s="3" customFormat="1" ht="14.45" hidden="1" customHeight="1" x14ac:dyDescent="0.2">
      <c r="B31" s="43"/>
      <c r="C31" s="44"/>
      <c r="D31" s="44"/>
      <c r="E31" s="44"/>
      <c r="F31" s="32" t="s">
        <v>48</v>
      </c>
      <c r="G31" s="44"/>
      <c r="H31" s="44"/>
      <c r="I31" s="44"/>
      <c r="J31" s="44"/>
      <c r="K31" s="44"/>
      <c r="L31" s="514">
        <v>0.21</v>
      </c>
      <c r="M31" s="513"/>
      <c r="N31" s="513"/>
      <c r="O31" s="513"/>
      <c r="P31" s="513"/>
      <c r="Q31" s="44"/>
      <c r="R31" s="44"/>
      <c r="S31" s="44"/>
      <c r="T31" s="44"/>
      <c r="U31" s="44"/>
      <c r="V31" s="44"/>
      <c r="W31" s="512">
        <f>ROUND(BB54, 2)</f>
        <v>0</v>
      </c>
      <c r="X31" s="513"/>
      <c r="Y31" s="513"/>
      <c r="Z31" s="513"/>
      <c r="AA31" s="513"/>
      <c r="AB31" s="513"/>
      <c r="AC31" s="513"/>
      <c r="AD31" s="513"/>
      <c r="AE31" s="513"/>
      <c r="AF31" s="44"/>
      <c r="AG31" s="44"/>
      <c r="AH31" s="44"/>
      <c r="AI31" s="44"/>
      <c r="AJ31" s="44"/>
      <c r="AK31" s="512">
        <v>0</v>
      </c>
      <c r="AL31" s="513"/>
      <c r="AM31" s="513"/>
      <c r="AN31" s="513"/>
      <c r="AO31" s="513"/>
      <c r="AP31" s="44"/>
      <c r="AQ31" s="44"/>
      <c r="AR31" s="45"/>
      <c r="BE31" s="502"/>
    </row>
    <row r="32" spans="1:71" s="3" customFormat="1" ht="14.45" hidden="1" customHeight="1" x14ac:dyDescent="0.2">
      <c r="B32" s="43"/>
      <c r="C32" s="44"/>
      <c r="D32" s="44"/>
      <c r="E32" s="44"/>
      <c r="F32" s="32" t="s">
        <v>49</v>
      </c>
      <c r="G32" s="44"/>
      <c r="H32" s="44"/>
      <c r="I32" s="44"/>
      <c r="J32" s="44"/>
      <c r="K32" s="44"/>
      <c r="L32" s="514">
        <v>0.12</v>
      </c>
      <c r="M32" s="513"/>
      <c r="N32" s="513"/>
      <c r="O32" s="513"/>
      <c r="P32" s="513"/>
      <c r="Q32" s="44"/>
      <c r="R32" s="44"/>
      <c r="S32" s="44"/>
      <c r="T32" s="44"/>
      <c r="U32" s="44"/>
      <c r="V32" s="44"/>
      <c r="W32" s="512">
        <f>ROUND(BC54, 2)</f>
        <v>0</v>
      </c>
      <c r="X32" s="513"/>
      <c r="Y32" s="513"/>
      <c r="Z32" s="513"/>
      <c r="AA32" s="513"/>
      <c r="AB32" s="513"/>
      <c r="AC32" s="513"/>
      <c r="AD32" s="513"/>
      <c r="AE32" s="513"/>
      <c r="AF32" s="44"/>
      <c r="AG32" s="44"/>
      <c r="AH32" s="44"/>
      <c r="AI32" s="44"/>
      <c r="AJ32" s="44"/>
      <c r="AK32" s="512">
        <v>0</v>
      </c>
      <c r="AL32" s="513"/>
      <c r="AM32" s="513"/>
      <c r="AN32" s="513"/>
      <c r="AO32" s="513"/>
      <c r="AP32" s="44"/>
      <c r="AQ32" s="44"/>
      <c r="AR32" s="45"/>
      <c r="BE32" s="502"/>
    </row>
    <row r="33" spans="1:57" s="3" customFormat="1" ht="14.45" hidden="1" customHeight="1" x14ac:dyDescent="0.2">
      <c r="B33" s="43"/>
      <c r="C33" s="44"/>
      <c r="D33" s="44"/>
      <c r="E33" s="44"/>
      <c r="F33" s="32" t="s">
        <v>50</v>
      </c>
      <c r="G33" s="44"/>
      <c r="H33" s="44"/>
      <c r="I33" s="44"/>
      <c r="J33" s="44"/>
      <c r="K33" s="44"/>
      <c r="L33" s="514">
        <v>0</v>
      </c>
      <c r="M33" s="513"/>
      <c r="N33" s="513"/>
      <c r="O33" s="513"/>
      <c r="P33" s="513"/>
      <c r="Q33" s="44"/>
      <c r="R33" s="44"/>
      <c r="S33" s="44"/>
      <c r="T33" s="44"/>
      <c r="U33" s="44"/>
      <c r="V33" s="44"/>
      <c r="W33" s="512">
        <f>ROUND(BD54, 2)</f>
        <v>0</v>
      </c>
      <c r="X33" s="513"/>
      <c r="Y33" s="513"/>
      <c r="Z33" s="513"/>
      <c r="AA33" s="513"/>
      <c r="AB33" s="513"/>
      <c r="AC33" s="513"/>
      <c r="AD33" s="513"/>
      <c r="AE33" s="513"/>
      <c r="AF33" s="44"/>
      <c r="AG33" s="44"/>
      <c r="AH33" s="44"/>
      <c r="AI33" s="44"/>
      <c r="AJ33" s="44"/>
      <c r="AK33" s="512">
        <v>0</v>
      </c>
      <c r="AL33" s="513"/>
      <c r="AM33" s="513"/>
      <c r="AN33" s="513"/>
      <c r="AO33" s="513"/>
      <c r="AP33" s="44"/>
      <c r="AQ33" s="44"/>
      <c r="AR33" s="45"/>
    </row>
    <row r="34" spans="1:57" s="2" customFormat="1" ht="6.95" customHeight="1" x14ac:dyDescent="0.2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 x14ac:dyDescent="0.2">
      <c r="A35" s="37"/>
      <c r="B35" s="38"/>
      <c r="C35" s="46"/>
      <c r="D35" s="47" t="s">
        <v>51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52</v>
      </c>
      <c r="U35" s="48"/>
      <c r="V35" s="48"/>
      <c r="W35" s="48"/>
      <c r="X35" s="518" t="s">
        <v>53</v>
      </c>
      <c r="Y35" s="516"/>
      <c r="Z35" s="516"/>
      <c r="AA35" s="516"/>
      <c r="AB35" s="516"/>
      <c r="AC35" s="48"/>
      <c r="AD35" s="48"/>
      <c r="AE35" s="48"/>
      <c r="AF35" s="48"/>
      <c r="AG35" s="48"/>
      <c r="AH35" s="48"/>
      <c r="AI35" s="48"/>
      <c r="AJ35" s="48"/>
      <c r="AK35" s="515">
        <f>SUM(AK26:AK33)</f>
        <v>0</v>
      </c>
      <c r="AL35" s="516"/>
      <c r="AM35" s="516"/>
      <c r="AN35" s="516"/>
      <c r="AO35" s="517"/>
      <c r="AP35" s="46"/>
      <c r="AQ35" s="46"/>
      <c r="AR35" s="42"/>
      <c r="BE35" s="37"/>
    </row>
    <row r="36" spans="1:57" s="2" customFormat="1" ht="6.95" customHeight="1" x14ac:dyDescent="0.2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 x14ac:dyDescent="0.2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 x14ac:dyDescent="0.2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 x14ac:dyDescent="0.2">
      <c r="A42" s="37"/>
      <c r="B42" s="38"/>
      <c r="C42" s="26" t="s">
        <v>54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 x14ac:dyDescent="0.2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 x14ac:dyDescent="0.2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_25001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 x14ac:dyDescent="0.2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491" t="str">
        <f>K6</f>
        <v>Předávací stanice, Budovcova 1325</v>
      </c>
      <c r="M45" s="492"/>
      <c r="N45" s="492"/>
      <c r="O45" s="492"/>
      <c r="P45" s="492"/>
      <c r="Q45" s="492"/>
      <c r="R45" s="492"/>
      <c r="S45" s="492"/>
      <c r="T45" s="492"/>
      <c r="U45" s="492"/>
      <c r="V45" s="492"/>
      <c r="W45" s="492"/>
      <c r="X45" s="492"/>
      <c r="Y45" s="492"/>
      <c r="Z45" s="492"/>
      <c r="AA45" s="492"/>
      <c r="AB45" s="492"/>
      <c r="AC45" s="492"/>
      <c r="AD45" s="492"/>
      <c r="AE45" s="492"/>
      <c r="AF45" s="492"/>
      <c r="AG45" s="492"/>
      <c r="AH45" s="492"/>
      <c r="AI45" s="492"/>
      <c r="AJ45" s="492"/>
      <c r="AK45" s="492"/>
      <c r="AL45" s="492"/>
      <c r="AM45" s="492"/>
      <c r="AN45" s="492"/>
      <c r="AO45" s="492"/>
      <c r="AP45" s="59"/>
      <c r="AQ45" s="59"/>
      <c r="AR45" s="60"/>
    </row>
    <row r="46" spans="1:57" s="2" customFormat="1" ht="6.95" customHeight="1" x14ac:dyDescent="0.2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 x14ac:dyDescent="0.2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Poděbrady, ulice: Budovcova, Jižní, Žižkova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522" t="str">
        <f>IF(AN8= "","",AN8)</f>
        <v>15. 12. 2024</v>
      </c>
      <c r="AN47" s="522"/>
      <c r="AO47" s="39"/>
      <c r="AP47" s="39"/>
      <c r="AQ47" s="39"/>
      <c r="AR47" s="42"/>
      <c r="BE47" s="37"/>
    </row>
    <row r="48" spans="1:57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40.15" customHeight="1" x14ac:dyDescent="0.2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Poděbrady,Jiřího nám. 20/I,29031 Poděbrady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32</v>
      </c>
      <c r="AJ49" s="39"/>
      <c r="AK49" s="39"/>
      <c r="AL49" s="39"/>
      <c r="AM49" s="493" t="str">
        <f>IF(E17="","",E17)</f>
        <v>TZB Kladno s.r.o.,Třebízského 466, 273 09, Kladno</v>
      </c>
      <c r="AN49" s="494"/>
      <c r="AO49" s="494"/>
      <c r="AP49" s="494"/>
      <c r="AQ49" s="39"/>
      <c r="AR49" s="42"/>
      <c r="AS49" s="524" t="s">
        <v>55</v>
      </c>
      <c r="AT49" s="525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 x14ac:dyDescent="0.2">
      <c r="A50" s="37"/>
      <c r="B50" s="38"/>
      <c r="C50" s="32" t="s">
        <v>30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493" t="str">
        <f>IF(E20="","",E20)</f>
        <v xml:space="preserve">Eva Vopalecká </v>
      </c>
      <c r="AN50" s="494"/>
      <c r="AO50" s="494"/>
      <c r="AP50" s="494"/>
      <c r="AQ50" s="39"/>
      <c r="AR50" s="42"/>
      <c r="AS50" s="526"/>
      <c r="AT50" s="527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 x14ac:dyDescent="0.2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528"/>
      <c r="AT51" s="529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 x14ac:dyDescent="0.2">
      <c r="A52" s="37"/>
      <c r="B52" s="38"/>
      <c r="C52" s="486" t="s">
        <v>56</v>
      </c>
      <c r="D52" s="487"/>
      <c r="E52" s="487"/>
      <c r="F52" s="487"/>
      <c r="G52" s="487"/>
      <c r="H52" s="69"/>
      <c r="I52" s="490" t="s">
        <v>57</v>
      </c>
      <c r="J52" s="487"/>
      <c r="K52" s="487"/>
      <c r="L52" s="487"/>
      <c r="M52" s="487"/>
      <c r="N52" s="487"/>
      <c r="O52" s="487"/>
      <c r="P52" s="487"/>
      <c r="Q52" s="487"/>
      <c r="R52" s="487"/>
      <c r="S52" s="487"/>
      <c r="T52" s="487"/>
      <c r="U52" s="487"/>
      <c r="V52" s="487"/>
      <c r="W52" s="487"/>
      <c r="X52" s="487"/>
      <c r="Y52" s="487"/>
      <c r="Z52" s="487"/>
      <c r="AA52" s="487"/>
      <c r="AB52" s="487"/>
      <c r="AC52" s="487"/>
      <c r="AD52" s="487"/>
      <c r="AE52" s="487"/>
      <c r="AF52" s="487"/>
      <c r="AG52" s="521" t="s">
        <v>58</v>
      </c>
      <c r="AH52" s="487"/>
      <c r="AI52" s="487"/>
      <c r="AJ52" s="487"/>
      <c r="AK52" s="487"/>
      <c r="AL52" s="487"/>
      <c r="AM52" s="487"/>
      <c r="AN52" s="490" t="s">
        <v>59</v>
      </c>
      <c r="AO52" s="487"/>
      <c r="AP52" s="487"/>
      <c r="AQ52" s="70" t="s">
        <v>60</v>
      </c>
      <c r="AR52" s="42"/>
      <c r="AS52" s="71" t="s">
        <v>61</v>
      </c>
      <c r="AT52" s="72" t="s">
        <v>62</v>
      </c>
      <c r="AU52" s="72" t="s">
        <v>63</v>
      </c>
      <c r="AV52" s="72" t="s">
        <v>64</v>
      </c>
      <c r="AW52" s="72" t="s">
        <v>65</v>
      </c>
      <c r="AX52" s="72" t="s">
        <v>66</v>
      </c>
      <c r="AY52" s="72" t="s">
        <v>67</v>
      </c>
      <c r="AZ52" s="72" t="s">
        <v>68</v>
      </c>
      <c r="BA52" s="72" t="s">
        <v>69</v>
      </c>
      <c r="BB52" s="72" t="s">
        <v>70</v>
      </c>
      <c r="BC52" s="72" t="s">
        <v>71</v>
      </c>
      <c r="BD52" s="73" t="s">
        <v>72</v>
      </c>
      <c r="BE52" s="37"/>
    </row>
    <row r="53" spans="1:91" s="2" customFormat="1" ht="10.9" customHeight="1" x14ac:dyDescent="0.2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 x14ac:dyDescent="0.2">
      <c r="B54" s="77"/>
      <c r="C54" s="78" t="s">
        <v>73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499">
        <f>ROUND(AG55+AG59+AG65+AG67,2)</f>
        <v>0</v>
      </c>
      <c r="AH54" s="499"/>
      <c r="AI54" s="499"/>
      <c r="AJ54" s="499"/>
      <c r="AK54" s="499"/>
      <c r="AL54" s="499"/>
      <c r="AM54" s="499"/>
      <c r="AN54" s="523">
        <f t="shared" ref="AN54:AN64" si="0">SUM(AG54,AT54)</f>
        <v>0</v>
      </c>
      <c r="AO54" s="523"/>
      <c r="AP54" s="523"/>
      <c r="AQ54" s="81" t="s">
        <v>19</v>
      </c>
      <c r="AR54" s="82"/>
      <c r="AS54" s="83">
        <f>ROUND(AS55+AS59+AS65+AS67,2)</f>
        <v>0</v>
      </c>
      <c r="AT54" s="84">
        <f t="shared" ref="AT54:AT67" si="1">ROUND(SUM(AV54:AW54),2)</f>
        <v>0</v>
      </c>
      <c r="AU54" s="85">
        <f>ROUND(AU55+AU59+AU65+AU67,5)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ROUND(AZ55+AZ59+AZ65+AZ67,2)</f>
        <v>0</v>
      </c>
      <c r="BA54" s="84">
        <f>ROUND(BA55+BA59+BA65+BA67,2)</f>
        <v>0</v>
      </c>
      <c r="BB54" s="84">
        <f>ROUND(BB55+BB59+BB65+BB67,2)</f>
        <v>0</v>
      </c>
      <c r="BC54" s="84">
        <f>ROUND(BC55+BC59+BC65+BC67,2)</f>
        <v>0</v>
      </c>
      <c r="BD54" s="86">
        <f>ROUND(BD55+BD59+BD65+BD67,2)</f>
        <v>0</v>
      </c>
      <c r="BS54" s="87" t="s">
        <v>74</v>
      </c>
      <c r="BT54" s="87" t="s">
        <v>75</v>
      </c>
      <c r="BU54" s="88" t="s">
        <v>76</v>
      </c>
      <c r="BV54" s="87" t="s">
        <v>77</v>
      </c>
      <c r="BW54" s="87" t="s">
        <v>5</v>
      </c>
      <c r="BX54" s="87" t="s">
        <v>78</v>
      </c>
      <c r="CL54" s="87" t="s">
        <v>19</v>
      </c>
    </row>
    <row r="55" spans="1:91" s="7" customFormat="1" ht="16.5" customHeight="1" x14ac:dyDescent="0.2">
      <c r="B55" s="89"/>
      <c r="C55" s="90"/>
      <c r="D55" s="488" t="s">
        <v>79</v>
      </c>
      <c r="E55" s="488"/>
      <c r="F55" s="488"/>
      <c r="G55" s="488"/>
      <c r="H55" s="488"/>
      <c r="I55" s="91"/>
      <c r="J55" s="488" t="s">
        <v>80</v>
      </c>
      <c r="K55" s="488"/>
      <c r="L55" s="488"/>
      <c r="M55" s="488"/>
      <c r="N55" s="488"/>
      <c r="O55" s="488"/>
      <c r="P55" s="488"/>
      <c r="Q55" s="488"/>
      <c r="R55" s="488"/>
      <c r="S55" s="488"/>
      <c r="T55" s="488"/>
      <c r="U55" s="488"/>
      <c r="V55" s="488"/>
      <c r="W55" s="488"/>
      <c r="X55" s="488"/>
      <c r="Y55" s="488"/>
      <c r="Z55" s="488"/>
      <c r="AA55" s="488"/>
      <c r="AB55" s="488"/>
      <c r="AC55" s="488"/>
      <c r="AD55" s="488"/>
      <c r="AE55" s="488"/>
      <c r="AF55" s="488"/>
      <c r="AG55" s="520">
        <f>ROUND(SUM(AG56:AG58),2)</f>
        <v>0</v>
      </c>
      <c r="AH55" s="498"/>
      <c r="AI55" s="498"/>
      <c r="AJ55" s="498"/>
      <c r="AK55" s="498"/>
      <c r="AL55" s="498"/>
      <c r="AM55" s="498"/>
      <c r="AN55" s="497">
        <f t="shared" si="0"/>
        <v>0</v>
      </c>
      <c r="AO55" s="498"/>
      <c r="AP55" s="498"/>
      <c r="AQ55" s="92" t="s">
        <v>81</v>
      </c>
      <c r="AR55" s="93"/>
      <c r="AS55" s="94">
        <f>ROUND(SUM(AS56:AS58),2)</f>
        <v>0</v>
      </c>
      <c r="AT55" s="95">
        <f t="shared" si="1"/>
        <v>0</v>
      </c>
      <c r="AU55" s="96">
        <f>ROUND(SUM(AU56:AU58),5)</f>
        <v>0</v>
      </c>
      <c r="AV55" s="95">
        <f>ROUND(AZ55*L29,2)</f>
        <v>0</v>
      </c>
      <c r="AW55" s="95">
        <f>ROUND(BA55*L30,2)</f>
        <v>0</v>
      </c>
      <c r="AX55" s="95">
        <f>ROUND(BB55*L29,2)</f>
        <v>0</v>
      </c>
      <c r="AY55" s="95">
        <f>ROUND(BC55*L30,2)</f>
        <v>0</v>
      </c>
      <c r="AZ55" s="95">
        <f>ROUND(SUM(AZ56:AZ58),2)</f>
        <v>0</v>
      </c>
      <c r="BA55" s="95">
        <f>ROUND(SUM(BA56:BA58),2)</f>
        <v>0</v>
      </c>
      <c r="BB55" s="95">
        <f>ROUND(SUM(BB56:BB58),2)</f>
        <v>0</v>
      </c>
      <c r="BC55" s="95">
        <f>ROUND(SUM(BC56:BC58),2)</f>
        <v>0</v>
      </c>
      <c r="BD55" s="97">
        <f>ROUND(SUM(BD56:BD58),2)</f>
        <v>0</v>
      </c>
      <c r="BS55" s="98" t="s">
        <v>74</v>
      </c>
      <c r="BT55" s="98" t="s">
        <v>82</v>
      </c>
      <c r="BU55" s="98" t="s">
        <v>76</v>
      </c>
      <c r="BV55" s="98" t="s">
        <v>77</v>
      </c>
      <c r="BW55" s="98" t="s">
        <v>83</v>
      </c>
      <c r="BX55" s="98" t="s">
        <v>5</v>
      </c>
      <c r="CL55" s="98" t="s">
        <v>19</v>
      </c>
      <c r="CM55" s="98" t="s">
        <v>84</v>
      </c>
    </row>
    <row r="56" spans="1:91" s="4" customFormat="1" ht="23.25" customHeight="1" x14ac:dyDescent="0.2">
      <c r="A56" s="99" t="s">
        <v>85</v>
      </c>
      <c r="B56" s="54"/>
      <c r="C56" s="100"/>
      <c r="D56" s="100"/>
      <c r="E56" s="489" t="s">
        <v>86</v>
      </c>
      <c r="F56" s="489"/>
      <c r="G56" s="489"/>
      <c r="H56" s="489"/>
      <c r="I56" s="489"/>
      <c r="J56" s="100"/>
      <c r="K56" s="489" t="s">
        <v>87</v>
      </c>
      <c r="L56" s="489"/>
      <c r="M56" s="489"/>
      <c r="N56" s="489"/>
      <c r="O56" s="489"/>
      <c r="P56" s="489"/>
      <c r="Q56" s="489"/>
      <c r="R56" s="489"/>
      <c r="S56" s="489"/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D56" s="489"/>
      <c r="AE56" s="489"/>
      <c r="AF56" s="489"/>
      <c r="AG56" s="495">
        <f>'SO 01_D.1.1 -  Architekto...'!J32</f>
        <v>0</v>
      </c>
      <c r="AH56" s="496"/>
      <c r="AI56" s="496"/>
      <c r="AJ56" s="496"/>
      <c r="AK56" s="496"/>
      <c r="AL56" s="496"/>
      <c r="AM56" s="496"/>
      <c r="AN56" s="495">
        <f t="shared" si="0"/>
        <v>0</v>
      </c>
      <c r="AO56" s="496"/>
      <c r="AP56" s="496"/>
      <c r="AQ56" s="101" t="s">
        <v>88</v>
      </c>
      <c r="AR56" s="56"/>
      <c r="AS56" s="102">
        <v>0</v>
      </c>
      <c r="AT56" s="103">
        <f t="shared" si="1"/>
        <v>0</v>
      </c>
      <c r="AU56" s="104">
        <f>'SO 01_D.1.1 -  Architekto...'!P98</f>
        <v>0</v>
      </c>
      <c r="AV56" s="103">
        <f>'SO 01_D.1.1 -  Architekto...'!J35</f>
        <v>0</v>
      </c>
      <c r="AW56" s="103">
        <f>'SO 01_D.1.1 -  Architekto...'!J36</f>
        <v>0</v>
      </c>
      <c r="AX56" s="103">
        <f>'SO 01_D.1.1 -  Architekto...'!J37</f>
        <v>0</v>
      </c>
      <c r="AY56" s="103">
        <f>'SO 01_D.1.1 -  Architekto...'!J38</f>
        <v>0</v>
      </c>
      <c r="AZ56" s="103">
        <f>'SO 01_D.1.1 -  Architekto...'!F35</f>
        <v>0</v>
      </c>
      <c r="BA56" s="103">
        <f>'SO 01_D.1.1 -  Architekto...'!F36</f>
        <v>0</v>
      </c>
      <c r="BB56" s="103">
        <f>'SO 01_D.1.1 -  Architekto...'!F37</f>
        <v>0</v>
      </c>
      <c r="BC56" s="103">
        <f>'SO 01_D.1.1 -  Architekto...'!F38</f>
        <v>0</v>
      </c>
      <c r="BD56" s="105">
        <f>'SO 01_D.1.1 -  Architekto...'!F39</f>
        <v>0</v>
      </c>
      <c r="BT56" s="106" t="s">
        <v>84</v>
      </c>
      <c r="BV56" s="106" t="s">
        <v>77</v>
      </c>
      <c r="BW56" s="106" t="s">
        <v>89</v>
      </c>
      <c r="BX56" s="106" t="s">
        <v>83</v>
      </c>
      <c r="CL56" s="106" t="s">
        <v>19</v>
      </c>
    </row>
    <row r="57" spans="1:91" s="4" customFormat="1" ht="23.25" customHeight="1" x14ac:dyDescent="0.2">
      <c r="A57" s="99" t="s">
        <v>85</v>
      </c>
      <c r="B57" s="54"/>
      <c r="C57" s="100"/>
      <c r="D57" s="100"/>
      <c r="E57" s="489" t="s">
        <v>90</v>
      </c>
      <c r="F57" s="489"/>
      <c r="G57" s="489"/>
      <c r="H57" s="489"/>
      <c r="I57" s="489"/>
      <c r="J57" s="100"/>
      <c r="K57" s="489" t="s">
        <v>91</v>
      </c>
      <c r="L57" s="489"/>
      <c r="M57" s="489"/>
      <c r="N57" s="489"/>
      <c r="O57" s="489"/>
      <c r="P57" s="489"/>
      <c r="Q57" s="489"/>
      <c r="R57" s="489"/>
      <c r="S57" s="489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89"/>
      <c r="AG57" s="495">
        <f>'SO 01_D.1.2 - Teplovod'!J32</f>
        <v>0</v>
      </c>
      <c r="AH57" s="496"/>
      <c r="AI57" s="496"/>
      <c r="AJ57" s="496"/>
      <c r="AK57" s="496"/>
      <c r="AL57" s="496"/>
      <c r="AM57" s="496"/>
      <c r="AN57" s="495">
        <f t="shared" si="0"/>
        <v>0</v>
      </c>
      <c r="AO57" s="496"/>
      <c r="AP57" s="496"/>
      <c r="AQ57" s="101" t="s">
        <v>88</v>
      </c>
      <c r="AR57" s="56"/>
      <c r="AS57" s="102">
        <v>0</v>
      </c>
      <c r="AT57" s="103">
        <f t="shared" si="1"/>
        <v>0</v>
      </c>
      <c r="AU57" s="104">
        <f>'SO 01_D.1.2 - Teplovod'!P91</f>
        <v>0</v>
      </c>
      <c r="AV57" s="103">
        <f>'SO 01_D.1.2 - Teplovod'!J35</f>
        <v>0</v>
      </c>
      <c r="AW57" s="103">
        <f>'SO 01_D.1.2 - Teplovod'!J36</f>
        <v>0</v>
      </c>
      <c r="AX57" s="103">
        <f>'SO 01_D.1.2 - Teplovod'!J37</f>
        <v>0</v>
      </c>
      <c r="AY57" s="103">
        <f>'SO 01_D.1.2 - Teplovod'!J38</f>
        <v>0</v>
      </c>
      <c r="AZ57" s="103">
        <f>'SO 01_D.1.2 - Teplovod'!F35</f>
        <v>0</v>
      </c>
      <c r="BA57" s="103">
        <f>'SO 01_D.1.2 - Teplovod'!F36</f>
        <v>0</v>
      </c>
      <c r="BB57" s="103">
        <f>'SO 01_D.1.2 - Teplovod'!F37</f>
        <v>0</v>
      </c>
      <c r="BC57" s="103">
        <f>'SO 01_D.1.2 - Teplovod'!F38</f>
        <v>0</v>
      </c>
      <c r="BD57" s="105">
        <f>'SO 01_D.1.2 - Teplovod'!F39</f>
        <v>0</v>
      </c>
      <c r="BT57" s="106" t="s">
        <v>84</v>
      </c>
      <c r="BV57" s="106" t="s">
        <v>77</v>
      </c>
      <c r="BW57" s="106" t="s">
        <v>92</v>
      </c>
      <c r="BX57" s="106" t="s">
        <v>83</v>
      </c>
      <c r="CL57" s="106" t="s">
        <v>19</v>
      </c>
    </row>
    <row r="58" spans="1:91" s="4" customFormat="1" ht="23.25" customHeight="1" x14ac:dyDescent="0.2">
      <c r="A58" s="99" t="s">
        <v>85</v>
      </c>
      <c r="B58" s="54"/>
      <c r="C58" s="100"/>
      <c r="D58" s="100"/>
      <c r="E58" s="489" t="s">
        <v>93</v>
      </c>
      <c r="F58" s="489"/>
      <c r="G58" s="489"/>
      <c r="H58" s="489"/>
      <c r="I58" s="489"/>
      <c r="J58" s="100"/>
      <c r="K58" s="489" t="s">
        <v>94</v>
      </c>
      <c r="L58" s="489"/>
      <c r="M58" s="489"/>
      <c r="N58" s="489"/>
      <c r="O58" s="489"/>
      <c r="P58" s="489"/>
      <c r="Q58" s="489"/>
      <c r="R58" s="489"/>
      <c r="S58" s="489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89"/>
      <c r="AG58" s="495">
        <f>'SO 01_D.1.4 - Elektroinst...'!J32</f>
        <v>0</v>
      </c>
      <c r="AH58" s="496"/>
      <c r="AI58" s="496"/>
      <c r="AJ58" s="496"/>
      <c r="AK58" s="496"/>
      <c r="AL58" s="496"/>
      <c r="AM58" s="496"/>
      <c r="AN58" s="495">
        <f t="shared" si="0"/>
        <v>0</v>
      </c>
      <c r="AO58" s="496"/>
      <c r="AP58" s="496"/>
      <c r="AQ58" s="101" t="s">
        <v>88</v>
      </c>
      <c r="AR58" s="56"/>
      <c r="AS58" s="102">
        <v>0</v>
      </c>
      <c r="AT58" s="103">
        <f t="shared" si="1"/>
        <v>0</v>
      </c>
      <c r="AU58" s="104">
        <f>'SO 01_D.1.4 - Elektroinst...'!P92</f>
        <v>0</v>
      </c>
      <c r="AV58" s="103">
        <f>'SO 01_D.1.4 - Elektroinst...'!J35</f>
        <v>0</v>
      </c>
      <c r="AW58" s="103">
        <f>'SO 01_D.1.4 - Elektroinst...'!J36</f>
        <v>0</v>
      </c>
      <c r="AX58" s="103">
        <f>'SO 01_D.1.4 - Elektroinst...'!J37</f>
        <v>0</v>
      </c>
      <c r="AY58" s="103">
        <f>'SO 01_D.1.4 - Elektroinst...'!J38</f>
        <v>0</v>
      </c>
      <c r="AZ58" s="103">
        <f>'SO 01_D.1.4 - Elektroinst...'!F35</f>
        <v>0</v>
      </c>
      <c r="BA58" s="103">
        <f>'SO 01_D.1.4 - Elektroinst...'!F36</f>
        <v>0</v>
      </c>
      <c r="BB58" s="103">
        <f>'SO 01_D.1.4 - Elektroinst...'!F37</f>
        <v>0</v>
      </c>
      <c r="BC58" s="103">
        <f>'SO 01_D.1.4 - Elektroinst...'!F38</f>
        <v>0</v>
      </c>
      <c r="BD58" s="105">
        <f>'SO 01_D.1.4 - Elektroinst...'!F39</f>
        <v>0</v>
      </c>
      <c r="BT58" s="106" t="s">
        <v>84</v>
      </c>
      <c r="BV58" s="106" t="s">
        <v>77</v>
      </c>
      <c r="BW58" s="106" t="s">
        <v>95</v>
      </c>
      <c r="BX58" s="106" t="s">
        <v>83</v>
      </c>
      <c r="CL58" s="106" t="s">
        <v>19</v>
      </c>
    </row>
    <row r="59" spans="1:91" s="7" customFormat="1" ht="16.5" customHeight="1" x14ac:dyDescent="0.2">
      <c r="B59" s="89"/>
      <c r="C59" s="90"/>
      <c r="D59" s="488" t="s">
        <v>96</v>
      </c>
      <c r="E59" s="488"/>
      <c r="F59" s="488"/>
      <c r="G59" s="488"/>
      <c r="H59" s="488"/>
      <c r="I59" s="91"/>
      <c r="J59" s="488" t="s">
        <v>97</v>
      </c>
      <c r="K59" s="488"/>
      <c r="L59" s="488"/>
      <c r="M59" s="488"/>
      <c r="N59" s="488"/>
      <c r="O59" s="488"/>
      <c r="P59" s="488"/>
      <c r="Q59" s="488"/>
      <c r="R59" s="488"/>
      <c r="S59" s="488"/>
      <c r="T59" s="488"/>
      <c r="U59" s="488"/>
      <c r="V59" s="488"/>
      <c r="W59" s="488"/>
      <c r="X59" s="488"/>
      <c r="Y59" s="488"/>
      <c r="Z59" s="488"/>
      <c r="AA59" s="488"/>
      <c r="AB59" s="488"/>
      <c r="AC59" s="488"/>
      <c r="AD59" s="488"/>
      <c r="AE59" s="488"/>
      <c r="AF59" s="488"/>
      <c r="AG59" s="520">
        <f>ROUND(SUM(AG60:AG64),2)</f>
        <v>0</v>
      </c>
      <c r="AH59" s="498"/>
      <c r="AI59" s="498"/>
      <c r="AJ59" s="498"/>
      <c r="AK59" s="498"/>
      <c r="AL59" s="498"/>
      <c r="AM59" s="498"/>
      <c r="AN59" s="497">
        <f t="shared" si="0"/>
        <v>0</v>
      </c>
      <c r="AO59" s="498"/>
      <c r="AP59" s="498"/>
      <c r="AQ59" s="92" t="s">
        <v>81</v>
      </c>
      <c r="AR59" s="93"/>
      <c r="AS59" s="94">
        <f>ROUND(SUM(AS60:AS64),2)</f>
        <v>0</v>
      </c>
      <c r="AT59" s="95">
        <f t="shared" si="1"/>
        <v>0</v>
      </c>
      <c r="AU59" s="96">
        <f>ROUND(SUM(AU60:AU64),5)</f>
        <v>0</v>
      </c>
      <c r="AV59" s="95">
        <f>ROUND(AZ59*L29,2)</f>
        <v>0</v>
      </c>
      <c r="AW59" s="95">
        <f>ROUND(BA59*L30,2)</f>
        <v>0</v>
      </c>
      <c r="AX59" s="95">
        <f>ROUND(BB59*L29,2)</f>
        <v>0</v>
      </c>
      <c r="AY59" s="95">
        <f>ROUND(BC59*L30,2)</f>
        <v>0</v>
      </c>
      <c r="AZ59" s="95">
        <f>ROUND(SUM(AZ60:AZ64),2)</f>
        <v>0</v>
      </c>
      <c r="BA59" s="95">
        <f>ROUND(SUM(BA60:BA64),2)</f>
        <v>0</v>
      </c>
      <c r="BB59" s="95">
        <f>ROUND(SUM(BB60:BB64),2)</f>
        <v>0</v>
      </c>
      <c r="BC59" s="95">
        <f>ROUND(SUM(BC60:BC64),2)</f>
        <v>0</v>
      </c>
      <c r="BD59" s="97">
        <f>ROUND(SUM(BD60:BD64),2)</f>
        <v>0</v>
      </c>
      <c r="BS59" s="98" t="s">
        <v>74</v>
      </c>
      <c r="BT59" s="98" t="s">
        <v>82</v>
      </c>
      <c r="BU59" s="98" t="s">
        <v>76</v>
      </c>
      <c r="BV59" s="98" t="s">
        <v>77</v>
      </c>
      <c r="BW59" s="98" t="s">
        <v>98</v>
      </c>
      <c r="BX59" s="98" t="s">
        <v>5</v>
      </c>
      <c r="CL59" s="98" t="s">
        <v>19</v>
      </c>
      <c r="CM59" s="98" t="s">
        <v>84</v>
      </c>
    </row>
    <row r="60" spans="1:91" s="4" customFormat="1" ht="23.25" customHeight="1" x14ac:dyDescent="0.2">
      <c r="A60" s="99" t="s">
        <v>85</v>
      </c>
      <c r="B60" s="54"/>
      <c r="C60" s="100"/>
      <c r="D60" s="100"/>
      <c r="E60" s="489" t="s">
        <v>99</v>
      </c>
      <c r="F60" s="489"/>
      <c r="G60" s="489"/>
      <c r="H60" s="489"/>
      <c r="I60" s="489"/>
      <c r="J60" s="100"/>
      <c r="K60" s="489" t="s">
        <v>100</v>
      </c>
      <c r="L60" s="489"/>
      <c r="M60" s="489"/>
      <c r="N60" s="489"/>
      <c r="O60" s="489"/>
      <c r="P60" s="489"/>
      <c r="Q60" s="489"/>
      <c r="R60" s="489"/>
      <c r="S60" s="489"/>
      <c r="T60" s="489"/>
      <c r="U60" s="489"/>
      <c r="V60" s="489"/>
      <c r="W60" s="489"/>
      <c r="X60" s="489"/>
      <c r="Y60" s="489"/>
      <c r="Z60" s="489"/>
      <c r="AA60" s="489"/>
      <c r="AB60" s="489"/>
      <c r="AC60" s="489"/>
      <c r="AD60" s="489"/>
      <c r="AE60" s="489"/>
      <c r="AF60" s="489"/>
      <c r="AG60" s="495">
        <f>'SO 02_D.1.1 - Architekton...'!J32</f>
        <v>0</v>
      </c>
      <c r="AH60" s="496"/>
      <c r="AI60" s="496"/>
      <c r="AJ60" s="496"/>
      <c r="AK60" s="496"/>
      <c r="AL60" s="496"/>
      <c r="AM60" s="496"/>
      <c r="AN60" s="495">
        <f t="shared" si="0"/>
        <v>0</v>
      </c>
      <c r="AO60" s="496"/>
      <c r="AP60" s="496"/>
      <c r="AQ60" s="101" t="s">
        <v>88</v>
      </c>
      <c r="AR60" s="56"/>
      <c r="AS60" s="102">
        <v>0</v>
      </c>
      <c r="AT60" s="103">
        <f t="shared" si="1"/>
        <v>0</v>
      </c>
      <c r="AU60" s="104">
        <f>'SO 02_D.1.1 - Architekton...'!P98</f>
        <v>0</v>
      </c>
      <c r="AV60" s="103">
        <f>'SO 02_D.1.1 - Architekton...'!J35</f>
        <v>0</v>
      </c>
      <c r="AW60" s="103">
        <f>'SO 02_D.1.1 - Architekton...'!J36</f>
        <v>0</v>
      </c>
      <c r="AX60" s="103">
        <f>'SO 02_D.1.1 - Architekton...'!J37</f>
        <v>0</v>
      </c>
      <c r="AY60" s="103">
        <f>'SO 02_D.1.1 - Architekton...'!J38</f>
        <v>0</v>
      </c>
      <c r="AZ60" s="103">
        <f>'SO 02_D.1.1 - Architekton...'!F35</f>
        <v>0</v>
      </c>
      <c r="BA60" s="103">
        <f>'SO 02_D.1.1 - Architekton...'!F36</f>
        <v>0</v>
      </c>
      <c r="BB60" s="103">
        <f>'SO 02_D.1.1 - Architekton...'!F37</f>
        <v>0</v>
      </c>
      <c r="BC60" s="103">
        <f>'SO 02_D.1.1 - Architekton...'!F38</f>
        <v>0</v>
      </c>
      <c r="BD60" s="105">
        <f>'SO 02_D.1.1 - Architekton...'!F39</f>
        <v>0</v>
      </c>
      <c r="BT60" s="106" t="s">
        <v>84</v>
      </c>
      <c r="BV60" s="106" t="s">
        <v>77</v>
      </c>
      <c r="BW60" s="106" t="s">
        <v>101</v>
      </c>
      <c r="BX60" s="106" t="s">
        <v>98</v>
      </c>
      <c r="CL60" s="106" t="s">
        <v>19</v>
      </c>
    </row>
    <row r="61" spans="1:91" s="4" customFormat="1" ht="23.25" customHeight="1" x14ac:dyDescent="0.2">
      <c r="A61" s="99" t="s">
        <v>85</v>
      </c>
      <c r="B61" s="54"/>
      <c r="C61" s="100"/>
      <c r="D61" s="100"/>
      <c r="E61" s="489" t="s">
        <v>102</v>
      </c>
      <c r="F61" s="489"/>
      <c r="G61" s="489"/>
      <c r="H61" s="489"/>
      <c r="I61" s="489"/>
      <c r="J61" s="100"/>
      <c r="K61" s="489" t="s">
        <v>103</v>
      </c>
      <c r="L61" s="489"/>
      <c r="M61" s="489"/>
      <c r="N61" s="489"/>
      <c r="O61" s="489"/>
      <c r="P61" s="489"/>
      <c r="Q61" s="489"/>
      <c r="R61" s="489"/>
      <c r="S61" s="489"/>
      <c r="T61" s="489"/>
      <c r="U61" s="489"/>
      <c r="V61" s="489"/>
      <c r="W61" s="489"/>
      <c r="X61" s="489"/>
      <c r="Y61" s="489"/>
      <c r="Z61" s="489"/>
      <c r="AA61" s="489"/>
      <c r="AB61" s="489"/>
      <c r="AC61" s="489"/>
      <c r="AD61" s="489"/>
      <c r="AE61" s="489"/>
      <c r="AF61" s="489"/>
      <c r="AG61" s="495">
        <f>'SO 02_D.1.2 - Technologie...'!J32</f>
        <v>0</v>
      </c>
      <c r="AH61" s="496"/>
      <c r="AI61" s="496"/>
      <c r="AJ61" s="496"/>
      <c r="AK61" s="496"/>
      <c r="AL61" s="496"/>
      <c r="AM61" s="496"/>
      <c r="AN61" s="495">
        <f t="shared" si="0"/>
        <v>0</v>
      </c>
      <c r="AO61" s="496"/>
      <c r="AP61" s="496"/>
      <c r="AQ61" s="101" t="s">
        <v>88</v>
      </c>
      <c r="AR61" s="56"/>
      <c r="AS61" s="102">
        <v>0</v>
      </c>
      <c r="AT61" s="103">
        <f t="shared" si="1"/>
        <v>0</v>
      </c>
      <c r="AU61" s="104">
        <f>'SO 02_D.1.2 - Technologie...'!P99</f>
        <v>0</v>
      </c>
      <c r="AV61" s="103">
        <f>'SO 02_D.1.2 - Technologie...'!J35</f>
        <v>0</v>
      </c>
      <c r="AW61" s="103">
        <f>'SO 02_D.1.2 - Technologie...'!J36</f>
        <v>0</v>
      </c>
      <c r="AX61" s="103">
        <f>'SO 02_D.1.2 - Technologie...'!J37</f>
        <v>0</v>
      </c>
      <c r="AY61" s="103">
        <f>'SO 02_D.1.2 - Technologie...'!J38</f>
        <v>0</v>
      </c>
      <c r="AZ61" s="103">
        <f>'SO 02_D.1.2 - Technologie...'!F35</f>
        <v>0</v>
      </c>
      <c r="BA61" s="103">
        <f>'SO 02_D.1.2 - Technologie...'!F36</f>
        <v>0</v>
      </c>
      <c r="BB61" s="103">
        <f>'SO 02_D.1.2 - Technologie...'!F37</f>
        <v>0</v>
      </c>
      <c r="BC61" s="103">
        <f>'SO 02_D.1.2 - Technologie...'!F38</f>
        <v>0</v>
      </c>
      <c r="BD61" s="105">
        <f>'SO 02_D.1.2 - Technologie...'!F39</f>
        <v>0</v>
      </c>
      <c r="BT61" s="106" t="s">
        <v>84</v>
      </c>
      <c r="BV61" s="106" t="s">
        <v>77</v>
      </c>
      <c r="BW61" s="106" t="s">
        <v>104</v>
      </c>
      <c r="BX61" s="106" t="s">
        <v>98</v>
      </c>
      <c r="CL61" s="106" t="s">
        <v>19</v>
      </c>
    </row>
    <row r="62" spans="1:91" s="4" customFormat="1" ht="23.25" customHeight="1" x14ac:dyDescent="0.2">
      <c r="A62" s="99" t="s">
        <v>85</v>
      </c>
      <c r="B62" s="54"/>
      <c r="C62" s="100"/>
      <c r="D62" s="100"/>
      <c r="E62" s="489" t="s">
        <v>105</v>
      </c>
      <c r="F62" s="489"/>
      <c r="G62" s="489"/>
      <c r="H62" s="489"/>
      <c r="I62" s="489"/>
      <c r="J62" s="100"/>
      <c r="K62" s="489" t="s">
        <v>106</v>
      </c>
      <c r="L62" s="489"/>
      <c r="M62" s="489"/>
      <c r="N62" s="489"/>
      <c r="O62" s="489"/>
      <c r="P62" s="489"/>
      <c r="Q62" s="489"/>
      <c r="R62" s="489"/>
      <c r="S62" s="489"/>
      <c r="T62" s="489"/>
      <c r="U62" s="489"/>
      <c r="V62" s="489"/>
      <c r="W62" s="489"/>
      <c r="X62" s="489"/>
      <c r="Y62" s="489"/>
      <c r="Z62" s="489"/>
      <c r="AA62" s="489"/>
      <c r="AB62" s="489"/>
      <c r="AC62" s="489"/>
      <c r="AD62" s="489"/>
      <c r="AE62" s="489"/>
      <c r="AF62" s="489"/>
      <c r="AG62" s="495">
        <f>'SO 02_D.1.3 - Zdravotechn...'!J32</f>
        <v>0</v>
      </c>
      <c r="AH62" s="496"/>
      <c r="AI62" s="496"/>
      <c r="AJ62" s="496"/>
      <c r="AK62" s="496"/>
      <c r="AL62" s="496"/>
      <c r="AM62" s="496"/>
      <c r="AN62" s="495">
        <f>SUM(AG62,AT62)</f>
        <v>0</v>
      </c>
      <c r="AO62" s="496"/>
      <c r="AP62" s="496"/>
      <c r="AQ62" s="101" t="s">
        <v>88</v>
      </c>
      <c r="AR62" s="56"/>
      <c r="AS62" s="102">
        <v>0</v>
      </c>
      <c r="AT62" s="103">
        <f t="shared" si="1"/>
        <v>0</v>
      </c>
      <c r="AU62" s="104">
        <f>'SO 02_D.1.3 - Zdravotechn...'!P97</f>
        <v>0</v>
      </c>
      <c r="AV62" s="103">
        <f>'SO 02_D.1.3 - Zdravotechn...'!J35</f>
        <v>0</v>
      </c>
      <c r="AW62" s="103">
        <f>'SO 02_D.1.3 - Zdravotechn...'!J36</f>
        <v>0</v>
      </c>
      <c r="AX62" s="103">
        <f>'SO 02_D.1.3 - Zdravotechn...'!J37</f>
        <v>0</v>
      </c>
      <c r="AY62" s="103">
        <f>'SO 02_D.1.3 - Zdravotechn...'!J38</f>
        <v>0</v>
      </c>
      <c r="AZ62" s="103">
        <f>'SO 02_D.1.3 - Zdravotechn...'!F35</f>
        <v>0</v>
      </c>
      <c r="BA62" s="103">
        <f>'SO 02_D.1.3 - Zdravotechn...'!F36</f>
        <v>0</v>
      </c>
      <c r="BB62" s="103">
        <f>'SO 02_D.1.3 - Zdravotechn...'!F37</f>
        <v>0</v>
      </c>
      <c r="BC62" s="103">
        <f>'SO 02_D.1.3 - Zdravotechn...'!F38</f>
        <v>0</v>
      </c>
      <c r="BD62" s="105">
        <f>'SO 02_D.1.3 - Zdravotechn...'!F39</f>
        <v>0</v>
      </c>
      <c r="BT62" s="106" t="s">
        <v>84</v>
      </c>
      <c r="BV62" s="106" t="s">
        <v>77</v>
      </c>
      <c r="BW62" s="106" t="s">
        <v>107</v>
      </c>
      <c r="BX62" s="106" t="s">
        <v>98</v>
      </c>
      <c r="CL62" s="106" t="s">
        <v>19</v>
      </c>
    </row>
    <row r="63" spans="1:91" s="4" customFormat="1" ht="23.25" customHeight="1" x14ac:dyDescent="0.2">
      <c r="A63" s="99" t="s">
        <v>85</v>
      </c>
      <c r="B63" s="54"/>
      <c r="C63" s="100"/>
      <c r="D63" s="100"/>
      <c r="E63" s="489" t="s">
        <v>108</v>
      </c>
      <c r="F63" s="489"/>
      <c r="G63" s="489"/>
      <c r="H63" s="489"/>
      <c r="I63" s="489"/>
      <c r="J63" s="100"/>
      <c r="K63" s="489" t="s">
        <v>109</v>
      </c>
      <c r="L63" s="489"/>
      <c r="M63" s="489"/>
      <c r="N63" s="489"/>
      <c r="O63" s="489"/>
      <c r="P63" s="489"/>
      <c r="Q63" s="489"/>
      <c r="R63" s="489"/>
      <c r="S63" s="489"/>
      <c r="T63" s="489"/>
      <c r="U63" s="489"/>
      <c r="V63" s="489"/>
      <c r="W63" s="489"/>
      <c r="X63" s="489"/>
      <c r="Y63" s="489"/>
      <c r="Z63" s="489"/>
      <c r="AA63" s="489"/>
      <c r="AB63" s="489"/>
      <c r="AC63" s="489"/>
      <c r="AD63" s="489"/>
      <c r="AE63" s="489"/>
      <c r="AF63" s="489"/>
      <c r="AG63" s="495">
        <f>'SO 02_D.1.4. - Elektroins...'!J32</f>
        <v>0</v>
      </c>
      <c r="AH63" s="496"/>
      <c r="AI63" s="496"/>
      <c r="AJ63" s="496"/>
      <c r="AK63" s="496"/>
      <c r="AL63" s="496"/>
      <c r="AM63" s="496"/>
      <c r="AN63" s="495">
        <f t="shared" si="0"/>
        <v>0</v>
      </c>
      <c r="AO63" s="496"/>
      <c r="AP63" s="496"/>
      <c r="AQ63" s="101" t="s">
        <v>88</v>
      </c>
      <c r="AR63" s="56"/>
      <c r="AS63" s="102">
        <v>0</v>
      </c>
      <c r="AT63" s="103">
        <f t="shared" si="1"/>
        <v>0</v>
      </c>
      <c r="AU63" s="104">
        <f>'SO 02_D.1.4. - Elektroins...'!P91</f>
        <v>0</v>
      </c>
      <c r="AV63" s="103">
        <f>'SO 02_D.1.4. - Elektroins...'!J35</f>
        <v>0</v>
      </c>
      <c r="AW63" s="103">
        <f>'SO 02_D.1.4. - Elektroins...'!J36</f>
        <v>0</v>
      </c>
      <c r="AX63" s="103">
        <f>'SO 02_D.1.4. - Elektroins...'!J37</f>
        <v>0</v>
      </c>
      <c r="AY63" s="103">
        <f>'SO 02_D.1.4. - Elektroins...'!J38</f>
        <v>0</v>
      </c>
      <c r="AZ63" s="103">
        <f>'SO 02_D.1.4. - Elektroins...'!F35</f>
        <v>0</v>
      </c>
      <c r="BA63" s="103">
        <f>'SO 02_D.1.4. - Elektroins...'!F36</f>
        <v>0</v>
      </c>
      <c r="BB63" s="103">
        <f>'SO 02_D.1.4. - Elektroins...'!F37</f>
        <v>0</v>
      </c>
      <c r="BC63" s="103">
        <f>'SO 02_D.1.4. - Elektroins...'!F38</f>
        <v>0</v>
      </c>
      <c r="BD63" s="105">
        <f>'SO 02_D.1.4. - Elektroins...'!F39</f>
        <v>0</v>
      </c>
      <c r="BT63" s="106" t="s">
        <v>84</v>
      </c>
      <c r="BV63" s="106" t="s">
        <v>77</v>
      </c>
      <c r="BW63" s="106" t="s">
        <v>110</v>
      </c>
      <c r="BX63" s="106" t="s">
        <v>98</v>
      </c>
      <c r="CL63" s="106" t="s">
        <v>19</v>
      </c>
    </row>
    <row r="64" spans="1:91" s="4" customFormat="1" ht="23.25" customHeight="1" x14ac:dyDescent="0.2">
      <c r="A64" s="99" t="s">
        <v>85</v>
      </c>
      <c r="B64" s="54"/>
      <c r="C64" s="100"/>
      <c r="D64" s="100"/>
      <c r="E64" s="489" t="s">
        <v>111</v>
      </c>
      <c r="F64" s="489"/>
      <c r="G64" s="489"/>
      <c r="H64" s="489"/>
      <c r="I64" s="489"/>
      <c r="J64" s="100"/>
      <c r="K64" s="489" t="s">
        <v>112</v>
      </c>
      <c r="L64" s="489"/>
      <c r="M64" s="489"/>
      <c r="N64" s="489"/>
      <c r="O64" s="489"/>
      <c r="P64" s="489"/>
      <c r="Q64" s="489"/>
      <c r="R64" s="489"/>
      <c r="S64" s="489"/>
      <c r="T64" s="489"/>
      <c r="U64" s="489"/>
      <c r="V64" s="489"/>
      <c r="W64" s="489"/>
      <c r="X64" s="489"/>
      <c r="Y64" s="489"/>
      <c r="Z64" s="489"/>
      <c r="AA64" s="489"/>
      <c r="AB64" s="489"/>
      <c r="AC64" s="489"/>
      <c r="AD64" s="489"/>
      <c r="AE64" s="489"/>
      <c r="AF64" s="489"/>
      <c r="AG64" s="495">
        <f>'SO 02_D.1.5. - Měření a r...'!J32</f>
        <v>0</v>
      </c>
      <c r="AH64" s="496"/>
      <c r="AI64" s="496"/>
      <c r="AJ64" s="496"/>
      <c r="AK64" s="496"/>
      <c r="AL64" s="496"/>
      <c r="AM64" s="496"/>
      <c r="AN64" s="495">
        <f t="shared" si="0"/>
        <v>0</v>
      </c>
      <c r="AO64" s="496"/>
      <c r="AP64" s="496"/>
      <c r="AQ64" s="101" t="s">
        <v>88</v>
      </c>
      <c r="AR64" s="56"/>
      <c r="AS64" s="102">
        <v>0</v>
      </c>
      <c r="AT64" s="103">
        <f t="shared" si="1"/>
        <v>0</v>
      </c>
      <c r="AU64" s="104">
        <f>'SO 02_D.1.5. - Měření a r...'!P95</f>
        <v>0</v>
      </c>
      <c r="AV64" s="103">
        <f>'SO 02_D.1.5. - Měření a r...'!J35</f>
        <v>0</v>
      </c>
      <c r="AW64" s="103">
        <f>'SO 02_D.1.5. - Měření a r...'!J36</f>
        <v>0</v>
      </c>
      <c r="AX64" s="103">
        <f>'SO 02_D.1.5. - Měření a r...'!J37</f>
        <v>0</v>
      </c>
      <c r="AY64" s="103">
        <f>'SO 02_D.1.5. - Měření a r...'!J38</f>
        <v>0</v>
      </c>
      <c r="AZ64" s="103">
        <f>'SO 02_D.1.5. - Měření a r...'!F35</f>
        <v>0</v>
      </c>
      <c r="BA64" s="103">
        <f>'SO 02_D.1.5. - Měření a r...'!F36</f>
        <v>0</v>
      </c>
      <c r="BB64" s="103">
        <f>'SO 02_D.1.5. - Měření a r...'!F37</f>
        <v>0</v>
      </c>
      <c r="BC64" s="103">
        <f>'SO 02_D.1.5. - Měření a r...'!F38</f>
        <v>0</v>
      </c>
      <c r="BD64" s="105">
        <f>'SO 02_D.1.5. - Měření a r...'!F39</f>
        <v>0</v>
      </c>
      <c r="BT64" s="106" t="s">
        <v>84</v>
      </c>
      <c r="BV64" s="106" t="s">
        <v>77</v>
      </c>
      <c r="BW64" s="106" t="s">
        <v>113</v>
      </c>
      <c r="BX64" s="106" t="s">
        <v>98</v>
      </c>
      <c r="CL64" s="106" t="s">
        <v>19</v>
      </c>
    </row>
    <row r="65" spans="1:91" s="7" customFormat="1" ht="16.5" customHeight="1" x14ac:dyDescent="0.2">
      <c r="B65" s="89"/>
      <c r="C65" s="90"/>
      <c r="D65" s="488" t="s">
        <v>114</v>
      </c>
      <c r="E65" s="488"/>
      <c r="F65" s="488"/>
      <c r="G65" s="488"/>
      <c r="H65" s="488"/>
      <c r="I65" s="91"/>
      <c r="J65" s="488" t="s">
        <v>91</v>
      </c>
      <c r="K65" s="488"/>
      <c r="L65" s="488"/>
      <c r="M65" s="488"/>
      <c r="N65" s="488"/>
      <c r="O65" s="488"/>
      <c r="P65" s="488"/>
      <c r="Q65" s="488"/>
      <c r="R65" s="488"/>
      <c r="S65" s="488"/>
      <c r="T65" s="488"/>
      <c r="U65" s="488"/>
      <c r="V65" s="488"/>
      <c r="W65" s="488"/>
      <c r="X65" s="488"/>
      <c r="Y65" s="488"/>
      <c r="Z65" s="488"/>
      <c r="AA65" s="488"/>
      <c r="AB65" s="488"/>
      <c r="AC65" s="488"/>
      <c r="AD65" s="488"/>
      <c r="AE65" s="488"/>
      <c r="AF65" s="488"/>
      <c r="AG65" s="520">
        <f>ROUND(AG66,2)</f>
        <v>0</v>
      </c>
      <c r="AH65" s="498"/>
      <c r="AI65" s="498"/>
      <c r="AJ65" s="498"/>
      <c r="AK65" s="498"/>
      <c r="AL65" s="498"/>
      <c r="AM65" s="498"/>
      <c r="AN65" s="497">
        <f>SUM(AG65,AT65)</f>
        <v>0</v>
      </c>
      <c r="AO65" s="498"/>
      <c r="AP65" s="498"/>
      <c r="AQ65" s="92" t="s">
        <v>81</v>
      </c>
      <c r="AR65" s="93"/>
      <c r="AS65" s="94">
        <f>ROUND(AS66,2)</f>
        <v>0</v>
      </c>
      <c r="AT65" s="95">
        <f t="shared" si="1"/>
        <v>0</v>
      </c>
      <c r="AU65" s="96">
        <f>ROUND(AU66,5)</f>
        <v>0</v>
      </c>
      <c r="AV65" s="95">
        <f>ROUND(AZ65*L29,2)</f>
        <v>0</v>
      </c>
      <c r="AW65" s="95">
        <f>ROUND(BA65*L30,2)</f>
        <v>0</v>
      </c>
      <c r="AX65" s="95">
        <f>ROUND(BB65*L29,2)</f>
        <v>0</v>
      </c>
      <c r="AY65" s="95">
        <f>ROUND(BC65*L30,2)</f>
        <v>0</v>
      </c>
      <c r="AZ65" s="95">
        <f>ROUND(AZ66,2)</f>
        <v>0</v>
      </c>
      <c r="BA65" s="95">
        <f>ROUND(BA66,2)</f>
        <v>0</v>
      </c>
      <c r="BB65" s="95">
        <f>ROUND(BB66,2)</f>
        <v>0</v>
      </c>
      <c r="BC65" s="95">
        <f>ROUND(BC66,2)</f>
        <v>0</v>
      </c>
      <c r="BD65" s="97">
        <f>ROUND(BD66,2)</f>
        <v>0</v>
      </c>
      <c r="BS65" s="98" t="s">
        <v>74</v>
      </c>
      <c r="BT65" s="98" t="s">
        <v>82</v>
      </c>
      <c r="BU65" s="98" t="s">
        <v>76</v>
      </c>
      <c r="BV65" s="98" t="s">
        <v>77</v>
      </c>
      <c r="BW65" s="98" t="s">
        <v>115</v>
      </c>
      <c r="BX65" s="98" t="s">
        <v>5</v>
      </c>
      <c r="CL65" s="98" t="s">
        <v>19</v>
      </c>
      <c r="CM65" s="98" t="s">
        <v>84</v>
      </c>
    </row>
    <row r="66" spans="1:91" s="4" customFormat="1" ht="23.25" customHeight="1" x14ac:dyDescent="0.2">
      <c r="A66" s="99" t="s">
        <v>85</v>
      </c>
      <c r="B66" s="54"/>
      <c r="C66" s="100"/>
      <c r="D66" s="100"/>
      <c r="E66" s="489" t="s">
        <v>116</v>
      </c>
      <c r="F66" s="489"/>
      <c r="G66" s="489"/>
      <c r="H66" s="489"/>
      <c r="I66" s="489"/>
      <c r="J66" s="100"/>
      <c r="K66" s="489" t="s">
        <v>117</v>
      </c>
      <c r="L66" s="489"/>
      <c r="M66" s="489"/>
      <c r="N66" s="489"/>
      <c r="O66" s="489"/>
      <c r="P66" s="489"/>
      <c r="Q66" s="489"/>
      <c r="R66" s="489"/>
      <c r="S66" s="489"/>
      <c r="T66" s="489"/>
      <c r="U66" s="489"/>
      <c r="V66" s="489"/>
      <c r="W66" s="489"/>
      <c r="X66" s="489"/>
      <c r="Y66" s="489"/>
      <c r="Z66" s="489"/>
      <c r="AA66" s="489"/>
      <c r="AB66" s="489"/>
      <c r="AC66" s="489"/>
      <c r="AD66" s="489"/>
      <c r="AE66" s="489"/>
      <c r="AF66" s="489"/>
      <c r="AG66" s="495">
        <f>'SO 03_D.1.1 - Technologie...'!J32</f>
        <v>0</v>
      </c>
      <c r="AH66" s="496"/>
      <c r="AI66" s="496"/>
      <c r="AJ66" s="496"/>
      <c r="AK66" s="496"/>
      <c r="AL66" s="496"/>
      <c r="AM66" s="496"/>
      <c r="AN66" s="495">
        <f>SUM(AG66,AT66)</f>
        <v>0</v>
      </c>
      <c r="AO66" s="496"/>
      <c r="AP66" s="496"/>
      <c r="AQ66" s="101" t="s">
        <v>88</v>
      </c>
      <c r="AR66" s="56"/>
      <c r="AS66" s="102">
        <v>0</v>
      </c>
      <c r="AT66" s="103">
        <f t="shared" si="1"/>
        <v>0</v>
      </c>
      <c r="AU66" s="104">
        <f>'SO 03_D.1.1 - Technologie...'!P101</f>
        <v>0</v>
      </c>
      <c r="AV66" s="103">
        <f>'SO 03_D.1.1 - Technologie...'!J35</f>
        <v>0</v>
      </c>
      <c r="AW66" s="103">
        <f>'SO 03_D.1.1 - Technologie...'!J36</f>
        <v>0</v>
      </c>
      <c r="AX66" s="103">
        <f>'SO 03_D.1.1 - Technologie...'!J37</f>
        <v>0</v>
      </c>
      <c r="AY66" s="103">
        <f>'SO 03_D.1.1 - Technologie...'!J38</f>
        <v>0</v>
      </c>
      <c r="AZ66" s="103">
        <f>'SO 03_D.1.1 - Technologie...'!F35</f>
        <v>0</v>
      </c>
      <c r="BA66" s="103">
        <f>'SO 03_D.1.1 - Technologie...'!F36</f>
        <v>0</v>
      </c>
      <c r="BB66" s="103">
        <f>'SO 03_D.1.1 - Technologie...'!F37</f>
        <v>0</v>
      </c>
      <c r="BC66" s="103">
        <f>'SO 03_D.1.1 - Technologie...'!F38</f>
        <v>0</v>
      </c>
      <c r="BD66" s="105">
        <f>'SO 03_D.1.1 - Technologie...'!F39</f>
        <v>0</v>
      </c>
      <c r="BT66" s="106" t="s">
        <v>84</v>
      </c>
      <c r="BV66" s="106" t="s">
        <v>77</v>
      </c>
      <c r="BW66" s="106" t="s">
        <v>118</v>
      </c>
      <c r="BX66" s="106" t="s">
        <v>115</v>
      </c>
      <c r="CL66" s="106" t="s">
        <v>19</v>
      </c>
    </row>
    <row r="67" spans="1:91" s="7" customFormat="1" ht="24.75" customHeight="1" x14ac:dyDescent="0.2">
      <c r="A67" s="99" t="s">
        <v>85</v>
      </c>
      <c r="B67" s="89"/>
      <c r="C67" s="90"/>
      <c r="D67" s="488" t="s">
        <v>119</v>
      </c>
      <c r="E67" s="488"/>
      <c r="F67" s="488"/>
      <c r="G67" s="488"/>
      <c r="H67" s="488"/>
      <c r="I67" s="91"/>
      <c r="J67" s="488" t="s">
        <v>120</v>
      </c>
      <c r="K67" s="488"/>
      <c r="L67" s="488"/>
      <c r="M67" s="488"/>
      <c r="N67" s="488"/>
      <c r="O67" s="488"/>
      <c r="P67" s="488"/>
      <c r="Q67" s="488"/>
      <c r="R67" s="488"/>
      <c r="S67" s="488"/>
      <c r="T67" s="488"/>
      <c r="U67" s="488"/>
      <c r="V67" s="488"/>
      <c r="W67" s="488"/>
      <c r="X67" s="488"/>
      <c r="Y67" s="488"/>
      <c r="Z67" s="488"/>
      <c r="AA67" s="488"/>
      <c r="AB67" s="488"/>
      <c r="AC67" s="488"/>
      <c r="AD67" s="488"/>
      <c r="AE67" s="488"/>
      <c r="AF67" s="488"/>
      <c r="AG67" s="497">
        <f>'000 - VON - Vedlější a os...'!J30</f>
        <v>0</v>
      </c>
      <c r="AH67" s="498"/>
      <c r="AI67" s="498"/>
      <c r="AJ67" s="498"/>
      <c r="AK67" s="498"/>
      <c r="AL67" s="498"/>
      <c r="AM67" s="498"/>
      <c r="AN67" s="497">
        <f>SUM(AG67,AT67)</f>
        <v>0</v>
      </c>
      <c r="AO67" s="498"/>
      <c r="AP67" s="498"/>
      <c r="AQ67" s="92" t="s">
        <v>81</v>
      </c>
      <c r="AR67" s="93"/>
      <c r="AS67" s="107">
        <v>0</v>
      </c>
      <c r="AT67" s="108">
        <f t="shared" si="1"/>
        <v>0</v>
      </c>
      <c r="AU67" s="109">
        <v>0</v>
      </c>
      <c r="AV67" s="108">
        <f>'000 - VON - Vedlější a os...'!J33</f>
        <v>0</v>
      </c>
      <c r="AW67" s="108">
        <f>'000 - VON - Vedlější a os...'!J34</f>
        <v>0</v>
      </c>
      <c r="AX67" s="108">
        <f>'000 - VON - Vedlější a os...'!J35</f>
        <v>0</v>
      </c>
      <c r="AY67" s="108">
        <f>'000 - VON - Vedlější a os...'!J36</f>
        <v>0</v>
      </c>
      <c r="AZ67" s="108">
        <f>'000 - VON - Vedlější a os...'!F33</f>
        <v>0</v>
      </c>
      <c r="BA67" s="108">
        <v>0</v>
      </c>
      <c r="BB67" s="108">
        <v>0</v>
      </c>
      <c r="BC67" s="108">
        <v>0</v>
      </c>
      <c r="BD67" s="110">
        <v>0</v>
      </c>
      <c r="BT67" s="98" t="s">
        <v>82</v>
      </c>
      <c r="BV67" s="98" t="s">
        <v>77</v>
      </c>
      <c r="BW67" s="98" t="s">
        <v>121</v>
      </c>
      <c r="BX67" s="98" t="s">
        <v>5</v>
      </c>
      <c r="CL67" s="98" t="s">
        <v>19</v>
      </c>
      <c r="CM67" s="98" t="s">
        <v>84</v>
      </c>
    </row>
    <row r="68" spans="1:91" s="2" customFormat="1" ht="30" customHeight="1" x14ac:dyDescent="0.2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42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91" s="2" customFormat="1" ht="6.95" customHeight="1" x14ac:dyDescent="0.2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42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</sheetData>
  <sheetProtection algorithmName="SHA-512" hashValue="rWSFzygJfEZmxl70V0+HItMGL5Gzxge2o0QQ3+c/UBlTLh0FWvw6JdxRNUmWdSh8HyRn2UIQqnH2XMBfdGcc2Q==" saltValue="691ViLsFO5U+rE96KpvfQg==" spinCount="100000" sheet="1" objects="1" scenarios="1"/>
  <mergeCells count="90">
    <mergeCell ref="AN67:AP67"/>
    <mergeCell ref="AG67:AM67"/>
    <mergeCell ref="AN54:AP54"/>
    <mergeCell ref="AN58:AP58"/>
    <mergeCell ref="AS49:AT51"/>
    <mergeCell ref="AN65:AP65"/>
    <mergeCell ref="AG65:AM65"/>
    <mergeCell ref="AN66:AP66"/>
    <mergeCell ref="AG66:AM66"/>
    <mergeCell ref="AK35:AO35"/>
    <mergeCell ref="X35:AB35"/>
    <mergeCell ref="AR2:BE2"/>
    <mergeCell ref="AG64:AM64"/>
    <mergeCell ref="AG57:AM57"/>
    <mergeCell ref="AG58:AM58"/>
    <mergeCell ref="AG56:AM56"/>
    <mergeCell ref="AG59:AM59"/>
    <mergeCell ref="AG52:AM52"/>
    <mergeCell ref="AG55:AM55"/>
    <mergeCell ref="AG62:AM62"/>
    <mergeCell ref="AG60:AM60"/>
    <mergeCell ref="AG63:AM63"/>
    <mergeCell ref="AG61:AM61"/>
    <mergeCell ref="AM47:AN47"/>
    <mergeCell ref="AM49:AP49"/>
    <mergeCell ref="L32:P32"/>
    <mergeCell ref="W32:AE32"/>
    <mergeCell ref="AK32:AO32"/>
    <mergeCell ref="L33:P33"/>
    <mergeCell ref="AK33:AO33"/>
    <mergeCell ref="W33:AE33"/>
    <mergeCell ref="AK30:AO30"/>
    <mergeCell ref="L30:P30"/>
    <mergeCell ref="AK31:AO31"/>
    <mergeCell ref="W31:AE31"/>
    <mergeCell ref="L31:P31"/>
    <mergeCell ref="D67:H67"/>
    <mergeCell ref="J67:AF67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L45:AO45"/>
    <mergeCell ref="D65:H65"/>
    <mergeCell ref="J65:AF65"/>
    <mergeCell ref="E66:I66"/>
    <mergeCell ref="K66:AF66"/>
    <mergeCell ref="AM50:AP50"/>
    <mergeCell ref="AN63:AP63"/>
    <mergeCell ref="AN64:AP64"/>
    <mergeCell ref="AN62:AP62"/>
    <mergeCell ref="AN61:AP61"/>
    <mergeCell ref="AN57:AP57"/>
    <mergeCell ref="AN55:AP55"/>
    <mergeCell ref="AN60:AP60"/>
    <mergeCell ref="AN59:AP59"/>
    <mergeCell ref="AN56:AP56"/>
    <mergeCell ref="AN52:AP52"/>
    <mergeCell ref="K60:AF60"/>
    <mergeCell ref="K61:AF61"/>
    <mergeCell ref="K62:AF62"/>
    <mergeCell ref="K63:AF63"/>
    <mergeCell ref="K57:AF57"/>
    <mergeCell ref="K58:AF58"/>
    <mergeCell ref="C52:G52"/>
    <mergeCell ref="D59:H59"/>
    <mergeCell ref="D55:H55"/>
    <mergeCell ref="E57:I57"/>
    <mergeCell ref="E64:I64"/>
    <mergeCell ref="E58:I58"/>
    <mergeCell ref="E63:I63"/>
    <mergeCell ref="E62:I62"/>
    <mergeCell ref="E61:I61"/>
    <mergeCell ref="E60:I60"/>
    <mergeCell ref="E56:I56"/>
    <mergeCell ref="I52:AF52"/>
    <mergeCell ref="J55:AF55"/>
    <mergeCell ref="J59:AF59"/>
    <mergeCell ref="K56:AF56"/>
    <mergeCell ref="K64:AF64"/>
  </mergeCells>
  <hyperlinks>
    <hyperlink ref="A56" location="'SO 01_D.1.1 -  Architekto...'!C2" display="/" xr:uid="{00000000-0004-0000-0000-000000000000}"/>
    <hyperlink ref="A57" location="'SO 01_D.1.2 - Teplovod'!C2" display="/" xr:uid="{00000000-0004-0000-0000-000001000000}"/>
    <hyperlink ref="A58" location="'SO 01_D.1.4 - Elektroinst...'!C2" display="/" xr:uid="{00000000-0004-0000-0000-000002000000}"/>
    <hyperlink ref="A60" location="'SO 02_D.1.1 - Architekton...'!C2" display="/" xr:uid="{00000000-0004-0000-0000-000003000000}"/>
    <hyperlink ref="A61" location="'SO 02_D.1.2 - Technologie...'!C2" display="/" xr:uid="{00000000-0004-0000-0000-000004000000}"/>
    <hyperlink ref="A62" location="'SO 02_D.1.3 - Zdravotechn...'!C2" display="/" xr:uid="{00000000-0004-0000-0000-000005000000}"/>
    <hyperlink ref="A63" location="'SO 02_D.1.4. - Elektroins...'!C2" display="/" xr:uid="{00000000-0004-0000-0000-000006000000}"/>
    <hyperlink ref="A64" location="'SO 02_D.1.5. - Měření a r...'!C2" display="/" xr:uid="{00000000-0004-0000-0000-000007000000}"/>
    <hyperlink ref="A66" location="'SO 03_D.1.1 - Technologie...'!C2" display="/" xr:uid="{00000000-0004-0000-0000-000008000000}"/>
    <hyperlink ref="A67" location="'000 - VON - Vedlější a os...'!C2" display="/" xr:uid="{00000000-0004-0000-0000-000009000000}"/>
  </hyperlinks>
  <pageMargins left="0.39374999999999999" right="0.39374999999999999" top="0.39374999999999999" bottom="0.39374999999999999" header="0" footer="0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A2:BM342"/>
  <sheetViews>
    <sheetView showGridLines="0" topLeftCell="A157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AT2" s="20" t="s">
        <v>118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33" t="str">
        <f>'Rekapitulace stavby'!K6</f>
        <v>Předávací stanice, Budovcova 1325</v>
      </c>
      <c r="F7" s="534"/>
      <c r="G7" s="534"/>
      <c r="H7" s="534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33" t="s">
        <v>1750</v>
      </c>
      <c r="F9" s="535"/>
      <c r="G9" s="535"/>
      <c r="H9" s="535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36" t="s">
        <v>1751</v>
      </c>
      <c r="F11" s="535"/>
      <c r="G11" s="535"/>
      <c r="H11" s="535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37" t="str">
        <f>'Rekapitulace stavby'!E14</f>
        <v>Vyplň údaj</v>
      </c>
      <c r="F20" s="538"/>
      <c r="G20" s="538"/>
      <c r="H20" s="538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39" t="s">
        <v>40</v>
      </c>
      <c r="F29" s="539"/>
      <c r="G29" s="539"/>
      <c r="H29" s="53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ROUND(J101,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ROUND((SUM(BE101:BE341)),  2)</f>
        <v>0</v>
      </c>
      <c r="G35" s="37"/>
      <c r="H35" s="37"/>
      <c r="I35" s="127">
        <v>0.21</v>
      </c>
      <c r="J35" s="126">
        <f>ROUND(((SUM(BE101:BE341))*I35),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ROUND((SUM(BF101:BF341)),  2)</f>
        <v>0</v>
      </c>
      <c r="G36" s="37"/>
      <c r="H36" s="37"/>
      <c r="I36" s="127">
        <v>0.12</v>
      </c>
      <c r="J36" s="126">
        <f>ROUND(((SUM(BF101:BF341))*I36),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ROUND((SUM(BG101:BG341)),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ROUND((SUM(BH101:BH341)),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ROUND((SUM(BI101:BI341)),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1" t="str">
        <f>E7</f>
        <v>Předávací stanice, Budovcova 1325</v>
      </c>
      <c r="F50" s="532"/>
      <c r="G50" s="532"/>
      <c r="H50" s="53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1" t="s">
        <v>1750</v>
      </c>
      <c r="F52" s="530"/>
      <c r="G52" s="530"/>
      <c r="H52" s="530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1" t="str">
        <f>E11</f>
        <v>SO 03_D.1.1 - Technologie teplovodu</v>
      </c>
      <c r="F54" s="530"/>
      <c r="G54" s="530"/>
      <c r="H54" s="530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J101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J102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132</v>
      </c>
      <c r="E65" s="151"/>
      <c r="F65" s="151"/>
      <c r="G65" s="151"/>
      <c r="H65" s="151"/>
      <c r="I65" s="151"/>
      <c r="J65" s="152">
        <f>J103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133</v>
      </c>
      <c r="E66" s="151"/>
      <c r="F66" s="151"/>
      <c r="G66" s="151"/>
      <c r="H66" s="151"/>
      <c r="I66" s="151"/>
      <c r="J66" s="152">
        <f>J216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134</v>
      </c>
      <c r="E67" s="151"/>
      <c r="F67" s="151"/>
      <c r="G67" s="151"/>
      <c r="H67" s="151"/>
      <c r="I67" s="151"/>
      <c r="J67" s="152">
        <f>J225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136</v>
      </c>
      <c r="E68" s="151"/>
      <c r="F68" s="151"/>
      <c r="G68" s="151"/>
      <c r="H68" s="151"/>
      <c r="I68" s="151"/>
      <c r="J68" s="152">
        <f>J232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137</v>
      </c>
      <c r="E69" s="151"/>
      <c r="F69" s="151"/>
      <c r="G69" s="151"/>
      <c r="H69" s="151"/>
      <c r="I69" s="151"/>
      <c r="J69" s="152">
        <f>J243</f>
        <v>0</v>
      </c>
      <c r="K69" s="100"/>
      <c r="L69" s="153"/>
    </row>
    <row r="70" spans="1:31" s="10" customFormat="1" ht="19.899999999999999" customHeight="1" x14ac:dyDescent="0.2">
      <c r="B70" s="149"/>
      <c r="C70" s="100"/>
      <c r="D70" s="150" t="s">
        <v>138</v>
      </c>
      <c r="E70" s="151"/>
      <c r="F70" s="151"/>
      <c r="G70" s="151"/>
      <c r="H70" s="151"/>
      <c r="I70" s="151"/>
      <c r="J70" s="152">
        <f>J256</f>
        <v>0</v>
      </c>
      <c r="K70" s="100"/>
      <c r="L70" s="153"/>
    </row>
    <row r="71" spans="1:31" s="10" customFormat="1" ht="19.899999999999999" customHeight="1" x14ac:dyDescent="0.2">
      <c r="B71" s="149"/>
      <c r="C71" s="100"/>
      <c r="D71" s="150" t="s">
        <v>139</v>
      </c>
      <c r="E71" s="151"/>
      <c r="F71" s="151"/>
      <c r="G71" s="151"/>
      <c r="H71" s="151"/>
      <c r="I71" s="151"/>
      <c r="J71" s="152">
        <f>J266</f>
        <v>0</v>
      </c>
      <c r="K71" s="100"/>
      <c r="L71" s="153"/>
    </row>
    <row r="72" spans="1:31" s="9" customFormat="1" ht="24.95" customHeight="1" x14ac:dyDescent="0.2">
      <c r="B72" s="143"/>
      <c r="C72" s="144"/>
      <c r="D72" s="145" t="s">
        <v>140</v>
      </c>
      <c r="E72" s="146"/>
      <c r="F72" s="146"/>
      <c r="G72" s="146"/>
      <c r="H72" s="146"/>
      <c r="I72" s="146"/>
      <c r="J72" s="147">
        <f>J269</f>
        <v>0</v>
      </c>
      <c r="K72" s="144"/>
      <c r="L72" s="148"/>
    </row>
    <row r="73" spans="1:31" s="10" customFormat="1" ht="19.899999999999999" customHeight="1" x14ac:dyDescent="0.2">
      <c r="B73" s="149"/>
      <c r="C73" s="100"/>
      <c r="D73" s="150" t="s">
        <v>401</v>
      </c>
      <c r="E73" s="151"/>
      <c r="F73" s="151"/>
      <c r="G73" s="151"/>
      <c r="H73" s="151"/>
      <c r="I73" s="151"/>
      <c r="J73" s="152">
        <f>J270</f>
        <v>0</v>
      </c>
      <c r="K73" s="100"/>
      <c r="L73" s="153"/>
    </row>
    <row r="74" spans="1:31" s="10" customFormat="1" ht="19.899999999999999" customHeight="1" x14ac:dyDescent="0.2">
      <c r="B74" s="149"/>
      <c r="C74" s="100"/>
      <c r="D74" s="150" t="s">
        <v>1216</v>
      </c>
      <c r="E74" s="151"/>
      <c r="F74" s="151"/>
      <c r="G74" s="151"/>
      <c r="H74" s="151"/>
      <c r="I74" s="151"/>
      <c r="J74" s="152">
        <f>J274</f>
        <v>0</v>
      </c>
      <c r="K74" s="100"/>
      <c r="L74" s="153"/>
    </row>
    <row r="75" spans="1:31" s="9" customFormat="1" ht="24.95" customHeight="1" x14ac:dyDescent="0.2">
      <c r="B75" s="143"/>
      <c r="C75" s="144"/>
      <c r="D75" s="145" t="s">
        <v>402</v>
      </c>
      <c r="E75" s="146"/>
      <c r="F75" s="146"/>
      <c r="G75" s="146"/>
      <c r="H75" s="146"/>
      <c r="I75" s="146"/>
      <c r="J75" s="147">
        <f>J282</f>
        <v>0</v>
      </c>
      <c r="K75" s="144"/>
      <c r="L75" s="148"/>
    </row>
    <row r="76" spans="1:31" s="10" customFormat="1" ht="19.899999999999999" customHeight="1" x14ac:dyDescent="0.2">
      <c r="B76" s="149"/>
      <c r="C76" s="100"/>
      <c r="D76" s="150" t="s">
        <v>403</v>
      </c>
      <c r="E76" s="151"/>
      <c r="F76" s="151"/>
      <c r="G76" s="151"/>
      <c r="H76" s="151"/>
      <c r="I76" s="151"/>
      <c r="J76" s="152">
        <f>J283</f>
        <v>0</v>
      </c>
      <c r="K76" s="100"/>
      <c r="L76" s="153"/>
    </row>
    <row r="77" spans="1:31" s="10" customFormat="1" ht="19.899999999999999" customHeight="1" x14ac:dyDescent="0.2">
      <c r="B77" s="149"/>
      <c r="C77" s="100"/>
      <c r="D77" s="150" t="s">
        <v>1752</v>
      </c>
      <c r="E77" s="151"/>
      <c r="F77" s="151"/>
      <c r="G77" s="151"/>
      <c r="H77" s="151"/>
      <c r="I77" s="151"/>
      <c r="J77" s="152">
        <f>J313</f>
        <v>0</v>
      </c>
      <c r="K77" s="100"/>
      <c r="L77" s="153"/>
    </row>
    <row r="78" spans="1:31" s="10" customFormat="1" ht="19.899999999999999" customHeight="1" x14ac:dyDescent="0.2">
      <c r="B78" s="149"/>
      <c r="C78" s="100"/>
      <c r="D78" s="150" t="s">
        <v>1753</v>
      </c>
      <c r="E78" s="151"/>
      <c r="F78" s="151"/>
      <c r="G78" s="151"/>
      <c r="H78" s="151"/>
      <c r="I78" s="151"/>
      <c r="J78" s="152">
        <f>J324</f>
        <v>0</v>
      </c>
      <c r="K78" s="100"/>
      <c r="L78" s="153"/>
    </row>
    <row r="79" spans="1:31" s="9" customFormat="1" ht="24.95" customHeight="1" x14ac:dyDescent="0.2">
      <c r="B79" s="143"/>
      <c r="C79" s="144"/>
      <c r="D79" s="145" t="s">
        <v>143</v>
      </c>
      <c r="E79" s="146"/>
      <c r="F79" s="146"/>
      <c r="G79" s="146"/>
      <c r="H79" s="146"/>
      <c r="I79" s="146"/>
      <c r="J79" s="147">
        <f>J326</f>
        <v>0</v>
      </c>
      <c r="K79" s="144"/>
      <c r="L79" s="148"/>
    </row>
    <row r="80" spans="1:31" s="2" customFormat="1" ht="21.75" customHeight="1" x14ac:dyDescent="0.2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31" s="2" customFormat="1" ht="6.95" customHeight="1" x14ac:dyDescent="0.2">
      <c r="A81" s="37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5" spans="1:31" s="2" customFormat="1" ht="6.95" customHeight="1" x14ac:dyDescent="0.2">
      <c r="A85" s="37"/>
      <c r="B85" s="52"/>
      <c r="C85" s="53"/>
      <c r="D85" s="53"/>
      <c r="E85" s="53"/>
      <c r="F85" s="53"/>
      <c r="G85" s="53"/>
      <c r="H85" s="53"/>
      <c r="I85" s="53"/>
      <c r="J85" s="53"/>
      <c r="K85" s="53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24.95" customHeight="1" x14ac:dyDescent="0.2">
      <c r="A86" s="37"/>
      <c r="B86" s="38"/>
      <c r="C86" s="26" t="s">
        <v>144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2" customFormat="1" ht="6.95" customHeight="1" x14ac:dyDescent="0.2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2" customFormat="1" ht="12" customHeight="1" x14ac:dyDescent="0.2">
      <c r="A88" s="37"/>
      <c r="B88" s="38"/>
      <c r="C88" s="32" t="s">
        <v>16</v>
      </c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6.5" customHeight="1" x14ac:dyDescent="0.2">
      <c r="A89" s="37"/>
      <c r="B89" s="38"/>
      <c r="C89" s="39"/>
      <c r="D89" s="39"/>
      <c r="E89" s="531" t="str">
        <f>E7</f>
        <v>Předávací stanice, Budovcova 1325</v>
      </c>
      <c r="F89" s="532"/>
      <c r="G89" s="532"/>
      <c r="H89" s="532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1" customFormat="1" ht="12" customHeight="1" x14ac:dyDescent="0.2">
      <c r="B90" s="24"/>
      <c r="C90" s="32" t="s">
        <v>123</v>
      </c>
      <c r="D90" s="25"/>
      <c r="E90" s="25"/>
      <c r="F90" s="25"/>
      <c r="G90" s="25"/>
      <c r="H90" s="25"/>
      <c r="I90" s="25"/>
      <c r="J90" s="25"/>
      <c r="K90" s="25"/>
      <c r="L90" s="23"/>
    </row>
    <row r="91" spans="1:31" s="2" customFormat="1" ht="16.5" customHeight="1" x14ac:dyDescent="0.2">
      <c r="A91" s="37"/>
      <c r="B91" s="38"/>
      <c r="C91" s="39"/>
      <c r="D91" s="39"/>
      <c r="E91" s="531" t="s">
        <v>1750</v>
      </c>
      <c r="F91" s="530"/>
      <c r="G91" s="530"/>
      <c r="H91" s="530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 x14ac:dyDescent="0.2">
      <c r="A92" s="37"/>
      <c r="B92" s="38"/>
      <c r="C92" s="32" t="s">
        <v>125</v>
      </c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16.5" customHeight="1" x14ac:dyDescent="0.2">
      <c r="A93" s="37"/>
      <c r="B93" s="38"/>
      <c r="C93" s="39"/>
      <c r="D93" s="39"/>
      <c r="E93" s="491" t="str">
        <f>E11</f>
        <v>SO 03_D.1.1 - Technologie teplovodu</v>
      </c>
      <c r="F93" s="530"/>
      <c r="G93" s="530"/>
      <c r="H93" s="530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6.95" customHeight="1" x14ac:dyDescent="0.2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2" customHeight="1" x14ac:dyDescent="0.2">
      <c r="A95" s="37"/>
      <c r="B95" s="38"/>
      <c r="C95" s="32" t="s">
        <v>21</v>
      </c>
      <c r="D95" s="39"/>
      <c r="E95" s="39"/>
      <c r="F95" s="30" t="str">
        <f>F14</f>
        <v>Poděbrady, ulice: Budovcova, Jižní, Žižkova</v>
      </c>
      <c r="G95" s="39"/>
      <c r="H95" s="39"/>
      <c r="I95" s="32" t="s">
        <v>23</v>
      </c>
      <c r="J95" s="62" t="str">
        <f>IF(J14="","",J14)</f>
        <v>15. 12. 2024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6.95" customHeight="1" x14ac:dyDescent="0.2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2" customFormat="1" ht="40.15" customHeight="1" x14ac:dyDescent="0.2">
      <c r="A97" s="37"/>
      <c r="B97" s="38"/>
      <c r="C97" s="32" t="s">
        <v>25</v>
      </c>
      <c r="D97" s="39"/>
      <c r="E97" s="39"/>
      <c r="F97" s="30" t="str">
        <f>E17</f>
        <v>Město Poděbrady,Jiřího nám. 20/I,29031 Poděbrady</v>
      </c>
      <c r="G97" s="39"/>
      <c r="H97" s="39"/>
      <c r="I97" s="32" t="s">
        <v>32</v>
      </c>
      <c r="J97" s="35" t="str">
        <f>E23</f>
        <v>TZB Kladno s.r.o.,Třebízského 466, 273 09, Kladno</v>
      </c>
      <c r="K97" s="39"/>
      <c r="L97" s="116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65" s="2" customFormat="1" ht="15.2" customHeight="1" x14ac:dyDescent="0.2">
      <c r="A98" s="37"/>
      <c r="B98" s="38"/>
      <c r="C98" s="32" t="s">
        <v>30</v>
      </c>
      <c r="D98" s="39"/>
      <c r="E98" s="39"/>
      <c r="F98" s="30" t="str">
        <f>IF(E20="","",E20)</f>
        <v>Vyplň údaj</v>
      </c>
      <c r="G98" s="39"/>
      <c r="H98" s="39"/>
      <c r="I98" s="32" t="s">
        <v>36</v>
      </c>
      <c r="J98" s="35" t="str">
        <f>E26</f>
        <v xml:space="preserve">Eva Vopalecká </v>
      </c>
      <c r="K98" s="39"/>
      <c r="L98" s="116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1:65" s="2" customFormat="1" ht="10.35" customHeight="1" x14ac:dyDescent="0.2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116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pans="1:65" s="11" customFormat="1" ht="29.25" customHeight="1" x14ac:dyDescent="0.2">
      <c r="A100" s="154"/>
      <c r="B100" s="155"/>
      <c r="C100" s="156" t="s">
        <v>145</v>
      </c>
      <c r="D100" s="157" t="s">
        <v>60</v>
      </c>
      <c r="E100" s="157" t="s">
        <v>56</v>
      </c>
      <c r="F100" s="157" t="s">
        <v>57</v>
      </c>
      <c r="G100" s="157" t="s">
        <v>146</v>
      </c>
      <c r="H100" s="157" t="s">
        <v>147</v>
      </c>
      <c r="I100" s="157" t="s">
        <v>148</v>
      </c>
      <c r="J100" s="157" t="s">
        <v>129</v>
      </c>
      <c r="K100" s="158" t="s">
        <v>149</v>
      </c>
      <c r="L100" s="159"/>
      <c r="M100" s="71" t="s">
        <v>19</v>
      </c>
      <c r="N100" s="72" t="s">
        <v>45</v>
      </c>
      <c r="O100" s="72" t="s">
        <v>150</v>
      </c>
      <c r="P100" s="72" t="s">
        <v>151</v>
      </c>
      <c r="Q100" s="72" t="s">
        <v>152</v>
      </c>
      <c r="R100" s="72" t="s">
        <v>153</v>
      </c>
      <c r="S100" s="72" t="s">
        <v>154</v>
      </c>
      <c r="T100" s="73" t="s">
        <v>155</v>
      </c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</row>
    <row r="101" spans="1:65" s="2" customFormat="1" ht="22.9" customHeight="1" x14ac:dyDescent="0.25">
      <c r="A101" s="37"/>
      <c r="B101" s="38"/>
      <c r="C101" s="78" t="s">
        <v>156</v>
      </c>
      <c r="D101" s="39"/>
      <c r="E101" s="39"/>
      <c r="F101" s="39"/>
      <c r="G101" s="39"/>
      <c r="H101" s="39"/>
      <c r="I101" s="39"/>
      <c r="J101" s="160">
        <f>BK101</f>
        <v>0</v>
      </c>
      <c r="K101" s="39"/>
      <c r="L101" s="42"/>
      <c r="M101" s="74"/>
      <c r="N101" s="161"/>
      <c r="O101" s="75"/>
      <c r="P101" s="162">
        <f>P102+P269+P282+P326</f>
        <v>0</v>
      </c>
      <c r="Q101" s="75"/>
      <c r="R101" s="162">
        <f>R102+R269+R282+R326</f>
        <v>44.675010739999998</v>
      </c>
      <c r="S101" s="75"/>
      <c r="T101" s="163">
        <f>T102+T269+T282+T326</f>
        <v>0.39600000000000002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74</v>
      </c>
      <c r="AU101" s="20" t="s">
        <v>130</v>
      </c>
      <c r="BK101" s="164">
        <f>BK102+BK269+BK282+BK326</f>
        <v>0</v>
      </c>
    </row>
    <row r="102" spans="1:65" s="12" customFormat="1" ht="25.9" customHeight="1" x14ac:dyDescent="0.2">
      <c r="B102" s="165"/>
      <c r="C102" s="166"/>
      <c r="D102" s="167" t="s">
        <v>74</v>
      </c>
      <c r="E102" s="168" t="s">
        <v>157</v>
      </c>
      <c r="F102" s="168" t="s">
        <v>158</v>
      </c>
      <c r="G102" s="166"/>
      <c r="H102" s="166"/>
      <c r="I102" s="169"/>
      <c r="J102" s="170">
        <f>BK102</f>
        <v>0</v>
      </c>
      <c r="K102" s="166"/>
      <c r="L102" s="171"/>
      <c r="M102" s="172"/>
      <c r="N102" s="173"/>
      <c r="O102" s="173"/>
      <c r="P102" s="174">
        <f>P103+P216+P225+P232+P243+P256+P266</f>
        <v>0</v>
      </c>
      <c r="Q102" s="173"/>
      <c r="R102" s="174">
        <f>R103+R216+R225+R232+R243+R256+R266</f>
        <v>39.936810399999999</v>
      </c>
      <c r="S102" s="173"/>
      <c r="T102" s="175">
        <f>T103+T216+T225+T232+T243+T256+T266</f>
        <v>0.39600000000000002</v>
      </c>
      <c r="AR102" s="176" t="s">
        <v>82</v>
      </c>
      <c r="AT102" s="177" t="s">
        <v>74</v>
      </c>
      <c r="AU102" s="177" t="s">
        <v>75</v>
      </c>
      <c r="AY102" s="176" t="s">
        <v>159</v>
      </c>
      <c r="BK102" s="178">
        <f>BK103+BK216+BK225+BK232+BK243+BK256+BK266</f>
        <v>0</v>
      </c>
    </row>
    <row r="103" spans="1:65" s="12" customFormat="1" ht="22.9" customHeight="1" x14ac:dyDescent="0.2">
      <c r="B103" s="165"/>
      <c r="C103" s="166"/>
      <c r="D103" s="167" t="s">
        <v>74</v>
      </c>
      <c r="E103" s="179" t="s">
        <v>82</v>
      </c>
      <c r="F103" s="179" t="s">
        <v>160</v>
      </c>
      <c r="G103" s="166"/>
      <c r="H103" s="166"/>
      <c r="I103" s="169"/>
      <c r="J103" s="180">
        <f>BK103</f>
        <v>0</v>
      </c>
      <c r="K103" s="166"/>
      <c r="L103" s="171"/>
      <c r="M103" s="172"/>
      <c r="N103" s="173"/>
      <c r="O103" s="173"/>
      <c r="P103" s="174">
        <f>SUM(P104:P215)</f>
        <v>0</v>
      </c>
      <c r="Q103" s="173"/>
      <c r="R103" s="174">
        <f>SUM(R104:R215)</f>
        <v>39.823928000000002</v>
      </c>
      <c r="S103" s="173"/>
      <c r="T103" s="175">
        <f>SUM(T104:T215)</f>
        <v>0</v>
      </c>
      <c r="AR103" s="176" t="s">
        <v>82</v>
      </c>
      <c r="AT103" s="177" t="s">
        <v>74</v>
      </c>
      <c r="AU103" s="177" t="s">
        <v>82</v>
      </c>
      <c r="AY103" s="176" t="s">
        <v>159</v>
      </c>
      <c r="BK103" s="178">
        <f>SUM(BK104:BK215)</f>
        <v>0</v>
      </c>
    </row>
    <row r="104" spans="1:65" s="2" customFormat="1" ht="24.2" customHeight="1" x14ac:dyDescent="0.2">
      <c r="A104" s="37"/>
      <c r="B104" s="38"/>
      <c r="C104" s="181" t="s">
        <v>82</v>
      </c>
      <c r="D104" s="181" t="s">
        <v>161</v>
      </c>
      <c r="E104" s="182" t="s">
        <v>1754</v>
      </c>
      <c r="F104" s="183" t="s">
        <v>1755</v>
      </c>
      <c r="G104" s="184" t="s">
        <v>164</v>
      </c>
      <c r="H104" s="185">
        <v>186.6</v>
      </c>
      <c r="I104" s="186"/>
      <c r="J104" s="187">
        <f>ROUND(I104*H104,2)</f>
        <v>0</v>
      </c>
      <c r="K104" s="183" t="s">
        <v>165</v>
      </c>
      <c r="L104" s="42"/>
      <c r="M104" s="188" t="s">
        <v>19</v>
      </c>
      <c r="N104" s="189" t="s">
        <v>46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166</v>
      </c>
      <c r="AT104" s="192" t="s">
        <v>161</v>
      </c>
      <c r="AU104" s="192" t="s">
        <v>84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166</v>
      </c>
      <c r="BM104" s="192" t="s">
        <v>1756</v>
      </c>
    </row>
    <row r="105" spans="1:65" s="2" customFormat="1" x14ac:dyDescent="0.2">
      <c r="A105" s="37"/>
      <c r="B105" s="38"/>
      <c r="C105" s="39"/>
      <c r="D105" s="194" t="s">
        <v>168</v>
      </c>
      <c r="E105" s="39"/>
      <c r="F105" s="195" t="s">
        <v>1757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168</v>
      </c>
      <c r="AU105" s="20" t="s">
        <v>84</v>
      </c>
    </row>
    <row r="106" spans="1:65" s="13" customFormat="1" x14ac:dyDescent="0.2">
      <c r="B106" s="199"/>
      <c r="C106" s="200"/>
      <c r="D106" s="201" t="s">
        <v>170</v>
      </c>
      <c r="E106" s="202" t="s">
        <v>19</v>
      </c>
      <c r="F106" s="203" t="s">
        <v>214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170</v>
      </c>
      <c r="AU106" s="209" t="s">
        <v>84</v>
      </c>
      <c r="AV106" s="13" t="s">
        <v>82</v>
      </c>
      <c r="AW106" s="13" t="s">
        <v>35</v>
      </c>
      <c r="AX106" s="13" t="s">
        <v>75</v>
      </c>
      <c r="AY106" s="209" t="s">
        <v>159</v>
      </c>
    </row>
    <row r="107" spans="1:65" s="13" customFormat="1" x14ac:dyDescent="0.2">
      <c r="B107" s="199"/>
      <c r="C107" s="200"/>
      <c r="D107" s="201" t="s">
        <v>170</v>
      </c>
      <c r="E107" s="202" t="s">
        <v>19</v>
      </c>
      <c r="F107" s="203" t="s">
        <v>215</v>
      </c>
      <c r="G107" s="200"/>
      <c r="H107" s="202" t="s">
        <v>19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170</v>
      </c>
      <c r="AU107" s="209" t="s">
        <v>84</v>
      </c>
      <c r="AV107" s="13" t="s">
        <v>82</v>
      </c>
      <c r="AW107" s="13" t="s">
        <v>35</v>
      </c>
      <c r="AX107" s="13" t="s">
        <v>75</v>
      </c>
      <c r="AY107" s="209" t="s">
        <v>159</v>
      </c>
    </row>
    <row r="108" spans="1:65" s="13" customFormat="1" x14ac:dyDescent="0.2">
      <c r="B108" s="199"/>
      <c r="C108" s="200"/>
      <c r="D108" s="201" t="s">
        <v>170</v>
      </c>
      <c r="E108" s="202" t="s">
        <v>19</v>
      </c>
      <c r="F108" s="203" t="s">
        <v>1758</v>
      </c>
      <c r="G108" s="200"/>
      <c r="H108" s="202" t="s">
        <v>19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170</v>
      </c>
      <c r="AU108" s="209" t="s">
        <v>84</v>
      </c>
      <c r="AV108" s="13" t="s">
        <v>82</v>
      </c>
      <c r="AW108" s="13" t="s">
        <v>35</v>
      </c>
      <c r="AX108" s="13" t="s">
        <v>75</v>
      </c>
      <c r="AY108" s="209" t="s">
        <v>159</v>
      </c>
    </row>
    <row r="109" spans="1:65" s="14" customFormat="1" x14ac:dyDescent="0.2">
      <c r="B109" s="210"/>
      <c r="C109" s="211"/>
      <c r="D109" s="201" t="s">
        <v>170</v>
      </c>
      <c r="E109" s="212" t="s">
        <v>19</v>
      </c>
      <c r="F109" s="213" t="s">
        <v>1759</v>
      </c>
      <c r="G109" s="211"/>
      <c r="H109" s="214">
        <v>21.6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4" customFormat="1" x14ac:dyDescent="0.2">
      <c r="B110" s="210"/>
      <c r="C110" s="211"/>
      <c r="D110" s="201" t="s">
        <v>170</v>
      </c>
      <c r="E110" s="212" t="s">
        <v>19</v>
      </c>
      <c r="F110" s="213" t="s">
        <v>1760</v>
      </c>
      <c r="G110" s="211"/>
      <c r="H110" s="214">
        <v>60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4" customFormat="1" x14ac:dyDescent="0.2">
      <c r="B111" s="210"/>
      <c r="C111" s="211"/>
      <c r="D111" s="201" t="s">
        <v>170</v>
      </c>
      <c r="E111" s="212" t="s">
        <v>19</v>
      </c>
      <c r="F111" s="213" t="s">
        <v>1761</v>
      </c>
      <c r="G111" s="211"/>
      <c r="H111" s="214">
        <v>105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170</v>
      </c>
      <c r="AU111" s="220" t="s">
        <v>84</v>
      </c>
      <c r="AV111" s="14" t="s">
        <v>84</v>
      </c>
      <c r="AW111" s="14" t="s">
        <v>35</v>
      </c>
      <c r="AX111" s="14" t="s">
        <v>75</v>
      </c>
      <c r="AY111" s="220" t="s">
        <v>159</v>
      </c>
    </row>
    <row r="112" spans="1:65" s="15" customFormat="1" x14ac:dyDescent="0.2">
      <c r="B112" s="221"/>
      <c r="C112" s="222"/>
      <c r="D112" s="201" t="s">
        <v>170</v>
      </c>
      <c r="E112" s="223" t="s">
        <v>19</v>
      </c>
      <c r="F112" s="224" t="s">
        <v>185</v>
      </c>
      <c r="G112" s="222"/>
      <c r="H112" s="225">
        <v>186.6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170</v>
      </c>
      <c r="AU112" s="231" t="s">
        <v>84</v>
      </c>
      <c r="AV112" s="15" t="s">
        <v>166</v>
      </c>
      <c r="AW112" s="15" t="s">
        <v>35</v>
      </c>
      <c r="AX112" s="15" t="s">
        <v>82</v>
      </c>
      <c r="AY112" s="231" t="s">
        <v>159</v>
      </c>
    </row>
    <row r="113" spans="1:65" s="2" customFormat="1" ht="16.5" customHeight="1" x14ac:dyDescent="0.2">
      <c r="A113" s="37"/>
      <c r="B113" s="38"/>
      <c r="C113" s="181" t="s">
        <v>84</v>
      </c>
      <c r="D113" s="181" t="s">
        <v>161</v>
      </c>
      <c r="E113" s="182" t="s">
        <v>1762</v>
      </c>
      <c r="F113" s="183" t="s">
        <v>1763</v>
      </c>
      <c r="G113" s="184" t="s">
        <v>164</v>
      </c>
      <c r="H113" s="185">
        <v>148.5</v>
      </c>
      <c r="I113" s="186"/>
      <c r="J113" s="187">
        <f>ROUND(I113*H113,2)</f>
        <v>0</v>
      </c>
      <c r="K113" s="183" t="s">
        <v>165</v>
      </c>
      <c r="L113" s="42"/>
      <c r="M113" s="188" t="s">
        <v>19</v>
      </c>
      <c r="N113" s="189" t="s">
        <v>46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166</v>
      </c>
      <c r="AT113" s="192" t="s">
        <v>161</v>
      </c>
      <c r="AU113" s="192" t="s">
        <v>84</v>
      </c>
      <c r="AY113" s="20" t="s">
        <v>159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82</v>
      </c>
      <c r="BK113" s="193">
        <f>ROUND(I113*H113,2)</f>
        <v>0</v>
      </c>
      <c r="BL113" s="20" t="s">
        <v>166</v>
      </c>
      <c r="BM113" s="192" t="s">
        <v>1764</v>
      </c>
    </row>
    <row r="114" spans="1:65" s="2" customFormat="1" x14ac:dyDescent="0.2">
      <c r="A114" s="37"/>
      <c r="B114" s="38"/>
      <c r="C114" s="39"/>
      <c r="D114" s="194" t="s">
        <v>168</v>
      </c>
      <c r="E114" s="39"/>
      <c r="F114" s="195" t="s">
        <v>1765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168</v>
      </c>
      <c r="AU114" s="20" t="s">
        <v>84</v>
      </c>
    </row>
    <row r="115" spans="1:65" s="13" customFormat="1" x14ac:dyDescent="0.2">
      <c r="B115" s="199"/>
      <c r="C115" s="200"/>
      <c r="D115" s="201" t="s">
        <v>170</v>
      </c>
      <c r="E115" s="202" t="s">
        <v>19</v>
      </c>
      <c r="F115" s="203" t="s">
        <v>1766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170</v>
      </c>
      <c r="AU115" s="209" t="s">
        <v>84</v>
      </c>
      <c r="AV115" s="13" t="s">
        <v>82</v>
      </c>
      <c r="AW115" s="13" t="s">
        <v>35</v>
      </c>
      <c r="AX115" s="13" t="s">
        <v>75</v>
      </c>
      <c r="AY115" s="209" t="s">
        <v>159</v>
      </c>
    </row>
    <row r="116" spans="1:65" s="13" customFormat="1" x14ac:dyDescent="0.2">
      <c r="B116" s="199"/>
      <c r="C116" s="200"/>
      <c r="D116" s="201" t="s">
        <v>170</v>
      </c>
      <c r="E116" s="202" t="s">
        <v>19</v>
      </c>
      <c r="F116" s="203" t="s">
        <v>1767</v>
      </c>
      <c r="G116" s="200"/>
      <c r="H116" s="202" t="s">
        <v>19</v>
      </c>
      <c r="I116" s="204"/>
      <c r="J116" s="200"/>
      <c r="K116" s="200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170</v>
      </c>
      <c r="AU116" s="209" t="s">
        <v>84</v>
      </c>
      <c r="AV116" s="13" t="s">
        <v>82</v>
      </c>
      <c r="AW116" s="13" t="s">
        <v>35</v>
      </c>
      <c r="AX116" s="13" t="s">
        <v>75</v>
      </c>
      <c r="AY116" s="209" t="s">
        <v>159</v>
      </c>
    </row>
    <row r="117" spans="1:65" s="13" customFormat="1" x14ac:dyDescent="0.2">
      <c r="B117" s="199"/>
      <c r="C117" s="200"/>
      <c r="D117" s="201" t="s">
        <v>170</v>
      </c>
      <c r="E117" s="202" t="s">
        <v>19</v>
      </c>
      <c r="F117" s="203" t="s">
        <v>1768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84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 x14ac:dyDescent="0.2">
      <c r="B118" s="210"/>
      <c r="C118" s="211"/>
      <c r="D118" s="201" t="s">
        <v>170</v>
      </c>
      <c r="E118" s="212" t="s">
        <v>19</v>
      </c>
      <c r="F118" s="213" t="s">
        <v>1769</v>
      </c>
      <c r="G118" s="211"/>
      <c r="H118" s="214">
        <v>121.5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 x14ac:dyDescent="0.2">
      <c r="B119" s="210"/>
      <c r="C119" s="211"/>
      <c r="D119" s="201" t="s">
        <v>170</v>
      </c>
      <c r="E119" s="212" t="s">
        <v>19</v>
      </c>
      <c r="F119" s="213" t="s">
        <v>1770</v>
      </c>
      <c r="G119" s="211"/>
      <c r="H119" s="214">
        <v>27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84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5" customFormat="1" x14ac:dyDescent="0.2">
      <c r="B120" s="221"/>
      <c r="C120" s="222"/>
      <c r="D120" s="201" t="s">
        <v>170</v>
      </c>
      <c r="E120" s="223" t="s">
        <v>19</v>
      </c>
      <c r="F120" s="224" t="s">
        <v>185</v>
      </c>
      <c r="G120" s="222"/>
      <c r="H120" s="225">
        <v>148.5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170</v>
      </c>
      <c r="AU120" s="231" t="s">
        <v>84</v>
      </c>
      <c r="AV120" s="15" t="s">
        <v>166</v>
      </c>
      <c r="AW120" s="15" t="s">
        <v>35</v>
      </c>
      <c r="AX120" s="15" t="s">
        <v>82</v>
      </c>
      <c r="AY120" s="231" t="s">
        <v>159</v>
      </c>
    </row>
    <row r="121" spans="1:65" s="2" customFormat="1" ht="33" customHeight="1" x14ac:dyDescent="0.2">
      <c r="A121" s="37"/>
      <c r="B121" s="38"/>
      <c r="C121" s="181" t="s">
        <v>177</v>
      </c>
      <c r="D121" s="181" t="s">
        <v>161</v>
      </c>
      <c r="E121" s="182" t="s">
        <v>1771</v>
      </c>
      <c r="F121" s="183" t="s">
        <v>1772</v>
      </c>
      <c r="G121" s="184" t="s">
        <v>164</v>
      </c>
      <c r="H121" s="185">
        <v>253.5</v>
      </c>
      <c r="I121" s="186"/>
      <c r="J121" s="187">
        <f>ROUND(I121*H121,2)</f>
        <v>0</v>
      </c>
      <c r="K121" s="183" t="s">
        <v>165</v>
      </c>
      <c r="L121" s="42"/>
      <c r="M121" s="188" t="s">
        <v>19</v>
      </c>
      <c r="N121" s="189" t="s">
        <v>46</v>
      </c>
      <c r="O121" s="67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166</v>
      </c>
      <c r="AT121" s="192" t="s">
        <v>161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166</v>
      </c>
      <c r="BM121" s="192" t="s">
        <v>1773</v>
      </c>
    </row>
    <row r="122" spans="1:65" s="2" customFormat="1" x14ac:dyDescent="0.2">
      <c r="A122" s="37"/>
      <c r="B122" s="38"/>
      <c r="C122" s="39"/>
      <c r="D122" s="194" t="s">
        <v>168</v>
      </c>
      <c r="E122" s="39"/>
      <c r="F122" s="195" t="s">
        <v>1774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168</v>
      </c>
      <c r="AU122" s="20" t="s">
        <v>84</v>
      </c>
    </row>
    <row r="123" spans="1:65" s="2" customFormat="1" ht="37.9" customHeight="1" x14ac:dyDescent="0.2">
      <c r="A123" s="37"/>
      <c r="B123" s="38"/>
      <c r="C123" s="181" t="s">
        <v>166</v>
      </c>
      <c r="D123" s="181" t="s">
        <v>161</v>
      </c>
      <c r="E123" s="182" t="s">
        <v>186</v>
      </c>
      <c r="F123" s="183" t="s">
        <v>187</v>
      </c>
      <c r="G123" s="184" t="s">
        <v>164</v>
      </c>
      <c r="H123" s="185">
        <v>81.599999999999994</v>
      </c>
      <c r="I123" s="186"/>
      <c r="J123" s="187">
        <f>ROUND(I123*H123,2)</f>
        <v>0</v>
      </c>
      <c r="K123" s="183" t="s">
        <v>165</v>
      </c>
      <c r="L123" s="42"/>
      <c r="M123" s="188" t="s">
        <v>19</v>
      </c>
      <c r="N123" s="189" t="s">
        <v>46</v>
      </c>
      <c r="O123" s="67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166</v>
      </c>
      <c r="AT123" s="192" t="s">
        <v>161</v>
      </c>
      <c r="AU123" s="192" t="s">
        <v>84</v>
      </c>
      <c r="AY123" s="20" t="s">
        <v>159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82</v>
      </c>
      <c r="BK123" s="193">
        <f>ROUND(I123*H123,2)</f>
        <v>0</v>
      </c>
      <c r="BL123" s="20" t="s">
        <v>166</v>
      </c>
      <c r="BM123" s="192" t="s">
        <v>1775</v>
      </c>
    </row>
    <row r="124" spans="1:65" s="2" customFormat="1" x14ac:dyDescent="0.2">
      <c r="A124" s="37"/>
      <c r="B124" s="38"/>
      <c r="C124" s="39"/>
      <c r="D124" s="194" t="s">
        <v>168</v>
      </c>
      <c r="E124" s="39"/>
      <c r="F124" s="195" t="s">
        <v>189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168</v>
      </c>
      <c r="AU124" s="20" t="s">
        <v>84</v>
      </c>
    </row>
    <row r="125" spans="1:65" s="13" customFormat="1" x14ac:dyDescent="0.2">
      <c r="B125" s="199"/>
      <c r="C125" s="200"/>
      <c r="D125" s="201" t="s">
        <v>170</v>
      </c>
      <c r="E125" s="202" t="s">
        <v>19</v>
      </c>
      <c r="F125" s="203" t="s">
        <v>190</v>
      </c>
      <c r="G125" s="200"/>
      <c r="H125" s="202" t="s">
        <v>19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170</v>
      </c>
      <c r="AU125" s="209" t="s">
        <v>84</v>
      </c>
      <c r="AV125" s="13" t="s">
        <v>82</v>
      </c>
      <c r="AW125" s="13" t="s">
        <v>35</v>
      </c>
      <c r="AX125" s="13" t="s">
        <v>75</v>
      </c>
      <c r="AY125" s="209" t="s">
        <v>159</v>
      </c>
    </row>
    <row r="126" spans="1:65" s="14" customFormat="1" x14ac:dyDescent="0.2">
      <c r="B126" s="210"/>
      <c r="C126" s="211"/>
      <c r="D126" s="201" t="s">
        <v>170</v>
      </c>
      <c r="E126" s="212" t="s">
        <v>19</v>
      </c>
      <c r="F126" s="213" t="s">
        <v>1776</v>
      </c>
      <c r="G126" s="211"/>
      <c r="H126" s="214">
        <v>186.6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170</v>
      </c>
      <c r="AU126" s="220" t="s">
        <v>84</v>
      </c>
      <c r="AV126" s="14" t="s">
        <v>84</v>
      </c>
      <c r="AW126" s="14" t="s">
        <v>35</v>
      </c>
      <c r="AX126" s="14" t="s">
        <v>75</v>
      </c>
      <c r="AY126" s="220" t="s">
        <v>159</v>
      </c>
    </row>
    <row r="127" spans="1:65" s="14" customFormat="1" x14ac:dyDescent="0.2">
      <c r="B127" s="210"/>
      <c r="C127" s="211"/>
      <c r="D127" s="201" t="s">
        <v>170</v>
      </c>
      <c r="E127" s="212" t="s">
        <v>19</v>
      </c>
      <c r="F127" s="213" t="s">
        <v>1777</v>
      </c>
      <c r="G127" s="211"/>
      <c r="H127" s="214">
        <v>148.5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170</v>
      </c>
      <c r="AU127" s="220" t="s">
        <v>84</v>
      </c>
      <c r="AV127" s="14" t="s">
        <v>84</v>
      </c>
      <c r="AW127" s="14" t="s">
        <v>35</v>
      </c>
      <c r="AX127" s="14" t="s">
        <v>75</v>
      </c>
      <c r="AY127" s="220" t="s">
        <v>159</v>
      </c>
    </row>
    <row r="128" spans="1:65" s="14" customFormat="1" x14ac:dyDescent="0.2">
      <c r="B128" s="210"/>
      <c r="C128" s="211"/>
      <c r="D128" s="201" t="s">
        <v>170</v>
      </c>
      <c r="E128" s="212" t="s">
        <v>19</v>
      </c>
      <c r="F128" s="213" t="s">
        <v>1778</v>
      </c>
      <c r="G128" s="211"/>
      <c r="H128" s="214">
        <v>-253.5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170</v>
      </c>
      <c r="AU128" s="220" t="s">
        <v>84</v>
      </c>
      <c r="AV128" s="14" t="s">
        <v>84</v>
      </c>
      <c r="AW128" s="14" t="s">
        <v>35</v>
      </c>
      <c r="AX128" s="14" t="s">
        <v>75</v>
      </c>
      <c r="AY128" s="220" t="s">
        <v>159</v>
      </c>
    </row>
    <row r="129" spans="1:65" s="15" customFormat="1" x14ac:dyDescent="0.2">
      <c r="B129" s="221"/>
      <c r="C129" s="222"/>
      <c r="D129" s="201" t="s">
        <v>170</v>
      </c>
      <c r="E129" s="223" t="s">
        <v>19</v>
      </c>
      <c r="F129" s="224" t="s">
        <v>185</v>
      </c>
      <c r="G129" s="222"/>
      <c r="H129" s="225">
        <v>81.600000000000023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170</v>
      </c>
      <c r="AU129" s="231" t="s">
        <v>84</v>
      </c>
      <c r="AV129" s="15" t="s">
        <v>166</v>
      </c>
      <c r="AW129" s="15" t="s">
        <v>35</v>
      </c>
      <c r="AX129" s="15" t="s">
        <v>82</v>
      </c>
      <c r="AY129" s="231" t="s">
        <v>159</v>
      </c>
    </row>
    <row r="130" spans="1:65" s="2" customFormat="1" ht="37.9" customHeight="1" x14ac:dyDescent="0.2">
      <c r="A130" s="37"/>
      <c r="B130" s="38"/>
      <c r="C130" s="181" t="s">
        <v>191</v>
      </c>
      <c r="D130" s="181" t="s">
        <v>161</v>
      </c>
      <c r="E130" s="182" t="s">
        <v>192</v>
      </c>
      <c r="F130" s="183" t="s">
        <v>193</v>
      </c>
      <c r="G130" s="184" t="s">
        <v>164</v>
      </c>
      <c r="H130" s="185">
        <v>1632</v>
      </c>
      <c r="I130" s="186"/>
      <c r="J130" s="187">
        <f>ROUND(I130*H130,2)</f>
        <v>0</v>
      </c>
      <c r="K130" s="183" t="s">
        <v>165</v>
      </c>
      <c r="L130" s="42"/>
      <c r="M130" s="188" t="s">
        <v>19</v>
      </c>
      <c r="N130" s="189" t="s">
        <v>46</v>
      </c>
      <c r="O130" s="6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166</v>
      </c>
      <c r="AT130" s="192" t="s">
        <v>161</v>
      </c>
      <c r="AU130" s="192" t="s">
        <v>84</v>
      </c>
      <c r="AY130" s="20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82</v>
      </c>
      <c r="BK130" s="193">
        <f>ROUND(I130*H130,2)</f>
        <v>0</v>
      </c>
      <c r="BL130" s="20" t="s">
        <v>166</v>
      </c>
      <c r="BM130" s="192" t="s">
        <v>1779</v>
      </c>
    </row>
    <row r="131" spans="1:65" s="2" customFormat="1" x14ac:dyDescent="0.2">
      <c r="A131" s="37"/>
      <c r="B131" s="38"/>
      <c r="C131" s="39"/>
      <c r="D131" s="194" t="s">
        <v>168</v>
      </c>
      <c r="E131" s="39"/>
      <c r="F131" s="195" t="s">
        <v>195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168</v>
      </c>
      <c r="AU131" s="20" t="s">
        <v>84</v>
      </c>
    </row>
    <row r="132" spans="1:65" s="14" customFormat="1" x14ac:dyDescent="0.2">
      <c r="B132" s="210"/>
      <c r="C132" s="211"/>
      <c r="D132" s="201" t="s">
        <v>170</v>
      </c>
      <c r="E132" s="211"/>
      <c r="F132" s="213" t="s">
        <v>1780</v>
      </c>
      <c r="G132" s="211"/>
      <c r="H132" s="214">
        <v>1632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4</v>
      </c>
      <c r="AX132" s="14" t="s">
        <v>82</v>
      </c>
      <c r="AY132" s="220" t="s">
        <v>159</v>
      </c>
    </row>
    <row r="133" spans="1:65" s="2" customFormat="1" ht="24.2" customHeight="1" x14ac:dyDescent="0.2">
      <c r="A133" s="37"/>
      <c r="B133" s="38"/>
      <c r="C133" s="181" t="s">
        <v>197</v>
      </c>
      <c r="D133" s="181" t="s">
        <v>161</v>
      </c>
      <c r="E133" s="182" t="s">
        <v>198</v>
      </c>
      <c r="F133" s="183" t="s">
        <v>199</v>
      </c>
      <c r="G133" s="184" t="s">
        <v>164</v>
      </c>
      <c r="H133" s="185">
        <v>253.5</v>
      </c>
      <c r="I133" s="186"/>
      <c r="J133" s="187">
        <f>ROUND(I133*H133,2)</f>
        <v>0</v>
      </c>
      <c r="K133" s="183" t="s">
        <v>165</v>
      </c>
      <c r="L133" s="42"/>
      <c r="M133" s="188" t="s">
        <v>19</v>
      </c>
      <c r="N133" s="189" t="s">
        <v>46</v>
      </c>
      <c r="O133" s="6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161</v>
      </c>
      <c r="AU133" s="192" t="s">
        <v>84</v>
      </c>
      <c r="AY133" s="20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82</v>
      </c>
      <c r="BK133" s="193">
        <f>ROUND(I133*H133,2)</f>
        <v>0</v>
      </c>
      <c r="BL133" s="20" t="s">
        <v>166</v>
      </c>
      <c r="BM133" s="192" t="s">
        <v>1781</v>
      </c>
    </row>
    <row r="134" spans="1:65" s="2" customFormat="1" x14ac:dyDescent="0.2">
      <c r="A134" s="37"/>
      <c r="B134" s="38"/>
      <c r="C134" s="39"/>
      <c r="D134" s="194" t="s">
        <v>168</v>
      </c>
      <c r="E134" s="39"/>
      <c r="F134" s="195" t="s">
        <v>201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168</v>
      </c>
      <c r="AU134" s="20" t="s">
        <v>84</v>
      </c>
    </row>
    <row r="135" spans="1:65" s="2" customFormat="1" ht="24.2" customHeight="1" x14ac:dyDescent="0.2">
      <c r="A135" s="37"/>
      <c r="B135" s="38"/>
      <c r="C135" s="181" t="s">
        <v>202</v>
      </c>
      <c r="D135" s="181" t="s">
        <v>161</v>
      </c>
      <c r="E135" s="182" t="s">
        <v>203</v>
      </c>
      <c r="F135" s="183" t="s">
        <v>204</v>
      </c>
      <c r="G135" s="184" t="s">
        <v>205</v>
      </c>
      <c r="H135" s="185">
        <v>155.04</v>
      </c>
      <c r="I135" s="186"/>
      <c r="J135" s="187">
        <f>ROUND(I135*H135,2)</f>
        <v>0</v>
      </c>
      <c r="K135" s="183" t="s">
        <v>165</v>
      </c>
      <c r="L135" s="42"/>
      <c r="M135" s="188" t="s">
        <v>19</v>
      </c>
      <c r="N135" s="189" t="s">
        <v>46</v>
      </c>
      <c r="O135" s="6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166</v>
      </c>
      <c r="AT135" s="192" t="s">
        <v>161</v>
      </c>
      <c r="AU135" s="192" t="s">
        <v>84</v>
      </c>
      <c r="AY135" s="20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82</v>
      </c>
      <c r="BK135" s="193">
        <f>ROUND(I135*H135,2)</f>
        <v>0</v>
      </c>
      <c r="BL135" s="20" t="s">
        <v>166</v>
      </c>
      <c r="BM135" s="192" t="s">
        <v>1782</v>
      </c>
    </row>
    <row r="136" spans="1:65" s="2" customFormat="1" x14ac:dyDescent="0.2">
      <c r="A136" s="37"/>
      <c r="B136" s="38"/>
      <c r="C136" s="39"/>
      <c r="D136" s="194" t="s">
        <v>168</v>
      </c>
      <c r="E136" s="39"/>
      <c r="F136" s="195" t="s">
        <v>207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168</v>
      </c>
      <c r="AU136" s="20" t="s">
        <v>84</v>
      </c>
    </row>
    <row r="137" spans="1:65" s="14" customFormat="1" x14ac:dyDescent="0.2">
      <c r="B137" s="210"/>
      <c r="C137" s="211"/>
      <c r="D137" s="201" t="s">
        <v>170</v>
      </c>
      <c r="E137" s="211"/>
      <c r="F137" s="213" t="s">
        <v>1783</v>
      </c>
      <c r="G137" s="211"/>
      <c r="H137" s="214">
        <v>155.04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170</v>
      </c>
      <c r="AU137" s="220" t="s">
        <v>84</v>
      </c>
      <c r="AV137" s="14" t="s">
        <v>84</v>
      </c>
      <c r="AW137" s="14" t="s">
        <v>4</v>
      </c>
      <c r="AX137" s="14" t="s">
        <v>82</v>
      </c>
      <c r="AY137" s="220" t="s">
        <v>159</v>
      </c>
    </row>
    <row r="138" spans="1:65" s="2" customFormat="1" ht="24.2" customHeight="1" x14ac:dyDescent="0.2">
      <c r="A138" s="37"/>
      <c r="B138" s="38"/>
      <c r="C138" s="181" t="s">
        <v>209</v>
      </c>
      <c r="D138" s="181" t="s">
        <v>161</v>
      </c>
      <c r="E138" s="182" t="s">
        <v>1784</v>
      </c>
      <c r="F138" s="183" t="s">
        <v>1785</v>
      </c>
      <c r="G138" s="184" t="s">
        <v>164</v>
      </c>
      <c r="H138" s="185">
        <v>253.5</v>
      </c>
      <c r="I138" s="186"/>
      <c r="J138" s="187">
        <f>ROUND(I138*H138,2)</f>
        <v>0</v>
      </c>
      <c r="K138" s="183" t="s">
        <v>165</v>
      </c>
      <c r="L138" s="42"/>
      <c r="M138" s="188" t="s">
        <v>19</v>
      </c>
      <c r="N138" s="189" t="s">
        <v>46</v>
      </c>
      <c r="O138" s="67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161</v>
      </c>
      <c r="AU138" s="192" t="s">
        <v>84</v>
      </c>
      <c r="AY138" s="20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82</v>
      </c>
      <c r="BK138" s="193">
        <f>ROUND(I138*H138,2)</f>
        <v>0</v>
      </c>
      <c r="BL138" s="20" t="s">
        <v>166</v>
      </c>
      <c r="BM138" s="192" t="s">
        <v>1786</v>
      </c>
    </row>
    <row r="139" spans="1:65" s="2" customFormat="1" x14ac:dyDescent="0.2">
      <c r="A139" s="37"/>
      <c r="B139" s="38"/>
      <c r="C139" s="39"/>
      <c r="D139" s="194" t="s">
        <v>168</v>
      </c>
      <c r="E139" s="39"/>
      <c r="F139" s="195" t="s">
        <v>1787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168</v>
      </c>
      <c r="AU139" s="20" t="s">
        <v>84</v>
      </c>
    </row>
    <row r="140" spans="1:65" s="2" customFormat="1" ht="24.2" customHeight="1" x14ac:dyDescent="0.2">
      <c r="A140" s="37"/>
      <c r="B140" s="38"/>
      <c r="C140" s="181" t="s">
        <v>218</v>
      </c>
      <c r="D140" s="181" t="s">
        <v>161</v>
      </c>
      <c r="E140" s="182" t="s">
        <v>210</v>
      </c>
      <c r="F140" s="183" t="s">
        <v>211</v>
      </c>
      <c r="G140" s="184" t="s">
        <v>164</v>
      </c>
      <c r="H140" s="185">
        <v>253.5</v>
      </c>
      <c r="I140" s="186"/>
      <c r="J140" s="187">
        <f>ROUND(I140*H140,2)</f>
        <v>0</v>
      </c>
      <c r="K140" s="183" t="s">
        <v>165</v>
      </c>
      <c r="L140" s="42"/>
      <c r="M140" s="188" t="s">
        <v>19</v>
      </c>
      <c r="N140" s="189" t="s">
        <v>46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166</v>
      </c>
      <c r="AT140" s="192" t="s">
        <v>161</v>
      </c>
      <c r="AU140" s="192" t="s">
        <v>84</v>
      </c>
      <c r="AY140" s="20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82</v>
      </c>
      <c r="BK140" s="193">
        <f>ROUND(I140*H140,2)</f>
        <v>0</v>
      </c>
      <c r="BL140" s="20" t="s">
        <v>166</v>
      </c>
      <c r="BM140" s="192" t="s">
        <v>1788</v>
      </c>
    </row>
    <row r="141" spans="1:65" s="2" customFormat="1" x14ac:dyDescent="0.2">
      <c r="A141" s="37"/>
      <c r="B141" s="38"/>
      <c r="C141" s="39"/>
      <c r="D141" s="194" t="s">
        <v>168</v>
      </c>
      <c r="E141" s="39"/>
      <c r="F141" s="195" t="s">
        <v>213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168</v>
      </c>
      <c r="AU141" s="20" t="s">
        <v>84</v>
      </c>
    </row>
    <row r="142" spans="1:65" s="13" customFormat="1" x14ac:dyDescent="0.2">
      <c r="B142" s="199"/>
      <c r="C142" s="200"/>
      <c r="D142" s="201" t="s">
        <v>170</v>
      </c>
      <c r="E142" s="202" t="s">
        <v>19</v>
      </c>
      <c r="F142" s="203" t="s">
        <v>214</v>
      </c>
      <c r="G142" s="200"/>
      <c r="H142" s="202" t="s">
        <v>19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170</v>
      </c>
      <c r="AU142" s="209" t="s">
        <v>84</v>
      </c>
      <c r="AV142" s="13" t="s">
        <v>82</v>
      </c>
      <c r="AW142" s="13" t="s">
        <v>35</v>
      </c>
      <c r="AX142" s="13" t="s">
        <v>75</v>
      </c>
      <c r="AY142" s="209" t="s">
        <v>159</v>
      </c>
    </row>
    <row r="143" spans="1:65" s="13" customFormat="1" x14ac:dyDescent="0.2">
      <c r="B143" s="199"/>
      <c r="C143" s="200"/>
      <c r="D143" s="201" t="s">
        <v>170</v>
      </c>
      <c r="E143" s="202" t="s">
        <v>19</v>
      </c>
      <c r="F143" s="203" t="s">
        <v>215</v>
      </c>
      <c r="G143" s="200"/>
      <c r="H143" s="202" t="s">
        <v>19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170</v>
      </c>
      <c r="AU143" s="209" t="s">
        <v>84</v>
      </c>
      <c r="AV143" s="13" t="s">
        <v>82</v>
      </c>
      <c r="AW143" s="13" t="s">
        <v>35</v>
      </c>
      <c r="AX143" s="13" t="s">
        <v>75</v>
      </c>
      <c r="AY143" s="209" t="s">
        <v>159</v>
      </c>
    </row>
    <row r="144" spans="1:65" s="13" customFormat="1" x14ac:dyDescent="0.2">
      <c r="B144" s="199"/>
      <c r="C144" s="200"/>
      <c r="D144" s="201" t="s">
        <v>170</v>
      </c>
      <c r="E144" s="202" t="s">
        <v>19</v>
      </c>
      <c r="F144" s="203" t="s">
        <v>216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4" customFormat="1" x14ac:dyDescent="0.2">
      <c r="B145" s="210"/>
      <c r="C145" s="211"/>
      <c r="D145" s="201" t="s">
        <v>170</v>
      </c>
      <c r="E145" s="212" t="s">
        <v>19</v>
      </c>
      <c r="F145" s="213" t="s">
        <v>1789</v>
      </c>
      <c r="G145" s="211"/>
      <c r="H145" s="214">
        <v>54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170</v>
      </c>
      <c r="AU145" s="220" t="s">
        <v>84</v>
      </c>
      <c r="AV145" s="14" t="s">
        <v>84</v>
      </c>
      <c r="AW145" s="14" t="s">
        <v>35</v>
      </c>
      <c r="AX145" s="14" t="s">
        <v>75</v>
      </c>
      <c r="AY145" s="220" t="s">
        <v>159</v>
      </c>
    </row>
    <row r="146" spans="1:65" s="14" customFormat="1" x14ac:dyDescent="0.2">
      <c r="B146" s="210"/>
      <c r="C146" s="211"/>
      <c r="D146" s="201" t="s">
        <v>170</v>
      </c>
      <c r="E146" s="212" t="s">
        <v>19</v>
      </c>
      <c r="F146" s="213" t="s">
        <v>1790</v>
      </c>
      <c r="G146" s="211"/>
      <c r="H146" s="214">
        <v>51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170</v>
      </c>
      <c r="AU146" s="220" t="s">
        <v>84</v>
      </c>
      <c r="AV146" s="14" t="s">
        <v>84</v>
      </c>
      <c r="AW146" s="14" t="s">
        <v>35</v>
      </c>
      <c r="AX146" s="14" t="s">
        <v>75</v>
      </c>
      <c r="AY146" s="220" t="s">
        <v>159</v>
      </c>
    </row>
    <row r="147" spans="1:65" s="16" customFormat="1" x14ac:dyDescent="0.2">
      <c r="B147" s="254"/>
      <c r="C147" s="255"/>
      <c r="D147" s="201" t="s">
        <v>170</v>
      </c>
      <c r="E147" s="256" t="s">
        <v>19</v>
      </c>
      <c r="F147" s="257" t="s">
        <v>1272</v>
      </c>
      <c r="G147" s="255"/>
      <c r="H147" s="258">
        <v>105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AT147" s="264" t="s">
        <v>170</v>
      </c>
      <c r="AU147" s="264" t="s">
        <v>84</v>
      </c>
      <c r="AV147" s="16" t="s">
        <v>177</v>
      </c>
      <c r="AW147" s="16" t="s">
        <v>35</v>
      </c>
      <c r="AX147" s="16" t="s">
        <v>75</v>
      </c>
      <c r="AY147" s="264" t="s">
        <v>159</v>
      </c>
    </row>
    <row r="148" spans="1:65" s="13" customFormat="1" x14ac:dyDescent="0.2">
      <c r="B148" s="199"/>
      <c r="C148" s="200"/>
      <c r="D148" s="201" t="s">
        <v>170</v>
      </c>
      <c r="E148" s="202" t="s">
        <v>19</v>
      </c>
      <c r="F148" s="203" t="s">
        <v>1766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170</v>
      </c>
      <c r="AU148" s="209" t="s">
        <v>84</v>
      </c>
      <c r="AV148" s="13" t="s">
        <v>82</v>
      </c>
      <c r="AW148" s="13" t="s">
        <v>35</v>
      </c>
      <c r="AX148" s="13" t="s">
        <v>75</v>
      </c>
      <c r="AY148" s="209" t="s">
        <v>159</v>
      </c>
    </row>
    <row r="149" spans="1:65" s="13" customFormat="1" x14ac:dyDescent="0.2">
      <c r="B149" s="199"/>
      <c r="C149" s="200"/>
      <c r="D149" s="201" t="s">
        <v>170</v>
      </c>
      <c r="E149" s="202" t="s">
        <v>19</v>
      </c>
      <c r="F149" s="203" t="s">
        <v>1767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170</v>
      </c>
      <c r="AU149" s="209" t="s">
        <v>84</v>
      </c>
      <c r="AV149" s="13" t="s">
        <v>82</v>
      </c>
      <c r="AW149" s="13" t="s">
        <v>35</v>
      </c>
      <c r="AX149" s="13" t="s">
        <v>75</v>
      </c>
      <c r="AY149" s="209" t="s">
        <v>159</v>
      </c>
    </row>
    <row r="150" spans="1:65" s="13" customFormat="1" x14ac:dyDescent="0.2">
      <c r="B150" s="199"/>
      <c r="C150" s="200"/>
      <c r="D150" s="201" t="s">
        <v>170</v>
      </c>
      <c r="E150" s="202" t="s">
        <v>19</v>
      </c>
      <c r="F150" s="203" t="s">
        <v>1768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170</v>
      </c>
      <c r="AU150" s="209" t="s">
        <v>84</v>
      </c>
      <c r="AV150" s="13" t="s">
        <v>82</v>
      </c>
      <c r="AW150" s="13" t="s">
        <v>35</v>
      </c>
      <c r="AX150" s="13" t="s">
        <v>75</v>
      </c>
      <c r="AY150" s="209" t="s">
        <v>159</v>
      </c>
    </row>
    <row r="151" spans="1:65" s="14" customFormat="1" x14ac:dyDescent="0.2">
      <c r="B151" s="210"/>
      <c r="C151" s="211"/>
      <c r="D151" s="201" t="s">
        <v>170</v>
      </c>
      <c r="E151" s="212" t="s">
        <v>19</v>
      </c>
      <c r="F151" s="213" t="s">
        <v>1769</v>
      </c>
      <c r="G151" s="211"/>
      <c r="H151" s="214">
        <v>121.5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84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4" customFormat="1" x14ac:dyDescent="0.2">
      <c r="B152" s="210"/>
      <c r="C152" s="211"/>
      <c r="D152" s="201" t="s">
        <v>170</v>
      </c>
      <c r="E152" s="212" t="s">
        <v>19</v>
      </c>
      <c r="F152" s="213" t="s">
        <v>1770</v>
      </c>
      <c r="G152" s="211"/>
      <c r="H152" s="214">
        <v>27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170</v>
      </c>
      <c r="AU152" s="220" t="s">
        <v>84</v>
      </c>
      <c r="AV152" s="14" t="s">
        <v>84</v>
      </c>
      <c r="AW152" s="14" t="s">
        <v>35</v>
      </c>
      <c r="AX152" s="14" t="s">
        <v>75</v>
      </c>
      <c r="AY152" s="220" t="s">
        <v>159</v>
      </c>
    </row>
    <row r="153" spans="1:65" s="16" customFormat="1" x14ac:dyDescent="0.2">
      <c r="B153" s="254"/>
      <c r="C153" s="255"/>
      <c r="D153" s="201" t="s">
        <v>170</v>
      </c>
      <c r="E153" s="256" t="s">
        <v>19</v>
      </c>
      <c r="F153" s="257" t="s">
        <v>1272</v>
      </c>
      <c r="G153" s="255"/>
      <c r="H153" s="258">
        <v>148.5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AT153" s="264" t="s">
        <v>170</v>
      </c>
      <c r="AU153" s="264" t="s">
        <v>84</v>
      </c>
      <c r="AV153" s="16" t="s">
        <v>177</v>
      </c>
      <c r="AW153" s="16" t="s">
        <v>35</v>
      </c>
      <c r="AX153" s="16" t="s">
        <v>75</v>
      </c>
      <c r="AY153" s="264" t="s">
        <v>159</v>
      </c>
    </row>
    <row r="154" spans="1:65" s="15" customFormat="1" x14ac:dyDescent="0.2">
      <c r="B154" s="221"/>
      <c r="C154" s="222"/>
      <c r="D154" s="201" t="s">
        <v>170</v>
      </c>
      <c r="E154" s="223" t="s">
        <v>19</v>
      </c>
      <c r="F154" s="224" t="s">
        <v>185</v>
      </c>
      <c r="G154" s="222"/>
      <c r="H154" s="225">
        <v>253.5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170</v>
      </c>
      <c r="AU154" s="231" t="s">
        <v>84</v>
      </c>
      <c r="AV154" s="15" t="s">
        <v>166</v>
      </c>
      <c r="AW154" s="15" t="s">
        <v>35</v>
      </c>
      <c r="AX154" s="15" t="s">
        <v>82</v>
      </c>
      <c r="AY154" s="231" t="s">
        <v>159</v>
      </c>
    </row>
    <row r="155" spans="1:65" s="2" customFormat="1" ht="37.9" customHeight="1" x14ac:dyDescent="0.2">
      <c r="A155" s="37"/>
      <c r="B155" s="38"/>
      <c r="C155" s="181" t="s">
        <v>225</v>
      </c>
      <c r="D155" s="181" t="s">
        <v>161</v>
      </c>
      <c r="E155" s="182" t="s">
        <v>219</v>
      </c>
      <c r="F155" s="183" t="s">
        <v>220</v>
      </c>
      <c r="G155" s="184" t="s">
        <v>164</v>
      </c>
      <c r="H155" s="185">
        <v>16.2</v>
      </c>
      <c r="I155" s="186"/>
      <c r="J155" s="187">
        <f>ROUND(I155*H155,2)</f>
        <v>0</v>
      </c>
      <c r="K155" s="183" t="s">
        <v>165</v>
      </c>
      <c r="L155" s="42"/>
      <c r="M155" s="188" t="s">
        <v>19</v>
      </c>
      <c r="N155" s="189" t="s">
        <v>46</v>
      </c>
      <c r="O155" s="6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166</v>
      </c>
      <c r="AT155" s="192" t="s">
        <v>161</v>
      </c>
      <c r="AU155" s="192" t="s">
        <v>84</v>
      </c>
      <c r="AY155" s="20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82</v>
      </c>
      <c r="BK155" s="193">
        <f>ROUND(I155*H155,2)</f>
        <v>0</v>
      </c>
      <c r="BL155" s="20" t="s">
        <v>166</v>
      </c>
      <c r="BM155" s="192" t="s">
        <v>1791</v>
      </c>
    </row>
    <row r="156" spans="1:65" s="2" customFormat="1" x14ac:dyDescent="0.2">
      <c r="A156" s="37"/>
      <c r="B156" s="38"/>
      <c r="C156" s="39"/>
      <c r="D156" s="194" t="s">
        <v>168</v>
      </c>
      <c r="E156" s="39"/>
      <c r="F156" s="195" t="s">
        <v>222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168</v>
      </c>
      <c r="AU156" s="20" t="s">
        <v>84</v>
      </c>
    </row>
    <row r="157" spans="1:65" s="13" customFormat="1" x14ac:dyDescent="0.2">
      <c r="B157" s="199"/>
      <c r="C157" s="200"/>
      <c r="D157" s="201" t="s">
        <v>170</v>
      </c>
      <c r="E157" s="202" t="s">
        <v>19</v>
      </c>
      <c r="F157" s="203" t="s">
        <v>214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170</v>
      </c>
      <c r="AU157" s="209" t="s">
        <v>84</v>
      </c>
      <c r="AV157" s="13" t="s">
        <v>82</v>
      </c>
      <c r="AW157" s="13" t="s">
        <v>35</v>
      </c>
      <c r="AX157" s="13" t="s">
        <v>75</v>
      </c>
      <c r="AY157" s="209" t="s">
        <v>159</v>
      </c>
    </row>
    <row r="158" spans="1:65" s="13" customFormat="1" x14ac:dyDescent="0.2">
      <c r="B158" s="199"/>
      <c r="C158" s="200"/>
      <c r="D158" s="201" t="s">
        <v>170</v>
      </c>
      <c r="E158" s="202" t="s">
        <v>19</v>
      </c>
      <c r="F158" s="203" t="s">
        <v>215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170</v>
      </c>
      <c r="AU158" s="209" t="s">
        <v>84</v>
      </c>
      <c r="AV158" s="13" t="s">
        <v>82</v>
      </c>
      <c r="AW158" s="13" t="s">
        <v>35</v>
      </c>
      <c r="AX158" s="13" t="s">
        <v>75</v>
      </c>
      <c r="AY158" s="209" t="s">
        <v>159</v>
      </c>
    </row>
    <row r="159" spans="1:65" s="13" customFormat="1" x14ac:dyDescent="0.2">
      <c r="B159" s="199"/>
      <c r="C159" s="200"/>
      <c r="D159" s="201" t="s">
        <v>170</v>
      </c>
      <c r="E159" s="202" t="s">
        <v>19</v>
      </c>
      <c r="F159" s="203" t="s">
        <v>223</v>
      </c>
      <c r="G159" s="200"/>
      <c r="H159" s="202" t="s">
        <v>19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170</v>
      </c>
      <c r="AU159" s="209" t="s">
        <v>84</v>
      </c>
      <c r="AV159" s="13" t="s">
        <v>82</v>
      </c>
      <c r="AW159" s="13" t="s">
        <v>35</v>
      </c>
      <c r="AX159" s="13" t="s">
        <v>75</v>
      </c>
      <c r="AY159" s="209" t="s">
        <v>159</v>
      </c>
    </row>
    <row r="160" spans="1:65" s="14" customFormat="1" x14ac:dyDescent="0.2">
      <c r="B160" s="210"/>
      <c r="C160" s="211"/>
      <c r="D160" s="201" t="s">
        <v>170</v>
      </c>
      <c r="E160" s="212" t="s">
        <v>19</v>
      </c>
      <c r="F160" s="213" t="s">
        <v>1792</v>
      </c>
      <c r="G160" s="211"/>
      <c r="H160" s="214">
        <v>16.2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170</v>
      </c>
      <c r="AU160" s="220" t="s">
        <v>84</v>
      </c>
      <c r="AV160" s="14" t="s">
        <v>84</v>
      </c>
      <c r="AW160" s="14" t="s">
        <v>35</v>
      </c>
      <c r="AX160" s="14" t="s">
        <v>82</v>
      </c>
      <c r="AY160" s="220" t="s">
        <v>159</v>
      </c>
    </row>
    <row r="161" spans="1:65" s="2" customFormat="1" ht="16.5" customHeight="1" x14ac:dyDescent="0.2">
      <c r="A161" s="37"/>
      <c r="B161" s="38"/>
      <c r="C161" s="232" t="s">
        <v>232</v>
      </c>
      <c r="D161" s="232" t="s">
        <v>226</v>
      </c>
      <c r="E161" s="233" t="s">
        <v>227</v>
      </c>
      <c r="F161" s="234" t="s">
        <v>228</v>
      </c>
      <c r="G161" s="235" t="s">
        <v>205</v>
      </c>
      <c r="H161" s="236">
        <v>32.4</v>
      </c>
      <c r="I161" s="237"/>
      <c r="J161" s="238">
        <f>ROUND(I161*H161,2)</f>
        <v>0</v>
      </c>
      <c r="K161" s="234" t="s">
        <v>165</v>
      </c>
      <c r="L161" s="239"/>
      <c r="M161" s="240" t="s">
        <v>19</v>
      </c>
      <c r="N161" s="241" t="s">
        <v>46</v>
      </c>
      <c r="O161" s="67"/>
      <c r="P161" s="190">
        <f>O161*H161</f>
        <v>0</v>
      </c>
      <c r="Q161" s="190">
        <v>1</v>
      </c>
      <c r="R161" s="190">
        <f>Q161*H161</f>
        <v>32.4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209</v>
      </c>
      <c r="AT161" s="192" t="s">
        <v>226</v>
      </c>
      <c r="AU161" s="192" t="s">
        <v>84</v>
      </c>
      <c r="AY161" s="20" t="s">
        <v>159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20" t="s">
        <v>82</v>
      </c>
      <c r="BK161" s="193">
        <f>ROUND(I161*H161,2)</f>
        <v>0</v>
      </c>
      <c r="BL161" s="20" t="s">
        <v>166</v>
      </c>
      <c r="BM161" s="192" t="s">
        <v>1793</v>
      </c>
    </row>
    <row r="162" spans="1:65" s="14" customFormat="1" x14ac:dyDescent="0.2">
      <c r="B162" s="210"/>
      <c r="C162" s="211"/>
      <c r="D162" s="201" t="s">
        <v>170</v>
      </c>
      <c r="E162" s="211"/>
      <c r="F162" s="213" t="s">
        <v>1794</v>
      </c>
      <c r="G162" s="211"/>
      <c r="H162" s="214">
        <v>32.4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170</v>
      </c>
      <c r="AU162" s="220" t="s">
        <v>84</v>
      </c>
      <c r="AV162" s="14" t="s">
        <v>84</v>
      </c>
      <c r="AW162" s="14" t="s">
        <v>4</v>
      </c>
      <c r="AX162" s="14" t="s">
        <v>82</v>
      </c>
      <c r="AY162" s="220" t="s">
        <v>159</v>
      </c>
    </row>
    <row r="163" spans="1:65" s="2" customFormat="1" ht="33" customHeight="1" x14ac:dyDescent="0.2">
      <c r="A163" s="37"/>
      <c r="B163" s="38"/>
      <c r="C163" s="181" t="s">
        <v>8</v>
      </c>
      <c r="D163" s="181" t="s">
        <v>161</v>
      </c>
      <c r="E163" s="182" t="s">
        <v>1795</v>
      </c>
      <c r="F163" s="183" t="s">
        <v>1796</v>
      </c>
      <c r="G163" s="184" t="s">
        <v>235</v>
      </c>
      <c r="H163" s="185">
        <v>321</v>
      </c>
      <c r="I163" s="186"/>
      <c r="J163" s="187">
        <f>ROUND(I163*H163,2)</f>
        <v>0</v>
      </c>
      <c r="K163" s="183" t="s">
        <v>165</v>
      </c>
      <c r="L163" s="42"/>
      <c r="M163" s="188" t="s">
        <v>19</v>
      </c>
      <c r="N163" s="189" t="s">
        <v>46</v>
      </c>
      <c r="O163" s="6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166</v>
      </c>
      <c r="AT163" s="192" t="s">
        <v>161</v>
      </c>
      <c r="AU163" s="192" t="s">
        <v>84</v>
      </c>
      <c r="AY163" s="20" t="s">
        <v>159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82</v>
      </c>
      <c r="BK163" s="193">
        <f>ROUND(I163*H163,2)</f>
        <v>0</v>
      </c>
      <c r="BL163" s="20" t="s">
        <v>166</v>
      </c>
      <c r="BM163" s="192" t="s">
        <v>1797</v>
      </c>
    </row>
    <row r="164" spans="1:65" s="2" customFormat="1" x14ac:dyDescent="0.2">
      <c r="A164" s="37"/>
      <c r="B164" s="38"/>
      <c r="C164" s="39"/>
      <c r="D164" s="194" t="s">
        <v>168</v>
      </c>
      <c r="E164" s="39"/>
      <c r="F164" s="195" t="s">
        <v>1798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168</v>
      </c>
      <c r="AU164" s="20" t="s">
        <v>84</v>
      </c>
    </row>
    <row r="165" spans="1:65" s="2" customFormat="1" ht="24.2" customHeight="1" x14ac:dyDescent="0.2">
      <c r="A165" s="37"/>
      <c r="B165" s="38"/>
      <c r="C165" s="181" t="s">
        <v>245</v>
      </c>
      <c r="D165" s="181" t="s">
        <v>161</v>
      </c>
      <c r="E165" s="182" t="s">
        <v>1799</v>
      </c>
      <c r="F165" s="183" t="s">
        <v>1800</v>
      </c>
      <c r="G165" s="184" t="s">
        <v>235</v>
      </c>
      <c r="H165" s="185">
        <v>321</v>
      </c>
      <c r="I165" s="186"/>
      <c r="J165" s="187">
        <f>ROUND(I165*H165,2)</f>
        <v>0</v>
      </c>
      <c r="K165" s="183" t="s">
        <v>165</v>
      </c>
      <c r="L165" s="42"/>
      <c r="M165" s="188" t="s">
        <v>19</v>
      </c>
      <c r="N165" s="189" t="s">
        <v>46</v>
      </c>
      <c r="O165" s="6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166</v>
      </c>
      <c r="AT165" s="192" t="s">
        <v>161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166</v>
      </c>
      <c r="BM165" s="192" t="s">
        <v>1801</v>
      </c>
    </row>
    <row r="166" spans="1:65" s="2" customFormat="1" x14ac:dyDescent="0.2">
      <c r="A166" s="37"/>
      <c r="B166" s="38"/>
      <c r="C166" s="39"/>
      <c r="D166" s="194" t="s">
        <v>168</v>
      </c>
      <c r="E166" s="39"/>
      <c r="F166" s="195" t="s">
        <v>1802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168</v>
      </c>
      <c r="AU166" s="20" t="s">
        <v>84</v>
      </c>
    </row>
    <row r="167" spans="1:65" s="2" customFormat="1" ht="16.5" customHeight="1" x14ac:dyDescent="0.2">
      <c r="A167" s="37"/>
      <c r="B167" s="38"/>
      <c r="C167" s="232" t="s">
        <v>253</v>
      </c>
      <c r="D167" s="232" t="s">
        <v>226</v>
      </c>
      <c r="E167" s="233" t="s">
        <v>1803</v>
      </c>
      <c r="F167" s="234" t="s">
        <v>1804</v>
      </c>
      <c r="G167" s="235" t="s">
        <v>164</v>
      </c>
      <c r="H167" s="236">
        <v>35.31</v>
      </c>
      <c r="I167" s="237"/>
      <c r="J167" s="238">
        <f>ROUND(I167*H167,2)</f>
        <v>0</v>
      </c>
      <c r="K167" s="234" t="s">
        <v>165</v>
      </c>
      <c r="L167" s="239"/>
      <c r="M167" s="240" t="s">
        <v>19</v>
      </c>
      <c r="N167" s="241" t="s">
        <v>46</v>
      </c>
      <c r="O167" s="67"/>
      <c r="P167" s="190">
        <f>O167*H167</f>
        <v>0</v>
      </c>
      <c r="Q167" s="190">
        <v>0.21</v>
      </c>
      <c r="R167" s="190">
        <f>Q167*H167</f>
        <v>7.4150999999999998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209</v>
      </c>
      <c r="AT167" s="192" t="s">
        <v>226</v>
      </c>
      <c r="AU167" s="192" t="s">
        <v>84</v>
      </c>
      <c r="AY167" s="20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20" t="s">
        <v>82</v>
      </c>
      <c r="BK167" s="193">
        <f>ROUND(I167*H167,2)</f>
        <v>0</v>
      </c>
      <c r="BL167" s="20" t="s">
        <v>166</v>
      </c>
      <c r="BM167" s="192" t="s">
        <v>1805</v>
      </c>
    </row>
    <row r="168" spans="1:65" s="13" customFormat="1" x14ac:dyDescent="0.2">
      <c r="B168" s="199"/>
      <c r="C168" s="200"/>
      <c r="D168" s="201" t="s">
        <v>170</v>
      </c>
      <c r="E168" s="202" t="s">
        <v>19</v>
      </c>
      <c r="F168" s="203" t="s">
        <v>1806</v>
      </c>
      <c r="G168" s="200"/>
      <c r="H168" s="202" t="s">
        <v>19</v>
      </c>
      <c r="I168" s="204"/>
      <c r="J168" s="200"/>
      <c r="K168" s="200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170</v>
      </c>
      <c r="AU168" s="209" t="s">
        <v>84</v>
      </c>
      <c r="AV168" s="13" t="s">
        <v>82</v>
      </c>
      <c r="AW168" s="13" t="s">
        <v>35</v>
      </c>
      <c r="AX168" s="13" t="s">
        <v>75</v>
      </c>
      <c r="AY168" s="209" t="s">
        <v>159</v>
      </c>
    </row>
    <row r="169" spans="1:65" s="13" customFormat="1" x14ac:dyDescent="0.2">
      <c r="B169" s="199"/>
      <c r="C169" s="200"/>
      <c r="D169" s="201" t="s">
        <v>170</v>
      </c>
      <c r="E169" s="202" t="s">
        <v>19</v>
      </c>
      <c r="F169" s="203" t="s">
        <v>1807</v>
      </c>
      <c r="G169" s="200"/>
      <c r="H169" s="202" t="s">
        <v>19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170</v>
      </c>
      <c r="AU169" s="209" t="s">
        <v>84</v>
      </c>
      <c r="AV169" s="13" t="s">
        <v>82</v>
      </c>
      <c r="AW169" s="13" t="s">
        <v>35</v>
      </c>
      <c r="AX169" s="13" t="s">
        <v>75</v>
      </c>
      <c r="AY169" s="209" t="s">
        <v>159</v>
      </c>
    </row>
    <row r="170" spans="1:65" s="13" customFormat="1" x14ac:dyDescent="0.2">
      <c r="B170" s="199"/>
      <c r="C170" s="200"/>
      <c r="D170" s="201" t="s">
        <v>170</v>
      </c>
      <c r="E170" s="202" t="s">
        <v>19</v>
      </c>
      <c r="F170" s="203" t="s">
        <v>1808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170</v>
      </c>
      <c r="AU170" s="209" t="s">
        <v>84</v>
      </c>
      <c r="AV170" s="13" t="s">
        <v>82</v>
      </c>
      <c r="AW170" s="13" t="s">
        <v>35</v>
      </c>
      <c r="AX170" s="13" t="s">
        <v>75</v>
      </c>
      <c r="AY170" s="209" t="s">
        <v>159</v>
      </c>
    </row>
    <row r="171" spans="1:65" s="13" customFormat="1" x14ac:dyDescent="0.2">
      <c r="B171" s="199"/>
      <c r="C171" s="200"/>
      <c r="D171" s="201" t="s">
        <v>170</v>
      </c>
      <c r="E171" s="202" t="s">
        <v>19</v>
      </c>
      <c r="F171" s="203" t="s">
        <v>1809</v>
      </c>
      <c r="G171" s="200"/>
      <c r="H171" s="202" t="s">
        <v>19</v>
      </c>
      <c r="I171" s="204"/>
      <c r="J171" s="200"/>
      <c r="K171" s="200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170</v>
      </c>
      <c r="AU171" s="209" t="s">
        <v>84</v>
      </c>
      <c r="AV171" s="13" t="s">
        <v>82</v>
      </c>
      <c r="AW171" s="13" t="s">
        <v>35</v>
      </c>
      <c r="AX171" s="13" t="s">
        <v>75</v>
      </c>
      <c r="AY171" s="209" t="s">
        <v>159</v>
      </c>
    </row>
    <row r="172" spans="1:65" s="13" customFormat="1" x14ac:dyDescent="0.2">
      <c r="B172" s="199"/>
      <c r="C172" s="200"/>
      <c r="D172" s="201" t="s">
        <v>170</v>
      </c>
      <c r="E172" s="202" t="s">
        <v>19</v>
      </c>
      <c r="F172" s="203" t="s">
        <v>1810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170</v>
      </c>
      <c r="AU172" s="209" t="s">
        <v>84</v>
      </c>
      <c r="AV172" s="13" t="s">
        <v>82</v>
      </c>
      <c r="AW172" s="13" t="s">
        <v>35</v>
      </c>
      <c r="AX172" s="13" t="s">
        <v>75</v>
      </c>
      <c r="AY172" s="209" t="s">
        <v>159</v>
      </c>
    </row>
    <row r="173" spans="1:65" s="13" customFormat="1" x14ac:dyDescent="0.2">
      <c r="B173" s="199"/>
      <c r="C173" s="200"/>
      <c r="D173" s="201" t="s">
        <v>170</v>
      </c>
      <c r="E173" s="202" t="s">
        <v>19</v>
      </c>
      <c r="F173" s="203" t="s">
        <v>1811</v>
      </c>
      <c r="G173" s="200"/>
      <c r="H173" s="202" t="s">
        <v>19</v>
      </c>
      <c r="I173" s="204"/>
      <c r="J173" s="200"/>
      <c r="K173" s="200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170</v>
      </c>
      <c r="AU173" s="209" t="s">
        <v>84</v>
      </c>
      <c r="AV173" s="13" t="s">
        <v>82</v>
      </c>
      <c r="AW173" s="13" t="s">
        <v>35</v>
      </c>
      <c r="AX173" s="13" t="s">
        <v>75</v>
      </c>
      <c r="AY173" s="209" t="s">
        <v>159</v>
      </c>
    </row>
    <row r="174" spans="1:65" s="14" customFormat="1" x14ac:dyDescent="0.2">
      <c r="B174" s="210"/>
      <c r="C174" s="211"/>
      <c r="D174" s="201" t="s">
        <v>170</v>
      </c>
      <c r="E174" s="212" t="s">
        <v>19</v>
      </c>
      <c r="F174" s="213" t="s">
        <v>1812</v>
      </c>
      <c r="G174" s="211"/>
      <c r="H174" s="214">
        <v>32.1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170</v>
      </c>
      <c r="AU174" s="220" t="s">
        <v>84</v>
      </c>
      <c r="AV174" s="14" t="s">
        <v>84</v>
      </c>
      <c r="AW174" s="14" t="s">
        <v>35</v>
      </c>
      <c r="AX174" s="14" t="s">
        <v>82</v>
      </c>
      <c r="AY174" s="220" t="s">
        <v>159</v>
      </c>
    </row>
    <row r="175" spans="1:65" s="14" customFormat="1" x14ac:dyDescent="0.2">
      <c r="B175" s="210"/>
      <c r="C175" s="211"/>
      <c r="D175" s="201" t="s">
        <v>170</v>
      </c>
      <c r="E175" s="211"/>
      <c r="F175" s="213" t="s">
        <v>1813</v>
      </c>
      <c r="G175" s="211"/>
      <c r="H175" s="214">
        <v>35.31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170</v>
      </c>
      <c r="AU175" s="220" t="s">
        <v>84</v>
      </c>
      <c r="AV175" s="14" t="s">
        <v>84</v>
      </c>
      <c r="AW175" s="14" t="s">
        <v>4</v>
      </c>
      <c r="AX175" s="14" t="s">
        <v>82</v>
      </c>
      <c r="AY175" s="220" t="s">
        <v>159</v>
      </c>
    </row>
    <row r="176" spans="1:65" s="2" customFormat="1" ht="24.2" customHeight="1" x14ac:dyDescent="0.2">
      <c r="A176" s="37"/>
      <c r="B176" s="38"/>
      <c r="C176" s="181" t="s">
        <v>262</v>
      </c>
      <c r="D176" s="181" t="s">
        <v>161</v>
      </c>
      <c r="E176" s="182" t="s">
        <v>1814</v>
      </c>
      <c r="F176" s="183" t="s">
        <v>1815</v>
      </c>
      <c r="G176" s="184" t="s">
        <v>235</v>
      </c>
      <c r="H176" s="185">
        <v>321</v>
      </c>
      <c r="I176" s="186"/>
      <c r="J176" s="187">
        <f>ROUND(I176*H176,2)</f>
        <v>0</v>
      </c>
      <c r="K176" s="183" t="s">
        <v>165</v>
      </c>
      <c r="L176" s="42"/>
      <c r="M176" s="188" t="s">
        <v>19</v>
      </c>
      <c r="N176" s="189" t="s">
        <v>46</v>
      </c>
      <c r="O176" s="6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166</v>
      </c>
      <c r="AT176" s="192" t="s">
        <v>161</v>
      </c>
      <c r="AU176" s="192" t="s">
        <v>84</v>
      </c>
      <c r="AY176" s="20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20" t="s">
        <v>82</v>
      </c>
      <c r="BK176" s="193">
        <f>ROUND(I176*H176,2)</f>
        <v>0</v>
      </c>
      <c r="BL176" s="20" t="s">
        <v>166</v>
      </c>
      <c r="BM176" s="192" t="s">
        <v>1816</v>
      </c>
    </row>
    <row r="177" spans="1:65" s="2" customFormat="1" x14ac:dyDescent="0.2">
      <c r="A177" s="37"/>
      <c r="B177" s="38"/>
      <c r="C177" s="39"/>
      <c r="D177" s="194" t="s">
        <v>168</v>
      </c>
      <c r="E177" s="39"/>
      <c r="F177" s="195" t="s">
        <v>1817</v>
      </c>
      <c r="G177" s="39"/>
      <c r="H177" s="39"/>
      <c r="I177" s="196"/>
      <c r="J177" s="39"/>
      <c r="K177" s="39"/>
      <c r="L177" s="42"/>
      <c r="M177" s="197"/>
      <c r="N177" s="198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168</v>
      </c>
      <c r="AU177" s="20" t="s">
        <v>84</v>
      </c>
    </row>
    <row r="178" spans="1:65" s="13" customFormat="1" x14ac:dyDescent="0.2">
      <c r="B178" s="199"/>
      <c r="C178" s="200"/>
      <c r="D178" s="201" t="s">
        <v>170</v>
      </c>
      <c r="E178" s="202" t="s">
        <v>19</v>
      </c>
      <c r="F178" s="203" t="s">
        <v>1818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170</v>
      </c>
      <c r="AU178" s="209" t="s">
        <v>84</v>
      </c>
      <c r="AV178" s="13" t="s">
        <v>82</v>
      </c>
      <c r="AW178" s="13" t="s">
        <v>35</v>
      </c>
      <c r="AX178" s="13" t="s">
        <v>75</v>
      </c>
      <c r="AY178" s="209" t="s">
        <v>159</v>
      </c>
    </row>
    <row r="179" spans="1:65" s="13" customFormat="1" x14ac:dyDescent="0.2">
      <c r="B179" s="199"/>
      <c r="C179" s="200"/>
      <c r="D179" s="201" t="s">
        <v>170</v>
      </c>
      <c r="E179" s="202" t="s">
        <v>19</v>
      </c>
      <c r="F179" s="203" t="s">
        <v>1819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170</v>
      </c>
      <c r="AU179" s="209" t="s">
        <v>84</v>
      </c>
      <c r="AV179" s="13" t="s">
        <v>82</v>
      </c>
      <c r="AW179" s="13" t="s">
        <v>35</v>
      </c>
      <c r="AX179" s="13" t="s">
        <v>75</v>
      </c>
      <c r="AY179" s="209" t="s">
        <v>159</v>
      </c>
    </row>
    <row r="180" spans="1:65" s="14" customFormat="1" x14ac:dyDescent="0.2">
      <c r="B180" s="210"/>
      <c r="C180" s="211"/>
      <c r="D180" s="201" t="s">
        <v>170</v>
      </c>
      <c r="E180" s="212" t="s">
        <v>19</v>
      </c>
      <c r="F180" s="213" t="s">
        <v>1820</v>
      </c>
      <c r="G180" s="211"/>
      <c r="H180" s="214">
        <v>27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170</v>
      </c>
      <c r="AU180" s="220" t="s">
        <v>84</v>
      </c>
      <c r="AV180" s="14" t="s">
        <v>84</v>
      </c>
      <c r="AW180" s="14" t="s">
        <v>35</v>
      </c>
      <c r="AX180" s="14" t="s">
        <v>75</v>
      </c>
      <c r="AY180" s="220" t="s">
        <v>159</v>
      </c>
    </row>
    <row r="181" spans="1:65" s="14" customFormat="1" x14ac:dyDescent="0.2">
      <c r="B181" s="210"/>
      <c r="C181" s="211"/>
      <c r="D181" s="201" t="s">
        <v>170</v>
      </c>
      <c r="E181" s="212" t="s">
        <v>19</v>
      </c>
      <c r="F181" s="213" t="s">
        <v>1821</v>
      </c>
      <c r="G181" s="211"/>
      <c r="H181" s="214">
        <v>6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84</v>
      </c>
      <c r="AV181" s="14" t="s">
        <v>84</v>
      </c>
      <c r="AW181" s="14" t="s">
        <v>35</v>
      </c>
      <c r="AX181" s="14" t="s">
        <v>75</v>
      </c>
      <c r="AY181" s="220" t="s">
        <v>159</v>
      </c>
    </row>
    <row r="182" spans="1:65" s="13" customFormat="1" x14ac:dyDescent="0.2">
      <c r="B182" s="199"/>
      <c r="C182" s="200"/>
      <c r="D182" s="201" t="s">
        <v>170</v>
      </c>
      <c r="E182" s="202" t="s">
        <v>19</v>
      </c>
      <c r="F182" s="203" t="s">
        <v>1822</v>
      </c>
      <c r="G182" s="200"/>
      <c r="H182" s="202" t="s">
        <v>19</v>
      </c>
      <c r="I182" s="204"/>
      <c r="J182" s="200"/>
      <c r="K182" s="200"/>
      <c r="L182" s="205"/>
      <c r="M182" s="206"/>
      <c r="N182" s="207"/>
      <c r="O182" s="207"/>
      <c r="P182" s="207"/>
      <c r="Q182" s="207"/>
      <c r="R182" s="207"/>
      <c r="S182" s="207"/>
      <c r="T182" s="208"/>
      <c r="AT182" s="209" t="s">
        <v>170</v>
      </c>
      <c r="AU182" s="209" t="s">
        <v>84</v>
      </c>
      <c r="AV182" s="13" t="s">
        <v>82</v>
      </c>
      <c r="AW182" s="13" t="s">
        <v>35</v>
      </c>
      <c r="AX182" s="13" t="s">
        <v>75</v>
      </c>
      <c r="AY182" s="209" t="s">
        <v>159</v>
      </c>
    </row>
    <row r="183" spans="1:65" s="14" customFormat="1" x14ac:dyDescent="0.2">
      <c r="B183" s="210"/>
      <c r="C183" s="211"/>
      <c r="D183" s="201" t="s">
        <v>170</v>
      </c>
      <c r="E183" s="212" t="s">
        <v>19</v>
      </c>
      <c r="F183" s="213" t="s">
        <v>1823</v>
      </c>
      <c r="G183" s="211"/>
      <c r="H183" s="214">
        <v>288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170</v>
      </c>
      <c r="AU183" s="220" t="s">
        <v>84</v>
      </c>
      <c r="AV183" s="14" t="s">
        <v>84</v>
      </c>
      <c r="AW183" s="14" t="s">
        <v>35</v>
      </c>
      <c r="AX183" s="14" t="s">
        <v>75</v>
      </c>
      <c r="AY183" s="220" t="s">
        <v>159</v>
      </c>
    </row>
    <row r="184" spans="1:65" s="15" customFormat="1" x14ac:dyDescent="0.2">
      <c r="B184" s="221"/>
      <c r="C184" s="222"/>
      <c r="D184" s="201" t="s">
        <v>170</v>
      </c>
      <c r="E184" s="223" t="s">
        <v>19</v>
      </c>
      <c r="F184" s="224" t="s">
        <v>185</v>
      </c>
      <c r="G184" s="222"/>
      <c r="H184" s="225">
        <v>321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170</v>
      </c>
      <c r="AU184" s="231" t="s">
        <v>84</v>
      </c>
      <c r="AV184" s="15" t="s">
        <v>166</v>
      </c>
      <c r="AW184" s="15" t="s">
        <v>35</v>
      </c>
      <c r="AX184" s="15" t="s">
        <v>82</v>
      </c>
      <c r="AY184" s="231" t="s">
        <v>159</v>
      </c>
    </row>
    <row r="185" spans="1:65" s="2" customFormat="1" ht="16.5" customHeight="1" x14ac:dyDescent="0.2">
      <c r="A185" s="37"/>
      <c r="B185" s="38"/>
      <c r="C185" s="232" t="s">
        <v>269</v>
      </c>
      <c r="D185" s="232" t="s">
        <v>226</v>
      </c>
      <c r="E185" s="233" t="s">
        <v>1824</v>
      </c>
      <c r="F185" s="234" t="s">
        <v>1825</v>
      </c>
      <c r="G185" s="235" t="s">
        <v>694</v>
      </c>
      <c r="H185" s="236">
        <v>8.8279999999999994</v>
      </c>
      <c r="I185" s="237"/>
      <c r="J185" s="238">
        <f>ROUND(I185*H185,2)</f>
        <v>0</v>
      </c>
      <c r="K185" s="234" t="s">
        <v>165</v>
      </c>
      <c r="L185" s="239"/>
      <c r="M185" s="240" t="s">
        <v>19</v>
      </c>
      <c r="N185" s="241" t="s">
        <v>46</v>
      </c>
      <c r="O185" s="67"/>
      <c r="P185" s="190">
        <f>O185*H185</f>
        <v>0</v>
      </c>
      <c r="Q185" s="190">
        <v>1E-3</v>
      </c>
      <c r="R185" s="190">
        <f>Q185*H185</f>
        <v>8.827999999999999E-3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209</v>
      </c>
      <c r="AT185" s="192" t="s">
        <v>226</v>
      </c>
      <c r="AU185" s="192" t="s">
        <v>84</v>
      </c>
      <c r="AY185" s="20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82</v>
      </c>
      <c r="BK185" s="193">
        <f>ROUND(I185*H185,2)</f>
        <v>0</v>
      </c>
      <c r="BL185" s="20" t="s">
        <v>166</v>
      </c>
      <c r="BM185" s="192" t="s">
        <v>1826</v>
      </c>
    </row>
    <row r="186" spans="1:65" s="13" customFormat="1" x14ac:dyDescent="0.2">
      <c r="B186" s="199"/>
      <c r="C186" s="200"/>
      <c r="D186" s="201" t="s">
        <v>170</v>
      </c>
      <c r="E186" s="202" t="s">
        <v>19</v>
      </c>
      <c r="F186" s="203" t="s">
        <v>1827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170</v>
      </c>
      <c r="AU186" s="209" t="s">
        <v>84</v>
      </c>
      <c r="AV186" s="13" t="s">
        <v>82</v>
      </c>
      <c r="AW186" s="13" t="s">
        <v>35</v>
      </c>
      <c r="AX186" s="13" t="s">
        <v>75</v>
      </c>
      <c r="AY186" s="209" t="s">
        <v>159</v>
      </c>
    </row>
    <row r="187" spans="1:65" s="14" customFormat="1" x14ac:dyDescent="0.2">
      <c r="B187" s="210"/>
      <c r="C187" s="211"/>
      <c r="D187" s="201" t="s">
        <v>170</v>
      </c>
      <c r="E187" s="212" t="s">
        <v>19</v>
      </c>
      <c r="F187" s="213" t="s">
        <v>1828</v>
      </c>
      <c r="G187" s="211"/>
      <c r="H187" s="214">
        <v>8.0250000000000004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170</v>
      </c>
      <c r="AU187" s="220" t="s">
        <v>84</v>
      </c>
      <c r="AV187" s="14" t="s">
        <v>84</v>
      </c>
      <c r="AW187" s="14" t="s">
        <v>35</v>
      </c>
      <c r="AX187" s="14" t="s">
        <v>82</v>
      </c>
      <c r="AY187" s="220" t="s">
        <v>159</v>
      </c>
    </row>
    <row r="188" spans="1:65" s="14" customFormat="1" x14ac:dyDescent="0.2">
      <c r="B188" s="210"/>
      <c r="C188" s="211"/>
      <c r="D188" s="201" t="s">
        <v>170</v>
      </c>
      <c r="E188" s="211"/>
      <c r="F188" s="213" t="s">
        <v>1829</v>
      </c>
      <c r="G188" s="211"/>
      <c r="H188" s="214">
        <v>8.8279999999999994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170</v>
      </c>
      <c r="AU188" s="220" t="s">
        <v>84</v>
      </c>
      <c r="AV188" s="14" t="s">
        <v>84</v>
      </c>
      <c r="AW188" s="14" t="s">
        <v>4</v>
      </c>
      <c r="AX188" s="14" t="s">
        <v>82</v>
      </c>
      <c r="AY188" s="220" t="s">
        <v>159</v>
      </c>
    </row>
    <row r="189" spans="1:65" s="2" customFormat="1" ht="21.75" customHeight="1" x14ac:dyDescent="0.2">
      <c r="A189" s="37"/>
      <c r="B189" s="38"/>
      <c r="C189" s="181" t="s">
        <v>274</v>
      </c>
      <c r="D189" s="181" t="s">
        <v>161</v>
      </c>
      <c r="E189" s="182" t="s">
        <v>1830</v>
      </c>
      <c r="F189" s="183" t="s">
        <v>1831</v>
      </c>
      <c r="G189" s="184" t="s">
        <v>235</v>
      </c>
      <c r="H189" s="185">
        <v>321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166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166</v>
      </c>
      <c r="BM189" s="192" t="s">
        <v>1832</v>
      </c>
    </row>
    <row r="190" spans="1:65" s="2" customFormat="1" x14ac:dyDescent="0.2">
      <c r="A190" s="37"/>
      <c r="B190" s="38"/>
      <c r="C190" s="39"/>
      <c r="D190" s="194" t="s">
        <v>168</v>
      </c>
      <c r="E190" s="39"/>
      <c r="F190" s="195" t="s">
        <v>1833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2" customFormat="1" ht="16.5" customHeight="1" x14ac:dyDescent="0.2">
      <c r="A191" s="37"/>
      <c r="B191" s="38"/>
      <c r="C191" s="181" t="s">
        <v>279</v>
      </c>
      <c r="D191" s="181" t="s">
        <v>161</v>
      </c>
      <c r="E191" s="182" t="s">
        <v>1834</v>
      </c>
      <c r="F191" s="183" t="s">
        <v>1835</v>
      </c>
      <c r="G191" s="184" t="s">
        <v>272</v>
      </c>
      <c r="H191" s="185">
        <v>2</v>
      </c>
      <c r="I191" s="186"/>
      <c r="J191" s="187">
        <f>ROUND(I191*H191,2)</f>
        <v>0</v>
      </c>
      <c r="K191" s="183" t="s">
        <v>19</v>
      </c>
      <c r="L191" s="42"/>
      <c r="M191" s="188" t="s">
        <v>19</v>
      </c>
      <c r="N191" s="189" t="s">
        <v>46</v>
      </c>
      <c r="O191" s="6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166</v>
      </c>
      <c r="AT191" s="192" t="s">
        <v>161</v>
      </c>
      <c r="AU191" s="192" t="s">
        <v>84</v>
      </c>
      <c r="AY191" s="20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82</v>
      </c>
      <c r="BK191" s="193">
        <f>ROUND(I191*H191,2)</f>
        <v>0</v>
      </c>
      <c r="BL191" s="20" t="s">
        <v>166</v>
      </c>
      <c r="BM191" s="192" t="s">
        <v>1836</v>
      </c>
    </row>
    <row r="192" spans="1:65" s="13" customFormat="1" x14ac:dyDescent="0.2">
      <c r="B192" s="199"/>
      <c r="C192" s="200"/>
      <c r="D192" s="201" t="s">
        <v>170</v>
      </c>
      <c r="E192" s="202" t="s">
        <v>19</v>
      </c>
      <c r="F192" s="203" t="s">
        <v>1819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170</v>
      </c>
      <c r="AU192" s="209" t="s">
        <v>84</v>
      </c>
      <c r="AV192" s="13" t="s">
        <v>82</v>
      </c>
      <c r="AW192" s="13" t="s">
        <v>35</v>
      </c>
      <c r="AX192" s="13" t="s">
        <v>75</v>
      </c>
      <c r="AY192" s="209" t="s">
        <v>159</v>
      </c>
    </row>
    <row r="193" spans="1:65" s="14" customFormat="1" x14ac:dyDescent="0.2">
      <c r="B193" s="210"/>
      <c r="C193" s="211"/>
      <c r="D193" s="201" t="s">
        <v>170</v>
      </c>
      <c r="E193" s="212" t="s">
        <v>19</v>
      </c>
      <c r="F193" s="213" t="s">
        <v>84</v>
      </c>
      <c r="G193" s="211"/>
      <c r="H193" s="214">
        <v>2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170</v>
      </c>
      <c r="AU193" s="220" t="s">
        <v>84</v>
      </c>
      <c r="AV193" s="14" t="s">
        <v>84</v>
      </c>
      <c r="AW193" s="14" t="s">
        <v>35</v>
      </c>
      <c r="AX193" s="14" t="s">
        <v>82</v>
      </c>
      <c r="AY193" s="220" t="s">
        <v>159</v>
      </c>
    </row>
    <row r="194" spans="1:65" s="2" customFormat="1" ht="21.75" customHeight="1" x14ac:dyDescent="0.2">
      <c r="A194" s="37"/>
      <c r="B194" s="38"/>
      <c r="C194" s="181" t="s">
        <v>284</v>
      </c>
      <c r="D194" s="181" t="s">
        <v>161</v>
      </c>
      <c r="E194" s="182" t="s">
        <v>1837</v>
      </c>
      <c r="F194" s="183" t="s">
        <v>1838</v>
      </c>
      <c r="G194" s="184" t="s">
        <v>235</v>
      </c>
      <c r="H194" s="185">
        <v>144</v>
      </c>
      <c r="I194" s="186"/>
      <c r="J194" s="187">
        <f>ROUND(I194*H194,2)</f>
        <v>0</v>
      </c>
      <c r="K194" s="183" t="s">
        <v>165</v>
      </c>
      <c r="L194" s="42"/>
      <c r="M194" s="188" t="s">
        <v>19</v>
      </c>
      <c r="N194" s="189" t="s">
        <v>46</v>
      </c>
      <c r="O194" s="67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166</v>
      </c>
      <c r="AT194" s="192" t="s">
        <v>161</v>
      </c>
      <c r="AU194" s="192" t="s">
        <v>84</v>
      </c>
      <c r="AY194" s="20" t="s">
        <v>159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20" t="s">
        <v>82</v>
      </c>
      <c r="BK194" s="193">
        <f>ROUND(I194*H194,2)</f>
        <v>0</v>
      </c>
      <c r="BL194" s="20" t="s">
        <v>166</v>
      </c>
      <c r="BM194" s="192" t="s">
        <v>1839</v>
      </c>
    </row>
    <row r="195" spans="1:65" s="2" customFormat="1" x14ac:dyDescent="0.2">
      <c r="A195" s="37"/>
      <c r="B195" s="38"/>
      <c r="C195" s="39"/>
      <c r="D195" s="194" t="s">
        <v>168</v>
      </c>
      <c r="E195" s="39"/>
      <c r="F195" s="195" t="s">
        <v>1840</v>
      </c>
      <c r="G195" s="39"/>
      <c r="H195" s="39"/>
      <c r="I195" s="196"/>
      <c r="J195" s="39"/>
      <c r="K195" s="39"/>
      <c r="L195" s="42"/>
      <c r="M195" s="197"/>
      <c r="N195" s="198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168</v>
      </c>
      <c r="AU195" s="20" t="s">
        <v>84</v>
      </c>
    </row>
    <row r="196" spans="1:65" s="13" customFormat="1" x14ac:dyDescent="0.2">
      <c r="B196" s="199"/>
      <c r="C196" s="200"/>
      <c r="D196" s="201" t="s">
        <v>170</v>
      </c>
      <c r="E196" s="202" t="s">
        <v>19</v>
      </c>
      <c r="F196" s="203" t="s">
        <v>1822</v>
      </c>
      <c r="G196" s="200"/>
      <c r="H196" s="202" t="s">
        <v>19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170</v>
      </c>
      <c r="AU196" s="209" t="s">
        <v>84</v>
      </c>
      <c r="AV196" s="13" t="s">
        <v>82</v>
      </c>
      <c r="AW196" s="13" t="s">
        <v>35</v>
      </c>
      <c r="AX196" s="13" t="s">
        <v>75</v>
      </c>
      <c r="AY196" s="209" t="s">
        <v>159</v>
      </c>
    </row>
    <row r="197" spans="1:65" s="14" customFormat="1" x14ac:dyDescent="0.2">
      <c r="B197" s="210"/>
      <c r="C197" s="211"/>
      <c r="D197" s="201" t="s">
        <v>170</v>
      </c>
      <c r="E197" s="212" t="s">
        <v>19</v>
      </c>
      <c r="F197" s="213" t="s">
        <v>1841</v>
      </c>
      <c r="G197" s="211"/>
      <c r="H197" s="214">
        <v>144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170</v>
      </c>
      <c r="AU197" s="220" t="s">
        <v>84</v>
      </c>
      <c r="AV197" s="14" t="s">
        <v>84</v>
      </c>
      <c r="AW197" s="14" t="s">
        <v>35</v>
      </c>
      <c r="AX197" s="14" t="s">
        <v>75</v>
      </c>
      <c r="AY197" s="220" t="s">
        <v>159</v>
      </c>
    </row>
    <row r="198" spans="1:65" s="15" customFormat="1" x14ac:dyDescent="0.2">
      <c r="B198" s="221"/>
      <c r="C198" s="222"/>
      <c r="D198" s="201" t="s">
        <v>170</v>
      </c>
      <c r="E198" s="223" t="s">
        <v>19</v>
      </c>
      <c r="F198" s="224" t="s">
        <v>185</v>
      </c>
      <c r="G198" s="222"/>
      <c r="H198" s="225">
        <v>144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170</v>
      </c>
      <c r="AU198" s="231" t="s">
        <v>84</v>
      </c>
      <c r="AV198" s="15" t="s">
        <v>166</v>
      </c>
      <c r="AW198" s="15" t="s">
        <v>35</v>
      </c>
      <c r="AX198" s="15" t="s">
        <v>82</v>
      </c>
      <c r="AY198" s="231" t="s">
        <v>159</v>
      </c>
    </row>
    <row r="199" spans="1:65" s="2" customFormat="1" ht="16.5" customHeight="1" x14ac:dyDescent="0.2">
      <c r="A199" s="37"/>
      <c r="B199" s="38"/>
      <c r="C199" s="181" t="s">
        <v>291</v>
      </c>
      <c r="D199" s="181" t="s">
        <v>161</v>
      </c>
      <c r="E199" s="182" t="s">
        <v>1842</v>
      </c>
      <c r="F199" s="183" t="s">
        <v>1843</v>
      </c>
      <c r="G199" s="184" t="s">
        <v>235</v>
      </c>
      <c r="H199" s="185">
        <v>321</v>
      </c>
      <c r="I199" s="186"/>
      <c r="J199" s="187">
        <f>ROUND(I199*H199,2)</f>
        <v>0</v>
      </c>
      <c r="K199" s="183" t="s">
        <v>165</v>
      </c>
      <c r="L199" s="42"/>
      <c r="M199" s="188" t="s">
        <v>19</v>
      </c>
      <c r="N199" s="189" t="s">
        <v>46</v>
      </c>
      <c r="O199" s="67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166</v>
      </c>
      <c r="AT199" s="192" t="s">
        <v>161</v>
      </c>
      <c r="AU199" s="192" t="s">
        <v>84</v>
      </c>
      <c r="AY199" s="20" t="s">
        <v>159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20" t="s">
        <v>82</v>
      </c>
      <c r="BK199" s="193">
        <f>ROUND(I199*H199,2)</f>
        <v>0</v>
      </c>
      <c r="BL199" s="20" t="s">
        <v>166</v>
      </c>
      <c r="BM199" s="192" t="s">
        <v>1844</v>
      </c>
    </row>
    <row r="200" spans="1:65" s="2" customFormat="1" x14ac:dyDescent="0.2">
      <c r="A200" s="37"/>
      <c r="B200" s="38"/>
      <c r="C200" s="39"/>
      <c r="D200" s="194" t="s">
        <v>168</v>
      </c>
      <c r="E200" s="39"/>
      <c r="F200" s="195" t="s">
        <v>1845</v>
      </c>
      <c r="G200" s="39"/>
      <c r="H200" s="39"/>
      <c r="I200" s="196"/>
      <c r="J200" s="39"/>
      <c r="K200" s="39"/>
      <c r="L200" s="42"/>
      <c r="M200" s="197"/>
      <c r="N200" s="198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168</v>
      </c>
      <c r="AU200" s="20" t="s">
        <v>84</v>
      </c>
    </row>
    <row r="201" spans="1:65" s="2" customFormat="1" ht="16.5" customHeight="1" x14ac:dyDescent="0.2">
      <c r="A201" s="37"/>
      <c r="B201" s="38"/>
      <c r="C201" s="181" t="s">
        <v>7</v>
      </c>
      <c r="D201" s="181" t="s">
        <v>161</v>
      </c>
      <c r="E201" s="182" t="s">
        <v>1846</v>
      </c>
      <c r="F201" s="183" t="s">
        <v>1847</v>
      </c>
      <c r="G201" s="184" t="s">
        <v>235</v>
      </c>
      <c r="H201" s="185">
        <v>321</v>
      </c>
      <c r="I201" s="186"/>
      <c r="J201" s="187">
        <f>ROUND(I201*H201,2)</f>
        <v>0</v>
      </c>
      <c r="K201" s="183" t="s">
        <v>165</v>
      </c>
      <c r="L201" s="42"/>
      <c r="M201" s="188" t="s">
        <v>19</v>
      </c>
      <c r="N201" s="189" t="s">
        <v>46</v>
      </c>
      <c r="O201" s="67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166</v>
      </c>
      <c r="AT201" s="192" t="s">
        <v>161</v>
      </c>
      <c r="AU201" s="192" t="s">
        <v>84</v>
      </c>
      <c r="AY201" s="20" t="s">
        <v>159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82</v>
      </c>
      <c r="BK201" s="193">
        <f>ROUND(I201*H201,2)</f>
        <v>0</v>
      </c>
      <c r="BL201" s="20" t="s">
        <v>166</v>
      </c>
      <c r="BM201" s="192" t="s">
        <v>1848</v>
      </c>
    </row>
    <row r="202" spans="1:65" s="2" customFormat="1" x14ac:dyDescent="0.2">
      <c r="A202" s="37"/>
      <c r="B202" s="38"/>
      <c r="C202" s="39"/>
      <c r="D202" s="194" t="s">
        <v>168</v>
      </c>
      <c r="E202" s="39"/>
      <c r="F202" s="195" t="s">
        <v>1849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168</v>
      </c>
      <c r="AU202" s="20" t="s">
        <v>84</v>
      </c>
    </row>
    <row r="203" spans="1:65" s="2" customFormat="1" ht="16.5" customHeight="1" x14ac:dyDescent="0.2">
      <c r="A203" s="37"/>
      <c r="B203" s="38"/>
      <c r="C203" s="181" t="s">
        <v>303</v>
      </c>
      <c r="D203" s="181" t="s">
        <v>161</v>
      </c>
      <c r="E203" s="182" t="s">
        <v>1850</v>
      </c>
      <c r="F203" s="183" t="s">
        <v>1851</v>
      </c>
      <c r="G203" s="184" t="s">
        <v>235</v>
      </c>
      <c r="H203" s="185">
        <v>321</v>
      </c>
      <c r="I203" s="186"/>
      <c r="J203" s="187">
        <f>ROUND(I203*H203,2)</f>
        <v>0</v>
      </c>
      <c r="K203" s="183" t="s">
        <v>165</v>
      </c>
      <c r="L203" s="42"/>
      <c r="M203" s="188" t="s">
        <v>19</v>
      </c>
      <c r="N203" s="189" t="s">
        <v>46</v>
      </c>
      <c r="O203" s="67"/>
      <c r="P203" s="190">
        <f>O203*H203</f>
        <v>0</v>
      </c>
      <c r="Q203" s="190">
        <v>0</v>
      </c>
      <c r="R203" s="190">
        <f>Q203*H203</f>
        <v>0</v>
      </c>
      <c r="S203" s="190">
        <v>0</v>
      </c>
      <c r="T203" s="19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2" t="s">
        <v>166</v>
      </c>
      <c r="AT203" s="192" t="s">
        <v>161</v>
      </c>
      <c r="AU203" s="192" t="s">
        <v>84</v>
      </c>
      <c r="AY203" s="20" t="s">
        <v>159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20" t="s">
        <v>82</v>
      </c>
      <c r="BK203" s="193">
        <f>ROUND(I203*H203,2)</f>
        <v>0</v>
      </c>
      <c r="BL203" s="20" t="s">
        <v>166</v>
      </c>
      <c r="BM203" s="192" t="s">
        <v>1852</v>
      </c>
    </row>
    <row r="204" spans="1:65" s="2" customFormat="1" x14ac:dyDescent="0.2">
      <c r="A204" s="37"/>
      <c r="B204" s="38"/>
      <c r="C204" s="39"/>
      <c r="D204" s="194" t="s">
        <v>168</v>
      </c>
      <c r="E204" s="39"/>
      <c r="F204" s="195" t="s">
        <v>1853</v>
      </c>
      <c r="G204" s="39"/>
      <c r="H204" s="39"/>
      <c r="I204" s="196"/>
      <c r="J204" s="39"/>
      <c r="K204" s="39"/>
      <c r="L204" s="42"/>
      <c r="M204" s="197"/>
      <c r="N204" s="19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168</v>
      </c>
      <c r="AU204" s="20" t="s">
        <v>84</v>
      </c>
    </row>
    <row r="205" spans="1:65" s="2" customFormat="1" ht="16.5" customHeight="1" x14ac:dyDescent="0.2">
      <c r="A205" s="37"/>
      <c r="B205" s="38"/>
      <c r="C205" s="181" t="s">
        <v>308</v>
      </c>
      <c r="D205" s="181" t="s">
        <v>161</v>
      </c>
      <c r="E205" s="182" t="s">
        <v>1854</v>
      </c>
      <c r="F205" s="183" t="s">
        <v>1855</v>
      </c>
      <c r="G205" s="184" t="s">
        <v>235</v>
      </c>
      <c r="H205" s="185">
        <v>321</v>
      </c>
      <c r="I205" s="186"/>
      <c r="J205" s="187">
        <f>ROUND(I205*H205,2)</f>
        <v>0</v>
      </c>
      <c r="K205" s="183" t="s">
        <v>165</v>
      </c>
      <c r="L205" s="42"/>
      <c r="M205" s="188" t="s">
        <v>19</v>
      </c>
      <c r="N205" s="189" t="s">
        <v>46</v>
      </c>
      <c r="O205" s="67"/>
      <c r="P205" s="190">
        <f>O205*H205</f>
        <v>0</v>
      </c>
      <c r="Q205" s="190">
        <v>0</v>
      </c>
      <c r="R205" s="190">
        <f>Q205*H205</f>
        <v>0</v>
      </c>
      <c r="S205" s="190">
        <v>0</v>
      </c>
      <c r="T205" s="19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2" t="s">
        <v>166</v>
      </c>
      <c r="AT205" s="192" t="s">
        <v>161</v>
      </c>
      <c r="AU205" s="192" t="s">
        <v>84</v>
      </c>
      <c r="AY205" s="20" t="s">
        <v>159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20" t="s">
        <v>82</v>
      </c>
      <c r="BK205" s="193">
        <f>ROUND(I205*H205,2)</f>
        <v>0</v>
      </c>
      <c r="BL205" s="20" t="s">
        <v>166</v>
      </c>
      <c r="BM205" s="192" t="s">
        <v>1856</v>
      </c>
    </row>
    <row r="206" spans="1:65" s="2" customFormat="1" x14ac:dyDescent="0.2">
      <c r="A206" s="37"/>
      <c r="B206" s="38"/>
      <c r="C206" s="39"/>
      <c r="D206" s="194" t="s">
        <v>168</v>
      </c>
      <c r="E206" s="39"/>
      <c r="F206" s="195" t="s">
        <v>1857</v>
      </c>
      <c r="G206" s="39"/>
      <c r="H206" s="39"/>
      <c r="I206" s="196"/>
      <c r="J206" s="39"/>
      <c r="K206" s="39"/>
      <c r="L206" s="42"/>
      <c r="M206" s="197"/>
      <c r="N206" s="198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168</v>
      </c>
      <c r="AU206" s="20" t="s">
        <v>84</v>
      </c>
    </row>
    <row r="207" spans="1:65" s="2" customFormat="1" ht="16.5" customHeight="1" x14ac:dyDescent="0.2">
      <c r="A207" s="37"/>
      <c r="B207" s="38"/>
      <c r="C207" s="181" t="s">
        <v>314</v>
      </c>
      <c r="D207" s="181" t="s">
        <v>161</v>
      </c>
      <c r="E207" s="182" t="s">
        <v>1858</v>
      </c>
      <c r="F207" s="183" t="s">
        <v>1859</v>
      </c>
      <c r="G207" s="184" t="s">
        <v>164</v>
      </c>
      <c r="H207" s="185">
        <v>96.3</v>
      </c>
      <c r="I207" s="186"/>
      <c r="J207" s="187">
        <f>ROUND(I207*H207,2)</f>
        <v>0</v>
      </c>
      <c r="K207" s="183" t="s">
        <v>165</v>
      </c>
      <c r="L207" s="42"/>
      <c r="M207" s="188" t="s">
        <v>19</v>
      </c>
      <c r="N207" s="189" t="s">
        <v>46</v>
      </c>
      <c r="O207" s="67"/>
      <c r="P207" s="190">
        <f>O207*H207</f>
        <v>0</v>
      </c>
      <c r="Q207" s="190">
        <v>0</v>
      </c>
      <c r="R207" s="190">
        <f>Q207*H207</f>
        <v>0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166</v>
      </c>
      <c r="AT207" s="192" t="s">
        <v>161</v>
      </c>
      <c r="AU207" s="192" t="s">
        <v>84</v>
      </c>
      <c r="AY207" s="20" t="s">
        <v>159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20" t="s">
        <v>82</v>
      </c>
      <c r="BK207" s="193">
        <f>ROUND(I207*H207,2)</f>
        <v>0</v>
      </c>
      <c r="BL207" s="20" t="s">
        <v>166</v>
      </c>
      <c r="BM207" s="192" t="s">
        <v>1860</v>
      </c>
    </row>
    <row r="208" spans="1:65" s="2" customFormat="1" x14ac:dyDescent="0.2">
      <c r="A208" s="37"/>
      <c r="B208" s="38"/>
      <c r="C208" s="39"/>
      <c r="D208" s="194" t="s">
        <v>168</v>
      </c>
      <c r="E208" s="39"/>
      <c r="F208" s="195" t="s">
        <v>1861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168</v>
      </c>
      <c r="AU208" s="20" t="s">
        <v>84</v>
      </c>
    </row>
    <row r="209" spans="1:65" s="13" customFormat="1" x14ac:dyDescent="0.2">
      <c r="B209" s="199"/>
      <c r="C209" s="200"/>
      <c r="D209" s="201" t="s">
        <v>170</v>
      </c>
      <c r="E209" s="202" t="s">
        <v>19</v>
      </c>
      <c r="F209" s="203" t="s">
        <v>1862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170</v>
      </c>
      <c r="AU209" s="209" t="s">
        <v>84</v>
      </c>
      <c r="AV209" s="13" t="s">
        <v>82</v>
      </c>
      <c r="AW209" s="13" t="s">
        <v>35</v>
      </c>
      <c r="AX209" s="13" t="s">
        <v>75</v>
      </c>
      <c r="AY209" s="209" t="s">
        <v>159</v>
      </c>
    </row>
    <row r="210" spans="1:65" s="13" customFormat="1" x14ac:dyDescent="0.2">
      <c r="B210" s="199"/>
      <c r="C210" s="200"/>
      <c r="D210" s="201" t="s">
        <v>170</v>
      </c>
      <c r="E210" s="202" t="s">
        <v>19</v>
      </c>
      <c r="F210" s="203" t="s">
        <v>1863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170</v>
      </c>
      <c r="AU210" s="209" t="s">
        <v>84</v>
      </c>
      <c r="AV210" s="13" t="s">
        <v>82</v>
      </c>
      <c r="AW210" s="13" t="s">
        <v>35</v>
      </c>
      <c r="AX210" s="13" t="s">
        <v>75</v>
      </c>
      <c r="AY210" s="209" t="s">
        <v>159</v>
      </c>
    </row>
    <row r="211" spans="1:65" s="14" customFormat="1" x14ac:dyDescent="0.2">
      <c r="B211" s="210"/>
      <c r="C211" s="211"/>
      <c r="D211" s="201" t="s">
        <v>170</v>
      </c>
      <c r="E211" s="212" t="s">
        <v>19</v>
      </c>
      <c r="F211" s="213" t="s">
        <v>1864</v>
      </c>
      <c r="G211" s="211"/>
      <c r="H211" s="214">
        <v>96.3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170</v>
      </c>
      <c r="AU211" s="220" t="s">
        <v>84</v>
      </c>
      <c r="AV211" s="14" t="s">
        <v>84</v>
      </c>
      <c r="AW211" s="14" t="s">
        <v>35</v>
      </c>
      <c r="AX211" s="14" t="s">
        <v>75</v>
      </c>
      <c r="AY211" s="220" t="s">
        <v>159</v>
      </c>
    </row>
    <row r="212" spans="1:65" s="15" customFormat="1" x14ac:dyDescent="0.2">
      <c r="B212" s="221"/>
      <c r="C212" s="222"/>
      <c r="D212" s="201" t="s">
        <v>170</v>
      </c>
      <c r="E212" s="223" t="s">
        <v>19</v>
      </c>
      <c r="F212" s="224" t="s">
        <v>185</v>
      </c>
      <c r="G212" s="222"/>
      <c r="H212" s="225">
        <v>96.3</v>
      </c>
      <c r="I212" s="226"/>
      <c r="J212" s="222"/>
      <c r="K212" s="222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170</v>
      </c>
      <c r="AU212" s="231" t="s">
        <v>84</v>
      </c>
      <c r="AV212" s="15" t="s">
        <v>166</v>
      </c>
      <c r="AW212" s="15" t="s">
        <v>35</v>
      </c>
      <c r="AX212" s="15" t="s">
        <v>82</v>
      </c>
      <c r="AY212" s="231" t="s">
        <v>159</v>
      </c>
    </row>
    <row r="213" spans="1:65" s="2" customFormat="1" ht="16.5" customHeight="1" x14ac:dyDescent="0.2">
      <c r="A213" s="37"/>
      <c r="B213" s="38"/>
      <c r="C213" s="181" t="s">
        <v>319</v>
      </c>
      <c r="D213" s="181" t="s">
        <v>161</v>
      </c>
      <c r="E213" s="182" t="s">
        <v>1865</v>
      </c>
      <c r="F213" s="183" t="s">
        <v>1866</v>
      </c>
      <c r="G213" s="184" t="s">
        <v>164</v>
      </c>
      <c r="H213" s="185">
        <v>963</v>
      </c>
      <c r="I213" s="186"/>
      <c r="J213" s="187">
        <f>ROUND(I213*H213,2)</f>
        <v>0</v>
      </c>
      <c r="K213" s="183" t="s">
        <v>165</v>
      </c>
      <c r="L213" s="42"/>
      <c r="M213" s="188" t="s">
        <v>19</v>
      </c>
      <c r="N213" s="189" t="s">
        <v>46</v>
      </c>
      <c r="O213" s="67"/>
      <c r="P213" s="190">
        <f>O213*H213</f>
        <v>0</v>
      </c>
      <c r="Q213" s="190">
        <v>0</v>
      </c>
      <c r="R213" s="190">
        <f>Q213*H213</f>
        <v>0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166</v>
      </c>
      <c r="AT213" s="192" t="s">
        <v>161</v>
      </c>
      <c r="AU213" s="192" t="s">
        <v>84</v>
      </c>
      <c r="AY213" s="20" t="s">
        <v>159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20" t="s">
        <v>82</v>
      </c>
      <c r="BK213" s="193">
        <f>ROUND(I213*H213,2)</f>
        <v>0</v>
      </c>
      <c r="BL213" s="20" t="s">
        <v>166</v>
      </c>
      <c r="BM213" s="192" t="s">
        <v>1867</v>
      </c>
    </row>
    <row r="214" spans="1:65" s="2" customFormat="1" x14ac:dyDescent="0.2">
      <c r="A214" s="37"/>
      <c r="B214" s="38"/>
      <c r="C214" s="39"/>
      <c r="D214" s="194" t="s">
        <v>168</v>
      </c>
      <c r="E214" s="39"/>
      <c r="F214" s="195" t="s">
        <v>1868</v>
      </c>
      <c r="G214" s="39"/>
      <c r="H214" s="39"/>
      <c r="I214" s="196"/>
      <c r="J214" s="39"/>
      <c r="K214" s="39"/>
      <c r="L214" s="42"/>
      <c r="M214" s="197"/>
      <c r="N214" s="198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168</v>
      </c>
      <c r="AU214" s="20" t="s">
        <v>84</v>
      </c>
    </row>
    <row r="215" spans="1:65" s="14" customFormat="1" x14ac:dyDescent="0.2">
      <c r="B215" s="210"/>
      <c r="C215" s="211"/>
      <c r="D215" s="201" t="s">
        <v>170</v>
      </c>
      <c r="E215" s="211"/>
      <c r="F215" s="213" t="s">
        <v>1869</v>
      </c>
      <c r="G215" s="211"/>
      <c r="H215" s="214">
        <v>963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170</v>
      </c>
      <c r="AU215" s="220" t="s">
        <v>84</v>
      </c>
      <c r="AV215" s="14" t="s">
        <v>84</v>
      </c>
      <c r="AW215" s="14" t="s">
        <v>4</v>
      </c>
      <c r="AX215" s="14" t="s">
        <v>82</v>
      </c>
      <c r="AY215" s="220" t="s">
        <v>159</v>
      </c>
    </row>
    <row r="216" spans="1:65" s="12" customFormat="1" ht="22.9" customHeight="1" x14ac:dyDescent="0.2">
      <c r="B216" s="165"/>
      <c r="C216" s="166"/>
      <c r="D216" s="167" t="s">
        <v>74</v>
      </c>
      <c r="E216" s="179" t="s">
        <v>84</v>
      </c>
      <c r="F216" s="179" t="s">
        <v>231</v>
      </c>
      <c r="G216" s="166"/>
      <c r="H216" s="166"/>
      <c r="I216" s="169"/>
      <c r="J216" s="180">
        <f>BK216</f>
        <v>0</v>
      </c>
      <c r="K216" s="166"/>
      <c r="L216" s="171"/>
      <c r="M216" s="172"/>
      <c r="N216" s="173"/>
      <c r="O216" s="173"/>
      <c r="P216" s="174">
        <f>SUM(P217:P224)</f>
        <v>0</v>
      </c>
      <c r="Q216" s="173"/>
      <c r="R216" s="174">
        <f>SUM(R217:R224)</f>
        <v>7.1798399999999998E-2</v>
      </c>
      <c r="S216" s="173"/>
      <c r="T216" s="175">
        <f>SUM(T217:T224)</f>
        <v>0</v>
      </c>
      <c r="AR216" s="176" t="s">
        <v>82</v>
      </c>
      <c r="AT216" s="177" t="s">
        <v>74</v>
      </c>
      <c r="AU216" s="177" t="s">
        <v>82</v>
      </c>
      <c r="AY216" s="176" t="s">
        <v>159</v>
      </c>
      <c r="BK216" s="178">
        <f>SUM(BK217:BK224)</f>
        <v>0</v>
      </c>
    </row>
    <row r="217" spans="1:65" s="2" customFormat="1" ht="24.2" customHeight="1" x14ac:dyDescent="0.2">
      <c r="A217" s="37"/>
      <c r="B217" s="38"/>
      <c r="C217" s="181" t="s">
        <v>326</v>
      </c>
      <c r="D217" s="181" t="s">
        <v>161</v>
      </c>
      <c r="E217" s="182" t="s">
        <v>233</v>
      </c>
      <c r="F217" s="183" t="s">
        <v>234</v>
      </c>
      <c r="G217" s="184" t="s">
        <v>235</v>
      </c>
      <c r="H217" s="185">
        <v>108</v>
      </c>
      <c r="I217" s="186"/>
      <c r="J217" s="187">
        <f>ROUND(I217*H217,2)</f>
        <v>0</v>
      </c>
      <c r="K217" s="183" t="s">
        <v>165</v>
      </c>
      <c r="L217" s="42"/>
      <c r="M217" s="188" t="s">
        <v>19</v>
      </c>
      <c r="N217" s="189" t="s">
        <v>46</v>
      </c>
      <c r="O217" s="67"/>
      <c r="P217" s="190">
        <f>O217*H217</f>
        <v>0</v>
      </c>
      <c r="Q217" s="190">
        <v>3.0945000000000001E-4</v>
      </c>
      <c r="R217" s="190">
        <f>Q217*H217</f>
        <v>3.3420600000000002E-2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166</v>
      </c>
      <c r="AT217" s="192" t="s">
        <v>161</v>
      </c>
      <c r="AU217" s="192" t="s">
        <v>84</v>
      </c>
      <c r="AY217" s="20" t="s">
        <v>159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20" t="s">
        <v>82</v>
      </c>
      <c r="BK217" s="193">
        <f>ROUND(I217*H217,2)</f>
        <v>0</v>
      </c>
      <c r="BL217" s="20" t="s">
        <v>166</v>
      </c>
      <c r="BM217" s="192" t="s">
        <v>1870</v>
      </c>
    </row>
    <row r="218" spans="1:65" s="2" customFormat="1" x14ac:dyDescent="0.2">
      <c r="A218" s="37"/>
      <c r="B218" s="38"/>
      <c r="C218" s="39"/>
      <c r="D218" s="194" t="s">
        <v>168</v>
      </c>
      <c r="E218" s="39"/>
      <c r="F218" s="195" t="s">
        <v>237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168</v>
      </c>
      <c r="AU218" s="20" t="s">
        <v>84</v>
      </c>
    </row>
    <row r="219" spans="1:65" s="13" customFormat="1" x14ac:dyDescent="0.2">
      <c r="B219" s="199"/>
      <c r="C219" s="200"/>
      <c r="D219" s="201" t="s">
        <v>170</v>
      </c>
      <c r="E219" s="202" t="s">
        <v>19</v>
      </c>
      <c r="F219" s="203" t="s">
        <v>214</v>
      </c>
      <c r="G219" s="200"/>
      <c r="H219" s="202" t="s">
        <v>19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170</v>
      </c>
      <c r="AU219" s="209" t="s">
        <v>84</v>
      </c>
      <c r="AV219" s="13" t="s">
        <v>82</v>
      </c>
      <c r="AW219" s="13" t="s">
        <v>35</v>
      </c>
      <c r="AX219" s="13" t="s">
        <v>75</v>
      </c>
      <c r="AY219" s="209" t="s">
        <v>159</v>
      </c>
    </row>
    <row r="220" spans="1:65" s="13" customFormat="1" x14ac:dyDescent="0.2">
      <c r="B220" s="199"/>
      <c r="C220" s="200"/>
      <c r="D220" s="201" t="s">
        <v>170</v>
      </c>
      <c r="E220" s="202" t="s">
        <v>19</v>
      </c>
      <c r="F220" s="203" t="s">
        <v>215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170</v>
      </c>
      <c r="AU220" s="209" t="s">
        <v>84</v>
      </c>
      <c r="AV220" s="13" t="s">
        <v>82</v>
      </c>
      <c r="AW220" s="13" t="s">
        <v>35</v>
      </c>
      <c r="AX220" s="13" t="s">
        <v>75</v>
      </c>
      <c r="AY220" s="209" t="s">
        <v>159</v>
      </c>
    </row>
    <row r="221" spans="1:65" s="13" customFormat="1" x14ac:dyDescent="0.2">
      <c r="B221" s="199"/>
      <c r="C221" s="200"/>
      <c r="D221" s="201" t="s">
        <v>170</v>
      </c>
      <c r="E221" s="202" t="s">
        <v>19</v>
      </c>
      <c r="F221" s="203" t="s">
        <v>1871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170</v>
      </c>
      <c r="AU221" s="209" t="s">
        <v>84</v>
      </c>
      <c r="AV221" s="13" t="s">
        <v>82</v>
      </c>
      <c r="AW221" s="13" t="s">
        <v>35</v>
      </c>
      <c r="AX221" s="13" t="s">
        <v>75</v>
      </c>
      <c r="AY221" s="209" t="s">
        <v>159</v>
      </c>
    </row>
    <row r="222" spans="1:65" s="14" customFormat="1" x14ac:dyDescent="0.2">
      <c r="B222" s="210"/>
      <c r="C222" s="211"/>
      <c r="D222" s="201" t="s">
        <v>170</v>
      </c>
      <c r="E222" s="212" t="s">
        <v>19</v>
      </c>
      <c r="F222" s="213" t="s">
        <v>1872</v>
      </c>
      <c r="G222" s="211"/>
      <c r="H222" s="214">
        <v>108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170</v>
      </c>
      <c r="AU222" s="220" t="s">
        <v>84</v>
      </c>
      <c r="AV222" s="14" t="s">
        <v>84</v>
      </c>
      <c r="AW222" s="14" t="s">
        <v>35</v>
      </c>
      <c r="AX222" s="14" t="s">
        <v>82</v>
      </c>
      <c r="AY222" s="220" t="s">
        <v>159</v>
      </c>
    </row>
    <row r="223" spans="1:65" s="2" customFormat="1" ht="16.5" customHeight="1" x14ac:dyDescent="0.2">
      <c r="A223" s="37"/>
      <c r="B223" s="38"/>
      <c r="C223" s="232" t="s">
        <v>335</v>
      </c>
      <c r="D223" s="232" t="s">
        <v>226</v>
      </c>
      <c r="E223" s="233" t="s">
        <v>240</v>
      </c>
      <c r="F223" s="234" t="s">
        <v>241</v>
      </c>
      <c r="G223" s="235" t="s">
        <v>235</v>
      </c>
      <c r="H223" s="236">
        <v>127.926</v>
      </c>
      <c r="I223" s="237"/>
      <c r="J223" s="238">
        <f>ROUND(I223*H223,2)</f>
        <v>0</v>
      </c>
      <c r="K223" s="234" t="s">
        <v>165</v>
      </c>
      <c r="L223" s="239"/>
      <c r="M223" s="240" t="s">
        <v>19</v>
      </c>
      <c r="N223" s="241" t="s">
        <v>46</v>
      </c>
      <c r="O223" s="67"/>
      <c r="P223" s="190">
        <f>O223*H223</f>
        <v>0</v>
      </c>
      <c r="Q223" s="190">
        <v>2.9999999999999997E-4</v>
      </c>
      <c r="R223" s="190">
        <f>Q223*H223</f>
        <v>3.8377799999999997E-2</v>
      </c>
      <c r="S223" s="190">
        <v>0</v>
      </c>
      <c r="T223" s="19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2" t="s">
        <v>209</v>
      </c>
      <c r="AT223" s="192" t="s">
        <v>226</v>
      </c>
      <c r="AU223" s="192" t="s">
        <v>84</v>
      </c>
      <c r="AY223" s="20" t="s">
        <v>159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20" t="s">
        <v>82</v>
      </c>
      <c r="BK223" s="193">
        <f>ROUND(I223*H223,2)</f>
        <v>0</v>
      </c>
      <c r="BL223" s="20" t="s">
        <v>166</v>
      </c>
      <c r="BM223" s="192" t="s">
        <v>1873</v>
      </c>
    </row>
    <row r="224" spans="1:65" s="14" customFormat="1" x14ac:dyDescent="0.2">
      <c r="B224" s="210"/>
      <c r="C224" s="211"/>
      <c r="D224" s="201" t="s">
        <v>170</v>
      </c>
      <c r="E224" s="211"/>
      <c r="F224" s="213" t="s">
        <v>1874</v>
      </c>
      <c r="G224" s="211"/>
      <c r="H224" s="214">
        <v>127.926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170</v>
      </c>
      <c r="AU224" s="220" t="s">
        <v>84</v>
      </c>
      <c r="AV224" s="14" t="s">
        <v>84</v>
      </c>
      <c r="AW224" s="14" t="s">
        <v>4</v>
      </c>
      <c r="AX224" s="14" t="s">
        <v>82</v>
      </c>
      <c r="AY224" s="220" t="s">
        <v>159</v>
      </c>
    </row>
    <row r="225" spans="1:65" s="12" customFormat="1" ht="22.9" customHeight="1" x14ac:dyDescent="0.2">
      <c r="B225" s="165"/>
      <c r="C225" s="166"/>
      <c r="D225" s="167" t="s">
        <v>74</v>
      </c>
      <c r="E225" s="179" t="s">
        <v>166</v>
      </c>
      <c r="F225" s="179" t="s">
        <v>244</v>
      </c>
      <c r="G225" s="166"/>
      <c r="H225" s="166"/>
      <c r="I225" s="169"/>
      <c r="J225" s="180">
        <f>BK225</f>
        <v>0</v>
      </c>
      <c r="K225" s="166"/>
      <c r="L225" s="171"/>
      <c r="M225" s="172"/>
      <c r="N225" s="173"/>
      <c r="O225" s="173"/>
      <c r="P225" s="174">
        <f>SUM(P226:P231)</f>
        <v>0</v>
      </c>
      <c r="Q225" s="173"/>
      <c r="R225" s="174">
        <f>SUM(R226:R231)</f>
        <v>0</v>
      </c>
      <c r="S225" s="173"/>
      <c r="T225" s="175">
        <f>SUM(T226:T231)</f>
        <v>0</v>
      </c>
      <c r="AR225" s="176" t="s">
        <v>82</v>
      </c>
      <c r="AT225" s="177" t="s">
        <v>74</v>
      </c>
      <c r="AU225" s="177" t="s">
        <v>82</v>
      </c>
      <c r="AY225" s="176" t="s">
        <v>159</v>
      </c>
      <c r="BK225" s="178">
        <f>SUM(BK226:BK231)</f>
        <v>0</v>
      </c>
    </row>
    <row r="226" spans="1:65" s="2" customFormat="1" ht="21.75" customHeight="1" x14ac:dyDescent="0.2">
      <c r="A226" s="37"/>
      <c r="B226" s="38"/>
      <c r="C226" s="181" t="s">
        <v>341</v>
      </c>
      <c r="D226" s="181" t="s">
        <v>161</v>
      </c>
      <c r="E226" s="182" t="s">
        <v>246</v>
      </c>
      <c r="F226" s="183" t="s">
        <v>247</v>
      </c>
      <c r="G226" s="184" t="s">
        <v>164</v>
      </c>
      <c r="H226" s="185">
        <v>5.4</v>
      </c>
      <c r="I226" s="186"/>
      <c r="J226" s="187">
        <f>ROUND(I226*H226,2)</f>
        <v>0</v>
      </c>
      <c r="K226" s="183" t="s">
        <v>165</v>
      </c>
      <c r="L226" s="42"/>
      <c r="M226" s="188" t="s">
        <v>19</v>
      </c>
      <c r="N226" s="189" t="s">
        <v>46</v>
      </c>
      <c r="O226" s="67"/>
      <c r="P226" s="190">
        <f>O226*H226</f>
        <v>0</v>
      </c>
      <c r="Q226" s="190">
        <v>0</v>
      </c>
      <c r="R226" s="190">
        <f>Q226*H226</f>
        <v>0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166</v>
      </c>
      <c r="AT226" s="192" t="s">
        <v>161</v>
      </c>
      <c r="AU226" s="192" t="s">
        <v>84</v>
      </c>
      <c r="AY226" s="20" t="s">
        <v>159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82</v>
      </c>
      <c r="BK226" s="193">
        <f>ROUND(I226*H226,2)</f>
        <v>0</v>
      </c>
      <c r="BL226" s="20" t="s">
        <v>166</v>
      </c>
      <c r="BM226" s="192" t="s">
        <v>1875</v>
      </c>
    </row>
    <row r="227" spans="1:65" s="2" customFormat="1" x14ac:dyDescent="0.2">
      <c r="A227" s="37"/>
      <c r="B227" s="38"/>
      <c r="C227" s="39"/>
      <c r="D227" s="194" t="s">
        <v>168</v>
      </c>
      <c r="E227" s="39"/>
      <c r="F227" s="195" t="s">
        <v>249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168</v>
      </c>
      <c r="AU227" s="20" t="s">
        <v>84</v>
      </c>
    </row>
    <row r="228" spans="1:65" s="13" customFormat="1" x14ac:dyDescent="0.2">
      <c r="B228" s="199"/>
      <c r="C228" s="200"/>
      <c r="D228" s="201" t="s">
        <v>170</v>
      </c>
      <c r="E228" s="202" t="s">
        <v>19</v>
      </c>
      <c r="F228" s="203" t="s">
        <v>214</v>
      </c>
      <c r="G228" s="200"/>
      <c r="H228" s="202" t="s">
        <v>19</v>
      </c>
      <c r="I228" s="204"/>
      <c r="J228" s="200"/>
      <c r="K228" s="200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170</v>
      </c>
      <c r="AU228" s="209" t="s">
        <v>84</v>
      </c>
      <c r="AV228" s="13" t="s">
        <v>82</v>
      </c>
      <c r="AW228" s="13" t="s">
        <v>35</v>
      </c>
      <c r="AX228" s="13" t="s">
        <v>75</v>
      </c>
      <c r="AY228" s="209" t="s">
        <v>159</v>
      </c>
    </row>
    <row r="229" spans="1:65" s="13" customFormat="1" x14ac:dyDescent="0.2">
      <c r="B229" s="199"/>
      <c r="C229" s="200"/>
      <c r="D229" s="201" t="s">
        <v>170</v>
      </c>
      <c r="E229" s="202" t="s">
        <v>19</v>
      </c>
      <c r="F229" s="203" t="s">
        <v>215</v>
      </c>
      <c r="G229" s="200"/>
      <c r="H229" s="202" t="s">
        <v>19</v>
      </c>
      <c r="I229" s="204"/>
      <c r="J229" s="200"/>
      <c r="K229" s="200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170</v>
      </c>
      <c r="AU229" s="209" t="s">
        <v>84</v>
      </c>
      <c r="AV229" s="13" t="s">
        <v>82</v>
      </c>
      <c r="AW229" s="13" t="s">
        <v>35</v>
      </c>
      <c r="AX229" s="13" t="s">
        <v>75</v>
      </c>
      <c r="AY229" s="209" t="s">
        <v>159</v>
      </c>
    </row>
    <row r="230" spans="1:65" s="13" customFormat="1" x14ac:dyDescent="0.2">
      <c r="B230" s="199"/>
      <c r="C230" s="200"/>
      <c r="D230" s="201" t="s">
        <v>170</v>
      </c>
      <c r="E230" s="202" t="s">
        <v>19</v>
      </c>
      <c r="F230" s="203" t="s">
        <v>1876</v>
      </c>
      <c r="G230" s="200"/>
      <c r="H230" s="202" t="s">
        <v>19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170</v>
      </c>
      <c r="AU230" s="209" t="s">
        <v>84</v>
      </c>
      <c r="AV230" s="13" t="s">
        <v>82</v>
      </c>
      <c r="AW230" s="13" t="s">
        <v>35</v>
      </c>
      <c r="AX230" s="13" t="s">
        <v>75</v>
      </c>
      <c r="AY230" s="209" t="s">
        <v>159</v>
      </c>
    </row>
    <row r="231" spans="1:65" s="14" customFormat="1" x14ac:dyDescent="0.2">
      <c r="B231" s="210"/>
      <c r="C231" s="211"/>
      <c r="D231" s="201" t="s">
        <v>170</v>
      </c>
      <c r="E231" s="212" t="s">
        <v>19</v>
      </c>
      <c r="F231" s="213" t="s">
        <v>1877</v>
      </c>
      <c r="G231" s="211"/>
      <c r="H231" s="214">
        <v>5.4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170</v>
      </c>
      <c r="AU231" s="220" t="s">
        <v>84</v>
      </c>
      <c r="AV231" s="14" t="s">
        <v>84</v>
      </c>
      <c r="AW231" s="14" t="s">
        <v>35</v>
      </c>
      <c r="AX231" s="14" t="s">
        <v>82</v>
      </c>
      <c r="AY231" s="220" t="s">
        <v>159</v>
      </c>
    </row>
    <row r="232" spans="1:65" s="12" customFormat="1" ht="22.9" customHeight="1" x14ac:dyDescent="0.2">
      <c r="B232" s="165"/>
      <c r="C232" s="166"/>
      <c r="D232" s="167" t="s">
        <v>74</v>
      </c>
      <c r="E232" s="179" t="s">
        <v>209</v>
      </c>
      <c r="F232" s="179" t="s">
        <v>261</v>
      </c>
      <c r="G232" s="166"/>
      <c r="H232" s="166"/>
      <c r="I232" s="169"/>
      <c r="J232" s="180">
        <f>BK232</f>
        <v>0</v>
      </c>
      <c r="K232" s="166"/>
      <c r="L232" s="171"/>
      <c r="M232" s="172"/>
      <c r="N232" s="173"/>
      <c r="O232" s="173"/>
      <c r="P232" s="174">
        <f>SUM(P233:P242)</f>
        <v>0</v>
      </c>
      <c r="Q232" s="173"/>
      <c r="R232" s="174">
        <f>SUM(R233:R242)</f>
        <v>2.9203999999999997E-2</v>
      </c>
      <c r="S232" s="173"/>
      <c r="T232" s="175">
        <f>SUM(T233:T242)</f>
        <v>0</v>
      </c>
      <c r="AR232" s="176" t="s">
        <v>82</v>
      </c>
      <c r="AT232" s="177" t="s">
        <v>74</v>
      </c>
      <c r="AU232" s="177" t="s">
        <v>82</v>
      </c>
      <c r="AY232" s="176" t="s">
        <v>159</v>
      </c>
      <c r="BK232" s="178">
        <f>SUM(BK233:BK242)</f>
        <v>0</v>
      </c>
    </row>
    <row r="233" spans="1:65" s="2" customFormat="1" ht="24.2" customHeight="1" x14ac:dyDescent="0.2">
      <c r="A233" s="37"/>
      <c r="B233" s="38"/>
      <c r="C233" s="181" t="s">
        <v>347</v>
      </c>
      <c r="D233" s="181" t="s">
        <v>161</v>
      </c>
      <c r="E233" s="182" t="s">
        <v>1878</v>
      </c>
      <c r="F233" s="183" t="s">
        <v>1879</v>
      </c>
      <c r="G233" s="184" t="s">
        <v>364</v>
      </c>
      <c r="H233" s="185">
        <v>80</v>
      </c>
      <c r="I233" s="186"/>
      <c r="J233" s="187">
        <f>ROUND(I233*H233,2)</f>
        <v>0</v>
      </c>
      <c r="K233" s="183" t="s">
        <v>165</v>
      </c>
      <c r="L233" s="42"/>
      <c r="M233" s="188" t="s">
        <v>19</v>
      </c>
      <c r="N233" s="189" t="s">
        <v>46</v>
      </c>
      <c r="O233" s="67"/>
      <c r="P233" s="190">
        <f>O233*H233</f>
        <v>0</v>
      </c>
      <c r="Q233" s="190">
        <v>0</v>
      </c>
      <c r="R233" s="190">
        <f>Q233*H233</f>
        <v>0</v>
      </c>
      <c r="S233" s="190">
        <v>0</v>
      </c>
      <c r="T233" s="19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166</v>
      </c>
      <c r="AT233" s="192" t="s">
        <v>161</v>
      </c>
      <c r="AU233" s="192" t="s">
        <v>84</v>
      </c>
      <c r="AY233" s="20" t="s">
        <v>159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20" t="s">
        <v>82</v>
      </c>
      <c r="BK233" s="193">
        <f>ROUND(I233*H233,2)</f>
        <v>0</v>
      </c>
      <c r="BL233" s="20" t="s">
        <v>166</v>
      </c>
      <c r="BM233" s="192" t="s">
        <v>1880</v>
      </c>
    </row>
    <row r="234" spans="1:65" s="2" customFormat="1" x14ac:dyDescent="0.2">
      <c r="A234" s="37"/>
      <c r="B234" s="38"/>
      <c r="C234" s="39"/>
      <c r="D234" s="194" t="s">
        <v>168</v>
      </c>
      <c r="E234" s="39"/>
      <c r="F234" s="195" t="s">
        <v>1881</v>
      </c>
      <c r="G234" s="39"/>
      <c r="H234" s="39"/>
      <c r="I234" s="196"/>
      <c r="J234" s="39"/>
      <c r="K234" s="39"/>
      <c r="L234" s="42"/>
      <c r="M234" s="197"/>
      <c r="N234" s="19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168</v>
      </c>
      <c r="AU234" s="20" t="s">
        <v>84</v>
      </c>
    </row>
    <row r="235" spans="1:65" s="13" customFormat="1" x14ac:dyDescent="0.2">
      <c r="B235" s="199"/>
      <c r="C235" s="200"/>
      <c r="D235" s="201" t="s">
        <v>170</v>
      </c>
      <c r="E235" s="202" t="s">
        <v>19</v>
      </c>
      <c r="F235" s="203" t="s">
        <v>1882</v>
      </c>
      <c r="G235" s="200"/>
      <c r="H235" s="202" t="s">
        <v>19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170</v>
      </c>
      <c r="AU235" s="209" t="s">
        <v>84</v>
      </c>
      <c r="AV235" s="13" t="s">
        <v>82</v>
      </c>
      <c r="AW235" s="13" t="s">
        <v>35</v>
      </c>
      <c r="AX235" s="13" t="s">
        <v>75</v>
      </c>
      <c r="AY235" s="209" t="s">
        <v>159</v>
      </c>
    </row>
    <row r="236" spans="1:65" s="14" customFormat="1" x14ac:dyDescent="0.2">
      <c r="B236" s="210"/>
      <c r="C236" s="211"/>
      <c r="D236" s="201" t="s">
        <v>170</v>
      </c>
      <c r="E236" s="212" t="s">
        <v>19</v>
      </c>
      <c r="F236" s="213" t="s">
        <v>1118</v>
      </c>
      <c r="G236" s="211"/>
      <c r="H236" s="214">
        <v>80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170</v>
      </c>
      <c r="AU236" s="220" t="s">
        <v>84</v>
      </c>
      <c r="AV236" s="14" t="s">
        <v>84</v>
      </c>
      <c r="AW236" s="14" t="s">
        <v>35</v>
      </c>
      <c r="AX236" s="14" t="s">
        <v>82</v>
      </c>
      <c r="AY236" s="220" t="s">
        <v>159</v>
      </c>
    </row>
    <row r="237" spans="1:65" s="2" customFormat="1" ht="16.5" customHeight="1" x14ac:dyDescent="0.2">
      <c r="A237" s="37"/>
      <c r="B237" s="38"/>
      <c r="C237" s="232" t="s">
        <v>352</v>
      </c>
      <c r="D237" s="232" t="s">
        <v>226</v>
      </c>
      <c r="E237" s="233" t="s">
        <v>1883</v>
      </c>
      <c r="F237" s="234" t="s">
        <v>1884</v>
      </c>
      <c r="G237" s="235" t="s">
        <v>364</v>
      </c>
      <c r="H237" s="236">
        <v>80</v>
      </c>
      <c r="I237" s="237"/>
      <c r="J237" s="238">
        <f>ROUND(I237*H237,2)</f>
        <v>0</v>
      </c>
      <c r="K237" s="234" t="s">
        <v>165</v>
      </c>
      <c r="L237" s="239"/>
      <c r="M237" s="240" t="s">
        <v>19</v>
      </c>
      <c r="N237" s="241" t="s">
        <v>46</v>
      </c>
      <c r="O237" s="67"/>
      <c r="P237" s="190">
        <f>O237*H237</f>
        <v>0</v>
      </c>
      <c r="Q237" s="190">
        <v>2.7999999999999998E-4</v>
      </c>
      <c r="R237" s="190">
        <f>Q237*H237</f>
        <v>2.2399999999999996E-2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209</v>
      </c>
      <c r="AT237" s="192" t="s">
        <v>226</v>
      </c>
      <c r="AU237" s="192" t="s">
        <v>84</v>
      </c>
      <c r="AY237" s="20" t="s">
        <v>159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20" t="s">
        <v>82</v>
      </c>
      <c r="BK237" s="193">
        <f>ROUND(I237*H237,2)</f>
        <v>0</v>
      </c>
      <c r="BL237" s="20" t="s">
        <v>166</v>
      </c>
      <c r="BM237" s="192" t="s">
        <v>1885</v>
      </c>
    </row>
    <row r="238" spans="1:65" s="2" customFormat="1" ht="16.5" customHeight="1" x14ac:dyDescent="0.2">
      <c r="A238" s="37"/>
      <c r="B238" s="38"/>
      <c r="C238" s="181" t="s">
        <v>357</v>
      </c>
      <c r="D238" s="181" t="s">
        <v>161</v>
      </c>
      <c r="E238" s="182" t="s">
        <v>263</v>
      </c>
      <c r="F238" s="183" t="s">
        <v>264</v>
      </c>
      <c r="G238" s="184" t="s">
        <v>265</v>
      </c>
      <c r="H238" s="185">
        <v>72</v>
      </c>
      <c r="I238" s="186"/>
      <c r="J238" s="187">
        <f>ROUND(I238*H238,2)</f>
        <v>0</v>
      </c>
      <c r="K238" s="183" t="s">
        <v>165</v>
      </c>
      <c r="L238" s="42"/>
      <c r="M238" s="188" t="s">
        <v>19</v>
      </c>
      <c r="N238" s="189" t="s">
        <v>46</v>
      </c>
      <c r="O238" s="67"/>
      <c r="P238" s="190">
        <f>O238*H238</f>
        <v>0</v>
      </c>
      <c r="Q238" s="190">
        <v>9.4500000000000007E-5</v>
      </c>
      <c r="R238" s="190">
        <f>Q238*H238</f>
        <v>6.8040000000000002E-3</v>
      </c>
      <c r="S238" s="190">
        <v>0</v>
      </c>
      <c r="T238" s="19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92" t="s">
        <v>166</v>
      </c>
      <c r="AT238" s="192" t="s">
        <v>161</v>
      </c>
      <c r="AU238" s="192" t="s">
        <v>84</v>
      </c>
      <c r="AY238" s="20" t="s">
        <v>159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20" t="s">
        <v>82</v>
      </c>
      <c r="BK238" s="193">
        <f>ROUND(I238*H238,2)</f>
        <v>0</v>
      </c>
      <c r="BL238" s="20" t="s">
        <v>166</v>
      </c>
      <c r="BM238" s="192" t="s">
        <v>1886</v>
      </c>
    </row>
    <row r="239" spans="1:65" s="2" customFormat="1" x14ac:dyDescent="0.2">
      <c r="A239" s="37"/>
      <c r="B239" s="38"/>
      <c r="C239" s="39"/>
      <c r="D239" s="194" t="s">
        <v>168</v>
      </c>
      <c r="E239" s="39"/>
      <c r="F239" s="195" t="s">
        <v>267</v>
      </c>
      <c r="G239" s="39"/>
      <c r="H239" s="39"/>
      <c r="I239" s="196"/>
      <c r="J239" s="39"/>
      <c r="K239" s="39"/>
      <c r="L239" s="42"/>
      <c r="M239" s="197"/>
      <c r="N239" s="198"/>
      <c r="O239" s="67"/>
      <c r="P239" s="67"/>
      <c r="Q239" s="67"/>
      <c r="R239" s="67"/>
      <c r="S239" s="67"/>
      <c r="T239" s="68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20" t="s">
        <v>168</v>
      </c>
      <c r="AU239" s="20" t="s">
        <v>84</v>
      </c>
    </row>
    <row r="240" spans="1:65" s="13" customFormat="1" x14ac:dyDescent="0.2">
      <c r="B240" s="199"/>
      <c r="C240" s="200"/>
      <c r="D240" s="201" t="s">
        <v>170</v>
      </c>
      <c r="E240" s="202" t="s">
        <v>19</v>
      </c>
      <c r="F240" s="203" t="s">
        <v>214</v>
      </c>
      <c r="G240" s="200"/>
      <c r="H240" s="202" t="s">
        <v>19</v>
      </c>
      <c r="I240" s="204"/>
      <c r="J240" s="200"/>
      <c r="K240" s="200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170</v>
      </c>
      <c r="AU240" s="209" t="s">
        <v>84</v>
      </c>
      <c r="AV240" s="13" t="s">
        <v>82</v>
      </c>
      <c r="AW240" s="13" t="s">
        <v>35</v>
      </c>
      <c r="AX240" s="13" t="s">
        <v>75</v>
      </c>
      <c r="AY240" s="209" t="s">
        <v>159</v>
      </c>
    </row>
    <row r="241" spans="1:65" s="13" customFormat="1" x14ac:dyDescent="0.2">
      <c r="B241" s="199"/>
      <c r="C241" s="200"/>
      <c r="D241" s="201" t="s">
        <v>170</v>
      </c>
      <c r="E241" s="202" t="s">
        <v>19</v>
      </c>
      <c r="F241" s="203" t="s">
        <v>215</v>
      </c>
      <c r="G241" s="200"/>
      <c r="H241" s="202" t="s">
        <v>19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170</v>
      </c>
      <c r="AU241" s="209" t="s">
        <v>84</v>
      </c>
      <c r="AV241" s="13" t="s">
        <v>82</v>
      </c>
      <c r="AW241" s="13" t="s">
        <v>35</v>
      </c>
      <c r="AX241" s="13" t="s">
        <v>75</v>
      </c>
      <c r="AY241" s="209" t="s">
        <v>159</v>
      </c>
    </row>
    <row r="242" spans="1:65" s="14" customFormat="1" x14ac:dyDescent="0.2">
      <c r="B242" s="210"/>
      <c r="C242" s="211"/>
      <c r="D242" s="201" t="s">
        <v>170</v>
      </c>
      <c r="E242" s="212" t="s">
        <v>19</v>
      </c>
      <c r="F242" s="213" t="s">
        <v>1887</v>
      </c>
      <c r="G242" s="211"/>
      <c r="H242" s="214">
        <v>72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170</v>
      </c>
      <c r="AU242" s="220" t="s">
        <v>84</v>
      </c>
      <c r="AV242" s="14" t="s">
        <v>84</v>
      </c>
      <c r="AW242" s="14" t="s">
        <v>35</v>
      </c>
      <c r="AX242" s="14" t="s">
        <v>82</v>
      </c>
      <c r="AY242" s="220" t="s">
        <v>159</v>
      </c>
    </row>
    <row r="243" spans="1:65" s="12" customFormat="1" ht="22.9" customHeight="1" x14ac:dyDescent="0.2">
      <c r="B243" s="165"/>
      <c r="C243" s="166"/>
      <c r="D243" s="167" t="s">
        <v>74</v>
      </c>
      <c r="E243" s="179" t="s">
        <v>218</v>
      </c>
      <c r="F243" s="179" t="s">
        <v>268</v>
      </c>
      <c r="G243" s="166"/>
      <c r="H243" s="166"/>
      <c r="I243" s="169"/>
      <c r="J243" s="180">
        <f>BK243</f>
        <v>0</v>
      </c>
      <c r="K243" s="166"/>
      <c r="L243" s="171"/>
      <c r="M243" s="172"/>
      <c r="N243" s="173"/>
      <c r="O243" s="173"/>
      <c r="P243" s="174">
        <f>SUM(P244:P255)</f>
        <v>0</v>
      </c>
      <c r="Q243" s="173"/>
      <c r="R243" s="174">
        <f>SUM(R244:R255)</f>
        <v>1.188E-2</v>
      </c>
      <c r="S243" s="173"/>
      <c r="T243" s="175">
        <f>SUM(T244:T255)</f>
        <v>0.39600000000000002</v>
      </c>
      <c r="AR243" s="176" t="s">
        <v>82</v>
      </c>
      <c r="AT243" s="177" t="s">
        <v>74</v>
      </c>
      <c r="AU243" s="177" t="s">
        <v>82</v>
      </c>
      <c r="AY243" s="176" t="s">
        <v>159</v>
      </c>
      <c r="BK243" s="178">
        <f>SUM(BK244:BK255)</f>
        <v>0</v>
      </c>
    </row>
    <row r="244" spans="1:65" s="2" customFormat="1" ht="24.2" customHeight="1" x14ac:dyDescent="0.2">
      <c r="A244" s="37"/>
      <c r="B244" s="38"/>
      <c r="C244" s="181" t="s">
        <v>344</v>
      </c>
      <c r="D244" s="181" t="s">
        <v>161</v>
      </c>
      <c r="E244" s="182" t="s">
        <v>1888</v>
      </c>
      <c r="F244" s="183" t="s">
        <v>1889</v>
      </c>
      <c r="G244" s="184" t="s">
        <v>265</v>
      </c>
      <c r="H244" s="185">
        <v>3.6</v>
      </c>
      <c r="I244" s="186"/>
      <c r="J244" s="187">
        <f>ROUND(I244*H244,2)</f>
        <v>0</v>
      </c>
      <c r="K244" s="183" t="s">
        <v>165</v>
      </c>
      <c r="L244" s="42"/>
      <c r="M244" s="188" t="s">
        <v>19</v>
      </c>
      <c r="N244" s="189" t="s">
        <v>46</v>
      </c>
      <c r="O244" s="67"/>
      <c r="P244" s="190">
        <f>O244*H244</f>
        <v>0</v>
      </c>
      <c r="Q244" s="190">
        <v>3.3E-3</v>
      </c>
      <c r="R244" s="190">
        <f>Q244*H244</f>
        <v>1.188E-2</v>
      </c>
      <c r="S244" s="190">
        <v>0.11</v>
      </c>
      <c r="T244" s="191">
        <f>S244*H244</f>
        <v>0.39600000000000002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166</v>
      </c>
      <c r="AT244" s="192" t="s">
        <v>161</v>
      </c>
      <c r="AU244" s="192" t="s">
        <v>84</v>
      </c>
      <c r="AY244" s="20" t="s">
        <v>159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82</v>
      </c>
      <c r="BK244" s="193">
        <f>ROUND(I244*H244,2)</f>
        <v>0</v>
      </c>
      <c r="BL244" s="20" t="s">
        <v>166</v>
      </c>
      <c r="BM244" s="192" t="s">
        <v>1890</v>
      </c>
    </row>
    <row r="245" spans="1:65" s="2" customFormat="1" x14ac:dyDescent="0.2">
      <c r="A245" s="37"/>
      <c r="B245" s="38"/>
      <c r="C245" s="39"/>
      <c r="D245" s="194" t="s">
        <v>168</v>
      </c>
      <c r="E245" s="39"/>
      <c r="F245" s="195" t="s">
        <v>1891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168</v>
      </c>
      <c r="AU245" s="20" t="s">
        <v>84</v>
      </c>
    </row>
    <row r="246" spans="1:65" s="13" customFormat="1" x14ac:dyDescent="0.2">
      <c r="B246" s="199"/>
      <c r="C246" s="200"/>
      <c r="D246" s="201" t="s">
        <v>170</v>
      </c>
      <c r="E246" s="202" t="s">
        <v>19</v>
      </c>
      <c r="F246" s="203" t="s">
        <v>1892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84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3" customFormat="1" x14ac:dyDescent="0.2">
      <c r="B247" s="199"/>
      <c r="C247" s="200"/>
      <c r="D247" s="201" t="s">
        <v>170</v>
      </c>
      <c r="E247" s="202" t="s">
        <v>19</v>
      </c>
      <c r="F247" s="203" t="s">
        <v>1893</v>
      </c>
      <c r="G247" s="200"/>
      <c r="H247" s="202" t="s">
        <v>19</v>
      </c>
      <c r="I247" s="204"/>
      <c r="J247" s="200"/>
      <c r="K247" s="200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170</v>
      </c>
      <c r="AU247" s="209" t="s">
        <v>84</v>
      </c>
      <c r="AV247" s="13" t="s">
        <v>82</v>
      </c>
      <c r="AW247" s="13" t="s">
        <v>35</v>
      </c>
      <c r="AX247" s="13" t="s">
        <v>75</v>
      </c>
      <c r="AY247" s="209" t="s">
        <v>159</v>
      </c>
    </row>
    <row r="248" spans="1:65" s="13" customFormat="1" x14ac:dyDescent="0.2">
      <c r="B248" s="199"/>
      <c r="C248" s="200"/>
      <c r="D248" s="201" t="s">
        <v>170</v>
      </c>
      <c r="E248" s="202" t="s">
        <v>19</v>
      </c>
      <c r="F248" s="203" t="s">
        <v>1894</v>
      </c>
      <c r="G248" s="200"/>
      <c r="H248" s="202" t="s">
        <v>19</v>
      </c>
      <c r="I248" s="204"/>
      <c r="J248" s="200"/>
      <c r="K248" s="200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170</v>
      </c>
      <c r="AU248" s="209" t="s">
        <v>84</v>
      </c>
      <c r="AV248" s="13" t="s">
        <v>82</v>
      </c>
      <c r="AW248" s="13" t="s">
        <v>35</v>
      </c>
      <c r="AX248" s="13" t="s">
        <v>75</v>
      </c>
      <c r="AY248" s="209" t="s">
        <v>159</v>
      </c>
    </row>
    <row r="249" spans="1:65" s="13" customFormat="1" x14ac:dyDescent="0.2">
      <c r="B249" s="199"/>
      <c r="C249" s="200"/>
      <c r="D249" s="201" t="s">
        <v>170</v>
      </c>
      <c r="E249" s="202" t="s">
        <v>19</v>
      </c>
      <c r="F249" s="203" t="s">
        <v>1895</v>
      </c>
      <c r="G249" s="200"/>
      <c r="H249" s="202" t="s">
        <v>19</v>
      </c>
      <c r="I249" s="204"/>
      <c r="J249" s="200"/>
      <c r="K249" s="200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170</v>
      </c>
      <c r="AU249" s="209" t="s">
        <v>84</v>
      </c>
      <c r="AV249" s="13" t="s">
        <v>82</v>
      </c>
      <c r="AW249" s="13" t="s">
        <v>35</v>
      </c>
      <c r="AX249" s="13" t="s">
        <v>75</v>
      </c>
      <c r="AY249" s="209" t="s">
        <v>159</v>
      </c>
    </row>
    <row r="250" spans="1:65" s="14" customFormat="1" x14ac:dyDescent="0.2">
      <c r="B250" s="210"/>
      <c r="C250" s="211"/>
      <c r="D250" s="201" t="s">
        <v>170</v>
      </c>
      <c r="E250" s="212" t="s">
        <v>19</v>
      </c>
      <c r="F250" s="213" t="s">
        <v>1896</v>
      </c>
      <c r="G250" s="211"/>
      <c r="H250" s="214">
        <v>1.6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170</v>
      </c>
      <c r="AU250" s="220" t="s">
        <v>84</v>
      </c>
      <c r="AV250" s="14" t="s">
        <v>84</v>
      </c>
      <c r="AW250" s="14" t="s">
        <v>35</v>
      </c>
      <c r="AX250" s="14" t="s">
        <v>75</v>
      </c>
      <c r="AY250" s="220" t="s">
        <v>159</v>
      </c>
    </row>
    <row r="251" spans="1:65" s="13" customFormat="1" x14ac:dyDescent="0.2">
      <c r="B251" s="199"/>
      <c r="C251" s="200"/>
      <c r="D251" s="201" t="s">
        <v>170</v>
      </c>
      <c r="E251" s="202" t="s">
        <v>19</v>
      </c>
      <c r="F251" s="203" t="s">
        <v>1897</v>
      </c>
      <c r="G251" s="200"/>
      <c r="H251" s="202" t="s">
        <v>19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170</v>
      </c>
      <c r="AU251" s="209" t="s">
        <v>84</v>
      </c>
      <c r="AV251" s="13" t="s">
        <v>82</v>
      </c>
      <c r="AW251" s="13" t="s">
        <v>35</v>
      </c>
      <c r="AX251" s="13" t="s">
        <v>75</v>
      </c>
      <c r="AY251" s="209" t="s">
        <v>159</v>
      </c>
    </row>
    <row r="252" spans="1:65" s="13" customFormat="1" x14ac:dyDescent="0.2">
      <c r="B252" s="199"/>
      <c r="C252" s="200"/>
      <c r="D252" s="201" t="s">
        <v>170</v>
      </c>
      <c r="E252" s="202" t="s">
        <v>19</v>
      </c>
      <c r="F252" s="203" t="s">
        <v>1898</v>
      </c>
      <c r="G252" s="200"/>
      <c r="H252" s="202" t="s">
        <v>19</v>
      </c>
      <c r="I252" s="204"/>
      <c r="J252" s="200"/>
      <c r="K252" s="200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170</v>
      </c>
      <c r="AU252" s="209" t="s">
        <v>84</v>
      </c>
      <c r="AV252" s="13" t="s">
        <v>82</v>
      </c>
      <c r="AW252" s="13" t="s">
        <v>35</v>
      </c>
      <c r="AX252" s="13" t="s">
        <v>75</v>
      </c>
      <c r="AY252" s="209" t="s">
        <v>159</v>
      </c>
    </row>
    <row r="253" spans="1:65" s="13" customFormat="1" x14ac:dyDescent="0.2">
      <c r="B253" s="199"/>
      <c r="C253" s="200"/>
      <c r="D253" s="201" t="s">
        <v>170</v>
      </c>
      <c r="E253" s="202" t="s">
        <v>19</v>
      </c>
      <c r="F253" s="203" t="s">
        <v>1895</v>
      </c>
      <c r="G253" s="200"/>
      <c r="H253" s="202" t="s">
        <v>19</v>
      </c>
      <c r="I253" s="204"/>
      <c r="J253" s="200"/>
      <c r="K253" s="200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170</v>
      </c>
      <c r="AU253" s="209" t="s">
        <v>84</v>
      </c>
      <c r="AV253" s="13" t="s">
        <v>82</v>
      </c>
      <c r="AW253" s="13" t="s">
        <v>35</v>
      </c>
      <c r="AX253" s="13" t="s">
        <v>75</v>
      </c>
      <c r="AY253" s="209" t="s">
        <v>159</v>
      </c>
    </row>
    <row r="254" spans="1:65" s="14" customFormat="1" x14ac:dyDescent="0.2">
      <c r="B254" s="210"/>
      <c r="C254" s="211"/>
      <c r="D254" s="201" t="s">
        <v>170</v>
      </c>
      <c r="E254" s="212" t="s">
        <v>19</v>
      </c>
      <c r="F254" s="213" t="s">
        <v>1899</v>
      </c>
      <c r="G254" s="211"/>
      <c r="H254" s="214">
        <v>2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170</v>
      </c>
      <c r="AU254" s="220" t="s">
        <v>84</v>
      </c>
      <c r="AV254" s="14" t="s">
        <v>84</v>
      </c>
      <c r="AW254" s="14" t="s">
        <v>35</v>
      </c>
      <c r="AX254" s="14" t="s">
        <v>75</v>
      </c>
      <c r="AY254" s="220" t="s">
        <v>159</v>
      </c>
    </row>
    <row r="255" spans="1:65" s="15" customFormat="1" x14ac:dyDescent="0.2">
      <c r="B255" s="221"/>
      <c r="C255" s="222"/>
      <c r="D255" s="201" t="s">
        <v>170</v>
      </c>
      <c r="E255" s="223" t="s">
        <v>19</v>
      </c>
      <c r="F255" s="224" t="s">
        <v>185</v>
      </c>
      <c r="G255" s="222"/>
      <c r="H255" s="225">
        <v>3.6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170</v>
      </c>
      <c r="AU255" s="231" t="s">
        <v>84</v>
      </c>
      <c r="AV255" s="15" t="s">
        <v>166</v>
      </c>
      <c r="AW255" s="15" t="s">
        <v>35</v>
      </c>
      <c r="AX255" s="15" t="s">
        <v>82</v>
      </c>
      <c r="AY255" s="231" t="s">
        <v>159</v>
      </c>
    </row>
    <row r="256" spans="1:65" s="12" customFormat="1" ht="22.9" customHeight="1" x14ac:dyDescent="0.2">
      <c r="B256" s="165"/>
      <c r="C256" s="166"/>
      <c r="D256" s="167" t="s">
        <v>74</v>
      </c>
      <c r="E256" s="179" t="s">
        <v>297</v>
      </c>
      <c r="F256" s="179" t="s">
        <v>298</v>
      </c>
      <c r="G256" s="166"/>
      <c r="H256" s="166"/>
      <c r="I256" s="169"/>
      <c r="J256" s="180">
        <f>BK256</f>
        <v>0</v>
      </c>
      <c r="K256" s="166"/>
      <c r="L256" s="171"/>
      <c r="M256" s="172"/>
      <c r="N256" s="173"/>
      <c r="O256" s="173"/>
      <c r="P256" s="174">
        <f>SUM(P257:P265)</f>
        <v>0</v>
      </c>
      <c r="Q256" s="173"/>
      <c r="R256" s="174">
        <f>SUM(R257:R265)</f>
        <v>0</v>
      </c>
      <c r="S256" s="173"/>
      <c r="T256" s="175">
        <f>SUM(T257:T265)</f>
        <v>0</v>
      </c>
      <c r="AR256" s="176" t="s">
        <v>82</v>
      </c>
      <c r="AT256" s="177" t="s">
        <v>74</v>
      </c>
      <c r="AU256" s="177" t="s">
        <v>82</v>
      </c>
      <c r="AY256" s="176" t="s">
        <v>159</v>
      </c>
      <c r="BK256" s="178">
        <f>SUM(BK257:BK265)</f>
        <v>0</v>
      </c>
    </row>
    <row r="257" spans="1:65" s="2" customFormat="1" ht="24.2" customHeight="1" x14ac:dyDescent="0.2">
      <c r="A257" s="37"/>
      <c r="B257" s="38"/>
      <c r="C257" s="181" t="s">
        <v>368</v>
      </c>
      <c r="D257" s="181" t="s">
        <v>161</v>
      </c>
      <c r="E257" s="182" t="s">
        <v>299</v>
      </c>
      <c r="F257" s="183" t="s">
        <v>300</v>
      </c>
      <c r="G257" s="184" t="s">
        <v>205</v>
      </c>
      <c r="H257" s="185">
        <v>0.39600000000000002</v>
      </c>
      <c r="I257" s="186"/>
      <c r="J257" s="187">
        <f>ROUND(I257*H257,2)</f>
        <v>0</v>
      </c>
      <c r="K257" s="183" t="s">
        <v>165</v>
      </c>
      <c r="L257" s="42"/>
      <c r="M257" s="188" t="s">
        <v>19</v>
      </c>
      <c r="N257" s="189" t="s">
        <v>46</v>
      </c>
      <c r="O257" s="67"/>
      <c r="P257" s="190">
        <f>O257*H257</f>
        <v>0</v>
      </c>
      <c r="Q257" s="190">
        <v>0</v>
      </c>
      <c r="R257" s="190">
        <f>Q257*H257</f>
        <v>0</v>
      </c>
      <c r="S257" s="190">
        <v>0</v>
      </c>
      <c r="T257" s="19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2" t="s">
        <v>166</v>
      </c>
      <c r="AT257" s="192" t="s">
        <v>161</v>
      </c>
      <c r="AU257" s="192" t="s">
        <v>84</v>
      </c>
      <c r="AY257" s="20" t="s">
        <v>159</v>
      </c>
      <c r="BE257" s="193">
        <f>IF(N257="základní",J257,0)</f>
        <v>0</v>
      </c>
      <c r="BF257" s="193">
        <f>IF(N257="snížená",J257,0)</f>
        <v>0</v>
      </c>
      <c r="BG257" s="193">
        <f>IF(N257="zákl. přenesená",J257,0)</f>
        <v>0</v>
      </c>
      <c r="BH257" s="193">
        <f>IF(N257="sníž. přenesená",J257,0)</f>
        <v>0</v>
      </c>
      <c r="BI257" s="193">
        <f>IF(N257="nulová",J257,0)</f>
        <v>0</v>
      </c>
      <c r="BJ257" s="20" t="s">
        <v>82</v>
      </c>
      <c r="BK257" s="193">
        <f>ROUND(I257*H257,2)</f>
        <v>0</v>
      </c>
      <c r="BL257" s="20" t="s">
        <v>166</v>
      </c>
      <c r="BM257" s="192" t="s">
        <v>1900</v>
      </c>
    </row>
    <row r="258" spans="1:65" s="2" customFormat="1" x14ac:dyDescent="0.2">
      <c r="A258" s="37"/>
      <c r="B258" s="38"/>
      <c r="C258" s="39"/>
      <c r="D258" s="194" t="s">
        <v>168</v>
      </c>
      <c r="E258" s="39"/>
      <c r="F258" s="195" t="s">
        <v>302</v>
      </c>
      <c r="G258" s="39"/>
      <c r="H258" s="39"/>
      <c r="I258" s="196"/>
      <c r="J258" s="39"/>
      <c r="K258" s="39"/>
      <c r="L258" s="42"/>
      <c r="M258" s="197"/>
      <c r="N258" s="198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20" t="s">
        <v>168</v>
      </c>
      <c r="AU258" s="20" t="s">
        <v>84</v>
      </c>
    </row>
    <row r="259" spans="1:65" s="2" customFormat="1" ht="21.75" customHeight="1" x14ac:dyDescent="0.2">
      <c r="A259" s="37"/>
      <c r="B259" s="38"/>
      <c r="C259" s="181" t="s">
        <v>371</v>
      </c>
      <c r="D259" s="181" t="s">
        <v>161</v>
      </c>
      <c r="E259" s="182" t="s">
        <v>304</v>
      </c>
      <c r="F259" s="183" t="s">
        <v>305</v>
      </c>
      <c r="G259" s="184" t="s">
        <v>205</v>
      </c>
      <c r="H259" s="185">
        <v>0.39600000000000002</v>
      </c>
      <c r="I259" s="186"/>
      <c r="J259" s="187">
        <f>ROUND(I259*H259,2)</f>
        <v>0</v>
      </c>
      <c r="K259" s="183" t="s">
        <v>165</v>
      </c>
      <c r="L259" s="42"/>
      <c r="M259" s="188" t="s">
        <v>19</v>
      </c>
      <c r="N259" s="189" t="s">
        <v>46</v>
      </c>
      <c r="O259" s="67"/>
      <c r="P259" s="190">
        <f>O259*H259</f>
        <v>0</v>
      </c>
      <c r="Q259" s="190">
        <v>0</v>
      </c>
      <c r="R259" s="190">
        <f>Q259*H259</f>
        <v>0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166</v>
      </c>
      <c r="AT259" s="192" t="s">
        <v>161</v>
      </c>
      <c r="AU259" s="192" t="s">
        <v>84</v>
      </c>
      <c r="AY259" s="20" t="s">
        <v>159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20" t="s">
        <v>82</v>
      </c>
      <c r="BK259" s="193">
        <f>ROUND(I259*H259,2)</f>
        <v>0</v>
      </c>
      <c r="BL259" s="20" t="s">
        <v>166</v>
      </c>
      <c r="BM259" s="192" t="s">
        <v>1901</v>
      </c>
    </row>
    <row r="260" spans="1:65" s="2" customFormat="1" x14ac:dyDescent="0.2">
      <c r="A260" s="37"/>
      <c r="B260" s="38"/>
      <c r="C260" s="39"/>
      <c r="D260" s="194" t="s">
        <v>168</v>
      </c>
      <c r="E260" s="39"/>
      <c r="F260" s="195" t="s">
        <v>307</v>
      </c>
      <c r="G260" s="39"/>
      <c r="H260" s="39"/>
      <c r="I260" s="196"/>
      <c r="J260" s="39"/>
      <c r="K260" s="39"/>
      <c r="L260" s="42"/>
      <c r="M260" s="197"/>
      <c r="N260" s="19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168</v>
      </c>
      <c r="AU260" s="20" t="s">
        <v>84</v>
      </c>
    </row>
    <row r="261" spans="1:65" s="2" customFormat="1" ht="24.2" customHeight="1" x14ac:dyDescent="0.2">
      <c r="A261" s="37"/>
      <c r="B261" s="38"/>
      <c r="C261" s="181" t="s">
        <v>378</v>
      </c>
      <c r="D261" s="181" t="s">
        <v>161</v>
      </c>
      <c r="E261" s="182" t="s">
        <v>309</v>
      </c>
      <c r="F261" s="183" t="s">
        <v>310</v>
      </c>
      <c r="G261" s="184" t="s">
        <v>205</v>
      </c>
      <c r="H261" s="185">
        <v>11.88</v>
      </c>
      <c r="I261" s="186"/>
      <c r="J261" s="187">
        <f>ROUND(I261*H261,2)</f>
        <v>0</v>
      </c>
      <c r="K261" s="183" t="s">
        <v>165</v>
      </c>
      <c r="L261" s="42"/>
      <c r="M261" s="188" t="s">
        <v>19</v>
      </c>
      <c r="N261" s="189" t="s">
        <v>46</v>
      </c>
      <c r="O261" s="67"/>
      <c r="P261" s="190">
        <f>O261*H261</f>
        <v>0</v>
      </c>
      <c r="Q261" s="190">
        <v>0</v>
      </c>
      <c r="R261" s="190">
        <f>Q261*H261</f>
        <v>0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166</v>
      </c>
      <c r="AT261" s="192" t="s">
        <v>161</v>
      </c>
      <c r="AU261" s="192" t="s">
        <v>84</v>
      </c>
      <c r="AY261" s="20" t="s">
        <v>159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20" t="s">
        <v>82</v>
      </c>
      <c r="BK261" s="193">
        <f>ROUND(I261*H261,2)</f>
        <v>0</v>
      </c>
      <c r="BL261" s="20" t="s">
        <v>166</v>
      </c>
      <c r="BM261" s="192" t="s">
        <v>1902</v>
      </c>
    </row>
    <row r="262" spans="1:65" s="2" customFormat="1" x14ac:dyDescent="0.2">
      <c r="A262" s="37"/>
      <c r="B262" s="38"/>
      <c r="C262" s="39"/>
      <c r="D262" s="194" t="s">
        <v>168</v>
      </c>
      <c r="E262" s="39"/>
      <c r="F262" s="195" t="s">
        <v>312</v>
      </c>
      <c r="G262" s="39"/>
      <c r="H262" s="39"/>
      <c r="I262" s="196"/>
      <c r="J262" s="39"/>
      <c r="K262" s="39"/>
      <c r="L262" s="42"/>
      <c r="M262" s="197"/>
      <c r="N262" s="198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168</v>
      </c>
      <c r="AU262" s="20" t="s">
        <v>84</v>
      </c>
    </row>
    <row r="263" spans="1:65" s="14" customFormat="1" x14ac:dyDescent="0.2">
      <c r="B263" s="210"/>
      <c r="C263" s="211"/>
      <c r="D263" s="201" t="s">
        <v>170</v>
      </c>
      <c r="E263" s="211"/>
      <c r="F263" s="213" t="s">
        <v>1903</v>
      </c>
      <c r="G263" s="211"/>
      <c r="H263" s="214">
        <v>11.88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170</v>
      </c>
      <c r="AU263" s="220" t="s">
        <v>84</v>
      </c>
      <c r="AV263" s="14" t="s">
        <v>84</v>
      </c>
      <c r="AW263" s="14" t="s">
        <v>4</v>
      </c>
      <c r="AX263" s="14" t="s">
        <v>82</v>
      </c>
      <c r="AY263" s="220" t="s">
        <v>159</v>
      </c>
    </row>
    <row r="264" spans="1:65" s="2" customFormat="1" ht="24.2" customHeight="1" x14ac:dyDescent="0.2">
      <c r="A264" s="37"/>
      <c r="B264" s="38"/>
      <c r="C264" s="181" t="s">
        <v>384</v>
      </c>
      <c r="D264" s="181" t="s">
        <v>161</v>
      </c>
      <c r="E264" s="182" t="s">
        <v>1904</v>
      </c>
      <c r="F264" s="183" t="s">
        <v>1905</v>
      </c>
      <c r="G264" s="184" t="s">
        <v>205</v>
      </c>
      <c r="H264" s="185">
        <v>0.39600000000000002</v>
      </c>
      <c r="I264" s="186"/>
      <c r="J264" s="187">
        <f>ROUND(I264*H264,2)</f>
        <v>0</v>
      </c>
      <c r="K264" s="183" t="s">
        <v>165</v>
      </c>
      <c r="L264" s="42"/>
      <c r="M264" s="188" t="s">
        <v>19</v>
      </c>
      <c r="N264" s="189" t="s">
        <v>46</v>
      </c>
      <c r="O264" s="67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166</v>
      </c>
      <c r="AT264" s="192" t="s">
        <v>161</v>
      </c>
      <c r="AU264" s="192" t="s">
        <v>84</v>
      </c>
      <c r="AY264" s="20" t="s">
        <v>159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82</v>
      </c>
      <c r="BK264" s="193">
        <f>ROUND(I264*H264,2)</f>
        <v>0</v>
      </c>
      <c r="BL264" s="20" t="s">
        <v>166</v>
      </c>
      <c r="BM264" s="192" t="s">
        <v>1906</v>
      </c>
    </row>
    <row r="265" spans="1:65" s="2" customFormat="1" x14ac:dyDescent="0.2">
      <c r="A265" s="37"/>
      <c r="B265" s="38"/>
      <c r="C265" s="39"/>
      <c r="D265" s="194" t="s">
        <v>168</v>
      </c>
      <c r="E265" s="39"/>
      <c r="F265" s="195" t="s">
        <v>1907</v>
      </c>
      <c r="G265" s="39"/>
      <c r="H265" s="39"/>
      <c r="I265" s="196"/>
      <c r="J265" s="39"/>
      <c r="K265" s="39"/>
      <c r="L265" s="42"/>
      <c r="M265" s="197"/>
      <c r="N265" s="19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168</v>
      </c>
      <c r="AU265" s="20" t="s">
        <v>84</v>
      </c>
    </row>
    <row r="266" spans="1:65" s="12" customFormat="1" ht="22.9" customHeight="1" x14ac:dyDescent="0.2">
      <c r="B266" s="165"/>
      <c r="C266" s="166"/>
      <c r="D266" s="167" t="s">
        <v>74</v>
      </c>
      <c r="E266" s="179" t="s">
        <v>324</v>
      </c>
      <c r="F266" s="179" t="s">
        <v>325</v>
      </c>
      <c r="G266" s="166"/>
      <c r="H266" s="166"/>
      <c r="I266" s="169"/>
      <c r="J266" s="180">
        <f>BK266</f>
        <v>0</v>
      </c>
      <c r="K266" s="166"/>
      <c r="L266" s="171"/>
      <c r="M266" s="172"/>
      <c r="N266" s="173"/>
      <c r="O266" s="173"/>
      <c r="P266" s="174">
        <f>SUM(P267:P268)</f>
        <v>0</v>
      </c>
      <c r="Q266" s="173"/>
      <c r="R266" s="174">
        <f>SUM(R267:R268)</f>
        <v>0</v>
      </c>
      <c r="S266" s="173"/>
      <c r="T266" s="175">
        <f>SUM(T267:T268)</f>
        <v>0</v>
      </c>
      <c r="AR266" s="176" t="s">
        <v>82</v>
      </c>
      <c r="AT266" s="177" t="s">
        <v>74</v>
      </c>
      <c r="AU266" s="177" t="s">
        <v>82</v>
      </c>
      <c r="AY266" s="176" t="s">
        <v>159</v>
      </c>
      <c r="BK266" s="178">
        <f>SUM(BK267:BK268)</f>
        <v>0</v>
      </c>
    </row>
    <row r="267" spans="1:65" s="2" customFormat="1" ht="24.2" customHeight="1" x14ac:dyDescent="0.2">
      <c r="A267" s="37"/>
      <c r="B267" s="38"/>
      <c r="C267" s="181" t="s">
        <v>391</v>
      </c>
      <c r="D267" s="181" t="s">
        <v>161</v>
      </c>
      <c r="E267" s="182" t="s">
        <v>1908</v>
      </c>
      <c r="F267" s="183" t="s">
        <v>1909</v>
      </c>
      <c r="G267" s="184" t="s">
        <v>205</v>
      </c>
      <c r="H267" s="185">
        <v>39.966999999999999</v>
      </c>
      <c r="I267" s="186"/>
      <c r="J267" s="187">
        <f>ROUND(I267*H267,2)</f>
        <v>0</v>
      </c>
      <c r="K267" s="183" t="s">
        <v>165</v>
      </c>
      <c r="L267" s="42"/>
      <c r="M267" s="188" t="s">
        <v>19</v>
      </c>
      <c r="N267" s="189" t="s">
        <v>46</v>
      </c>
      <c r="O267" s="67"/>
      <c r="P267" s="190">
        <f>O267*H267</f>
        <v>0</v>
      </c>
      <c r="Q267" s="190">
        <v>0</v>
      </c>
      <c r="R267" s="190">
        <f>Q267*H267</f>
        <v>0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166</v>
      </c>
      <c r="AT267" s="192" t="s">
        <v>161</v>
      </c>
      <c r="AU267" s="192" t="s">
        <v>84</v>
      </c>
      <c r="AY267" s="20" t="s">
        <v>159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20" t="s">
        <v>82</v>
      </c>
      <c r="BK267" s="193">
        <f>ROUND(I267*H267,2)</f>
        <v>0</v>
      </c>
      <c r="BL267" s="20" t="s">
        <v>166</v>
      </c>
      <c r="BM267" s="192" t="s">
        <v>1910</v>
      </c>
    </row>
    <row r="268" spans="1:65" s="2" customFormat="1" x14ac:dyDescent="0.2">
      <c r="A268" s="37"/>
      <c r="B268" s="38"/>
      <c r="C268" s="39"/>
      <c r="D268" s="194" t="s">
        <v>168</v>
      </c>
      <c r="E268" s="39"/>
      <c r="F268" s="195" t="s">
        <v>1911</v>
      </c>
      <c r="G268" s="39"/>
      <c r="H268" s="39"/>
      <c r="I268" s="196"/>
      <c r="J268" s="39"/>
      <c r="K268" s="39"/>
      <c r="L268" s="42"/>
      <c r="M268" s="197"/>
      <c r="N268" s="198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168</v>
      </c>
      <c r="AU268" s="20" t="s">
        <v>84</v>
      </c>
    </row>
    <row r="269" spans="1:65" s="12" customFormat="1" ht="25.9" customHeight="1" x14ac:dyDescent="0.2">
      <c r="B269" s="165"/>
      <c r="C269" s="166"/>
      <c r="D269" s="167" t="s">
        <v>74</v>
      </c>
      <c r="E269" s="168" t="s">
        <v>331</v>
      </c>
      <c r="F269" s="168" t="s">
        <v>332</v>
      </c>
      <c r="G269" s="166"/>
      <c r="H269" s="166"/>
      <c r="I269" s="169"/>
      <c r="J269" s="170">
        <f>BK269</f>
        <v>0</v>
      </c>
      <c r="K269" s="166"/>
      <c r="L269" s="171"/>
      <c r="M269" s="172"/>
      <c r="N269" s="173"/>
      <c r="O269" s="173"/>
      <c r="P269" s="174">
        <f>P270+P274</f>
        <v>0</v>
      </c>
      <c r="Q269" s="173"/>
      <c r="R269" s="174">
        <f>R270+R274</f>
        <v>3.043914E-2</v>
      </c>
      <c r="S269" s="173"/>
      <c r="T269" s="175">
        <f>T270+T274</f>
        <v>0</v>
      </c>
      <c r="AR269" s="176" t="s">
        <v>84</v>
      </c>
      <c r="AT269" s="177" t="s">
        <v>74</v>
      </c>
      <c r="AU269" s="177" t="s">
        <v>75</v>
      </c>
      <c r="AY269" s="176" t="s">
        <v>159</v>
      </c>
      <c r="BK269" s="178">
        <f>BK270+BK274</f>
        <v>0</v>
      </c>
    </row>
    <row r="270" spans="1:65" s="12" customFormat="1" ht="22.9" customHeight="1" x14ac:dyDescent="0.2">
      <c r="B270" s="165"/>
      <c r="C270" s="166"/>
      <c r="D270" s="167" t="s">
        <v>74</v>
      </c>
      <c r="E270" s="179" t="s">
        <v>404</v>
      </c>
      <c r="F270" s="179" t="s">
        <v>405</v>
      </c>
      <c r="G270" s="166"/>
      <c r="H270" s="166"/>
      <c r="I270" s="169"/>
      <c r="J270" s="180">
        <f>BK270</f>
        <v>0</v>
      </c>
      <c r="K270" s="166"/>
      <c r="L270" s="171"/>
      <c r="M270" s="172"/>
      <c r="N270" s="173"/>
      <c r="O270" s="173"/>
      <c r="P270" s="174">
        <f>SUM(P271:P273)</f>
        <v>0</v>
      </c>
      <c r="Q270" s="173"/>
      <c r="R270" s="174">
        <f>SUM(R271:R273)</f>
        <v>0</v>
      </c>
      <c r="S270" s="173"/>
      <c r="T270" s="175">
        <f>SUM(T271:T273)</f>
        <v>0</v>
      </c>
      <c r="AR270" s="176" t="s">
        <v>84</v>
      </c>
      <c r="AT270" s="177" t="s">
        <v>74</v>
      </c>
      <c r="AU270" s="177" t="s">
        <v>82</v>
      </c>
      <c r="AY270" s="176" t="s">
        <v>159</v>
      </c>
      <c r="BK270" s="178">
        <f>SUM(BK271:BK273)</f>
        <v>0</v>
      </c>
    </row>
    <row r="271" spans="1:65" s="2" customFormat="1" ht="16.5" customHeight="1" x14ac:dyDescent="0.2">
      <c r="A271" s="37"/>
      <c r="B271" s="38"/>
      <c r="C271" s="181" t="s">
        <v>553</v>
      </c>
      <c r="D271" s="181" t="s">
        <v>161</v>
      </c>
      <c r="E271" s="182" t="s">
        <v>858</v>
      </c>
      <c r="F271" s="183" t="s">
        <v>1912</v>
      </c>
      <c r="G271" s="184" t="s">
        <v>1913</v>
      </c>
      <c r="H271" s="185">
        <v>1</v>
      </c>
      <c r="I271" s="186"/>
      <c r="J271" s="187">
        <f>ROUND(I271*H271,2)</f>
        <v>0</v>
      </c>
      <c r="K271" s="183" t="s">
        <v>19</v>
      </c>
      <c r="L271" s="42"/>
      <c r="M271" s="188" t="s">
        <v>19</v>
      </c>
      <c r="N271" s="189" t="s">
        <v>46</v>
      </c>
      <c r="O271" s="67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166</v>
      </c>
      <c r="AT271" s="192" t="s">
        <v>161</v>
      </c>
      <c r="AU271" s="192" t="s">
        <v>84</v>
      </c>
      <c r="AY271" s="20" t="s">
        <v>159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0" t="s">
        <v>82</v>
      </c>
      <c r="BK271" s="193">
        <f>ROUND(I271*H271,2)</f>
        <v>0</v>
      </c>
      <c r="BL271" s="20" t="s">
        <v>166</v>
      </c>
      <c r="BM271" s="192" t="s">
        <v>225</v>
      </c>
    </row>
    <row r="272" spans="1:65" s="2" customFormat="1" ht="24.2" customHeight="1" x14ac:dyDescent="0.2">
      <c r="A272" s="37"/>
      <c r="B272" s="38"/>
      <c r="C272" s="181" t="s">
        <v>755</v>
      </c>
      <c r="D272" s="181" t="s">
        <v>161</v>
      </c>
      <c r="E272" s="182" t="s">
        <v>419</v>
      </c>
      <c r="F272" s="183" t="s">
        <v>420</v>
      </c>
      <c r="G272" s="184" t="s">
        <v>205</v>
      </c>
      <c r="H272" s="185">
        <v>0.35</v>
      </c>
      <c r="I272" s="186"/>
      <c r="J272" s="187">
        <f>ROUND(I272*H272,2)</f>
        <v>0</v>
      </c>
      <c r="K272" s="183" t="s">
        <v>165</v>
      </c>
      <c r="L272" s="42"/>
      <c r="M272" s="188" t="s">
        <v>19</v>
      </c>
      <c r="N272" s="189" t="s">
        <v>46</v>
      </c>
      <c r="O272" s="67"/>
      <c r="P272" s="190">
        <f>O272*H272</f>
        <v>0</v>
      </c>
      <c r="Q272" s="190">
        <v>0</v>
      </c>
      <c r="R272" s="190">
        <f>Q272*H272</f>
        <v>0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269</v>
      </c>
      <c r="AT272" s="192" t="s">
        <v>161</v>
      </c>
      <c r="AU272" s="192" t="s">
        <v>84</v>
      </c>
      <c r="AY272" s="20" t="s">
        <v>159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20" t="s">
        <v>82</v>
      </c>
      <c r="BK272" s="193">
        <f>ROUND(I272*H272,2)</f>
        <v>0</v>
      </c>
      <c r="BL272" s="20" t="s">
        <v>269</v>
      </c>
      <c r="BM272" s="192" t="s">
        <v>1914</v>
      </c>
    </row>
    <row r="273" spans="1:65" s="2" customFormat="1" x14ac:dyDescent="0.2">
      <c r="A273" s="37"/>
      <c r="B273" s="38"/>
      <c r="C273" s="39"/>
      <c r="D273" s="194" t="s">
        <v>168</v>
      </c>
      <c r="E273" s="39"/>
      <c r="F273" s="195" t="s">
        <v>422</v>
      </c>
      <c r="G273" s="39"/>
      <c r="H273" s="39"/>
      <c r="I273" s="196"/>
      <c r="J273" s="39"/>
      <c r="K273" s="39"/>
      <c r="L273" s="42"/>
      <c r="M273" s="197"/>
      <c r="N273" s="198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168</v>
      </c>
      <c r="AU273" s="20" t="s">
        <v>84</v>
      </c>
    </row>
    <row r="274" spans="1:65" s="12" customFormat="1" ht="22.9" customHeight="1" x14ac:dyDescent="0.2">
      <c r="B274" s="165"/>
      <c r="C274" s="166"/>
      <c r="D274" s="167" t="s">
        <v>74</v>
      </c>
      <c r="E274" s="179" t="s">
        <v>889</v>
      </c>
      <c r="F274" s="179" t="s">
        <v>890</v>
      </c>
      <c r="G274" s="166"/>
      <c r="H274" s="166"/>
      <c r="I274" s="169"/>
      <c r="J274" s="180">
        <f>BK274</f>
        <v>0</v>
      </c>
      <c r="K274" s="166"/>
      <c r="L274" s="171"/>
      <c r="M274" s="172"/>
      <c r="N274" s="173"/>
      <c r="O274" s="173"/>
      <c r="P274" s="174">
        <f>SUM(P275:P281)</f>
        <v>0</v>
      </c>
      <c r="Q274" s="173"/>
      <c r="R274" s="174">
        <f>SUM(R275:R281)</f>
        <v>3.043914E-2</v>
      </c>
      <c r="S274" s="173"/>
      <c r="T274" s="175">
        <f>SUM(T275:T281)</f>
        <v>0</v>
      </c>
      <c r="AR274" s="176" t="s">
        <v>84</v>
      </c>
      <c r="AT274" s="177" t="s">
        <v>74</v>
      </c>
      <c r="AU274" s="177" t="s">
        <v>82</v>
      </c>
      <c r="AY274" s="176" t="s">
        <v>159</v>
      </c>
      <c r="BK274" s="178">
        <f>SUM(BK275:BK281)</f>
        <v>0</v>
      </c>
    </row>
    <row r="275" spans="1:65" s="2" customFormat="1" ht="16.5" customHeight="1" x14ac:dyDescent="0.2">
      <c r="A275" s="37"/>
      <c r="B275" s="38"/>
      <c r="C275" s="181" t="s">
        <v>558</v>
      </c>
      <c r="D275" s="181" t="s">
        <v>161</v>
      </c>
      <c r="E275" s="182" t="s">
        <v>967</v>
      </c>
      <c r="F275" s="183" t="s">
        <v>968</v>
      </c>
      <c r="G275" s="184" t="s">
        <v>364</v>
      </c>
      <c r="H275" s="185">
        <v>2</v>
      </c>
      <c r="I275" s="186"/>
      <c r="J275" s="187">
        <f>ROUND(I275*H275,2)</f>
        <v>0</v>
      </c>
      <c r="K275" s="183" t="s">
        <v>165</v>
      </c>
      <c r="L275" s="42"/>
      <c r="M275" s="188" t="s">
        <v>19</v>
      </c>
      <c r="N275" s="189" t="s">
        <v>46</v>
      </c>
      <c r="O275" s="67"/>
      <c r="P275" s="190">
        <f>O275*H275</f>
        <v>0</v>
      </c>
      <c r="Q275" s="190">
        <v>2.1956999999999999E-4</v>
      </c>
      <c r="R275" s="190">
        <f>Q275*H275</f>
        <v>4.3913999999999997E-4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269</v>
      </c>
      <c r="AT275" s="192" t="s">
        <v>161</v>
      </c>
      <c r="AU275" s="192" t="s">
        <v>84</v>
      </c>
      <c r="AY275" s="20" t="s">
        <v>159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20" t="s">
        <v>82</v>
      </c>
      <c r="BK275" s="193">
        <f>ROUND(I275*H275,2)</f>
        <v>0</v>
      </c>
      <c r="BL275" s="20" t="s">
        <v>269</v>
      </c>
      <c r="BM275" s="192" t="s">
        <v>1915</v>
      </c>
    </row>
    <row r="276" spans="1:65" s="2" customFormat="1" x14ac:dyDescent="0.2">
      <c r="A276" s="37"/>
      <c r="B276" s="38"/>
      <c r="C276" s="39"/>
      <c r="D276" s="194" t="s">
        <v>168</v>
      </c>
      <c r="E276" s="39"/>
      <c r="F276" s="195" t="s">
        <v>970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168</v>
      </c>
      <c r="AU276" s="20" t="s">
        <v>84</v>
      </c>
    </row>
    <row r="277" spans="1:65" s="13" customFormat="1" x14ac:dyDescent="0.2">
      <c r="B277" s="199"/>
      <c r="C277" s="200"/>
      <c r="D277" s="201" t="s">
        <v>170</v>
      </c>
      <c r="E277" s="202" t="s">
        <v>19</v>
      </c>
      <c r="F277" s="203" t="s">
        <v>971</v>
      </c>
      <c r="G277" s="200"/>
      <c r="H277" s="202" t="s">
        <v>19</v>
      </c>
      <c r="I277" s="204"/>
      <c r="J277" s="200"/>
      <c r="K277" s="200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170</v>
      </c>
      <c r="AU277" s="209" t="s">
        <v>84</v>
      </c>
      <c r="AV277" s="13" t="s">
        <v>82</v>
      </c>
      <c r="AW277" s="13" t="s">
        <v>35</v>
      </c>
      <c r="AX277" s="13" t="s">
        <v>75</v>
      </c>
      <c r="AY277" s="209" t="s">
        <v>159</v>
      </c>
    </row>
    <row r="278" spans="1:65" s="14" customFormat="1" x14ac:dyDescent="0.2">
      <c r="B278" s="210"/>
      <c r="C278" s="211"/>
      <c r="D278" s="201" t="s">
        <v>170</v>
      </c>
      <c r="E278" s="212" t="s">
        <v>19</v>
      </c>
      <c r="F278" s="213" t="s">
        <v>84</v>
      </c>
      <c r="G278" s="211"/>
      <c r="H278" s="214">
        <v>2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170</v>
      </c>
      <c r="AU278" s="220" t="s">
        <v>84</v>
      </c>
      <c r="AV278" s="14" t="s">
        <v>84</v>
      </c>
      <c r="AW278" s="14" t="s">
        <v>35</v>
      </c>
      <c r="AX278" s="14" t="s">
        <v>82</v>
      </c>
      <c r="AY278" s="220" t="s">
        <v>159</v>
      </c>
    </row>
    <row r="279" spans="1:65" s="2" customFormat="1" ht="16.5" customHeight="1" x14ac:dyDescent="0.2">
      <c r="A279" s="37"/>
      <c r="B279" s="38"/>
      <c r="C279" s="181" t="s">
        <v>627</v>
      </c>
      <c r="D279" s="181" t="s">
        <v>161</v>
      </c>
      <c r="E279" s="182" t="s">
        <v>1916</v>
      </c>
      <c r="F279" s="183" t="s">
        <v>1917</v>
      </c>
      <c r="G279" s="184" t="s">
        <v>364</v>
      </c>
      <c r="H279" s="185">
        <v>1</v>
      </c>
      <c r="I279" s="186"/>
      <c r="J279" s="187">
        <f>ROUND(I279*H279,2)</f>
        <v>0</v>
      </c>
      <c r="K279" s="183" t="s">
        <v>19</v>
      </c>
      <c r="L279" s="42"/>
      <c r="M279" s="188" t="s">
        <v>19</v>
      </c>
      <c r="N279" s="189" t="s">
        <v>46</v>
      </c>
      <c r="O279" s="67"/>
      <c r="P279" s="190">
        <f>O279*H279</f>
        <v>0</v>
      </c>
      <c r="Q279" s="190">
        <v>0.03</v>
      </c>
      <c r="R279" s="190">
        <f>Q279*H279</f>
        <v>0.03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166</v>
      </c>
      <c r="AT279" s="192" t="s">
        <v>161</v>
      </c>
      <c r="AU279" s="192" t="s">
        <v>84</v>
      </c>
      <c r="AY279" s="20" t="s">
        <v>159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20" t="s">
        <v>82</v>
      </c>
      <c r="BK279" s="193">
        <f>ROUND(I279*H279,2)</f>
        <v>0</v>
      </c>
      <c r="BL279" s="20" t="s">
        <v>166</v>
      </c>
      <c r="BM279" s="192" t="s">
        <v>269</v>
      </c>
    </row>
    <row r="280" spans="1:65" s="2" customFormat="1" ht="24.2" customHeight="1" x14ac:dyDescent="0.2">
      <c r="A280" s="37"/>
      <c r="B280" s="38"/>
      <c r="C280" s="181" t="s">
        <v>592</v>
      </c>
      <c r="D280" s="181" t="s">
        <v>161</v>
      </c>
      <c r="E280" s="182" t="s">
        <v>1028</v>
      </c>
      <c r="F280" s="183" t="s">
        <v>1029</v>
      </c>
      <c r="G280" s="184" t="s">
        <v>205</v>
      </c>
      <c r="H280" s="185">
        <v>0.03</v>
      </c>
      <c r="I280" s="186"/>
      <c r="J280" s="187">
        <f>ROUND(I280*H280,2)</f>
        <v>0</v>
      </c>
      <c r="K280" s="183" t="s">
        <v>165</v>
      </c>
      <c r="L280" s="42"/>
      <c r="M280" s="188" t="s">
        <v>19</v>
      </c>
      <c r="N280" s="189" t="s">
        <v>46</v>
      </c>
      <c r="O280" s="67"/>
      <c r="P280" s="190">
        <f>O280*H280</f>
        <v>0</v>
      </c>
      <c r="Q280" s="190">
        <v>0</v>
      </c>
      <c r="R280" s="190">
        <f>Q280*H280</f>
        <v>0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269</v>
      </c>
      <c r="AT280" s="192" t="s">
        <v>161</v>
      </c>
      <c r="AU280" s="192" t="s">
        <v>84</v>
      </c>
      <c r="AY280" s="20" t="s">
        <v>159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20" t="s">
        <v>82</v>
      </c>
      <c r="BK280" s="193">
        <f>ROUND(I280*H280,2)</f>
        <v>0</v>
      </c>
      <c r="BL280" s="20" t="s">
        <v>269</v>
      </c>
      <c r="BM280" s="192" t="s">
        <v>1918</v>
      </c>
    </row>
    <row r="281" spans="1:65" s="2" customFormat="1" x14ac:dyDescent="0.2">
      <c r="A281" s="37"/>
      <c r="B281" s="38"/>
      <c r="C281" s="39"/>
      <c r="D281" s="194" t="s">
        <v>168</v>
      </c>
      <c r="E281" s="39"/>
      <c r="F281" s="195" t="s">
        <v>1031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168</v>
      </c>
      <c r="AU281" s="20" t="s">
        <v>84</v>
      </c>
    </row>
    <row r="282" spans="1:65" s="12" customFormat="1" ht="25.9" customHeight="1" x14ac:dyDescent="0.2">
      <c r="B282" s="165"/>
      <c r="C282" s="166"/>
      <c r="D282" s="167" t="s">
        <v>74</v>
      </c>
      <c r="E282" s="168" t="s">
        <v>226</v>
      </c>
      <c r="F282" s="168" t="s">
        <v>435</v>
      </c>
      <c r="G282" s="166"/>
      <c r="H282" s="166"/>
      <c r="I282" s="169"/>
      <c r="J282" s="170">
        <f>BK282</f>
        <v>0</v>
      </c>
      <c r="K282" s="166"/>
      <c r="L282" s="171"/>
      <c r="M282" s="172"/>
      <c r="N282" s="173"/>
      <c r="O282" s="173"/>
      <c r="P282" s="174">
        <f>P283+P313+P324</f>
        <v>0</v>
      </c>
      <c r="Q282" s="173"/>
      <c r="R282" s="174">
        <f>R283+R313+R324</f>
        <v>4.7077612000000002</v>
      </c>
      <c r="S282" s="173"/>
      <c r="T282" s="175">
        <f>T283+T313+T324</f>
        <v>0</v>
      </c>
      <c r="AR282" s="176" t="s">
        <v>177</v>
      </c>
      <c r="AT282" s="177" t="s">
        <v>74</v>
      </c>
      <c r="AU282" s="177" t="s">
        <v>75</v>
      </c>
      <c r="AY282" s="176" t="s">
        <v>159</v>
      </c>
      <c r="BK282" s="178">
        <f>BK283+BK313+BK324</f>
        <v>0</v>
      </c>
    </row>
    <row r="283" spans="1:65" s="12" customFormat="1" ht="22.9" customHeight="1" x14ac:dyDescent="0.2">
      <c r="B283" s="165"/>
      <c r="C283" s="166"/>
      <c r="D283" s="167" t="s">
        <v>74</v>
      </c>
      <c r="E283" s="179" t="s">
        <v>436</v>
      </c>
      <c r="F283" s="179" t="s">
        <v>437</v>
      </c>
      <c r="G283" s="166"/>
      <c r="H283" s="166"/>
      <c r="I283" s="169"/>
      <c r="J283" s="180">
        <f>BK283</f>
        <v>0</v>
      </c>
      <c r="K283" s="166"/>
      <c r="L283" s="171"/>
      <c r="M283" s="172"/>
      <c r="N283" s="173"/>
      <c r="O283" s="173"/>
      <c r="P283" s="174">
        <f>SUM(P284:P312)</f>
        <v>0</v>
      </c>
      <c r="Q283" s="173"/>
      <c r="R283" s="174">
        <f>SUM(R284:R312)</f>
        <v>2.3710479999999996</v>
      </c>
      <c r="S283" s="173"/>
      <c r="T283" s="175">
        <f>SUM(T284:T312)</f>
        <v>0</v>
      </c>
      <c r="AR283" s="176" t="s">
        <v>177</v>
      </c>
      <c r="AT283" s="177" t="s">
        <v>74</v>
      </c>
      <c r="AU283" s="177" t="s">
        <v>82</v>
      </c>
      <c r="AY283" s="176" t="s">
        <v>159</v>
      </c>
      <c r="BK283" s="178">
        <f>SUM(BK284:BK312)</f>
        <v>0</v>
      </c>
    </row>
    <row r="284" spans="1:65" s="2" customFormat="1" ht="16.5" customHeight="1" x14ac:dyDescent="0.2">
      <c r="A284" s="37"/>
      <c r="B284" s="38"/>
      <c r="C284" s="181" t="s">
        <v>591</v>
      </c>
      <c r="D284" s="181" t="s">
        <v>161</v>
      </c>
      <c r="E284" s="182" t="s">
        <v>1919</v>
      </c>
      <c r="F284" s="183" t="s">
        <v>1920</v>
      </c>
      <c r="G284" s="184" t="s">
        <v>1594</v>
      </c>
      <c r="H284" s="185">
        <v>3</v>
      </c>
      <c r="I284" s="186"/>
      <c r="J284" s="187">
        <f>ROUND(I284*H284,2)</f>
        <v>0</v>
      </c>
      <c r="K284" s="183" t="s">
        <v>165</v>
      </c>
      <c r="L284" s="42"/>
      <c r="M284" s="188" t="s">
        <v>19</v>
      </c>
      <c r="N284" s="189" t="s">
        <v>46</v>
      </c>
      <c r="O284" s="67"/>
      <c r="P284" s="190">
        <f>O284*H284</f>
        <v>0</v>
      </c>
      <c r="Q284" s="190">
        <v>0</v>
      </c>
      <c r="R284" s="190">
        <f>Q284*H284</f>
        <v>0</v>
      </c>
      <c r="S284" s="190">
        <v>0</v>
      </c>
      <c r="T284" s="19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440</v>
      </c>
      <c r="AT284" s="192" t="s">
        <v>161</v>
      </c>
      <c r="AU284" s="192" t="s">
        <v>84</v>
      </c>
      <c r="AY284" s="20" t="s">
        <v>159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82</v>
      </c>
      <c r="BK284" s="193">
        <f>ROUND(I284*H284,2)</f>
        <v>0</v>
      </c>
      <c r="BL284" s="20" t="s">
        <v>440</v>
      </c>
      <c r="BM284" s="192" t="s">
        <v>1921</v>
      </c>
    </row>
    <row r="285" spans="1:65" s="2" customFormat="1" x14ac:dyDescent="0.2">
      <c r="A285" s="37"/>
      <c r="B285" s="38"/>
      <c r="C285" s="39"/>
      <c r="D285" s="194" t="s">
        <v>168</v>
      </c>
      <c r="E285" s="39"/>
      <c r="F285" s="195" t="s">
        <v>1922</v>
      </c>
      <c r="G285" s="39"/>
      <c r="H285" s="39"/>
      <c r="I285" s="196"/>
      <c r="J285" s="39"/>
      <c r="K285" s="39"/>
      <c r="L285" s="42"/>
      <c r="M285" s="197"/>
      <c r="N285" s="198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168</v>
      </c>
      <c r="AU285" s="20" t="s">
        <v>84</v>
      </c>
    </row>
    <row r="286" spans="1:65" s="2" customFormat="1" ht="19.5" x14ac:dyDescent="0.2">
      <c r="A286" s="37"/>
      <c r="B286" s="38"/>
      <c r="C286" s="39"/>
      <c r="D286" s="201" t="s">
        <v>475</v>
      </c>
      <c r="E286" s="39"/>
      <c r="F286" s="245" t="s">
        <v>1923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475</v>
      </c>
      <c r="AU286" s="20" t="s">
        <v>84</v>
      </c>
    </row>
    <row r="287" spans="1:65" s="13" customFormat="1" x14ac:dyDescent="0.2">
      <c r="B287" s="199"/>
      <c r="C287" s="200"/>
      <c r="D287" s="201" t="s">
        <v>170</v>
      </c>
      <c r="E287" s="202" t="s">
        <v>19</v>
      </c>
      <c r="F287" s="203" t="s">
        <v>1924</v>
      </c>
      <c r="G287" s="200"/>
      <c r="H287" s="202" t="s">
        <v>19</v>
      </c>
      <c r="I287" s="204"/>
      <c r="J287" s="200"/>
      <c r="K287" s="200"/>
      <c r="L287" s="205"/>
      <c r="M287" s="206"/>
      <c r="N287" s="207"/>
      <c r="O287" s="207"/>
      <c r="P287" s="207"/>
      <c r="Q287" s="207"/>
      <c r="R287" s="207"/>
      <c r="S287" s="207"/>
      <c r="T287" s="208"/>
      <c r="AT287" s="209" t="s">
        <v>170</v>
      </c>
      <c r="AU287" s="209" t="s">
        <v>84</v>
      </c>
      <c r="AV287" s="13" t="s">
        <v>82</v>
      </c>
      <c r="AW287" s="13" t="s">
        <v>35</v>
      </c>
      <c r="AX287" s="13" t="s">
        <v>75</v>
      </c>
      <c r="AY287" s="209" t="s">
        <v>159</v>
      </c>
    </row>
    <row r="288" spans="1:65" s="14" customFormat="1" x14ac:dyDescent="0.2">
      <c r="B288" s="210"/>
      <c r="C288" s="211"/>
      <c r="D288" s="201" t="s">
        <v>170</v>
      </c>
      <c r="E288" s="212" t="s">
        <v>19</v>
      </c>
      <c r="F288" s="213" t="s">
        <v>177</v>
      </c>
      <c r="G288" s="211"/>
      <c r="H288" s="214">
        <v>3</v>
      </c>
      <c r="I288" s="215"/>
      <c r="J288" s="211"/>
      <c r="K288" s="211"/>
      <c r="L288" s="216"/>
      <c r="M288" s="217"/>
      <c r="N288" s="218"/>
      <c r="O288" s="218"/>
      <c r="P288" s="218"/>
      <c r="Q288" s="218"/>
      <c r="R288" s="218"/>
      <c r="S288" s="218"/>
      <c r="T288" s="219"/>
      <c r="AT288" s="220" t="s">
        <v>170</v>
      </c>
      <c r="AU288" s="220" t="s">
        <v>84</v>
      </c>
      <c r="AV288" s="14" t="s">
        <v>84</v>
      </c>
      <c r="AW288" s="14" t="s">
        <v>35</v>
      </c>
      <c r="AX288" s="14" t="s">
        <v>82</v>
      </c>
      <c r="AY288" s="220" t="s">
        <v>159</v>
      </c>
    </row>
    <row r="289" spans="1:65" s="2" customFormat="1" ht="16.5" customHeight="1" x14ac:dyDescent="0.2">
      <c r="A289" s="37"/>
      <c r="B289" s="38"/>
      <c r="C289" s="181" t="s">
        <v>991</v>
      </c>
      <c r="D289" s="181" t="s">
        <v>161</v>
      </c>
      <c r="E289" s="182" t="s">
        <v>1925</v>
      </c>
      <c r="F289" s="183" t="s">
        <v>1926</v>
      </c>
      <c r="G289" s="184" t="s">
        <v>265</v>
      </c>
      <c r="H289" s="185">
        <v>144</v>
      </c>
      <c r="I289" s="186"/>
      <c r="J289" s="187">
        <f>ROUND(I289*H289,2)</f>
        <v>0</v>
      </c>
      <c r="K289" s="183" t="s">
        <v>165</v>
      </c>
      <c r="L289" s="42"/>
      <c r="M289" s="188" t="s">
        <v>19</v>
      </c>
      <c r="N289" s="189" t="s">
        <v>46</v>
      </c>
      <c r="O289" s="67"/>
      <c r="P289" s="190">
        <f>O289*H289</f>
        <v>0</v>
      </c>
      <c r="Q289" s="190">
        <v>0</v>
      </c>
      <c r="R289" s="190">
        <f>Q289*H289</f>
        <v>0</v>
      </c>
      <c r="S289" s="190">
        <v>0</v>
      </c>
      <c r="T289" s="19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440</v>
      </c>
      <c r="AT289" s="192" t="s">
        <v>161</v>
      </c>
      <c r="AU289" s="192" t="s">
        <v>84</v>
      </c>
      <c r="AY289" s="20" t="s">
        <v>159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20" t="s">
        <v>82</v>
      </c>
      <c r="BK289" s="193">
        <f>ROUND(I289*H289,2)</f>
        <v>0</v>
      </c>
      <c r="BL289" s="20" t="s">
        <v>440</v>
      </c>
      <c r="BM289" s="192" t="s">
        <v>1927</v>
      </c>
    </row>
    <row r="290" spans="1:65" s="2" customFormat="1" x14ac:dyDescent="0.2">
      <c r="A290" s="37"/>
      <c r="B290" s="38"/>
      <c r="C290" s="39"/>
      <c r="D290" s="194" t="s">
        <v>168</v>
      </c>
      <c r="E290" s="39"/>
      <c r="F290" s="195" t="s">
        <v>1928</v>
      </c>
      <c r="G290" s="39"/>
      <c r="H290" s="39"/>
      <c r="I290" s="196"/>
      <c r="J290" s="39"/>
      <c r="K290" s="39"/>
      <c r="L290" s="42"/>
      <c r="M290" s="197"/>
      <c r="N290" s="198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168</v>
      </c>
      <c r="AU290" s="20" t="s">
        <v>84</v>
      </c>
    </row>
    <row r="291" spans="1:65" s="13" customFormat="1" x14ac:dyDescent="0.2">
      <c r="B291" s="199"/>
      <c r="C291" s="200"/>
      <c r="D291" s="201" t="s">
        <v>170</v>
      </c>
      <c r="E291" s="202" t="s">
        <v>19</v>
      </c>
      <c r="F291" s="203" t="s">
        <v>1924</v>
      </c>
      <c r="G291" s="200"/>
      <c r="H291" s="202" t="s">
        <v>19</v>
      </c>
      <c r="I291" s="204"/>
      <c r="J291" s="200"/>
      <c r="K291" s="200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170</v>
      </c>
      <c r="AU291" s="209" t="s">
        <v>84</v>
      </c>
      <c r="AV291" s="13" t="s">
        <v>82</v>
      </c>
      <c r="AW291" s="13" t="s">
        <v>35</v>
      </c>
      <c r="AX291" s="13" t="s">
        <v>75</v>
      </c>
      <c r="AY291" s="209" t="s">
        <v>159</v>
      </c>
    </row>
    <row r="292" spans="1:65" s="14" customFormat="1" x14ac:dyDescent="0.2">
      <c r="B292" s="210"/>
      <c r="C292" s="211"/>
      <c r="D292" s="201" t="s">
        <v>170</v>
      </c>
      <c r="E292" s="212" t="s">
        <v>19</v>
      </c>
      <c r="F292" s="213" t="s">
        <v>1745</v>
      </c>
      <c r="G292" s="211"/>
      <c r="H292" s="214">
        <v>144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170</v>
      </c>
      <c r="AU292" s="220" t="s">
        <v>84</v>
      </c>
      <c r="AV292" s="14" t="s">
        <v>84</v>
      </c>
      <c r="AW292" s="14" t="s">
        <v>35</v>
      </c>
      <c r="AX292" s="14" t="s">
        <v>82</v>
      </c>
      <c r="AY292" s="220" t="s">
        <v>159</v>
      </c>
    </row>
    <row r="293" spans="1:65" s="2" customFormat="1" ht="16.5" customHeight="1" x14ac:dyDescent="0.2">
      <c r="A293" s="37"/>
      <c r="B293" s="38"/>
      <c r="C293" s="181" t="s">
        <v>997</v>
      </c>
      <c r="D293" s="181" t="s">
        <v>161</v>
      </c>
      <c r="E293" s="182" t="s">
        <v>438</v>
      </c>
      <c r="F293" s="183" t="s">
        <v>439</v>
      </c>
      <c r="G293" s="184" t="s">
        <v>265</v>
      </c>
      <c r="H293" s="185">
        <v>144</v>
      </c>
      <c r="I293" s="186"/>
      <c r="J293" s="187">
        <f>ROUND(I293*H293,2)</f>
        <v>0</v>
      </c>
      <c r="K293" s="183" t="s">
        <v>165</v>
      </c>
      <c r="L293" s="42"/>
      <c r="M293" s="188" t="s">
        <v>19</v>
      </c>
      <c r="N293" s="189" t="s">
        <v>46</v>
      </c>
      <c r="O293" s="67"/>
      <c r="P293" s="190">
        <f>O293*H293</f>
        <v>0</v>
      </c>
      <c r="Q293" s="190">
        <v>1.7000000000000001E-4</v>
      </c>
      <c r="R293" s="190">
        <f>Q293*H293</f>
        <v>2.4480000000000002E-2</v>
      </c>
      <c r="S293" s="190">
        <v>0</v>
      </c>
      <c r="T293" s="191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92" t="s">
        <v>440</v>
      </c>
      <c r="AT293" s="192" t="s">
        <v>161</v>
      </c>
      <c r="AU293" s="192" t="s">
        <v>84</v>
      </c>
      <c r="AY293" s="20" t="s">
        <v>159</v>
      </c>
      <c r="BE293" s="193">
        <f>IF(N293="základní",J293,0)</f>
        <v>0</v>
      </c>
      <c r="BF293" s="193">
        <f>IF(N293="snížená",J293,0)</f>
        <v>0</v>
      </c>
      <c r="BG293" s="193">
        <f>IF(N293="zákl. přenesená",J293,0)</f>
        <v>0</v>
      </c>
      <c r="BH293" s="193">
        <f>IF(N293="sníž. přenesená",J293,0)</f>
        <v>0</v>
      </c>
      <c r="BI293" s="193">
        <f>IF(N293="nulová",J293,0)</f>
        <v>0</v>
      </c>
      <c r="BJ293" s="20" t="s">
        <v>82</v>
      </c>
      <c r="BK293" s="193">
        <f>ROUND(I293*H293,2)</f>
        <v>0</v>
      </c>
      <c r="BL293" s="20" t="s">
        <v>440</v>
      </c>
      <c r="BM293" s="192" t="s">
        <v>1929</v>
      </c>
    </row>
    <row r="294" spans="1:65" s="2" customFormat="1" x14ac:dyDescent="0.2">
      <c r="A294" s="37"/>
      <c r="B294" s="38"/>
      <c r="C294" s="39"/>
      <c r="D294" s="194" t="s">
        <v>168</v>
      </c>
      <c r="E294" s="39"/>
      <c r="F294" s="195" t="s">
        <v>442</v>
      </c>
      <c r="G294" s="39"/>
      <c r="H294" s="39"/>
      <c r="I294" s="196"/>
      <c r="J294" s="39"/>
      <c r="K294" s="39"/>
      <c r="L294" s="42"/>
      <c r="M294" s="197"/>
      <c r="N294" s="198"/>
      <c r="O294" s="67"/>
      <c r="P294" s="67"/>
      <c r="Q294" s="67"/>
      <c r="R294" s="67"/>
      <c r="S294" s="67"/>
      <c r="T294" s="68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20" t="s">
        <v>168</v>
      </c>
      <c r="AU294" s="20" t="s">
        <v>84</v>
      </c>
    </row>
    <row r="295" spans="1:65" s="13" customFormat="1" ht="22.5" x14ac:dyDescent="0.2">
      <c r="B295" s="199"/>
      <c r="C295" s="200"/>
      <c r="D295" s="201" t="s">
        <v>170</v>
      </c>
      <c r="E295" s="202" t="s">
        <v>19</v>
      </c>
      <c r="F295" s="203" t="s">
        <v>443</v>
      </c>
      <c r="G295" s="200"/>
      <c r="H295" s="202" t="s">
        <v>19</v>
      </c>
      <c r="I295" s="204"/>
      <c r="J295" s="200"/>
      <c r="K295" s="200"/>
      <c r="L295" s="205"/>
      <c r="M295" s="206"/>
      <c r="N295" s="207"/>
      <c r="O295" s="207"/>
      <c r="P295" s="207"/>
      <c r="Q295" s="207"/>
      <c r="R295" s="207"/>
      <c r="S295" s="207"/>
      <c r="T295" s="208"/>
      <c r="AT295" s="209" t="s">
        <v>170</v>
      </c>
      <c r="AU295" s="209" t="s">
        <v>84</v>
      </c>
      <c r="AV295" s="13" t="s">
        <v>82</v>
      </c>
      <c r="AW295" s="13" t="s">
        <v>35</v>
      </c>
      <c r="AX295" s="13" t="s">
        <v>75</v>
      </c>
      <c r="AY295" s="209" t="s">
        <v>159</v>
      </c>
    </row>
    <row r="296" spans="1:65" s="14" customFormat="1" x14ac:dyDescent="0.2">
      <c r="B296" s="210"/>
      <c r="C296" s="211"/>
      <c r="D296" s="201" t="s">
        <v>170</v>
      </c>
      <c r="E296" s="212" t="s">
        <v>19</v>
      </c>
      <c r="F296" s="213" t="s">
        <v>1930</v>
      </c>
      <c r="G296" s="211"/>
      <c r="H296" s="214">
        <v>108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170</v>
      </c>
      <c r="AU296" s="220" t="s">
        <v>84</v>
      </c>
      <c r="AV296" s="14" t="s">
        <v>84</v>
      </c>
      <c r="AW296" s="14" t="s">
        <v>35</v>
      </c>
      <c r="AX296" s="14" t="s">
        <v>75</v>
      </c>
      <c r="AY296" s="220" t="s">
        <v>159</v>
      </c>
    </row>
    <row r="297" spans="1:65" s="14" customFormat="1" x14ac:dyDescent="0.2">
      <c r="B297" s="210"/>
      <c r="C297" s="211"/>
      <c r="D297" s="201" t="s">
        <v>170</v>
      </c>
      <c r="E297" s="212" t="s">
        <v>19</v>
      </c>
      <c r="F297" s="213" t="s">
        <v>384</v>
      </c>
      <c r="G297" s="211"/>
      <c r="H297" s="214">
        <v>36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170</v>
      </c>
      <c r="AU297" s="220" t="s">
        <v>84</v>
      </c>
      <c r="AV297" s="14" t="s">
        <v>84</v>
      </c>
      <c r="AW297" s="14" t="s">
        <v>35</v>
      </c>
      <c r="AX297" s="14" t="s">
        <v>75</v>
      </c>
      <c r="AY297" s="220" t="s">
        <v>159</v>
      </c>
    </row>
    <row r="298" spans="1:65" s="15" customFormat="1" x14ac:dyDescent="0.2">
      <c r="B298" s="221"/>
      <c r="C298" s="222"/>
      <c r="D298" s="201" t="s">
        <v>170</v>
      </c>
      <c r="E298" s="223" t="s">
        <v>19</v>
      </c>
      <c r="F298" s="224" t="s">
        <v>185</v>
      </c>
      <c r="G298" s="222"/>
      <c r="H298" s="225">
        <v>144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170</v>
      </c>
      <c r="AU298" s="231" t="s">
        <v>84</v>
      </c>
      <c r="AV298" s="15" t="s">
        <v>166</v>
      </c>
      <c r="AW298" s="15" t="s">
        <v>35</v>
      </c>
      <c r="AX298" s="15" t="s">
        <v>82</v>
      </c>
      <c r="AY298" s="231" t="s">
        <v>159</v>
      </c>
    </row>
    <row r="299" spans="1:65" s="2" customFormat="1" ht="16.5" customHeight="1" x14ac:dyDescent="0.2">
      <c r="A299" s="37"/>
      <c r="B299" s="38"/>
      <c r="C299" s="232" t="s">
        <v>1003</v>
      </c>
      <c r="D299" s="232" t="s">
        <v>226</v>
      </c>
      <c r="E299" s="233" t="s">
        <v>444</v>
      </c>
      <c r="F299" s="234" t="s">
        <v>445</v>
      </c>
      <c r="G299" s="235" t="s">
        <v>265</v>
      </c>
      <c r="H299" s="236">
        <v>151.19999999999999</v>
      </c>
      <c r="I299" s="237"/>
      <c r="J299" s="238">
        <f>ROUND(I299*H299,2)</f>
        <v>0</v>
      </c>
      <c r="K299" s="234" t="s">
        <v>165</v>
      </c>
      <c r="L299" s="239"/>
      <c r="M299" s="240" t="s">
        <v>19</v>
      </c>
      <c r="N299" s="241" t="s">
        <v>46</v>
      </c>
      <c r="O299" s="67"/>
      <c r="P299" s="190">
        <f>O299*H299</f>
        <v>0</v>
      </c>
      <c r="Q299" s="190">
        <v>8.7899999999999992E-3</v>
      </c>
      <c r="R299" s="190">
        <f>Q299*H299</f>
        <v>1.3290479999999998</v>
      </c>
      <c r="S299" s="190">
        <v>0</v>
      </c>
      <c r="T299" s="191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92" t="s">
        <v>446</v>
      </c>
      <c r="AT299" s="192" t="s">
        <v>226</v>
      </c>
      <c r="AU299" s="192" t="s">
        <v>84</v>
      </c>
      <c r="AY299" s="20" t="s">
        <v>159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20" t="s">
        <v>82</v>
      </c>
      <c r="BK299" s="193">
        <f>ROUND(I299*H299,2)</f>
        <v>0</v>
      </c>
      <c r="BL299" s="20" t="s">
        <v>446</v>
      </c>
      <c r="BM299" s="192" t="s">
        <v>1931</v>
      </c>
    </row>
    <row r="300" spans="1:65" s="14" customFormat="1" x14ac:dyDescent="0.2">
      <c r="B300" s="210"/>
      <c r="C300" s="211"/>
      <c r="D300" s="201" t="s">
        <v>170</v>
      </c>
      <c r="E300" s="211"/>
      <c r="F300" s="213" t="s">
        <v>1932</v>
      </c>
      <c r="G300" s="211"/>
      <c r="H300" s="214">
        <v>151.19999999999999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170</v>
      </c>
      <c r="AU300" s="220" t="s">
        <v>84</v>
      </c>
      <c r="AV300" s="14" t="s">
        <v>84</v>
      </c>
      <c r="AW300" s="14" t="s">
        <v>4</v>
      </c>
      <c r="AX300" s="14" t="s">
        <v>82</v>
      </c>
      <c r="AY300" s="220" t="s">
        <v>159</v>
      </c>
    </row>
    <row r="301" spans="1:65" s="2" customFormat="1" ht="24.2" customHeight="1" x14ac:dyDescent="0.2">
      <c r="A301" s="37"/>
      <c r="B301" s="38"/>
      <c r="C301" s="181" t="s">
        <v>1009</v>
      </c>
      <c r="D301" s="181" t="s">
        <v>161</v>
      </c>
      <c r="E301" s="182" t="s">
        <v>449</v>
      </c>
      <c r="F301" s="183" t="s">
        <v>450</v>
      </c>
      <c r="G301" s="184" t="s">
        <v>364</v>
      </c>
      <c r="H301" s="185">
        <v>16</v>
      </c>
      <c r="I301" s="186"/>
      <c r="J301" s="187">
        <f>ROUND(I301*H301,2)</f>
        <v>0</v>
      </c>
      <c r="K301" s="183" t="s">
        <v>165</v>
      </c>
      <c r="L301" s="42"/>
      <c r="M301" s="188" t="s">
        <v>19</v>
      </c>
      <c r="N301" s="189" t="s">
        <v>46</v>
      </c>
      <c r="O301" s="67"/>
      <c r="P301" s="190">
        <f>O301*H301</f>
        <v>0</v>
      </c>
      <c r="Q301" s="190">
        <v>2.2000000000000001E-4</v>
      </c>
      <c r="R301" s="190">
        <f>Q301*H301</f>
        <v>3.5200000000000001E-3</v>
      </c>
      <c r="S301" s="190">
        <v>0</v>
      </c>
      <c r="T301" s="191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92" t="s">
        <v>440</v>
      </c>
      <c r="AT301" s="192" t="s">
        <v>161</v>
      </c>
      <c r="AU301" s="192" t="s">
        <v>84</v>
      </c>
      <c r="AY301" s="20" t="s">
        <v>159</v>
      </c>
      <c r="BE301" s="193">
        <f>IF(N301="základní",J301,0)</f>
        <v>0</v>
      </c>
      <c r="BF301" s="193">
        <f>IF(N301="snížená",J301,0)</f>
        <v>0</v>
      </c>
      <c r="BG301" s="193">
        <f>IF(N301="zákl. přenesená",J301,0)</f>
        <v>0</v>
      </c>
      <c r="BH301" s="193">
        <f>IF(N301="sníž. přenesená",J301,0)</f>
        <v>0</v>
      </c>
      <c r="BI301" s="193">
        <f>IF(N301="nulová",J301,0)</f>
        <v>0</v>
      </c>
      <c r="BJ301" s="20" t="s">
        <v>82</v>
      </c>
      <c r="BK301" s="193">
        <f>ROUND(I301*H301,2)</f>
        <v>0</v>
      </c>
      <c r="BL301" s="20" t="s">
        <v>440</v>
      </c>
      <c r="BM301" s="192" t="s">
        <v>1933</v>
      </c>
    </row>
    <row r="302" spans="1:65" s="2" customFormat="1" x14ac:dyDescent="0.2">
      <c r="A302" s="37"/>
      <c r="B302" s="38"/>
      <c r="C302" s="39"/>
      <c r="D302" s="194" t="s">
        <v>168</v>
      </c>
      <c r="E302" s="39"/>
      <c r="F302" s="195" t="s">
        <v>452</v>
      </c>
      <c r="G302" s="39"/>
      <c r="H302" s="39"/>
      <c r="I302" s="196"/>
      <c r="J302" s="39"/>
      <c r="K302" s="39"/>
      <c r="L302" s="42"/>
      <c r="M302" s="197"/>
      <c r="N302" s="198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168</v>
      </c>
      <c r="AU302" s="20" t="s">
        <v>84</v>
      </c>
    </row>
    <row r="303" spans="1:65" s="13" customFormat="1" x14ac:dyDescent="0.2">
      <c r="B303" s="199"/>
      <c r="C303" s="200"/>
      <c r="D303" s="201" t="s">
        <v>170</v>
      </c>
      <c r="E303" s="202" t="s">
        <v>19</v>
      </c>
      <c r="F303" s="203" t="s">
        <v>453</v>
      </c>
      <c r="G303" s="200"/>
      <c r="H303" s="202" t="s">
        <v>19</v>
      </c>
      <c r="I303" s="204"/>
      <c r="J303" s="200"/>
      <c r="K303" s="200"/>
      <c r="L303" s="205"/>
      <c r="M303" s="206"/>
      <c r="N303" s="207"/>
      <c r="O303" s="207"/>
      <c r="P303" s="207"/>
      <c r="Q303" s="207"/>
      <c r="R303" s="207"/>
      <c r="S303" s="207"/>
      <c r="T303" s="208"/>
      <c r="AT303" s="209" t="s">
        <v>170</v>
      </c>
      <c r="AU303" s="209" t="s">
        <v>84</v>
      </c>
      <c r="AV303" s="13" t="s">
        <v>82</v>
      </c>
      <c r="AW303" s="13" t="s">
        <v>35</v>
      </c>
      <c r="AX303" s="13" t="s">
        <v>75</v>
      </c>
      <c r="AY303" s="209" t="s">
        <v>159</v>
      </c>
    </row>
    <row r="304" spans="1:65" s="14" customFormat="1" x14ac:dyDescent="0.2">
      <c r="B304" s="210"/>
      <c r="C304" s="211"/>
      <c r="D304" s="201" t="s">
        <v>170</v>
      </c>
      <c r="E304" s="212" t="s">
        <v>19</v>
      </c>
      <c r="F304" s="213" t="s">
        <v>269</v>
      </c>
      <c r="G304" s="211"/>
      <c r="H304" s="214">
        <v>16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170</v>
      </c>
      <c r="AU304" s="220" t="s">
        <v>84</v>
      </c>
      <c r="AV304" s="14" t="s">
        <v>84</v>
      </c>
      <c r="AW304" s="14" t="s">
        <v>35</v>
      </c>
      <c r="AX304" s="14" t="s">
        <v>82</v>
      </c>
      <c r="AY304" s="220" t="s">
        <v>159</v>
      </c>
    </row>
    <row r="305" spans="1:65" s="2" customFormat="1" ht="21.75" customHeight="1" x14ac:dyDescent="0.2">
      <c r="A305" s="37"/>
      <c r="B305" s="38"/>
      <c r="C305" s="232" t="s">
        <v>1015</v>
      </c>
      <c r="D305" s="232" t="s">
        <v>226</v>
      </c>
      <c r="E305" s="233" t="s">
        <v>454</v>
      </c>
      <c r="F305" s="234" t="s">
        <v>455</v>
      </c>
      <c r="G305" s="235" t="s">
        <v>364</v>
      </c>
      <c r="H305" s="236">
        <v>16</v>
      </c>
      <c r="I305" s="237"/>
      <c r="J305" s="238">
        <f>ROUND(I305*H305,2)</f>
        <v>0</v>
      </c>
      <c r="K305" s="234" t="s">
        <v>165</v>
      </c>
      <c r="L305" s="239"/>
      <c r="M305" s="240" t="s">
        <v>19</v>
      </c>
      <c r="N305" s="241" t="s">
        <v>46</v>
      </c>
      <c r="O305" s="67"/>
      <c r="P305" s="190">
        <f>O305*H305</f>
        <v>0</v>
      </c>
      <c r="Q305" s="190">
        <v>1.6799999999999999E-2</v>
      </c>
      <c r="R305" s="190">
        <f>Q305*H305</f>
        <v>0.26879999999999998</v>
      </c>
      <c r="S305" s="190">
        <v>0</v>
      </c>
      <c r="T305" s="191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92" t="s">
        <v>446</v>
      </c>
      <c r="AT305" s="192" t="s">
        <v>226</v>
      </c>
      <c r="AU305" s="192" t="s">
        <v>84</v>
      </c>
      <c r="AY305" s="20" t="s">
        <v>159</v>
      </c>
      <c r="BE305" s="193">
        <f>IF(N305="základní",J305,0)</f>
        <v>0</v>
      </c>
      <c r="BF305" s="193">
        <f>IF(N305="snížená",J305,0)</f>
        <v>0</v>
      </c>
      <c r="BG305" s="193">
        <f>IF(N305="zákl. přenesená",J305,0)</f>
        <v>0</v>
      </c>
      <c r="BH305" s="193">
        <f>IF(N305="sníž. přenesená",J305,0)</f>
        <v>0</v>
      </c>
      <c r="BI305" s="193">
        <f>IF(N305="nulová",J305,0)</f>
        <v>0</v>
      </c>
      <c r="BJ305" s="20" t="s">
        <v>82</v>
      </c>
      <c r="BK305" s="193">
        <f>ROUND(I305*H305,2)</f>
        <v>0</v>
      </c>
      <c r="BL305" s="20" t="s">
        <v>446</v>
      </c>
      <c r="BM305" s="192" t="s">
        <v>1934</v>
      </c>
    </row>
    <row r="306" spans="1:65" s="2" customFormat="1" ht="21.75" customHeight="1" x14ac:dyDescent="0.2">
      <c r="A306" s="37"/>
      <c r="B306" s="38"/>
      <c r="C306" s="181" t="s">
        <v>1021</v>
      </c>
      <c r="D306" s="181" t="s">
        <v>161</v>
      </c>
      <c r="E306" s="182" t="s">
        <v>457</v>
      </c>
      <c r="F306" s="183" t="s">
        <v>458</v>
      </c>
      <c r="G306" s="184" t="s">
        <v>364</v>
      </c>
      <c r="H306" s="185">
        <v>80</v>
      </c>
      <c r="I306" s="186"/>
      <c r="J306" s="187">
        <f>ROUND(I306*H306,2)</f>
        <v>0</v>
      </c>
      <c r="K306" s="183" t="s">
        <v>165</v>
      </c>
      <c r="L306" s="42"/>
      <c r="M306" s="188" t="s">
        <v>19</v>
      </c>
      <c r="N306" s="189" t="s">
        <v>46</v>
      </c>
      <c r="O306" s="67"/>
      <c r="P306" s="190">
        <f>O306*H306</f>
        <v>0</v>
      </c>
      <c r="Q306" s="190">
        <v>3.2799999999999999E-3</v>
      </c>
      <c r="R306" s="190">
        <f>Q306*H306</f>
        <v>0.26239999999999997</v>
      </c>
      <c r="S306" s="190">
        <v>0</v>
      </c>
      <c r="T306" s="191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92" t="s">
        <v>440</v>
      </c>
      <c r="AT306" s="192" t="s">
        <v>161</v>
      </c>
      <c r="AU306" s="192" t="s">
        <v>84</v>
      </c>
      <c r="AY306" s="20" t="s">
        <v>159</v>
      </c>
      <c r="BE306" s="193">
        <f>IF(N306="základní",J306,0)</f>
        <v>0</v>
      </c>
      <c r="BF306" s="193">
        <f>IF(N306="snížená",J306,0)</f>
        <v>0</v>
      </c>
      <c r="BG306" s="193">
        <f>IF(N306="zákl. přenesená",J306,0)</f>
        <v>0</v>
      </c>
      <c r="BH306" s="193">
        <f>IF(N306="sníž. přenesená",J306,0)</f>
        <v>0</v>
      </c>
      <c r="BI306" s="193">
        <f>IF(N306="nulová",J306,0)</f>
        <v>0</v>
      </c>
      <c r="BJ306" s="20" t="s">
        <v>82</v>
      </c>
      <c r="BK306" s="193">
        <f>ROUND(I306*H306,2)</f>
        <v>0</v>
      </c>
      <c r="BL306" s="20" t="s">
        <v>440</v>
      </c>
      <c r="BM306" s="192" t="s">
        <v>1935</v>
      </c>
    </row>
    <row r="307" spans="1:65" s="2" customFormat="1" x14ac:dyDescent="0.2">
      <c r="A307" s="37"/>
      <c r="B307" s="38"/>
      <c r="C307" s="39"/>
      <c r="D307" s="194" t="s">
        <v>168</v>
      </c>
      <c r="E307" s="39"/>
      <c r="F307" s="195" t="s">
        <v>460</v>
      </c>
      <c r="G307" s="39"/>
      <c r="H307" s="39"/>
      <c r="I307" s="196"/>
      <c r="J307" s="39"/>
      <c r="K307" s="39"/>
      <c r="L307" s="42"/>
      <c r="M307" s="197"/>
      <c r="N307" s="198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20" t="s">
        <v>168</v>
      </c>
      <c r="AU307" s="20" t="s">
        <v>84</v>
      </c>
    </row>
    <row r="308" spans="1:65" s="13" customFormat="1" x14ac:dyDescent="0.2">
      <c r="B308" s="199"/>
      <c r="C308" s="200"/>
      <c r="D308" s="201" t="s">
        <v>170</v>
      </c>
      <c r="E308" s="202" t="s">
        <v>19</v>
      </c>
      <c r="F308" s="203" t="s">
        <v>1936</v>
      </c>
      <c r="G308" s="200"/>
      <c r="H308" s="202" t="s">
        <v>19</v>
      </c>
      <c r="I308" s="204"/>
      <c r="J308" s="200"/>
      <c r="K308" s="200"/>
      <c r="L308" s="205"/>
      <c r="M308" s="206"/>
      <c r="N308" s="207"/>
      <c r="O308" s="207"/>
      <c r="P308" s="207"/>
      <c r="Q308" s="207"/>
      <c r="R308" s="207"/>
      <c r="S308" s="207"/>
      <c r="T308" s="208"/>
      <c r="AT308" s="209" t="s">
        <v>170</v>
      </c>
      <c r="AU308" s="209" t="s">
        <v>84</v>
      </c>
      <c r="AV308" s="13" t="s">
        <v>82</v>
      </c>
      <c r="AW308" s="13" t="s">
        <v>35</v>
      </c>
      <c r="AX308" s="13" t="s">
        <v>75</v>
      </c>
      <c r="AY308" s="209" t="s">
        <v>159</v>
      </c>
    </row>
    <row r="309" spans="1:65" s="14" customFormat="1" x14ac:dyDescent="0.2">
      <c r="B309" s="210"/>
      <c r="C309" s="211"/>
      <c r="D309" s="201" t="s">
        <v>170</v>
      </c>
      <c r="E309" s="212" t="s">
        <v>19</v>
      </c>
      <c r="F309" s="213" t="s">
        <v>1118</v>
      </c>
      <c r="G309" s="211"/>
      <c r="H309" s="214">
        <v>80</v>
      </c>
      <c r="I309" s="215"/>
      <c r="J309" s="211"/>
      <c r="K309" s="211"/>
      <c r="L309" s="216"/>
      <c r="M309" s="217"/>
      <c r="N309" s="218"/>
      <c r="O309" s="218"/>
      <c r="P309" s="218"/>
      <c r="Q309" s="218"/>
      <c r="R309" s="218"/>
      <c r="S309" s="218"/>
      <c r="T309" s="219"/>
      <c r="AT309" s="220" t="s">
        <v>170</v>
      </c>
      <c r="AU309" s="220" t="s">
        <v>84</v>
      </c>
      <c r="AV309" s="14" t="s">
        <v>84</v>
      </c>
      <c r="AW309" s="14" t="s">
        <v>35</v>
      </c>
      <c r="AX309" s="14" t="s">
        <v>82</v>
      </c>
      <c r="AY309" s="220" t="s">
        <v>159</v>
      </c>
    </row>
    <row r="310" spans="1:65" s="2" customFormat="1" ht="16.5" customHeight="1" x14ac:dyDescent="0.2">
      <c r="A310" s="37"/>
      <c r="B310" s="38"/>
      <c r="C310" s="232" t="s">
        <v>1027</v>
      </c>
      <c r="D310" s="232" t="s">
        <v>226</v>
      </c>
      <c r="E310" s="233" t="s">
        <v>462</v>
      </c>
      <c r="F310" s="234" t="s">
        <v>463</v>
      </c>
      <c r="G310" s="235" t="s">
        <v>364</v>
      </c>
      <c r="H310" s="236">
        <v>80</v>
      </c>
      <c r="I310" s="237"/>
      <c r="J310" s="238">
        <f>ROUND(I310*H310,2)</f>
        <v>0</v>
      </c>
      <c r="K310" s="234" t="s">
        <v>1363</v>
      </c>
      <c r="L310" s="239"/>
      <c r="M310" s="240" t="s">
        <v>19</v>
      </c>
      <c r="N310" s="241" t="s">
        <v>46</v>
      </c>
      <c r="O310" s="67"/>
      <c r="P310" s="190">
        <f>O310*H310</f>
        <v>0</v>
      </c>
      <c r="Q310" s="190">
        <v>2.3E-3</v>
      </c>
      <c r="R310" s="190">
        <f>Q310*H310</f>
        <v>0.184</v>
      </c>
      <c r="S310" s="190">
        <v>0</v>
      </c>
      <c r="T310" s="191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92" t="s">
        <v>446</v>
      </c>
      <c r="AT310" s="192" t="s">
        <v>226</v>
      </c>
      <c r="AU310" s="192" t="s">
        <v>84</v>
      </c>
      <c r="AY310" s="20" t="s">
        <v>159</v>
      </c>
      <c r="BE310" s="193">
        <f>IF(N310="základní",J310,0)</f>
        <v>0</v>
      </c>
      <c r="BF310" s="193">
        <f>IF(N310="snížená",J310,0)</f>
        <v>0</v>
      </c>
      <c r="BG310" s="193">
        <f>IF(N310="zákl. přenesená",J310,0)</f>
        <v>0</v>
      </c>
      <c r="BH310" s="193">
        <f>IF(N310="sníž. přenesená",J310,0)</f>
        <v>0</v>
      </c>
      <c r="BI310" s="193">
        <f>IF(N310="nulová",J310,0)</f>
        <v>0</v>
      </c>
      <c r="BJ310" s="20" t="s">
        <v>82</v>
      </c>
      <c r="BK310" s="193">
        <f>ROUND(I310*H310,2)</f>
        <v>0</v>
      </c>
      <c r="BL310" s="20" t="s">
        <v>446</v>
      </c>
      <c r="BM310" s="192" t="s">
        <v>1937</v>
      </c>
    </row>
    <row r="311" spans="1:65" s="2" customFormat="1" ht="16.5" customHeight="1" x14ac:dyDescent="0.2">
      <c r="A311" s="37"/>
      <c r="B311" s="38"/>
      <c r="C311" s="181" t="s">
        <v>1032</v>
      </c>
      <c r="D311" s="181" t="s">
        <v>161</v>
      </c>
      <c r="E311" s="182" t="s">
        <v>468</v>
      </c>
      <c r="F311" s="183" t="s">
        <v>469</v>
      </c>
      <c r="G311" s="184" t="s">
        <v>272</v>
      </c>
      <c r="H311" s="185">
        <v>1</v>
      </c>
      <c r="I311" s="186"/>
      <c r="J311" s="187">
        <f>ROUND(I311*H311,2)</f>
        <v>0</v>
      </c>
      <c r="K311" s="183" t="s">
        <v>19</v>
      </c>
      <c r="L311" s="42"/>
      <c r="M311" s="188" t="s">
        <v>19</v>
      </c>
      <c r="N311" s="189" t="s">
        <v>46</v>
      </c>
      <c r="O311" s="67"/>
      <c r="P311" s="190">
        <f>O311*H311</f>
        <v>0</v>
      </c>
      <c r="Q311" s="190">
        <v>0.03</v>
      </c>
      <c r="R311" s="190">
        <f>Q311*H311</f>
        <v>0.03</v>
      </c>
      <c r="S311" s="190">
        <v>0</v>
      </c>
      <c r="T311" s="19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92" t="s">
        <v>440</v>
      </c>
      <c r="AT311" s="192" t="s">
        <v>161</v>
      </c>
      <c r="AU311" s="192" t="s">
        <v>84</v>
      </c>
      <c r="AY311" s="20" t="s">
        <v>159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20" t="s">
        <v>82</v>
      </c>
      <c r="BK311" s="193">
        <f>ROUND(I311*H311,2)</f>
        <v>0</v>
      </c>
      <c r="BL311" s="20" t="s">
        <v>440</v>
      </c>
      <c r="BM311" s="192" t="s">
        <v>1938</v>
      </c>
    </row>
    <row r="312" spans="1:65" s="2" customFormat="1" ht="16.5" customHeight="1" x14ac:dyDescent="0.2">
      <c r="A312" s="37"/>
      <c r="B312" s="38"/>
      <c r="C312" s="181" t="s">
        <v>937</v>
      </c>
      <c r="D312" s="181" t="s">
        <v>161</v>
      </c>
      <c r="E312" s="182" t="s">
        <v>1939</v>
      </c>
      <c r="F312" s="183" t="s">
        <v>1940</v>
      </c>
      <c r="G312" s="184" t="s">
        <v>364</v>
      </c>
      <c r="H312" s="185">
        <v>80</v>
      </c>
      <c r="I312" s="186"/>
      <c r="J312" s="187">
        <f>ROUND(I312*H312,2)</f>
        <v>0</v>
      </c>
      <c r="K312" s="183" t="s">
        <v>19</v>
      </c>
      <c r="L312" s="42"/>
      <c r="M312" s="188" t="s">
        <v>19</v>
      </c>
      <c r="N312" s="189" t="s">
        <v>46</v>
      </c>
      <c r="O312" s="67"/>
      <c r="P312" s="190">
        <f>O312*H312</f>
        <v>0</v>
      </c>
      <c r="Q312" s="190">
        <v>3.3600000000000001E-3</v>
      </c>
      <c r="R312" s="190">
        <f>Q312*H312</f>
        <v>0.26880000000000004</v>
      </c>
      <c r="S312" s="190">
        <v>0</v>
      </c>
      <c r="T312" s="19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92" t="s">
        <v>440</v>
      </c>
      <c r="AT312" s="192" t="s">
        <v>161</v>
      </c>
      <c r="AU312" s="192" t="s">
        <v>84</v>
      </c>
      <c r="AY312" s="20" t="s">
        <v>159</v>
      </c>
      <c r="BE312" s="193">
        <f>IF(N312="základní",J312,0)</f>
        <v>0</v>
      </c>
      <c r="BF312" s="193">
        <f>IF(N312="snížená",J312,0)</f>
        <v>0</v>
      </c>
      <c r="BG312" s="193">
        <f>IF(N312="zákl. přenesená",J312,0)</f>
        <v>0</v>
      </c>
      <c r="BH312" s="193">
        <f>IF(N312="sníž. přenesená",J312,0)</f>
        <v>0</v>
      </c>
      <c r="BI312" s="193">
        <f>IF(N312="nulová",J312,0)</f>
        <v>0</v>
      </c>
      <c r="BJ312" s="20" t="s">
        <v>82</v>
      </c>
      <c r="BK312" s="193">
        <f>ROUND(I312*H312,2)</f>
        <v>0</v>
      </c>
      <c r="BL312" s="20" t="s">
        <v>440</v>
      </c>
      <c r="BM312" s="192" t="s">
        <v>1941</v>
      </c>
    </row>
    <row r="313" spans="1:65" s="12" customFormat="1" ht="22.9" customHeight="1" x14ac:dyDescent="0.2">
      <c r="B313" s="165"/>
      <c r="C313" s="166"/>
      <c r="D313" s="167" t="s">
        <v>74</v>
      </c>
      <c r="E313" s="179" t="s">
        <v>1942</v>
      </c>
      <c r="F313" s="179" t="s">
        <v>1943</v>
      </c>
      <c r="G313" s="166"/>
      <c r="H313" s="166"/>
      <c r="I313" s="169"/>
      <c r="J313" s="180">
        <f>BK313</f>
        <v>0</v>
      </c>
      <c r="K313" s="166"/>
      <c r="L313" s="171"/>
      <c r="M313" s="172"/>
      <c r="N313" s="173"/>
      <c r="O313" s="173"/>
      <c r="P313" s="174">
        <f>SUM(P314:P323)</f>
        <v>0</v>
      </c>
      <c r="Q313" s="173"/>
      <c r="R313" s="174">
        <f>SUM(R314:R323)</f>
        <v>2.3367132000000002</v>
      </c>
      <c r="S313" s="173"/>
      <c r="T313" s="175">
        <f>SUM(T314:T323)</f>
        <v>0</v>
      </c>
      <c r="AR313" s="176" t="s">
        <v>177</v>
      </c>
      <c r="AT313" s="177" t="s">
        <v>74</v>
      </c>
      <c r="AU313" s="177" t="s">
        <v>82</v>
      </c>
      <c r="AY313" s="176" t="s">
        <v>159</v>
      </c>
      <c r="BK313" s="178">
        <f>SUM(BK314:BK323)</f>
        <v>0</v>
      </c>
    </row>
    <row r="314" spans="1:65" s="2" customFormat="1" ht="24.2" customHeight="1" x14ac:dyDescent="0.2">
      <c r="A314" s="37"/>
      <c r="B314" s="38"/>
      <c r="C314" s="181" t="s">
        <v>1035</v>
      </c>
      <c r="D314" s="181" t="s">
        <v>161</v>
      </c>
      <c r="E314" s="182" t="s">
        <v>1944</v>
      </c>
      <c r="F314" s="183" t="s">
        <v>1945</v>
      </c>
      <c r="G314" s="184" t="s">
        <v>265</v>
      </c>
      <c r="H314" s="185">
        <v>36</v>
      </c>
      <c r="I314" s="186"/>
      <c r="J314" s="187">
        <f>ROUND(I314*H314,2)</f>
        <v>0</v>
      </c>
      <c r="K314" s="183" t="s">
        <v>165</v>
      </c>
      <c r="L314" s="42"/>
      <c r="M314" s="188" t="s">
        <v>19</v>
      </c>
      <c r="N314" s="189" t="s">
        <v>46</v>
      </c>
      <c r="O314" s="67"/>
      <c r="P314" s="190">
        <f>O314*H314</f>
        <v>0</v>
      </c>
      <c r="Q314" s="190">
        <v>5.3746999999999996E-3</v>
      </c>
      <c r="R314" s="190">
        <f>Q314*H314</f>
        <v>0.19348919999999997</v>
      </c>
      <c r="S314" s="190">
        <v>0</v>
      </c>
      <c r="T314" s="19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92" t="s">
        <v>440</v>
      </c>
      <c r="AT314" s="192" t="s">
        <v>161</v>
      </c>
      <c r="AU314" s="192" t="s">
        <v>84</v>
      </c>
      <c r="AY314" s="20" t="s">
        <v>159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20" t="s">
        <v>82</v>
      </c>
      <c r="BK314" s="193">
        <f>ROUND(I314*H314,2)</f>
        <v>0</v>
      </c>
      <c r="BL314" s="20" t="s">
        <v>440</v>
      </c>
      <c r="BM314" s="192" t="s">
        <v>1946</v>
      </c>
    </row>
    <row r="315" spans="1:65" s="2" customFormat="1" x14ac:dyDescent="0.2">
      <c r="A315" s="37"/>
      <c r="B315" s="38"/>
      <c r="C315" s="39"/>
      <c r="D315" s="194" t="s">
        <v>168</v>
      </c>
      <c r="E315" s="39"/>
      <c r="F315" s="195" t="s">
        <v>1947</v>
      </c>
      <c r="G315" s="39"/>
      <c r="H315" s="39"/>
      <c r="I315" s="196"/>
      <c r="J315" s="39"/>
      <c r="K315" s="39"/>
      <c r="L315" s="42"/>
      <c r="M315" s="197"/>
      <c r="N315" s="198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168</v>
      </c>
      <c r="AU315" s="20" t="s">
        <v>84</v>
      </c>
    </row>
    <row r="316" spans="1:65" s="13" customFormat="1" x14ac:dyDescent="0.2">
      <c r="B316" s="199"/>
      <c r="C316" s="200"/>
      <c r="D316" s="201" t="s">
        <v>170</v>
      </c>
      <c r="E316" s="202" t="s">
        <v>19</v>
      </c>
      <c r="F316" s="203" t="s">
        <v>1766</v>
      </c>
      <c r="G316" s="200"/>
      <c r="H316" s="202" t="s">
        <v>19</v>
      </c>
      <c r="I316" s="204"/>
      <c r="J316" s="200"/>
      <c r="K316" s="200"/>
      <c r="L316" s="205"/>
      <c r="M316" s="206"/>
      <c r="N316" s="207"/>
      <c r="O316" s="207"/>
      <c r="P316" s="207"/>
      <c r="Q316" s="207"/>
      <c r="R316" s="207"/>
      <c r="S316" s="207"/>
      <c r="T316" s="208"/>
      <c r="AT316" s="209" t="s">
        <v>170</v>
      </c>
      <c r="AU316" s="209" t="s">
        <v>84</v>
      </c>
      <c r="AV316" s="13" t="s">
        <v>82</v>
      </c>
      <c r="AW316" s="13" t="s">
        <v>35</v>
      </c>
      <c r="AX316" s="13" t="s">
        <v>75</v>
      </c>
      <c r="AY316" s="209" t="s">
        <v>159</v>
      </c>
    </row>
    <row r="317" spans="1:65" s="13" customFormat="1" x14ac:dyDescent="0.2">
      <c r="B317" s="199"/>
      <c r="C317" s="200"/>
      <c r="D317" s="201" t="s">
        <v>170</v>
      </c>
      <c r="E317" s="202" t="s">
        <v>19</v>
      </c>
      <c r="F317" s="203" t="s">
        <v>1767</v>
      </c>
      <c r="G317" s="200"/>
      <c r="H317" s="202" t="s">
        <v>19</v>
      </c>
      <c r="I317" s="204"/>
      <c r="J317" s="200"/>
      <c r="K317" s="200"/>
      <c r="L317" s="205"/>
      <c r="M317" s="206"/>
      <c r="N317" s="207"/>
      <c r="O317" s="207"/>
      <c r="P317" s="207"/>
      <c r="Q317" s="207"/>
      <c r="R317" s="207"/>
      <c r="S317" s="207"/>
      <c r="T317" s="208"/>
      <c r="AT317" s="209" t="s">
        <v>170</v>
      </c>
      <c r="AU317" s="209" t="s">
        <v>84</v>
      </c>
      <c r="AV317" s="13" t="s">
        <v>82</v>
      </c>
      <c r="AW317" s="13" t="s">
        <v>35</v>
      </c>
      <c r="AX317" s="13" t="s">
        <v>75</v>
      </c>
      <c r="AY317" s="209" t="s">
        <v>159</v>
      </c>
    </row>
    <row r="318" spans="1:65" s="13" customFormat="1" x14ac:dyDescent="0.2">
      <c r="B318" s="199"/>
      <c r="C318" s="200"/>
      <c r="D318" s="201" t="s">
        <v>170</v>
      </c>
      <c r="E318" s="202" t="s">
        <v>19</v>
      </c>
      <c r="F318" s="203" t="s">
        <v>1768</v>
      </c>
      <c r="G318" s="200"/>
      <c r="H318" s="202" t="s">
        <v>19</v>
      </c>
      <c r="I318" s="204"/>
      <c r="J318" s="200"/>
      <c r="K318" s="200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170</v>
      </c>
      <c r="AU318" s="209" t="s">
        <v>84</v>
      </c>
      <c r="AV318" s="13" t="s">
        <v>82</v>
      </c>
      <c r="AW318" s="13" t="s">
        <v>35</v>
      </c>
      <c r="AX318" s="13" t="s">
        <v>75</v>
      </c>
      <c r="AY318" s="209" t="s">
        <v>159</v>
      </c>
    </row>
    <row r="319" spans="1:65" s="14" customFormat="1" x14ac:dyDescent="0.2">
      <c r="B319" s="210"/>
      <c r="C319" s="211"/>
      <c r="D319" s="201" t="s">
        <v>170</v>
      </c>
      <c r="E319" s="212" t="s">
        <v>19</v>
      </c>
      <c r="F319" s="213" t="s">
        <v>384</v>
      </c>
      <c r="G319" s="211"/>
      <c r="H319" s="214">
        <v>36</v>
      </c>
      <c r="I319" s="215"/>
      <c r="J319" s="211"/>
      <c r="K319" s="211"/>
      <c r="L319" s="216"/>
      <c r="M319" s="217"/>
      <c r="N319" s="218"/>
      <c r="O319" s="218"/>
      <c r="P319" s="218"/>
      <c r="Q319" s="218"/>
      <c r="R319" s="218"/>
      <c r="S319" s="218"/>
      <c r="T319" s="219"/>
      <c r="AT319" s="220" t="s">
        <v>170</v>
      </c>
      <c r="AU319" s="220" t="s">
        <v>84</v>
      </c>
      <c r="AV319" s="14" t="s">
        <v>84</v>
      </c>
      <c r="AW319" s="14" t="s">
        <v>35</v>
      </c>
      <c r="AX319" s="14" t="s">
        <v>82</v>
      </c>
      <c r="AY319" s="220" t="s">
        <v>159</v>
      </c>
    </row>
    <row r="320" spans="1:65" s="2" customFormat="1" ht="16.5" customHeight="1" x14ac:dyDescent="0.2">
      <c r="A320" s="37"/>
      <c r="B320" s="38"/>
      <c r="C320" s="232" t="s">
        <v>880</v>
      </c>
      <c r="D320" s="232" t="s">
        <v>226</v>
      </c>
      <c r="E320" s="233" t="s">
        <v>1948</v>
      </c>
      <c r="F320" s="234" t="s">
        <v>1949</v>
      </c>
      <c r="G320" s="235" t="s">
        <v>265</v>
      </c>
      <c r="H320" s="236">
        <v>37.08</v>
      </c>
      <c r="I320" s="237"/>
      <c r="J320" s="238">
        <f>ROUND(I320*H320,2)</f>
        <v>0</v>
      </c>
      <c r="K320" s="234" t="s">
        <v>165</v>
      </c>
      <c r="L320" s="239"/>
      <c r="M320" s="240" t="s">
        <v>19</v>
      </c>
      <c r="N320" s="241" t="s">
        <v>46</v>
      </c>
      <c r="O320" s="67"/>
      <c r="P320" s="190">
        <f>O320*H320</f>
        <v>0</v>
      </c>
      <c r="Q320" s="190">
        <v>5.7799999999999997E-2</v>
      </c>
      <c r="R320" s="190">
        <f>Q320*H320</f>
        <v>2.143224</v>
      </c>
      <c r="S320" s="190">
        <v>0</v>
      </c>
      <c r="T320" s="191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92" t="s">
        <v>446</v>
      </c>
      <c r="AT320" s="192" t="s">
        <v>226</v>
      </c>
      <c r="AU320" s="192" t="s">
        <v>84</v>
      </c>
      <c r="AY320" s="20" t="s">
        <v>159</v>
      </c>
      <c r="BE320" s="193">
        <f>IF(N320="základní",J320,0)</f>
        <v>0</v>
      </c>
      <c r="BF320" s="193">
        <f>IF(N320="snížená",J320,0)</f>
        <v>0</v>
      </c>
      <c r="BG320" s="193">
        <f>IF(N320="zákl. přenesená",J320,0)</f>
        <v>0</v>
      </c>
      <c r="BH320" s="193">
        <f>IF(N320="sníž. přenesená",J320,0)</f>
        <v>0</v>
      </c>
      <c r="BI320" s="193">
        <f>IF(N320="nulová",J320,0)</f>
        <v>0</v>
      </c>
      <c r="BJ320" s="20" t="s">
        <v>82</v>
      </c>
      <c r="BK320" s="193">
        <f>ROUND(I320*H320,2)</f>
        <v>0</v>
      </c>
      <c r="BL320" s="20" t="s">
        <v>446</v>
      </c>
      <c r="BM320" s="192" t="s">
        <v>1950</v>
      </c>
    </row>
    <row r="321" spans="1:65" s="14" customFormat="1" x14ac:dyDescent="0.2">
      <c r="B321" s="210"/>
      <c r="C321" s="211"/>
      <c r="D321" s="201" t="s">
        <v>170</v>
      </c>
      <c r="E321" s="211"/>
      <c r="F321" s="213" t="s">
        <v>1951</v>
      </c>
      <c r="G321" s="211"/>
      <c r="H321" s="214">
        <v>37.08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170</v>
      </c>
      <c r="AU321" s="220" t="s">
        <v>84</v>
      </c>
      <c r="AV321" s="14" t="s">
        <v>84</v>
      </c>
      <c r="AW321" s="14" t="s">
        <v>4</v>
      </c>
      <c r="AX321" s="14" t="s">
        <v>82</v>
      </c>
      <c r="AY321" s="220" t="s">
        <v>159</v>
      </c>
    </row>
    <row r="322" spans="1:65" s="2" customFormat="1" ht="16.5" customHeight="1" x14ac:dyDescent="0.2">
      <c r="A322" s="37"/>
      <c r="B322" s="38"/>
      <c r="C322" s="181" t="s">
        <v>1038</v>
      </c>
      <c r="D322" s="181" t="s">
        <v>161</v>
      </c>
      <c r="E322" s="182" t="s">
        <v>1952</v>
      </c>
      <c r="F322" s="183" t="s">
        <v>1953</v>
      </c>
      <c r="G322" s="184" t="s">
        <v>205</v>
      </c>
      <c r="H322" s="185">
        <v>2.3370000000000002</v>
      </c>
      <c r="I322" s="186"/>
      <c r="J322" s="187">
        <f>ROUND(I322*H322,2)</f>
        <v>0</v>
      </c>
      <c r="K322" s="183" t="s">
        <v>165</v>
      </c>
      <c r="L322" s="42"/>
      <c r="M322" s="188" t="s">
        <v>19</v>
      </c>
      <c r="N322" s="189" t="s">
        <v>46</v>
      </c>
      <c r="O322" s="67"/>
      <c r="P322" s="190">
        <f>O322*H322</f>
        <v>0</v>
      </c>
      <c r="Q322" s="190">
        <v>0</v>
      </c>
      <c r="R322" s="190">
        <f>Q322*H322</f>
        <v>0</v>
      </c>
      <c r="S322" s="190">
        <v>0</v>
      </c>
      <c r="T322" s="191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92" t="s">
        <v>440</v>
      </c>
      <c r="AT322" s="192" t="s">
        <v>161</v>
      </c>
      <c r="AU322" s="192" t="s">
        <v>84</v>
      </c>
      <c r="AY322" s="20" t="s">
        <v>159</v>
      </c>
      <c r="BE322" s="193">
        <f>IF(N322="základní",J322,0)</f>
        <v>0</v>
      </c>
      <c r="BF322" s="193">
        <f>IF(N322="snížená",J322,0)</f>
        <v>0</v>
      </c>
      <c r="BG322" s="193">
        <f>IF(N322="zákl. přenesená",J322,0)</f>
        <v>0</v>
      </c>
      <c r="BH322" s="193">
        <f>IF(N322="sníž. přenesená",J322,0)</f>
        <v>0</v>
      </c>
      <c r="BI322" s="193">
        <f>IF(N322="nulová",J322,0)</f>
        <v>0</v>
      </c>
      <c r="BJ322" s="20" t="s">
        <v>82</v>
      </c>
      <c r="BK322" s="193">
        <f>ROUND(I322*H322,2)</f>
        <v>0</v>
      </c>
      <c r="BL322" s="20" t="s">
        <v>440</v>
      </c>
      <c r="BM322" s="192" t="s">
        <v>1954</v>
      </c>
    </row>
    <row r="323" spans="1:65" s="2" customFormat="1" x14ac:dyDescent="0.2">
      <c r="A323" s="37"/>
      <c r="B323" s="38"/>
      <c r="C323" s="39"/>
      <c r="D323" s="194" t="s">
        <v>168</v>
      </c>
      <c r="E323" s="39"/>
      <c r="F323" s="195" t="s">
        <v>1955</v>
      </c>
      <c r="G323" s="39"/>
      <c r="H323" s="39"/>
      <c r="I323" s="196"/>
      <c r="J323" s="39"/>
      <c r="K323" s="39"/>
      <c r="L323" s="42"/>
      <c r="M323" s="197"/>
      <c r="N323" s="198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20" t="s">
        <v>168</v>
      </c>
      <c r="AU323" s="20" t="s">
        <v>84</v>
      </c>
    </row>
    <row r="324" spans="1:65" s="12" customFormat="1" ht="22.9" customHeight="1" x14ac:dyDescent="0.2">
      <c r="B324" s="165"/>
      <c r="C324" s="166"/>
      <c r="D324" s="167" t="s">
        <v>74</v>
      </c>
      <c r="E324" s="179" t="s">
        <v>1956</v>
      </c>
      <c r="F324" s="179" t="s">
        <v>1957</v>
      </c>
      <c r="G324" s="166"/>
      <c r="H324" s="166"/>
      <c r="I324" s="169"/>
      <c r="J324" s="180">
        <f>BK324</f>
        <v>0</v>
      </c>
      <c r="K324" s="166"/>
      <c r="L324" s="171"/>
      <c r="M324" s="172"/>
      <c r="N324" s="173"/>
      <c r="O324" s="173"/>
      <c r="P324" s="174">
        <f>P325</f>
        <v>0</v>
      </c>
      <c r="Q324" s="173"/>
      <c r="R324" s="174">
        <f>R325</f>
        <v>0</v>
      </c>
      <c r="S324" s="173"/>
      <c r="T324" s="175">
        <f>T325</f>
        <v>0</v>
      </c>
      <c r="AR324" s="176" t="s">
        <v>177</v>
      </c>
      <c r="AT324" s="177" t="s">
        <v>74</v>
      </c>
      <c r="AU324" s="177" t="s">
        <v>82</v>
      </c>
      <c r="AY324" s="176" t="s">
        <v>159</v>
      </c>
      <c r="BK324" s="178">
        <f>BK325</f>
        <v>0</v>
      </c>
    </row>
    <row r="325" spans="1:65" s="2" customFormat="1" ht="16.5" customHeight="1" x14ac:dyDescent="0.2">
      <c r="A325" s="37"/>
      <c r="B325" s="38"/>
      <c r="C325" s="181" t="s">
        <v>1041</v>
      </c>
      <c r="D325" s="181" t="s">
        <v>161</v>
      </c>
      <c r="E325" s="182" t="s">
        <v>1958</v>
      </c>
      <c r="F325" s="183" t="s">
        <v>1959</v>
      </c>
      <c r="G325" s="184" t="s">
        <v>272</v>
      </c>
      <c r="H325" s="185">
        <v>1</v>
      </c>
      <c r="I325" s="186"/>
      <c r="J325" s="187">
        <f>ROUND(I325*H325,2)</f>
        <v>0</v>
      </c>
      <c r="K325" s="183" t="s">
        <v>19</v>
      </c>
      <c r="L325" s="42"/>
      <c r="M325" s="188" t="s">
        <v>19</v>
      </c>
      <c r="N325" s="189" t="s">
        <v>46</v>
      </c>
      <c r="O325" s="67"/>
      <c r="P325" s="190">
        <f>O325*H325</f>
        <v>0</v>
      </c>
      <c r="Q325" s="190">
        <v>0</v>
      </c>
      <c r="R325" s="190">
        <f>Q325*H325</f>
        <v>0</v>
      </c>
      <c r="S325" s="190">
        <v>0</v>
      </c>
      <c r="T325" s="191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92" t="s">
        <v>440</v>
      </c>
      <c r="AT325" s="192" t="s">
        <v>161</v>
      </c>
      <c r="AU325" s="192" t="s">
        <v>84</v>
      </c>
      <c r="AY325" s="20" t="s">
        <v>159</v>
      </c>
      <c r="BE325" s="193">
        <f>IF(N325="základní",J325,0)</f>
        <v>0</v>
      </c>
      <c r="BF325" s="193">
        <f>IF(N325="snížená",J325,0)</f>
        <v>0</v>
      </c>
      <c r="BG325" s="193">
        <f>IF(N325="zákl. přenesená",J325,0)</f>
        <v>0</v>
      </c>
      <c r="BH325" s="193">
        <f>IF(N325="sníž. přenesená",J325,0)</f>
        <v>0</v>
      </c>
      <c r="BI325" s="193">
        <f>IF(N325="nulová",J325,0)</f>
        <v>0</v>
      </c>
      <c r="BJ325" s="20" t="s">
        <v>82</v>
      </c>
      <c r="BK325" s="193">
        <f>ROUND(I325*H325,2)</f>
        <v>0</v>
      </c>
      <c r="BL325" s="20" t="s">
        <v>440</v>
      </c>
      <c r="BM325" s="192" t="s">
        <v>1960</v>
      </c>
    </row>
    <row r="326" spans="1:65" s="12" customFormat="1" ht="25.9" customHeight="1" x14ac:dyDescent="0.2">
      <c r="B326" s="165"/>
      <c r="C326" s="166"/>
      <c r="D326" s="167" t="s">
        <v>74</v>
      </c>
      <c r="E326" s="168" t="s">
        <v>389</v>
      </c>
      <c r="F326" s="168" t="s">
        <v>390</v>
      </c>
      <c r="G326" s="166"/>
      <c r="H326" s="166"/>
      <c r="I326" s="169"/>
      <c r="J326" s="170">
        <f>BK326</f>
        <v>0</v>
      </c>
      <c r="K326" s="166"/>
      <c r="L326" s="171"/>
      <c r="M326" s="172"/>
      <c r="N326" s="173"/>
      <c r="O326" s="173"/>
      <c r="P326" s="174">
        <f>SUM(P327:P341)</f>
        <v>0</v>
      </c>
      <c r="Q326" s="173"/>
      <c r="R326" s="174">
        <f>SUM(R327:R341)</f>
        <v>0</v>
      </c>
      <c r="S326" s="173"/>
      <c r="T326" s="175">
        <f>SUM(T327:T341)</f>
        <v>0</v>
      </c>
      <c r="AR326" s="176" t="s">
        <v>166</v>
      </c>
      <c r="AT326" s="177" t="s">
        <v>74</v>
      </c>
      <c r="AU326" s="177" t="s">
        <v>75</v>
      </c>
      <c r="AY326" s="176" t="s">
        <v>159</v>
      </c>
      <c r="BK326" s="178">
        <f>SUM(BK327:BK341)</f>
        <v>0</v>
      </c>
    </row>
    <row r="327" spans="1:65" s="2" customFormat="1" ht="21.75" customHeight="1" x14ac:dyDescent="0.2">
      <c r="A327" s="37"/>
      <c r="B327" s="38"/>
      <c r="C327" s="181" t="s">
        <v>1044</v>
      </c>
      <c r="D327" s="181" t="s">
        <v>161</v>
      </c>
      <c r="E327" s="182" t="s">
        <v>471</v>
      </c>
      <c r="F327" s="183" t="s">
        <v>472</v>
      </c>
      <c r="G327" s="184" t="s">
        <v>394</v>
      </c>
      <c r="H327" s="185">
        <v>24</v>
      </c>
      <c r="I327" s="186"/>
      <c r="J327" s="187">
        <f>ROUND(I327*H327,2)</f>
        <v>0</v>
      </c>
      <c r="K327" s="183" t="s">
        <v>165</v>
      </c>
      <c r="L327" s="42"/>
      <c r="M327" s="188" t="s">
        <v>19</v>
      </c>
      <c r="N327" s="189" t="s">
        <v>46</v>
      </c>
      <c r="O327" s="67"/>
      <c r="P327" s="190">
        <f>O327*H327</f>
        <v>0</v>
      </c>
      <c r="Q327" s="190">
        <v>0</v>
      </c>
      <c r="R327" s="190">
        <f>Q327*H327</f>
        <v>0</v>
      </c>
      <c r="S327" s="190">
        <v>0</v>
      </c>
      <c r="T327" s="191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92" t="s">
        <v>395</v>
      </c>
      <c r="AT327" s="192" t="s">
        <v>161</v>
      </c>
      <c r="AU327" s="192" t="s">
        <v>82</v>
      </c>
      <c r="AY327" s="20" t="s">
        <v>159</v>
      </c>
      <c r="BE327" s="193">
        <f>IF(N327="základní",J327,0)</f>
        <v>0</v>
      </c>
      <c r="BF327" s="193">
        <f>IF(N327="snížená",J327,0)</f>
        <v>0</v>
      </c>
      <c r="BG327" s="193">
        <f>IF(N327="zákl. přenesená",J327,0)</f>
        <v>0</v>
      </c>
      <c r="BH327" s="193">
        <f>IF(N327="sníž. přenesená",J327,0)</f>
        <v>0</v>
      </c>
      <c r="BI327" s="193">
        <f>IF(N327="nulová",J327,0)</f>
        <v>0</v>
      </c>
      <c r="BJ327" s="20" t="s">
        <v>82</v>
      </c>
      <c r="BK327" s="193">
        <f>ROUND(I327*H327,2)</f>
        <v>0</v>
      </c>
      <c r="BL327" s="20" t="s">
        <v>395</v>
      </c>
      <c r="BM327" s="192" t="s">
        <v>1961</v>
      </c>
    </row>
    <row r="328" spans="1:65" s="2" customFormat="1" x14ac:dyDescent="0.2">
      <c r="A328" s="37"/>
      <c r="B328" s="38"/>
      <c r="C328" s="39"/>
      <c r="D328" s="194" t="s">
        <v>168</v>
      </c>
      <c r="E328" s="39"/>
      <c r="F328" s="195" t="s">
        <v>474</v>
      </c>
      <c r="G328" s="39"/>
      <c r="H328" s="39"/>
      <c r="I328" s="196"/>
      <c r="J328" s="39"/>
      <c r="K328" s="39"/>
      <c r="L328" s="42"/>
      <c r="M328" s="197"/>
      <c r="N328" s="198"/>
      <c r="O328" s="67"/>
      <c r="P328" s="67"/>
      <c r="Q328" s="67"/>
      <c r="R328" s="67"/>
      <c r="S328" s="67"/>
      <c r="T328" s="68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20" t="s">
        <v>168</v>
      </c>
      <c r="AU328" s="20" t="s">
        <v>82</v>
      </c>
    </row>
    <row r="329" spans="1:65" s="2" customFormat="1" ht="19.5" x14ac:dyDescent="0.2">
      <c r="A329" s="37"/>
      <c r="B329" s="38"/>
      <c r="C329" s="39"/>
      <c r="D329" s="201" t="s">
        <v>475</v>
      </c>
      <c r="E329" s="39"/>
      <c r="F329" s="245" t="s">
        <v>476</v>
      </c>
      <c r="G329" s="39"/>
      <c r="H329" s="39"/>
      <c r="I329" s="196"/>
      <c r="J329" s="39"/>
      <c r="K329" s="39"/>
      <c r="L329" s="42"/>
      <c r="M329" s="197"/>
      <c r="N329" s="198"/>
      <c r="O329" s="67"/>
      <c r="P329" s="67"/>
      <c r="Q329" s="67"/>
      <c r="R329" s="67"/>
      <c r="S329" s="67"/>
      <c r="T329" s="68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20" t="s">
        <v>475</v>
      </c>
      <c r="AU329" s="20" t="s">
        <v>82</v>
      </c>
    </row>
    <row r="330" spans="1:65" s="2" customFormat="1" ht="16.5" customHeight="1" x14ac:dyDescent="0.2">
      <c r="A330" s="37"/>
      <c r="B330" s="38"/>
      <c r="C330" s="181" t="s">
        <v>1047</v>
      </c>
      <c r="D330" s="181" t="s">
        <v>161</v>
      </c>
      <c r="E330" s="182" t="s">
        <v>477</v>
      </c>
      <c r="F330" s="183" t="s">
        <v>478</v>
      </c>
      <c r="G330" s="184" t="s">
        <v>394</v>
      </c>
      <c r="H330" s="185">
        <v>4</v>
      </c>
      <c r="I330" s="186"/>
      <c r="J330" s="187">
        <f>ROUND(I330*H330,2)</f>
        <v>0</v>
      </c>
      <c r="K330" s="183" t="s">
        <v>165</v>
      </c>
      <c r="L330" s="42"/>
      <c r="M330" s="188" t="s">
        <v>19</v>
      </c>
      <c r="N330" s="189" t="s">
        <v>46</v>
      </c>
      <c r="O330" s="67"/>
      <c r="P330" s="190">
        <f>O330*H330</f>
        <v>0</v>
      </c>
      <c r="Q330" s="190">
        <v>0</v>
      </c>
      <c r="R330" s="190">
        <f>Q330*H330</f>
        <v>0</v>
      </c>
      <c r="S330" s="190">
        <v>0</v>
      </c>
      <c r="T330" s="191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92" t="s">
        <v>395</v>
      </c>
      <c r="AT330" s="192" t="s">
        <v>161</v>
      </c>
      <c r="AU330" s="192" t="s">
        <v>82</v>
      </c>
      <c r="AY330" s="20" t="s">
        <v>159</v>
      </c>
      <c r="BE330" s="193">
        <f>IF(N330="základní",J330,0)</f>
        <v>0</v>
      </c>
      <c r="BF330" s="193">
        <f>IF(N330="snížená",J330,0)</f>
        <v>0</v>
      </c>
      <c r="BG330" s="193">
        <f>IF(N330="zákl. přenesená",J330,0)</f>
        <v>0</v>
      </c>
      <c r="BH330" s="193">
        <f>IF(N330="sníž. přenesená",J330,0)</f>
        <v>0</v>
      </c>
      <c r="BI330" s="193">
        <f>IF(N330="nulová",J330,0)</f>
        <v>0</v>
      </c>
      <c r="BJ330" s="20" t="s">
        <v>82</v>
      </c>
      <c r="BK330" s="193">
        <f>ROUND(I330*H330,2)</f>
        <v>0</v>
      </c>
      <c r="BL330" s="20" t="s">
        <v>395</v>
      </c>
      <c r="BM330" s="192" t="s">
        <v>1962</v>
      </c>
    </row>
    <row r="331" spans="1:65" s="2" customFormat="1" x14ac:dyDescent="0.2">
      <c r="A331" s="37"/>
      <c r="B331" s="38"/>
      <c r="C331" s="39"/>
      <c r="D331" s="194" t="s">
        <v>168</v>
      </c>
      <c r="E331" s="39"/>
      <c r="F331" s="195" t="s">
        <v>480</v>
      </c>
      <c r="G331" s="39"/>
      <c r="H331" s="39"/>
      <c r="I331" s="196"/>
      <c r="J331" s="39"/>
      <c r="K331" s="39"/>
      <c r="L331" s="42"/>
      <c r="M331" s="197"/>
      <c r="N331" s="198"/>
      <c r="O331" s="67"/>
      <c r="P331" s="67"/>
      <c r="Q331" s="67"/>
      <c r="R331" s="67"/>
      <c r="S331" s="67"/>
      <c r="T331" s="68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20" t="s">
        <v>168</v>
      </c>
      <c r="AU331" s="20" t="s">
        <v>82</v>
      </c>
    </row>
    <row r="332" spans="1:65" s="2" customFormat="1" ht="19.5" x14ac:dyDescent="0.2">
      <c r="A332" s="37"/>
      <c r="B332" s="38"/>
      <c r="C332" s="39"/>
      <c r="D332" s="201" t="s">
        <v>475</v>
      </c>
      <c r="E332" s="39"/>
      <c r="F332" s="245" t="s">
        <v>481</v>
      </c>
      <c r="G332" s="39"/>
      <c r="H332" s="39"/>
      <c r="I332" s="196"/>
      <c r="J332" s="39"/>
      <c r="K332" s="39"/>
      <c r="L332" s="42"/>
      <c r="M332" s="197"/>
      <c r="N332" s="198"/>
      <c r="O332" s="67"/>
      <c r="P332" s="67"/>
      <c r="Q332" s="67"/>
      <c r="R332" s="67"/>
      <c r="S332" s="67"/>
      <c r="T332" s="68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20" t="s">
        <v>475</v>
      </c>
      <c r="AU332" s="20" t="s">
        <v>82</v>
      </c>
    </row>
    <row r="333" spans="1:65" s="2" customFormat="1" ht="16.5" customHeight="1" x14ac:dyDescent="0.2">
      <c r="A333" s="37"/>
      <c r="B333" s="38"/>
      <c r="C333" s="181" t="s">
        <v>1049</v>
      </c>
      <c r="D333" s="181" t="s">
        <v>161</v>
      </c>
      <c r="E333" s="182" t="s">
        <v>477</v>
      </c>
      <c r="F333" s="183" t="s">
        <v>478</v>
      </c>
      <c r="G333" s="184" t="s">
        <v>394</v>
      </c>
      <c r="H333" s="185">
        <v>4</v>
      </c>
      <c r="I333" s="186"/>
      <c r="J333" s="187">
        <f>ROUND(I333*H333,2)</f>
        <v>0</v>
      </c>
      <c r="K333" s="183" t="s">
        <v>165</v>
      </c>
      <c r="L333" s="42"/>
      <c r="M333" s="188" t="s">
        <v>19</v>
      </c>
      <c r="N333" s="189" t="s">
        <v>46</v>
      </c>
      <c r="O333" s="67"/>
      <c r="P333" s="190">
        <f>O333*H333</f>
        <v>0</v>
      </c>
      <c r="Q333" s="190">
        <v>0</v>
      </c>
      <c r="R333" s="190">
        <f>Q333*H333</f>
        <v>0</v>
      </c>
      <c r="S333" s="190">
        <v>0</v>
      </c>
      <c r="T333" s="191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92" t="s">
        <v>395</v>
      </c>
      <c r="AT333" s="192" t="s">
        <v>161</v>
      </c>
      <c r="AU333" s="192" t="s">
        <v>82</v>
      </c>
      <c r="AY333" s="20" t="s">
        <v>159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20" t="s">
        <v>82</v>
      </c>
      <c r="BK333" s="193">
        <f>ROUND(I333*H333,2)</f>
        <v>0</v>
      </c>
      <c r="BL333" s="20" t="s">
        <v>395</v>
      </c>
      <c r="BM333" s="192" t="s">
        <v>1963</v>
      </c>
    </row>
    <row r="334" spans="1:65" s="2" customFormat="1" x14ac:dyDescent="0.2">
      <c r="A334" s="37"/>
      <c r="B334" s="38"/>
      <c r="C334" s="39"/>
      <c r="D334" s="194" t="s">
        <v>168</v>
      </c>
      <c r="E334" s="39"/>
      <c r="F334" s="195" t="s">
        <v>480</v>
      </c>
      <c r="G334" s="39"/>
      <c r="H334" s="39"/>
      <c r="I334" s="196"/>
      <c r="J334" s="39"/>
      <c r="K334" s="39"/>
      <c r="L334" s="42"/>
      <c r="M334" s="197"/>
      <c r="N334" s="198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168</v>
      </c>
      <c r="AU334" s="20" t="s">
        <v>82</v>
      </c>
    </row>
    <row r="335" spans="1:65" s="2" customFormat="1" ht="19.5" x14ac:dyDescent="0.2">
      <c r="A335" s="37"/>
      <c r="B335" s="38"/>
      <c r="C335" s="39"/>
      <c r="D335" s="201" t="s">
        <v>475</v>
      </c>
      <c r="E335" s="39"/>
      <c r="F335" s="245" t="s">
        <v>483</v>
      </c>
      <c r="G335" s="39"/>
      <c r="H335" s="39"/>
      <c r="I335" s="196"/>
      <c r="J335" s="39"/>
      <c r="K335" s="39"/>
      <c r="L335" s="42"/>
      <c r="M335" s="197"/>
      <c r="N335" s="198"/>
      <c r="O335" s="67"/>
      <c r="P335" s="67"/>
      <c r="Q335" s="67"/>
      <c r="R335" s="67"/>
      <c r="S335" s="67"/>
      <c r="T335" s="68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20" t="s">
        <v>475</v>
      </c>
      <c r="AU335" s="20" t="s">
        <v>82</v>
      </c>
    </row>
    <row r="336" spans="1:65" s="2" customFormat="1" ht="21.75" customHeight="1" x14ac:dyDescent="0.2">
      <c r="A336" s="37"/>
      <c r="B336" s="38"/>
      <c r="C336" s="181" t="s">
        <v>1056</v>
      </c>
      <c r="D336" s="181" t="s">
        <v>161</v>
      </c>
      <c r="E336" s="182" t="s">
        <v>484</v>
      </c>
      <c r="F336" s="183" t="s">
        <v>485</v>
      </c>
      <c r="G336" s="184" t="s">
        <v>394</v>
      </c>
      <c r="H336" s="185">
        <v>24</v>
      </c>
      <c r="I336" s="186"/>
      <c r="J336" s="187">
        <f>ROUND(I336*H336,2)</f>
        <v>0</v>
      </c>
      <c r="K336" s="183" t="s">
        <v>165</v>
      </c>
      <c r="L336" s="42"/>
      <c r="M336" s="188" t="s">
        <v>19</v>
      </c>
      <c r="N336" s="189" t="s">
        <v>46</v>
      </c>
      <c r="O336" s="67"/>
      <c r="P336" s="190">
        <f>O336*H336</f>
        <v>0</v>
      </c>
      <c r="Q336" s="190">
        <v>0</v>
      </c>
      <c r="R336" s="190">
        <f>Q336*H336</f>
        <v>0</v>
      </c>
      <c r="S336" s="190">
        <v>0</v>
      </c>
      <c r="T336" s="191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92" t="s">
        <v>395</v>
      </c>
      <c r="AT336" s="192" t="s">
        <v>161</v>
      </c>
      <c r="AU336" s="192" t="s">
        <v>82</v>
      </c>
      <c r="AY336" s="20" t="s">
        <v>159</v>
      </c>
      <c r="BE336" s="193">
        <f>IF(N336="základní",J336,0)</f>
        <v>0</v>
      </c>
      <c r="BF336" s="193">
        <f>IF(N336="snížená",J336,0)</f>
        <v>0</v>
      </c>
      <c r="BG336" s="193">
        <f>IF(N336="zákl. přenesená",J336,0)</f>
        <v>0</v>
      </c>
      <c r="BH336" s="193">
        <f>IF(N336="sníž. přenesená",J336,0)</f>
        <v>0</v>
      </c>
      <c r="BI336" s="193">
        <f>IF(N336="nulová",J336,0)</f>
        <v>0</v>
      </c>
      <c r="BJ336" s="20" t="s">
        <v>82</v>
      </c>
      <c r="BK336" s="193">
        <f>ROUND(I336*H336,2)</f>
        <v>0</v>
      </c>
      <c r="BL336" s="20" t="s">
        <v>395</v>
      </c>
      <c r="BM336" s="192" t="s">
        <v>1964</v>
      </c>
    </row>
    <row r="337" spans="1:65" s="2" customFormat="1" x14ac:dyDescent="0.2">
      <c r="A337" s="37"/>
      <c r="B337" s="38"/>
      <c r="C337" s="39"/>
      <c r="D337" s="194" t="s">
        <v>168</v>
      </c>
      <c r="E337" s="39"/>
      <c r="F337" s="195" t="s">
        <v>487</v>
      </c>
      <c r="G337" s="39"/>
      <c r="H337" s="39"/>
      <c r="I337" s="196"/>
      <c r="J337" s="39"/>
      <c r="K337" s="39"/>
      <c r="L337" s="42"/>
      <c r="M337" s="197"/>
      <c r="N337" s="198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20" t="s">
        <v>168</v>
      </c>
      <c r="AU337" s="20" t="s">
        <v>82</v>
      </c>
    </row>
    <row r="338" spans="1:65" s="2" customFormat="1" ht="19.5" x14ac:dyDescent="0.2">
      <c r="A338" s="37"/>
      <c r="B338" s="38"/>
      <c r="C338" s="39"/>
      <c r="D338" s="201" t="s">
        <v>475</v>
      </c>
      <c r="E338" s="39"/>
      <c r="F338" s="245" t="s">
        <v>488</v>
      </c>
      <c r="G338" s="39"/>
      <c r="H338" s="39"/>
      <c r="I338" s="196"/>
      <c r="J338" s="39"/>
      <c r="K338" s="39"/>
      <c r="L338" s="42"/>
      <c r="M338" s="197"/>
      <c r="N338" s="198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475</v>
      </c>
      <c r="AU338" s="20" t="s">
        <v>82</v>
      </c>
    </row>
    <row r="339" spans="1:65" s="2" customFormat="1" ht="21.75" customHeight="1" x14ac:dyDescent="0.2">
      <c r="A339" s="37"/>
      <c r="B339" s="38"/>
      <c r="C339" s="181" t="s">
        <v>1058</v>
      </c>
      <c r="D339" s="181" t="s">
        <v>161</v>
      </c>
      <c r="E339" s="182" t="s">
        <v>484</v>
      </c>
      <c r="F339" s="183" t="s">
        <v>485</v>
      </c>
      <c r="G339" s="184" t="s">
        <v>394</v>
      </c>
      <c r="H339" s="185">
        <v>6</v>
      </c>
      <c r="I339" s="186"/>
      <c r="J339" s="187">
        <f>ROUND(I339*H339,2)</f>
        <v>0</v>
      </c>
      <c r="K339" s="183" t="s">
        <v>165</v>
      </c>
      <c r="L339" s="42"/>
      <c r="M339" s="188" t="s">
        <v>19</v>
      </c>
      <c r="N339" s="189" t="s">
        <v>46</v>
      </c>
      <c r="O339" s="67"/>
      <c r="P339" s="190">
        <f>O339*H339</f>
        <v>0</v>
      </c>
      <c r="Q339" s="190">
        <v>0</v>
      </c>
      <c r="R339" s="190">
        <f>Q339*H339</f>
        <v>0</v>
      </c>
      <c r="S339" s="190">
        <v>0</v>
      </c>
      <c r="T339" s="191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92" t="s">
        <v>395</v>
      </c>
      <c r="AT339" s="192" t="s">
        <v>161</v>
      </c>
      <c r="AU339" s="192" t="s">
        <v>82</v>
      </c>
      <c r="AY339" s="20" t="s">
        <v>159</v>
      </c>
      <c r="BE339" s="193">
        <f>IF(N339="základní",J339,0)</f>
        <v>0</v>
      </c>
      <c r="BF339" s="193">
        <f>IF(N339="snížená",J339,0)</f>
        <v>0</v>
      </c>
      <c r="BG339" s="193">
        <f>IF(N339="zákl. přenesená",J339,0)</f>
        <v>0</v>
      </c>
      <c r="BH339" s="193">
        <f>IF(N339="sníž. přenesená",J339,0)</f>
        <v>0</v>
      </c>
      <c r="BI339" s="193">
        <f>IF(N339="nulová",J339,0)</f>
        <v>0</v>
      </c>
      <c r="BJ339" s="20" t="s">
        <v>82</v>
      </c>
      <c r="BK339" s="193">
        <f>ROUND(I339*H339,2)</f>
        <v>0</v>
      </c>
      <c r="BL339" s="20" t="s">
        <v>395</v>
      </c>
      <c r="BM339" s="192" t="s">
        <v>1965</v>
      </c>
    </row>
    <row r="340" spans="1:65" s="2" customFormat="1" x14ac:dyDescent="0.2">
      <c r="A340" s="37"/>
      <c r="B340" s="38"/>
      <c r="C340" s="39"/>
      <c r="D340" s="194" t="s">
        <v>168</v>
      </c>
      <c r="E340" s="39"/>
      <c r="F340" s="195" t="s">
        <v>487</v>
      </c>
      <c r="G340" s="39"/>
      <c r="H340" s="39"/>
      <c r="I340" s="196"/>
      <c r="J340" s="39"/>
      <c r="K340" s="39"/>
      <c r="L340" s="42"/>
      <c r="M340" s="197"/>
      <c r="N340" s="198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20" t="s">
        <v>168</v>
      </c>
      <c r="AU340" s="20" t="s">
        <v>82</v>
      </c>
    </row>
    <row r="341" spans="1:65" s="2" customFormat="1" ht="19.5" x14ac:dyDescent="0.2">
      <c r="A341" s="37"/>
      <c r="B341" s="38"/>
      <c r="C341" s="39"/>
      <c r="D341" s="201" t="s">
        <v>475</v>
      </c>
      <c r="E341" s="39"/>
      <c r="F341" s="245" t="s">
        <v>490</v>
      </c>
      <c r="G341" s="39"/>
      <c r="H341" s="39"/>
      <c r="I341" s="196"/>
      <c r="J341" s="39"/>
      <c r="K341" s="39"/>
      <c r="L341" s="42"/>
      <c r="M341" s="246"/>
      <c r="N341" s="247"/>
      <c r="O341" s="248"/>
      <c r="P341" s="248"/>
      <c r="Q341" s="248"/>
      <c r="R341" s="248"/>
      <c r="S341" s="248"/>
      <c r="T341" s="249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20" t="s">
        <v>475</v>
      </c>
      <c r="AU341" s="20" t="s">
        <v>82</v>
      </c>
    </row>
    <row r="342" spans="1:65" s="2" customFormat="1" ht="6.95" customHeight="1" x14ac:dyDescent="0.2">
      <c r="A342" s="37"/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42"/>
      <c r="M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</row>
  </sheetData>
  <sheetProtection algorithmName="SHA-512" hashValue="obUDEXiAn0iuiyo+AXQs1bZT5SFteH6elYP/A9G60I9KegqjN8YKO/MVlUm9FnPAD1U+iSN5C4Jj9LNhrVecSw==" saltValue="pQb/nn9ULCP45eGtrdO5b3UVYBPWb90RAzQCH2/iDJf+rECk1GPdrKvfRFC4SMgojK2T5HO/Fe1yBo14eYG/vQ==" spinCount="100000" sheet="1" objects="1" scenarios="1" formatColumns="0" formatRows="0" autoFilter="0"/>
  <autoFilter ref="C100:K341" xr:uid="{00000000-0009-0000-0000-000009000000}"/>
  <mergeCells count="12">
    <mergeCell ref="E93:H93"/>
    <mergeCell ref="L2:V2"/>
    <mergeCell ref="E50:H50"/>
    <mergeCell ref="E52:H52"/>
    <mergeCell ref="E54:H54"/>
    <mergeCell ref="E89:H89"/>
    <mergeCell ref="E91:H91"/>
    <mergeCell ref="E7:H7"/>
    <mergeCell ref="E9:H9"/>
    <mergeCell ref="E11:H11"/>
    <mergeCell ref="E20:H20"/>
    <mergeCell ref="E29:H29"/>
  </mergeCells>
  <hyperlinks>
    <hyperlink ref="F105" r:id="rId1" xr:uid="{00000000-0004-0000-0900-000000000000}"/>
    <hyperlink ref="F114" r:id="rId2" xr:uid="{00000000-0004-0000-0900-000001000000}"/>
    <hyperlink ref="F122" r:id="rId3" xr:uid="{00000000-0004-0000-0900-000002000000}"/>
    <hyperlink ref="F124" r:id="rId4" xr:uid="{00000000-0004-0000-0900-000003000000}"/>
    <hyperlink ref="F131" r:id="rId5" xr:uid="{00000000-0004-0000-0900-000004000000}"/>
    <hyperlink ref="F134" r:id="rId6" xr:uid="{00000000-0004-0000-0900-000005000000}"/>
    <hyperlink ref="F136" r:id="rId7" xr:uid="{00000000-0004-0000-0900-000006000000}"/>
    <hyperlink ref="F139" r:id="rId8" xr:uid="{00000000-0004-0000-0900-000007000000}"/>
    <hyperlink ref="F141" r:id="rId9" xr:uid="{00000000-0004-0000-0900-000008000000}"/>
    <hyperlink ref="F156" r:id="rId10" xr:uid="{00000000-0004-0000-0900-000009000000}"/>
    <hyperlink ref="F164" r:id="rId11" xr:uid="{00000000-0004-0000-0900-00000A000000}"/>
    <hyperlink ref="F166" r:id="rId12" xr:uid="{00000000-0004-0000-0900-00000B000000}"/>
    <hyperlink ref="F177" r:id="rId13" xr:uid="{00000000-0004-0000-0900-00000C000000}"/>
    <hyperlink ref="F190" r:id="rId14" xr:uid="{00000000-0004-0000-0900-00000D000000}"/>
    <hyperlink ref="F195" r:id="rId15" xr:uid="{00000000-0004-0000-0900-00000E000000}"/>
    <hyperlink ref="F200" r:id="rId16" xr:uid="{00000000-0004-0000-0900-00000F000000}"/>
    <hyperlink ref="F202" r:id="rId17" xr:uid="{00000000-0004-0000-0900-000010000000}"/>
    <hyperlink ref="F204" r:id="rId18" xr:uid="{00000000-0004-0000-0900-000011000000}"/>
    <hyperlink ref="F206" r:id="rId19" xr:uid="{00000000-0004-0000-0900-000012000000}"/>
    <hyperlink ref="F208" r:id="rId20" xr:uid="{00000000-0004-0000-0900-000013000000}"/>
    <hyperlink ref="F214" r:id="rId21" xr:uid="{00000000-0004-0000-0900-000014000000}"/>
    <hyperlink ref="F218" r:id="rId22" xr:uid="{00000000-0004-0000-0900-000015000000}"/>
    <hyperlink ref="F227" r:id="rId23" xr:uid="{00000000-0004-0000-0900-000016000000}"/>
    <hyperlink ref="F234" r:id="rId24" xr:uid="{00000000-0004-0000-0900-000017000000}"/>
    <hyperlink ref="F239" r:id="rId25" xr:uid="{00000000-0004-0000-0900-000018000000}"/>
    <hyperlink ref="F245" r:id="rId26" xr:uid="{00000000-0004-0000-0900-000019000000}"/>
    <hyperlink ref="F258" r:id="rId27" xr:uid="{00000000-0004-0000-0900-00001A000000}"/>
    <hyperlink ref="F260" r:id="rId28" xr:uid="{00000000-0004-0000-0900-00001B000000}"/>
    <hyperlink ref="F262" r:id="rId29" xr:uid="{00000000-0004-0000-0900-00001C000000}"/>
    <hyperlink ref="F265" r:id="rId30" xr:uid="{00000000-0004-0000-0900-00001D000000}"/>
    <hyperlink ref="F268" r:id="rId31" xr:uid="{00000000-0004-0000-0900-00001E000000}"/>
    <hyperlink ref="F273" r:id="rId32" xr:uid="{00000000-0004-0000-0900-00001F000000}"/>
    <hyperlink ref="F276" r:id="rId33" xr:uid="{00000000-0004-0000-0900-000020000000}"/>
    <hyperlink ref="F281" r:id="rId34" xr:uid="{00000000-0004-0000-0900-000021000000}"/>
    <hyperlink ref="F285" r:id="rId35" xr:uid="{00000000-0004-0000-0900-000022000000}"/>
    <hyperlink ref="F290" r:id="rId36" xr:uid="{00000000-0004-0000-0900-000023000000}"/>
    <hyperlink ref="F294" r:id="rId37" xr:uid="{00000000-0004-0000-0900-000024000000}"/>
    <hyperlink ref="F302" r:id="rId38" xr:uid="{00000000-0004-0000-0900-000025000000}"/>
    <hyperlink ref="F307" r:id="rId39" xr:uid="{00000000-0004-0000-0900-000026000000}"/>
    <hyperlink ref="F315" r:id="rId40" xr:uid="{00000000-0004-0000-0900-000027000000}"/>
    <hyperlink ref="F323" r:id="rId41" xr:uid="{00000000-0004-0000-0900-000028000000}"/>
    <hyperlink ref="F328" r:id="rId42" xr:uid="{00000000-0004-0000-0900-000029000000}"/>
    <hyperlink ref="F331" r:id="rId43" xr:uid="{00000000-0004-0000-0900-00002A000000}"/>
    <hyperlink ref="F334" r:id="rId44" xr:uid="{00000000-0004-0000-0900-00002B000000}"/>
    <hyperlink ref="F337" r:id="rId45" xr:uid="{00000000-0004-0000-0900-00002C000000}"/>
    <hyperlink ref="F340" r:id="rId46" xr:uid="{00000000-0004-0000-0900-00002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08AD-B045-4734-B9C2-220795AAFC39}">
  <sheetPr codeName="List11">
    <pageSetUpPr fitToPage="1"/>
  </sheetPr>
  <dimension ref="A1:BZ120"/>
  <sheetViews>
    <sheetView topLeftCell="A52" workbookViewId="0">
      <selection activeCell="I114" sqref="I114"/>
    </sheetView>
  </sheetViews>
  <sheetFormatPr defaultRowHeight="11.25" x14ac:dyDescent="0.2"/>
  <cols>
    <col min="1" max="1" width="8.33203125" style="356" customWidth="1"/>
    <col min="2" max="2" width="1.1640625" style="356" customWidth="1"/>
    <col min="3" max="3" width="4.1640625" style="356" customWidth="1"/>
    <col min="4" max="4" width="4.33203125" style="356" customWidth="1"/>
    <col min="5" max="5" width="17.1640625" style="356" customWidth="1"/>
    <col min="6" max="6" width="100.83203125" style="356" customWidth="1"/>
    <col min="7" max="7" width="7.5" style="356" customWidth="1"/>
    <col min="8" max="8" width="14" style="356" customWidth="1"/>
    <col min="9" max="9" width="15.83203125" style="356" customWidth="1"/>
    <col min="10" max="11" width="22.33203125" style="356" customWidth="1"/>
    <col min="12" max="12" width="9.33203125" style="356"/>
    <col min="13" max="13" width="10.83203125" style="356" hidden="1" customWidth="1"/>
    <col min="14" max="14" width="0" style="356" hidden="1" customWidth="1"/>
    <col min="15" max="20" width="14.1640625" style="356" hidden="1" customWidth="1"/>
    <col min="21" max="21" width="16.33203125" style="356" hidden="1" customWidth="1"/>
    <col min="22" max="22" width="12.33203125" style="356" customWidth="1"/>
    <col min="23" max="23" width="16.33203125" style="356" customWidth="1"/>
    <col min="24" max="24" width="12.33203125" style="356" customWidth="1"/>
    <col min="25" max="25" width="15" style="356" customWidth="1"/>
    <col min="26" max="26" width="11" style="356" customWidth="1"/>
    <col min="27" max="27" width="15" style="356" customWidth="1"/>
    <col min="28" max="28" width="16.33203125" style="356" customWidth="1"/>
    <col min="29" max="29" width="11" style="356" customWidth="1"/>
    <col min="30" max="30" width="15" style="356" customWidth="1"/>
    <col min="31" max="31" width="16.33203125" style="356" customWidth="1"/>
    <col min="32" max="43" width="9.33203125" style="356"/>
    <col min="44" max="55" width="0" style="356" hidden="1" customWidth="1"/>
    <col min="56" max="56" width="9.33203125" style="356" hidden="1" customWidth="1"/>
    <col min="57" max="57" width="5.6640625" style="356" hidden="1" customWidth="1"/>
    <col min="58" max="61" width="4.6640625" style="356" hidden="1" customWidth="1"/>
    <col min="62" max="62" width="2.1640625" style="356" hidden="1" customWidth="1"/>
    <col min="63" max="63" width="9.33203125" style="356" hidden="1" customWidth="1"/>
    <col min="64" max="64" width="8.6640625" style="356" hidden="1" customWidth="1"/>
    <col min="65" max="65" width="14.5" style="356" hidden="1" customWidth="1"/>
    <col min="66" max="66" width="9.83203125" style="356" hidden="1" customWidth="1"/>
    <col min="67" max="67" width="12" style="356" hidden="1" customWidth="1"/>
    <col min="68" max="68" width="12.33203125" style="356" hidden="1" customWidth="1"/>
    <col min="69" max="69" width="7.1640625" style="356" hidden="1" customWidth="1"/>
    <col min="70" max="71" width="6.6640625" style="356" hidden="1" customWidth="1"/>
    <col min="72" max="78" width="0" style="356" hidden="1" customWidth="1"/>
  </cols>
  <sheetData>
    <row r="1" spans="1:78" s="354" customFormat="1" x14ac:dyDescent="0.2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356"/>
      <c r="BQ1" s="356"/>
      <c r="BR1" s="356"/>
      <c r="BS1" s="356"/>
      <c r="BT1" s="356"/>
      <c r="BU1" s="356"/>
      <c r="BV1" s="356"/>
      <c r="BW1" s="356"/>
      <c r="BX1" s="356"/>
      <c r="BY1" s="356"/>
      <c r="BZ1" s="356"/>
    </row>
    <row r="2" spans="1:78" s="354" customFormat="1" ht="36.950000000000003" customHeight="1" x14ac:dyDescent="0.2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7" t="s">
        <v>121</v>
      </c>
      <c r="AU2" s="356"/>
      <c r="AV2" s="356"/>
      <c r="AW2" s="356"/>
      <c r="AX2" s="356"/>
      <c r="AY2" s="356"/>
      <c r="AZ2" s="356"/>
      <c r="BA2" s="356"/>
      <c r="BB2" s="356"/>
      <c r="BC2" s="356"/>
      <c r="BD2" s="356"/>
      <c r="BE2" s="356"/>
      <c r="BF2" s="356"/>
      <c r="BG2" s="356"/>
      <c r="BH2" s="356"/>
      <c r="BI2" s="356"/>
      <c r="BJ2" s="356"/>
      <c r="BK2" s="356"/>
      <c r="BL2" s="356"/>
      <c r="BM2" s="356"/>
      <c r="BN2" s="356"/>
      <c r="BO2" s="356"/>
      <c r="BP2" s="356"/>
      <c r="BQ2" s="356"/>
      <c r="BR2" s="356"/>
      <c r="BS2" s="356"/>
      <c r="BT2" s="356"/>
      <c r="BU2" s="356"/>
      <c r="BV2" s="356"/>
      <c r="BW2" s="356"/>
      <c r="BX2" s="356"/>
      <c r="BY2" s="356"/>
      <c r="BZ2" s="356"/>
    </row>
    <row r="3" spans="1:78" s="354" customFormat="1" ht="6.95" customHeight="1" x14ac:dyDescent="0.2">
      <c r="A3" s="356"/>
      <c r="B3" s="358"/>
      <c r="C3" s="359"/>
      <c r="D3" s="359"/>
      <c r="E3" s="359"/>
      <c r="F3" s="359"/>
      <c r="G3" s="359"/>
      <c r="H3" s="359"/>
      <c r="I3" s="359"/>
      <c r="J3" s="359"/>
      <c r="K3" s="359"/>
      <c r="L3" s="360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6"/>
      <c r="AS3" s="356"/>
      <c r="AT3" s="357" t="s">
        <v>84</v>
      </c>
      <c r="AU3" s="356"/>
      <c r="AV3" s="356"/>
      <c r="AW3" s="356"/>
      <c r="AX3" s="356"/>
      <c r="AY3" s="356"/>
      <c r="AZ3" s="356"/>
      <c r="BA3" s="356"/>
      <c r="BB3" s="356"/>
      <c r="BC3" s="356"/>
      <c r="BD3" s="356"/>
      <c r="BE3" s="356"/>
      <c r="BF3" s="356"/>
      <c r="BG3" s="356"/>
      <c r="BH3" s="356"/>
      <c r="BI3" s="356"/>
      <c r="BJ3" s="356"/>
      <c r="BK3" s="356"/>
      <c r="BL3" s="356"/>
      <c r="BM3" s="356"/>
      <c r="BN3" s="356"/>
      <c r="BO3" s="356"/>
      <c r="BP3" s="356"/>
      <c r="BQ3" s="356"/>
      <c r="BR3" s="356"/>
      <c r="BS3" s="356"/>
      <c r="BT3" s="356"/>
      <c r="BU3" s="356"/>
      <c r="BV3" s="356"/>
      <c r="BW3" s="356"/>
      <c r="BX3" s="356"/>
      <c r="BY3" s="356"/>
      <c r="BZ3" s="356"/>
    </row>
    <row r="4" spans="1:78" s="354" customFormat="1" ht="24.95" customHeight="1" x14ac:dyDescent="0.2">
      <c r="A4" s="356"/>
      <c r="B4" s="360"/>
      <c r="C4" s="356"/>
      <c r="D4" s="361" t="s">
        <v>122</v>
      </c>
      <c r="E4" s="356"/>
      <c r="F4" s="356"/>
      <c r="G4" s="356"/>
      <c r="H4" s="356"/>
      <c r="I4" s="356"/>
      <c r="J4" s="356"/>
      <c r="K4" s="356"/>
      <c r="L4" s="360"/>
      <c r="M4" s="362" t="s">
        <v>10</v>
      </c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356"/>
      <c r="AS4" s="356"/>
      <c r="AT4" s="357" t="s">
        <v>4</v>
      </c>
      <c r="AU4" s="356"/>
      <c r="AV4" s="356"/>
      <c r="AW4" s="356"/>
      <c r="AX4" s="356"/>
      <c r="AY4" s="356"/>
      <c r="AZ4" s="356"/>
      <c r="BA4" s="356"/>
      <c r="BB4" s="356"/>
      <c r="BC4" s="356"/>
      <c r="BD4" s="356"/>
      <c r="BE4" s="356"/>
      <c r="BF4" s="356"/>
      <c r="BG4" s="356"/>
      <c r="BH4" s="356"/>
      <c r="BI4" s="356"/>
      <c r="BJ4" s="356"/>
      <c r="BK4" s="356"/>
      <c r="BL4" s="356"/>
      <c r="BM4" s="356"/>
      <c r="BN4" s="356"/>
      <c r="BO4" s="356"/>
      <c r="BP4" s="356"/>
      <c r="BQ4" s="356"/>
      <c r="BR4" s="356"/>
      <c r="BS4" s="356"/>
      <c r="BT4" s="356"/>
      <c r="BU4" s="356"/>
      <c r="BV4" s="356"/>
      <c r="BW4" s="356"/>
      <c r="BX4" s="356"/>
      <c r="BY4" s="356"/>
      <c r="BZ4" s="356"/>
    </row>
    <row r="5" spans="1:78" s="354" customFormat="1" ht="6.95" customHeight="1" x14ac:dyDescent="0.2">
      <c r="A5" s="356"/>
      <c r="B5" s="360"/>
      <c r="C5" s="356"/>
      <c r="D5" s="356"/>
      <c r="E5" s="356"/>
      <c r="F5" s="356"/>
      <c r="G5" s="356"/>
      <c r="H5" s="356"/>
      <c r="I5" s="356"/>
      <c r="J5" s="356"/>
      <c r="K5" s="356"/>
      <c r="L5" s="360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356"/>
      <c r="AQ5" s="356"/>
      <c r="AR5" s="356"/>
      <c r="AS5" s="356"/>
      <c r="AT5" s="356"/>
      <c r="AU5" s="356"/>
      <c r="AV5" s="356"/>
      <c r="AW5" s="356"/>
      <c r="AX5" s="356"/>
      <c r="AY5" s="356"/>
      <c r="AZ5" s="356"/>
      <c r="BA5" s="356"/>
      <c r="BB5" s="356"/>
      <c r="BC5" s="356"/>
      <c r="BD5" s="356"/>
      <c r="BE5" s="356"/>
      <c r="BF5" s="356"/>
      <c r="BG5" s="356"/>
      <c r="BH5" s="356"/>
      <c r="BI5" s="356"/>
      <c r="BJ5" s="356"/>
      <c r="BK5" s="356"/>
      <c r="BL5" s="356"/>
      <c r="BM5" s="356"/>
      <c r="BN5" s="356"/>
      <c r="BO5" s="356"/>
      <c r="BP5" s="356"/>
      <c r="BQ5" s="356"/>
      <c r="BR5" s="356"/>
      <c r="BS5" s="356"/>
      <c r="BT5" s="356"/>
      <c r="BU5" s="356"/>
      <c r="BV5" s="356"/>
      <c r="BW5" s="356"/>
      <c r="BX5" s="356"/>
      <c r="BY5" s="356"/>
      <c r="BZ5" s="356"/>
    </row>
    <row r="6" spans="1:78" s="354" customFormat="1" ht="12" customHeight="1" x14ac:dyDescent="0.2">
      <c r="A6" s="356"/>
      <c r="B6" s="360"/>
      <c r="C6" s="356"/>
      <c r="D6" s="363" t="s">
        <v>16</v>
      </c>
      <c r="E6" s="356"/>
      <c r="F6" s="356"/>
      <c r="G6" s="356"/>
      <c r="H6" s="356"/>
      <c r="I6" s="356"/>
      <c r="J6" s="356"/>
      <c r="K6" s="356"/>
      <c r="L6" s="360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6"/>
      <c r="AT6" s="356"/>
      <c r="AU6" s="356"/>
      <c r="AV6" s="356"/>
      <c r="AW6" s="356"/>
      <c r="AX6" s="356"/>
      <c r="AY6" s="356"/>
      <c r="AZ6" s="356"/>
      <c r="BA6" s="356"/>
      <c r="BB6" s="356"/>
      <c r="BC6" s="356"/>
      <c r="BD6" s="356"/>
      <c r="BE6" s="356"/>
      <c r="BF6" s="356"/>
      <c r="BG6" s="356"/>
      <c r="BH6" s="356"/>
      <c r="BI6" s="356"/>
      <c r="BJ6" s="356"/>
      <c r="BK6" s="356"/>
      <c r="BL6" s="356"/>
      <c r="BM6" s="356"/>
      <c r="BN6" s="356"/>
      <c r="BO6" s="356"/>
      <c r="BP6" s="356"/>
      <c r="BQ6" s="356"/>
      <c r="BR6" s="356"/>
      <c r="BS6" s="356"/>
      <c r="BT6" s="356"/>
      <c r="BU6" s="356"/>
      <c r="BV6" s="356"/>
      <c r="BW6" s="356"/>
      <c r="BX6" s="356"/>
      <c r="BY6" s="356"/>
      <c r="BZ6" s="356"/>
    </row>
    <row r="7" spans="1:78" s="354" customFormat="1" ht="16.5" customHeight="1" x14ac:dyDescent="0.2">
      <c r="A7" s="356"/>
      <c r="B7" s="360"/>
      <c r="C7" s="356"/>
      <c r="D7" s="356"/>
      <c r="E7" s="545" t="str">
        <f>'Rekapitulace stavby'!K6</f>
        <v>Předávací stanice, Budovcova 1325</v>
      </c>
      <c r="F7" s="546"/>
      <c r="G7" s="546"/>
      <c r="H7" s="546"/>
      <c r="I7" s="356"/>
      <c r="J7" s="356"/>
      <c r="K7" s="356"/>
      <c r="L7" s="360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6"/>
      <c r="BC7" s="356"/>
      <c r="BD7" s="356"/>
      <c r="BE7" s="356"/>
      <c r="BF7" s="356"/>
      <c r="BG7" s="356"/>
      <c r="BH7" s="356"/>
      <c r="BI7" s="356"/>
      <c r="BJ7" s="356"/>
      <c r="BK7" s="356"/>
      <c r="BL7" s="356"/>
      <c r="BM7" s="356"/>
      <c r="BN7" s="356"/>
      <c r="BO7" s="356"/>
      <c r="BP7" s="356"/>
      <c r="BQ7" s="356"/>
      <c r="BR7" s="356"/>
      <c r="BS7" s="356"/>
      <c r="BT7" s="356"/>
      <c r="BU7" s="356"/>
      <c r="BV7" s="356"/>
      <c r="BW7" s="356"/>
      <c r="BX7" s="356"/>
      <c r="BY7" s="356"/>
      <c r="BZ7" s="356"/>
    </row>
    <row r="8" spans="1:78" s="2" customFormat="1" ht="12" customHeight="1" x14ac:dyDescent="0.2">
      <c r="A8" s="364"/>
      <c r="B8" s="365"/>
      <c r="C8" s="364"/>
      <c r="D8" s="363" t="s">
        <v>123</v>
      </c>
      <c r="E8" s="364"/>
      <c r="F8" s="364"/>
      <c r="G8" s="364"/>
      <c r="H8" s="364"/>
      <c r="I8" s="364"/>
      <c r="J8" s="364"/>
      <c r="K8" s="364"/>
      <c r="L8" s="366"/>
      <c r="M8" s="367"/>
      <c r="N8" s="367"/>
      <c r="O8" s="367"/>
      <c r="P8" s="367"/>
      <c r="Q8" s="367"/>
      <c r="R8" s="367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7"/>
      <c r="AG8" s="367"/>
      <c r="AH8" s="367"/>
      <c r="AI8" s="367"/>
      <c r="AJ8" s="367"/>
      <c r="AK8" s="367"/>
      <c r="AL8" s="367"/>
      <c r="AM8" s="367"/>
      <c r="AN8" s="367"/>
      <c r="AO8" s="367"/>
      <c r="AP8" s="367"/>
      <c r="AQ8" s="367"/>
      <c r="AR8" s="367"/>
      <c r="AS8" s="367"/>
      <c r="AT8" s="367"/>
      <c r="AU8" s="367"/>
      <c r="AV8" s="367"/>
      <c r="AW8" s="367"/>
      <c r="AX8" s="367"/>
      <c r="AY8" s="367"/>
      <c r="AZ8" s="367"/>
      <c r="BA8" s="367"/>
      <c r="BB8" s="367"/>
      <c r="BC8" s="367"/>
      <c r="BD8" s="367"/>
      <c r="BE8" s="367"/>
      <c r="BF8" s="367"/>
      <c r="BG8" s="367"/>
      <c r="BH8" s="367"/>
      <c r="BI8" s="367"/>
      <c r="BJ8" s="367"/>
      <c r="BK8" s="367"/>
      <c r="BL8" s="367"/>
      <c r="BM8" s="367"/>
      <c r="BN8" s="367"/>
      <c r="BO8" s="367"/>
      <c r="BP8" s="367"/>
      <c r="BQ8" s="367"/>
      <c r="BR8" s="367"/>
      <c r="BS8" s="367"/>
      <c r="BT8" s="367"/>
      <c r="BU8" s="367"/>
      <c r="BV8" s="367"/>
      <c r="BW8" s="367"/>
      <c r="BX8" s="367"/>
      <c r="BY8" s="367"/>
      <c r="BZ8" s="367"/>
    </row>
    <row r="9" spans="1:78" s="2" customFormat="1" ht="16.5" customHeight="1" x14ac:dyDescent="0.2">
      <c r="A9" s="364"/>
      <c r="B9" s="365"/>
      <c r="C9" s="364"/>
      <c r="D9" s="364"/>
      <c r="E9" s="547" t="s">
        <v>1966</v>
      </c>
      <c r="F9" s="548"/>
      <c r="G9" s="548"/>
      <c r="H9" s="548"/>
      <c r="I9" s="364"/>
      <c r="J9" s="364"/>
      <c r="K9" s="364"/>
      <c r="L9" s="366"/>
      <c r="M9" s="367"/>
      <c r="N9" s="367"/>
      <c r="O9" s="367"/>
      <c r="P9" s="367"/>
      <c r="Q9" s="367"/>
      <c r="R9" s="367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7"/>
      <c r="AX9" s="367"/>
      <c r="AY9" s="367"/>
      <c r="AZ9" s="367"/>
      <c r="BA9" s="367"/>
      <c r="BB9" s="367"/>
      <c r="BC9" s="367"/>
      <c r="BD9" s="367"/>
      <c r="BE9" s="367"/>
      <c r="BF9" s="367"/>
      <c r="BG9" s="367"/>
      <c r="BH9" s="367"/>
      <c r="BI9" s="367"/>
      <c r="BJ9" s="367"/>
      <c r="BK9" s="367"/>
      <c r="BL9" s="367"/>
      <c r="BM9" s="367"/>
      <c r="BN9" s="367"/>
      <c r="BO9" s="367"/>
      <c r="BP9" s="367"/>
      <c r="BQ9" s="367"/>
      <c r="BR9" s="367"/>
      <c r="BS9" s="367"/>
      <c r="BT9" s="367"/>
      <c r="BU9" s="367"/>
      <c r="BV9" s="367"/>
      <c r="BW9" s="367"/>
      <c r="BX9" s="367"/>
      <c r="BY9" s="367"/>
      <c r="BZ9" s="367"/>
    </row>
    <row r="10" spans="1:78" s="2" customFormat="1" x14ac:dyDescent="0.2">
      <c r="A10" s="364"/>
      <c r="B10" s="365"/>
      <c r="C10" s="364"/>
      <c r="D10" s="364"/>
      <c r="E10" s="364"/>
      <c r="F10" s="364"/>
      <c r="G10" s="364"/>
      <c r="H10" s="364"/>
      <c r="I10" s="364"/>
      <c r="J10" s="364"/>
      <c r="K10" s="364"/>
      <c r="L10" s="366"/>
      <c r="M10" s="367"/>
      <c r="N10" s="367"/>
      <c r="O10" s="367"/>
      <c r="P10" s="367"/>
      <c r="Q10" s="367"/>
      <c r="R10" s="367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67"/>
      <c r="AQ10" s="367"/>
      <c r="AR10" s="367"/>
      <c r="AS10" s="367"/>
      <c r="AT10" s="367"/>
      <c r="AU10" s="367"/>
      <c r="AV10" s="367"/>
      <c r="AW10" s="367"/>
      <c r="AX10" s="367"/>
      <c r="AY10" s="367"/>
      <c r="AZ10" s="367"/>
      <c r="BA10" s="367"/>
      <c r="BB10" s="367"/>
      <c r="BC10" s="367"/>
      <c r="BD10" s="367"/>
      <c r="BE10" s="367"/>
      <c r="BF10" s="367"/>
      <c r="BG10" s="367"/>
      <c r="BH10" s="367"/>
      <c r="BI10" s="367"/>
      <c r="BJ10" s="367"/>
      <c r="BK10" s="367"/>
      <c r="BL10" s="367"/>
      <c r="BM10" s="367"/>
      <c r="BN10" s="367"/>
      <c r="BO10" s="367"/>
      <c r="BP10" s="367"/>
      <c r="BQ10" s="367"/>
      <c r="BR10" s="367"/>
      <c r="BS10" s="367"/>
      <c r="BT10" s="367"/>
      <c r="BU10" s="367"/>
      <c r="BV10" s="367"/>
      <c r="BW10" s="367"/>
      <c r="BX10" s="367"/>
      <c r="BY10" s="367"/>
      <c r="BZ10" s="367"/>
    </row>
    <row r="11" spans="1:78" s="2" customFormat="1" ht="12" customHeight="1" x14ac:dyDescent="0.2">
      <c r="A11" s="364"/>
      <c r="B11" s="365"/>
      <c r="C11" s="364"/>
      <c r="D11" s="363" t="s">
        <v>18</v>
      </c>
      <c r="E11" s="364"/>
      <c r="F11" s="368" t="s">
        <v>19</v>
      </c>
      <c r="G11" s="364"/>
      <c r="H11" s="364"/>
      <c r="I11" s="363" t="s">
        <v>20</v>
      </c>
      <c r="J11" s="368" t="s">
        <v>19</v>
      </c>
      <c r="K11" s="364"/>
      <c r="L11" s="366"/>
      <c r="M11" s="367"/>
      <c r="N11" s="367"/>
      <c r="O11" s="367"/>
      <c r="P11" s="367"/>
      <c r="Q11" s="367"/>
      <c r="R11" s="367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  <c r="AW11" s="367"/>
      <c r="AX11" s="367"/>
      <c r="AY11" s="367"/>
      <c r="AZ11" s="367"/>
      <c r="BA11" s="367"/>
      <c r="BB11" s="367"/>
      <c r="BC11" s="367"/>
      <c r="BD11" s="367"/>
      <c r="BE11" s="367"/>
      <c r="BF11" s="367"/>
      <c r="BG11" s="367"/>
      <c r="BH11" s="367"/>
      <c r="BI11" s="367"/>
      <c r="BJ11" s="367"/>
      <c r="BK11" s="367"/>
      <c r="BL11" s="367"/>
      <c r="BM11" s="367"/>
      <c r="BN11" s="367"/>
      <c r="BO11" s="367"/>
      <c r="BP11" s="367"/>
      <c r="BQ11" s="367"/>
      <c r="BR11" s="367"/>
      <c r="BS11" s="367"/>
      <c r="BT11" s="367"/>
      <c r="BU11" s="367"/>
      <c r="BV11" s="367"/>
      <c r="BW11" s="367"/>
      <c r="BX11" s="367"/>
      <c r="BY11" s="367"/>
      <c r="BZ11" s="367"/>
    </row>
    <row r="12" spans="1:78" s="2" customFormat="1" ht="12" customHeight="1" x14ac:dyDescent="0.2">
      <c r="A12" s="364"/>
      <c r="B12" s="365"/>
      <c r="C12" s="364"/>
      <c r="D12" s="363" t="s">
        <v>21</v>
      </c>
      <c r="E12" s="364"/>
      <c r="F12" s="368" t="s">
        <v>22</v>
      </c>
      <c r="G12" s="364"/>
      <c r="H12" s="364"/>
      <c r="I12" s="363" t="s">
        <v>23</v>
      </c>
      <c r="J12" s="369" t="str">
        <f>'Rekapitulace stavby'!AN8</f>
        <v>15. 12. 2024</v>
      </c>
      <c r="K12" s="364"/>
      <c r="L12" s="366"/>
      <c r="M12" s="367"/>
      <c r="N12" s="367"/>
      <c r="O12" s="367"/>
      <c r="P12" s="367"/>
      <c r="Q12" s="367"/>
      <c r="R12" s="367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7"/>
      <c r="AT12" s="367"/>
      <c r="AU12" s="367"/>
      <c r="AV12" s="367"/>
      <c r="AW12" s="367"/>
      <c r="AX12" s="367"/>
      <c r="AY12" s="367"/>
      <c r="AZ12" s="367"/>
      <c r="BA12" s="367"/>
      <c r="BB12" s="367"/>
      <c r="BC12" s="367"/>
      <c r="BD12" s="367"/>
      <c r="BE12" s="367"/>
      <c r="BF12" s="367"/>
      <c r="BG12" s="367"/>
      <c r="BH12" s="367"/>
      <c r="BI12" s="367"/>
      <c r="BJ12" s="367"/>
      <c r="BK12" s="367"/>
      <c r="BL12" s="367"/>
      <c r="BM12" s="367"/>
      <c r="BN12" s="367"/>
      <c r="BO12" s="367"/>
      <c r="BP12" s="367"/>
      <c r="BQ12" s="367"/>
      <c r="BR12" s="367"/>
      <c r="BS12" s="367"/>
      <c r="BT12" s="367"/>
      <c r="BU12" s="367"/>
      <c r="BV12" s="367"/>
      <c r="BW12" s="367"/>
      <c r="BX12" s="367"/>
      <c r="BY12" s="367"/>
      <c r="BZ12" s="367"/>
    </row>
    <row r="13" spans="1:78" s="2" customFormat="1" ht="10.9" customHeight="1" x14ac:dyDescent="0.2">
      <c r="A13" s="364"/>
      <c r="B13" s="365"/>
      <c r="C13" s="364"/>
      <c r="D13" s="364"/>
      <c r="E13" s="364"/>
      <c r="F13" s="364"/>
      <c r="G13" s="364"/>
      <c r="H13" s="364"/>
      <c r="I13" s="364"/>
      <c r="J13" s="364"/>
      <c r="K13" s="364"/>
      <c r="L13" s="366"/>
      <c r="M13" s="367"/>
      <c r="N13" s="367"/>
      <c r="O13" s="367"/>
      <c r="P13" s="367"/>
      <c r="Q13" s="367"/>
      <c r="R13" s="367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7"/>
      <c r="AG13" s="367"/>
      <c r="AH13" s="367"/>
      <c r="AI13" s="367"/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  <c r="BC13" s="367"/>
      <c r="BD13" s="367"/>
      <c r="BE13" s="367"/>
      <c r="BF13" s="367"/>
      <c r="BG13" s="367"/>
      <c r="BH13" s="367"/>
      <c r="BI13" s="367"/>
      <c r="BJ13" s="367"/>
      <c r="BK13" s="367"/>
      <c r="BL13" s="367"/>
      <c r="BM13" s="367"/>
      <c r="BN13" s="367"/>
      <c r="BO13" s="367"/>
      <c r="BP13" s="367"/>
      <c r="BQ13" s="367"/>
      <c r="BR13" s="367"/>
      <c r="BS13" s="367"/>
      <c r="BT13" s="367"/>
      <c r="BU13" s="367"/>
      <c r="BV13" s="367"/>
      <c r="BW13" s="367"/>
      <c r="BX13" s="367"/>
      <c r="BY13" s="367"/>
      <c r="BZ13" s="367"/>
    </row>
    <row r="14" spans="1:78" s="2" customFormat="1" ht="12" customHeight="1" x14ac:dyDescent="0.2">
      <c r="A14" s="364"/>
      <c r="B14" s="365"/>
      <c r="C14" s="364"/>
      <c r="D14" s="363" t="s">
        <v>25</v>
      </c>
      <c r="E14" s="364"/>
      <c r="F14" s="364"/>
      <c r="G14" s="364"/>
      <c r="H14" s="364"/>
      <c r="I14" s="363" t="s">
        <v>26</v>
      </c>
      <c r="J14" s="368" t="s">
        <v>27</v>
      </c>
      <c r="K14" s="364"/>
      <c r="L14" s="366"/>
      <c r="M14" s="367"/>
      <c r="N14" s="367"/>
      <c r="O14" s="367"/>
      <c r="P14" s="367"/>
      <c r="Q14" s="367"/>
      <c r="R14" s="367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7"/>
      <c r="AG14" s="367"/>
      <c r="AH14" s="367"/>
      <c r="AI14" s="367"/>
      <c r="AJ14" s="367"/>
      <c r="AK14" s="367"/>
      <c r="AL14" s="367"/>
      <c r="AM14" s="367"/>
      <c r="AN14" s="367"/>
      <c r="AO14" s="367"/>
      <c r="AP14" s="367"/>
      <c r="AQ14" s="367"/>
      <c r="AR14" s="367"/>
      <c r="AS14" s="367"/>
      <c r="AT14" s="367"/>
      <c r="AU14" s="367"/>
      <c r="AV14" s="367"/>
      <c r="AW14" s="367"/>
      <c r="AX14" s="367"/>
      <c r="AY14" s="367"/>
      <c r="AZ14" s="367"/>
      <c r="BA14" s="367"/>
      <c r="BB14" s="367"/>
      <c r="BC14" s="367"/>
      <c r="BD14" s="367"/>
      <c r="BE14" s="367"/>
      <c r="BF14" s="367"/>
      <c r="BG14" s="367"/>
      <c r="BH14" s="367"/>
      <c r="BI14" s="367"/>
      <c r="BJ14" s="367"/>
      <c r="BK14" s="367"/>
      <c r="BL14" s="367"/>
      <c r="BM14" s="367"/>
      <c r="BN14" s="367"/>
      <c r="BO14" s="367"/>
      <c r="BP14" s="367"/>
      <c r="BQ14" s="367"/>
      <c r="BR14" s="367"/>
      <c r="BS14" s="367"/>
      <c r="BT14" s="367"/>
      <c r="BU14" s="367"/>
      <c r="BV14" s="367"/>
      <c r="BW14" s="367"/>
      <c r="BX14" s="367"/>
      <c r="BY14" s="367"/>
      <c r="BZ14" s="367"/>
    </row>
    <row r="15" spans="1:78" s="2" customFormat="1" ht="18" customHeight="1" x14ac:dyDescent="0.2">
      <c r="A15" s="364"/>
      <c r="B15" s="365"/>
      <c r="C15" s="364"/>
      <c r="D15" s="364"/>
      <c r="E15" s="368" t="s">
        <v>28</v>
      </c>
      <c r="F15" s="364"/>
      <c r="G15" s="364"/>
      <c r="H15" s="364"/>
      <c r="I15" s="363" t="s">
        <v>29</v>
      </c>
      <c r="J15" s="368" t="s">
        <v>19</v>
      </c>
      <c r="K15" s="364"/>
      <c r="L15" s="366"/>
      <c r="M15" s="367"/>
      <c r="N15" s="367"/>
      <c r="O15" s="367"/>
      <c r="P15" s="367"/>
      <c r="Q15" s="367"/>
      <c r="R15" s="367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7"/>
      <c r="AG15" s="367"/>
      <c r="AH15" s="367"/>
      <c r="AI15" s="367"/>
      <c r="AJ15" s="367"/>
      <c r="AK15" s="367"/>
      <c r="AL15" s="367"/>
      <c r="AM15" s="367"/>
      <c r="AN15" s="367"/>
      <c r="AO15" s="367"/>
      <c r="AP15" s="367"/>
      <c r="AQ15" s="367"/>
      <c r="AR15" s="367"/>
      <c r="AS15" s="367"/>
      <c r="AT15" s="367"/>
      <c r="AU15" s="367"/>
      <c r="AV15" s="367"/>
      <c r="AW15" s="367"/>
      <c r="AX15" s="367"/>
      <c r="AY15" s="367"/>
      <c r="AZ15" s="367"/>
      <c r="BA15" s="367"/>
      <c r="BB15" s="367"/>
      <c r="BC15" s="367"/>
      <c r="BD15" s="367"/>
      <c r="BE15" s="367"/>
      <c r="BF15" s="367"/>
      <c r="BG15" s="367"/>
      <c r="BH15" s="367"/>
      <c r="BI15" s="367"/>
      <c r="BJ15" s="367"/>
      <c r="BK15" s="367"/>
      <c r="BL15" s="367"/>
      <c r="BM15" s="367"/>
      <c r="BN15" s="367"/>
      <c r="BO15" s="367"/>
      <c r="BP15" s="367"/>
      <c r="BQ15" s="367"/>
      <c r="BR15" s="367"/>
      <c r="BS15" s="367"/>
      <c r="BT15" s="367"/>
      <c r="BU15" s="367"/>
      <c r="BV15" s="367"/>
      <c r="BW15" s="367"/>
      <c r="BX15" s="367"/>
      <c r="BY15" s="367"/>
      <c r="BZ15" s="367"/>
    </row>
    <row r="16" spans="1:78" s="2" customFormat="1" ht="6.95" customHeight="1" x14ac:dyDescent="0.2">
      <c r="A16" s="364"/>
      <c r="B16" s="365"/>
      <c r="C16" s="364"/>
      <c r="D16" s="364"/>
      <c r="E16" s="364"/>
      <c r="F16" s="364"/>
      <c r="G16" s="364"/>
      <c r="H16" s="364"/>
      <c r="I16" s="364"/>
      <c r="J16" s="364"/>
      <c r="K16" s="364"/>
      <c r="L16" s="366"/>
      <c r="M16" s="367"/>
      <c r="N16" s="367"/>
      <c r="O16" s="367"/>
      <c r="P16" s="367"/>
      <c r="Q16" s="367"/>
      <c r="R16" s="367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7"/>
      <c r="AG16" s="367"/>
      <c r="AH16" s="367"/>
      <c r="AI16" s="367"/>
      <c r="AJ16" s="367"/>
      <c r="AK16" s="367"/>
      <c r="AL16" s="367"/>
      <c r="AM16" s="367"/>
      <c r="AN16" s="367"/>
      <c r="AO16" s="367"/>
      <c r="AP16" s="367"/>
      <c r="AQ16" s="367"/>
      <c r="AR16" s="367"/>
      <c r="AS16" s="367"/>
      <c r="AT16" s="367"/>
      <c r="AU16" s="367"/>
      <c r="AV16" s="367"/>
      <c r="AW16" s="367"/>
      <c r="AX16" s="367"/>
      <c r="AY16" s="367"/>
      <c r="AZ16" s="367"/>
      <c r="BA16" s="367"/>
      <c r="BB16" s="367"/>
      <c r="BC16" s="367"/>
      <c r="BD16" s="367"/>
      <c r="BE16" s="367"/>
      <c r="BF16" s="367"/>
      <c r="BG16" s="367"/>
      <c r="BH16" s="367"/>
      <c r="BI16" s="367"/>
      <c r="BJ16" s="367"/>
      <c r="BK16" s="367"/>
      <c r="BL16" s="367"/>
      <c r="BM16" s="367"/>
      <c r="BN16" s="367"/>
      <c r="BO16" s="367"/>
      <c r="BP16" s="367"/>
      <c r="BQ16" s="367"/>
      <c r="BR16" s="367"/>
      <c r="BS16" s="367"/>
      <c r="BT16" s="367"/>
      <c r="BU16" s="367"/>
      <c r="BV16" s="367"/>
      <c r="BW16" s="367"/>
      <c r="BX16" s="367"/>
      <c r="BY16" s="367"/>
      <c r="BZ16" s="367"/>
    </row>
    <row r="17" spans="1:78" s="2" customFormat="1" ht="12" customHeight="1" x14ac:dyDescent="0.2">
      <c r="A17" s="364"/>
      <c r="B17" s="365"/>
      <c r="C17" s="364"/>
      <c r="D17" s="363" t="s">
        <v>30</v>
      </c>
      <c r="E17" s="364"/>
      <c r="F17" s="364"/>
      <c r="G17" s="364"/>
      <c r="H17" s="364"/>
      <c r="I17" s="363" t="s">
        <v>26</v>
      </c>
      <c r="J17" s="355" t="str">
        <f>'Rekapitulace stavby'!AN13</f>
        <v>Vyplň údaj</v>
      </c>
      <c r="K17" s="364"/>
      <c r="L17" s="366"/>
      <c r="M17" s="367"/>
      <c r="N17" s="367"/>
      <c r="O17" s="367"/>
      <c r="P17" s="367"/>
      <c r="Q17" s="367"/>
      <c r="R17" s="367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7"/>
      <c r="AG17" s="367"/>
      <c r="AH17" s="367"/>
      <c r="AI17" s="367"/>
      <c r="AJ17" s="367"/>
      <c r="AK17" s="367"/>
      <c r="AL17" s="367"/>
      <c r="AM17" s="367"/>
      <c r="AN17" s="367"/>
      <c r="AO17" s="367"/>
      <c r="AP17" s="367"/>
      <c r="AQ17" s="367"/>
      <c r="AR17" s="367"/>
      <c r="AS17" s="367"/>
      <c r="AT17" s="367"/>
      <c r="AU17" s="367"/>
      <c r="AV17" s="367"/>
      <c r="AW17" s="367"/>
      <c r="AX17" s="367"/>
      <c r="AY17" s="367"/>
      <c r="AZ17" s="367"/>
      <c r="BA17" s="367"/>
      <c r="BB17" s="367"/>
      <c r="BC17" s="367"/>
      <c r="BD17" s="367"/>
      <c r="BE17" s="367"/>
      <c r="BF17" s="367"/>
      <c r="BG17" s="367"/>
      <c r="BH17" s="367"/>
      <c r="BI17" s="367"/>
      <c r="BJ17" s="367"/>
      <c r="BK17" s="367"/>
      <c r="BL17" s="367"/>
      <c r="BM17" s="367"/>
      <c r="BN17" s="367"/>
      <c r="BO17" s="367"/>
      <c r="BP17" s="367"/>
      <c r="BQ17" s="367"/>
      <c r="BR17" s="367"/>
      <c r="BS17" s="367"/>
      <c r="BT17" s="367"/>
      <c r="BU17" s="367"/>
      <c r="BV17" s="367"/>
      <c r="BW17" s="367"/>
      <c r="BX17" s="367"/>
      <c r="BY17" s="367"/>
      <c r="BZ17" s="367"/>
    </row>
    <row r="18" spans="1:78" s="2" customFormat="1" ht="18" customHeight="1" x14ac:dyDescent="0.2">
      <c r="A18" s="364"/>
      <c r="B18" s="365"/>
      <c r="C18" s="364"/>
      <c r="D18" s="364"/>
      <c r="E18" s="537" t="str">
        <f>'Rekapitulace stavby'!E14</f>
        <v>Vyplň údaj</v>
      </c>
      <c r="F18" s="538"/>
      <c r="G18" s="538"/>
      <c r="H18" s="538"/>
      <c r="I18" s="363" t="s">
        <v>29</v>
      </c>
      <c r="J18" s="355" t="str">
        <f>'Rekapitulace stavby'!AN14</f>
        <v>Vyplň údaj</v>
      </c>
      <c r="K18" s="364"/>
      <c r="L18" s="366"/>
      <c r="M18" s="367"/>
      <c r="N18" s="367"/>
      <c r="O18" s="367"/>
      <c r="P18" s="367"/>
      <c r="Q18" s="367"/>
      <c r="R18" s="367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7"/>
      <c r="AG18" s="367"/>
      <c r="AH18" s="367"/>
      <c r="AI18" s="367"/>
      <c r="AJ18" s="367"/>
      <c r="AK18" s="367"/>
      <c r="AL18" s="367"/>
      <c r="AM18" s="367"/>
      <c r="AN18" s="367"/>
      <c r="AO18" s="367"/>
      <c r="AP18" s="367"/>
      <c r="AQ18" s="367"/>
      <c r="AR18" s="367"/>
      <c r="AS18" s="367"/>
      <c r="AT18" s="367"/>
      <c r="AU18" s="367"/>
      <c r="AV18" s="367"/>
      <c r="AW18" s="367"/>
      <c r="AX18" s="367"/>
      <c r="AY18" s="367"/>
      <c r="AZ18" s="367"/>
      <c r="BA18" s="367"/>
      <c r="BB18" s="367"/>
      <c r="BC18" s="367"/>
      <c r="BD18" s="367"/>
      <c r="BE18" s="367"/>
      <c r="BF18" s="367"/>
      <c r="BG18" s="367"/>
      <c r="BH18" s="367"/>
      <c r="BI18" s="367"/>
      <c r="BJ18" s="367"/>
      <c r="BK18" s="367"/>
      <c r="BL18" s="367"/>
      <c r="BM18" s="367"/>
      <c r="BN18" s="367"/>
      <c r="BO18" s="367"/>
      <c r="BP18" s="367"/>
      <c r="BQ18" s="367"/>
      <c r="BR18" s="367"/>
      <c r="BS18" s="367"/>
      <c r="BT18" s="367"/>
      <c r="BU18" s="367"/>
      <c r="BV18" s="367"/>
      <c r="BW18" s="367"/>
      <c r="BX18" s="367"/>
      <c r="BY18" s="367"/>
      <c r="BZ18" s="367"/>
    </row>
    <row r="19" spans="1:78" s="2" customFormat="1" ht="6.95" customHeight="1" x14ac:dyDescent="0.2">
      <c r="A19" s="364"/>
      <c r="B19" s="365"/>
      <c r="C19" s="364"/>
      <c r="D19" s="364"/>
      <c r="E19" s="364"/>
      <c r="F19" s="364"/>
      <c r="G19" s="364"/>
      <c r="H19" s="364"/>
      <c r="I19" s="364"/>
      <c r="J19" s="364"/>
      <c r="K19" s="364"/>
      <c r="L19" s="366"/>
      <c r="M19" s="367"/>
      <c r="N19" s="367"/>
      <c r="O19" s="367"/>
      <c r="P19" s="367"/>
      <c r="Q19" s="367"/>
      <c r="R19" s="367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7"/>
      <c r="AG19" s="367"/>
      <c r="AH19" s="367"/>
      <c r="AI19" s="367"/>
      <c r="AJ19" s="367"/>
      <c r="AK19" s="367"/>
      <c r="AL19" s="367"/>
      <c r="AM19" s="367"/>
      <c r="AN19" s="367"/>
      <c r="AO19" s="367"/>
      <c r="AP19" s="367"/>
      <c r="AQ19" s="367"/>
      <c r="AR19" s="367"/>
      <c r="AS19" s="367"/>
      <c r="AT19" s="367"/>
      <c r="AU19" s="367"/>
      <c r="AV19" s="367"/>
      <c r="AW19" s="367"/>
      <c r="AX19" s="367"/>
      <c r="AY19" s="367"/>
      <c r="AZ19" s="367"/>
      <c r="BA19" s="367"/>
      <c r="BB19" s="367"/>
      <c r="BC19" s="367"/>
      <c r="BD19" s="367"/>
      <c r="BE19" s="367"/>
      <c r="BF19" s="367"/>
      <c r="BG19" s="367"/>
      <c r="BH19" s="367"/>
      <c r="BI19" s="367"/>
      <c r="BJ19" s="367"/>
      <c r="BK19" s="367"/>
      <c r="BL19" s="367"/>
      <c r="BM19" s="367"/>
      <c r="BN19" s="367"/>
      <c r="BO19" s="367"/>
      <c r="BP19" s="367"/>
      <c r="BQ19" s="367"/>
      <c r="BR19" s="367"/>
      <c r="BS19" s="367"/>
      <c r="BT19" s="367"/>
      <c r="BU19" s="367"/>
      <c r="BV19" s="367"/>
      <c r="BW19" s="367"/>
      <c r="BX19" s="367"/>
      <c r="BY19" s="367"/>
      <c r="BZ19" s="367"/>
    </row>
    <row r="20" spans="1:78" s="2" customFormat="1" ht="12" customHeight="1" x14ac:dyDescent="0.2">
      <c r="A20" s="364"/>
      <c r="B20" s="365"/>
      <c r="C20" s="364"/>
      <c r="D20" s="363" t="s">
        <v>32</v>
      </c>
      <c r="E20" s="364"/>
      <c r="F20" s="364"/>
      <c r="G20" s="364"/>
      <c r="H20" s="364"/>
      <c r="I20" s="363" t="s">
        <v>26</v>
      </c>
      <c r="J20" s="368" t="s">
        <v>33</v>
      </c>
      <c r="K20" s="364"/>
      <c r="L20" s="366"/>
      <c r="M20" s="367"/>
      <c r="N20" s="367"/>
      <c r="O20" s="367"/>
      <c r="P20" s="367"/>
      <c r="Q20" s="367"/>
      <c r="R20" s="367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7"/>
      <c r="AG20" s="367"/>
      <c r="AH20" s="367"/>
      <c r="AI20" s="367"/>
      <c r="AJ20" s="367"/>
      <c r="AK20" s="367"/>
      <c r="AL20" s="367"/>
      <c r="AM20" s="367"/>
      <c r="AN20" s="367"/>
      <c r="AO20" s="367"/>
      <c r="AP20" s="367"/>
      <c r="AQ20" s="367"/>
      <c r="AR20" s="367"/>
      <c r="AS20" s="367"/>
      <c r="AT20" s="367"/>
      <c r="AU20" s="367"/>
      <c r="AV20" s="367"/>
      <c r="AW20" s="367"/>
      <c r="AX20" s="367"/>
      <c r="AY20" s="367"/>
      <c r="AZ20" s="367"/>
      <c r="BA20" s="367"/>
      <c r="BB20" s="367"/>
      <c r="BC20" s="367"/>
      <c r="BD20" s="367"/>
      <c r="BE20" s="367"/>
      <c r="BF20" s="367"/>
      <c r="BG20" s="367"/>
      <c r="BH20" s="367"/>
      <c r="BI20" s="367"/>
      <c r="BJ20" s="367"/>
      <c r="BK20" s="367"/>
      <c r="BL20" s="367"/>
      <c r="BM20" s="367"/>
      <c r="BN20" s="367"/>
      <c r="BO20" s="367"/>
      <c r="BP20" s="367"/>
      <c r="BQ20" s="367"/>
      <c r="BR20" s="367"/>
      <c r="BS20" s="367"/>
      <c r="BT20" s="367"/>
      <c r="BU20" s="367"/>
      <c r="BV20" s="367"/>
      <c r="BW20" s="367"/>
      <c r="BX20" s="367"/>
      <c r="BY20" s="367"/>
      <c r="BZ20" s="367"/>
    </row>
    <row r="21" spans="1:78" s="2" customFormat="1" ht="18" customHeight="1" x14ac:dyDescent="0.2">
      <c r="A21" s="364"/>
      <c r="B21" s="365"/>
      <c r="C21" s="364"/>
      <c r="D21" s="364"/>
      <c r="E21" s="368" t="s">
        <v>34</v>
      </c>
      <c r="F21" s="364"/>
      <c r="G21" s="364"/>
      <c r="H21" s="364"/>
      <c r="I21" s="363" t="s">
        <v>29</v>
      </c>
      <c r="J21" s="368" t="s">
        <v>19</v>
      </c>
      <c r="K21" s="364"/>
      <c r="L21" s="366"/>
      <c r="M21" s="367"/>
      <c r="N21" s="367"/>
      <c r="O21" s="367"/>
      <c r="P21" s="367"/>
      <c r="Q21" s="367"/>
      <c r="R21" s="367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7"/>
      <c r="AG21" s="367"/>
      <c r="AH21" s="367"/>
      <c r="AI21" s="367"/>
      <c r="AJ21" s="367"/>
      <c r="AK21" s="367"/>
      <c r="AL21" s="367"/>
      <c r="AM21" s="367"/>
      <c r="AN21" s="367"/>
      <c r="AO21" s="367"/>
      <c r="AP21" s="367"/>
      <c r="AQ21" s="367"/>
      <c r="AR21" s="367"/>
      <c r="AS21" s="367"/>
      <c r="AT21" s="367"/>
      <c r="AU21" s="367"/>
      <c r="AV21" s="367"/>
      <c r="AW21" s="367"/>
      <c r="AX21" s="367"/>
      <c r="AY21" s="367"/>
      <c r="AZ21" s="367"/>
      <c r="BA21" s="367"/>
      <c r="BB21" s="367"/>
      <c r="BC21" s="367"/>
      <c r="BD21" s="367"/>
      <c r="BE21" s="367"/>
      <c r="BF21" s="367"/>
      <c r="BG21" s="367"/>
      <c r="BH21" s="367"/>
      <c r="BI21" s="367"/>
      <c r="BJ21" s="367"/>
      <c r="BK21" s="367"/>
      <c r="BL21" s="367"/>
      <c r="BM21" s="367"/>
      <c r="BN21" s="367"/>
      <c r="BO21" s="367"/>
      <c r="BP21" s="367"/>
      <c r="BQ21" s="367"/>
      <c r="BR21" s="367"/>
      <c r="BS21" s="367"/>
      <c r="BT21" s="367"/>
      <c r="BU21" s="367"/>
      <c r="BV21" s="367"/>
      <c r="BW21" s="367"/>
      <c r="BX21" s="367"/>
      <c r="BY21" s="367"/>
      <c r="BZ21" s="367"/>
    </row>
    <row r="22" spans="1:78" s="2" customFormat="1" ht="6.95" customHeight="1" x14ac:dyDescent="0.2">
      <c r="A22" s="364"/>
      <c r="B22" s="365"/>
      <c r="C22" s="364"/>
      <c r="D22" s="364"/>
      <c r="E22" s="364"/>
      <c r="F22" s="364"/>
      <c r="G22" s="364"/>
      <c r="H22" s="364"/>
      <c r="I22" s="364"/>
      <c r="J22" s="364"/>
      <c r="K22" s="364"/>
      <c r="L22" s="366"/>
      <c r="M22" s="367"/>
      <c r="N22" s="367"/>
      <c r="O22" s="367"/>
      <c r="P22" s="367"/>
      <c r="Q22" s="367"/>
      <c r="R22" s="367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7"/>
      <c r="AG22" s="367"/>
      <c r="AH22" s="367"/>
      <c r="AI22" s="367"/>
      <c r="AJ22" s="367"/>
      <c r="AK22" s="367"/>
      <c r="AL22" s="367"/>
      <c r="AM22" s="367"/>
      <c r="AN22" s="367"/>
      <c r="AO22" s="367"/>
      <c r="AP22" s="367"/>
      <c r="AQ22" s="367"/>
      <c r="AR22" s="367"/>
      <c r="AS22" s="367"/>
      <c r="AT22" s="367"/>
      <c r="AU22" s="367"/>
      <c r="AV22" s="367"/>
      <c r="AW22" s="367"/>
      <c r="AX22" s="367"/>
      <c r="AY22" s="367"/>
      <c r="AZ22" s="367"/>
      <c r="BA22" s="367"/>
      <c r="BB22" s="367"/>
      <c r="BC22" s="367"/>
      <c r="BD22" s="367"/>
      <c r="BE22" s="367"/>
      <c r="BF22" s="367"/>
      <c r="BG22" s="367"/>
      <c r="BH22" s="367"/>
      <c r="BI22" s="367"/>
      <c r="BJ22" s="367"/>
      <c r="BK22" s="367"/>
      <c r="BL22" s="367"/>
      <c r="BM22" s="367"/>
      <c r="BN22" s="367"/>
      <c r="BO22" s="367"/>
      <c r="BP22" s="367"/>
      <c r="BQ22" s="367"/>
      <c r="BR22" s="367"/>
      <c r="BS22" s="367"/>
      <c r="BT22" s="367"/>
      <c r="BU22" s="367"/>
      <c r="BV22" s="367"/>
      <c r="BW22" s="367"/>
      <c r="BX22" s="367"/>
      <c r="BY22" s="367"/>
      <c r="BZ22" s="367"/>
    </row>
    <row r="23" spans="1:78" s="2" customFormat="1" ht="12" customHeight="1" x14ac:dyDescent="0.2">
      <c r="A23" s="364"/>
      <c r="B23" s="365"/>
      <c r="C23" s="364"/>
      <c r="D23" s="363" t="s">
        <v>36</v>
      </c>
      <c r="E23" s="364"/>
      <c r="F23" s="364"/>
      <c r="G23" s="364"/>
      <c r="H23" s="364"/>
      <c r="I23" s="363" t="s">
        <v>26</v>
      </c>
      <c r="J23" s="368" t="s">
        <v>37</v>
      </c>
      <c r="K23" s="364"/>
      <c r="L23" s="366"/>
      <c r="M23" s="367"/>
      <c r="N23" s="367"/>
      <c r="O23" s="367"/>
      <c r="P23" s="367"/>
      <c r="Q23" s="367"/>
      <c r="R23" s="367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7"/>
      <c r="AG23" s="367"/>
      <c r="AH23" s="367"/>
      <c r="AI23" s="367"/>
      <c r="AJ23" s="367"/>
      <c r="AK23" s="367"/>
      <c r="AL23" s="367"/>
      <c r="AM23" s="367"/>
      <c r="AN23" s="367"/>
      <c r="AO23" s="367"/>
      <c r="AP23" s="367"/>
      <c r="AQ23" s="367"/>
      <c r="AR23" s="367"/>
      <c r="AS23" s="367"/>
      <c r="AT23" s="367"/>
      <c r="AU23" s="367"/>
      <c r="AV23" s="367"/>
      <c r="AW23" s="367"/>
      <c r="AX23" s="367"/>
      <c r="AY23" s="367"/>
      <c r="AZ23" s="367"/>
      <c r="BA23" s="367"/>
      <c r="BB23" s="367"/>
      <c r="BC23" s="367"/>
      <c r="BD23" s="367"/>
      <c r="BE23" s="367"/>
      <c r="BF23" s="367"/>
      <c r="BG23" s="367"/>
      <c r="BH23" s="367"/>
      <c r="BI23" s="367"/>
      <c r="BJ23" s="367"/>
      <c r="BK23" s="367"/>
      <c r="BL23" s="367"/>
      <c r="BM23" s="367"/>
      <c r="BN23" s="367"/>
      <c r="BO23" s="367"/>
      <c r="BP23" s="367"/>
      <c r="BQ23" s="367"/>
      <c r="BR23" s="367"/>
      <c r="BS23" s="367"/>
      <c r="BT23" s="367"/>
      <c r="BU23" s="367"/>
      <c r="BV23" s="367"/>
      <c r="BW23" s="367"/>
      <c r="BX23" s="367"/>
      <c r="BY23" s="367"/>
      <c r="BZ23" s="367"/>
    </row>
    <row r="24" spans="1:78" s="2" customFormat="1" ht="18" customHeight="1" x14ac:dyDescent="0.2">
      <c r="A24" s="364"/>
      <c r="B24" s="365"/>
      <c r="C24" s="364"/>
      <c r="D24" s="364"/>
      <c r="E24" s="368" t="s">
        <v>38</v>
      </c>
      <c r="F24" s="364"/>
      <c r="G24" s="364"/>
      <c r="H24" s="364"/>
      <c r="I24" s="363" t="s">
        <v>29</v>
      </c>
      <c r="J24" s="368" t="s">
        <v>19</v>
      </c>
      <c r="K24" s="364"/>
      <c r="L24" s="366"/>
      <c r="M24" s="367"/>
      <c r="N24" s="367"/>
      <c r="O24" s="367"/>
      <c r="P24" s="367"/>
      <c r="Q24" s="367"/>
      <c r="R24" s="367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367"/>
      <c r="AG24" s="367"/>
      <c r="AH24" s="367"/>
      <c r="AI24" s="367"/>
      <c r="AJ24" s="367"/>
      <c r="AK24" s="367"/>
      <c r="AL24" s="367"/>
      <c r="AM24" s="367"/>
      <c r="AN24" s="367"/>
      <c r="AO24" s="367"/>
      <c r="AP24" s="367"/>
      <c r="AQ24" s="367"/>
      <c r="AR24" s="367"/>
      <c r="AS24" s="367"/>
      <c r="AT24" s="367"/>
      <c r="AU24" s="367"/>
      <c r="AV24" s="367"/>
      <c r="AW24" s="367"/>
      <c r="AX24" s="367"/>
      <c r="AY24" s="367"/>
      <c r="AZ24" s="367"/>
      <c r="BA24" s="367"/>
      <c r="BB24" s="367"/>
      <c r="BC24" s="367"/>
      <c r="BD24" s="367"/>
      <c r="BE24" s="367"/>
      <c r="BF24" s="367"/>
      <c r="BG24" s="367"/>
      <c r="BH24" s="367"/>
      <c r="BI24" s="367"/>
      <c r="BJ24" s="367"/>
      <c r="BK24" s="367"/>
      <c r="BL24" s="367"/>
      <c r="BM24" s="367"/>
      <c r="BN24" s="367"/>
      <c r="BO24" s="367"/>
      <c r="BP24" s="367"/>
      <c r="BQ24" s="367"/>
      <c r="BR24" s="367"/>
      <c r="BS24" s="367"/>
      <c r="BT24" s="367"/>
      <c r="BU24" s="367"/>
      <c r="BV24" s="367"/>
      <c r="BW24" s="367"/>
      <c r="BX24" s="367"/>
      <c r="BY24" s="367"/>
      <c r="BZ24" s="367"/>
    </row>
    <row r="25" spans="1:78" s="2" customFormat="1" ht="6.95" customHeight="1" x14ac:dyDescent="0.2">
      <c r="A25" s="364"/>
      <c r="B25" s="365"/>
      <c r="C25" s="364"/>
      <c r="D25" s="364"/>
      <c r="E25" s="364"/>
      <c r="F25" s="364"/>
      <c r="G25" s="364"/>
      <c r="H25" s="364"/>
      <c r="I25" s="364"/>
      <c r="J25" s="364"/>
      <c r="K25" s="364"/>
      <c r="L25" s="366"/>
      <c r="M25" s="367"/>
      <c r="N25" s="367"/>
      <c r="O25" s="367"/>
      <c r="P25" s="367"/>
      <c r="Q25" s="367"/>
      <c r="R25" s="367"/>
      <c r="S25" s="364"/>
      <c r="T25" s="364"/>
      <c r="U25" s="364"/>
      <c r="V25" s="364"/>
      <c r="W25" s="364"/>
      <c r="X25" s="364"/>
      <c r="Y25" s="364"/>
      <c r="Z25" s="364"/>
      <c r="AA25" s="364"/>
      <c r="AB25" s="364"/>
      <c r="AC25" s="364"/>
      <c r="AD25" s="364"/>
      <c r="AE25" s="364"/>
      <c r="AF25" s="367"/>
      <c r="AG25" s="367"/>
      <c r="AH25" s="367"/>
      <c r="AI25" s="367"/>
      <c r="AJ25" s="367"/>
      <c r="AK25" s="367"/>
      <c r="AL25" s="367"/>
      <c r="AM25" s="367"/>
      <c r="AN25" s="367"/>
      <c r="AO25" s="367"/>
      <c r="AP25" s="367"/>
      <c r="AQ25" s="367"/>
      <c r="AR25" s="367"/>
      <c r="AS25" s="367"/>
      <c r="AT25" s="367"/>
      <c r="AU25" s="367"/>
      <c r="AV25" s="367"/>
      <c r="AW25" s="367"/>
      <c r="AX25" s="367"/>
      <c r="AY25" s="367"/>
      <c r="AZ25" s="367"/>
      <c r="BA25" s="367"/>
      <c r="BB25" s="367"/>
      <c r="BC25" s="367"/>
      <c r="BD25" s="367"/>
      <c r="BE25" s="367"/>
      <c r="BF25" s="367"/>
      <c r="BG25" s="367"/>
      <c r="BH25" s="367"/>
      <c r="BI25" s="367"/>
      <c r="BJ25" s="367"/>
      <c r="BK25" s="367"/>
      <c r="BL25" s="367"/>
      <c r="BM25" s="367"/>
      <c r="BN25" s="367"/>
      <c r="BO25" s="367"/>
      <c r="BP25" s="367"/>
      <c r="BQ25" s="367"/>
      <c r="BR25" s="367"/>
      <c r="BS25" s="367"/>
      <c r="BT25" s="367"/>
      <c r="BU25" s="367"/>
      <c r="BV25" s="367"/>
      <c r="BW25" s="367"/>
      <c r="BX25" s="367"/>
      <c r="BY25" s="367"/>
      <c r="BZ25" s="367"/>
    </row>
    <row r="26" spans="1:78" s="2" customFormat="1" ht="12" customHeight="1" x14ac:dyDescent="0.2">
      <c r="A26" s="364"/>
      <c r="B26" s="365"/>
      <c r="C26" s="364"/>
      <c r="D26" s="363" t="s">
        <v>39</v>
      </c>
      <c r="E26" s="364"/>
      <c r="F26" s="364"/>
      <c r="G26" s="364"/>
      <c r="H26" s="364"/>
      <c r="I26" s="364"/>
      <c r="J26" s="364"/>
      <c r="K26" s="364"/>
      <c r="L26" s="366"/>
      <c r="M26" s="367"/>
      <c r="N26" s="367"/>
      <c r="O26" s="367"/>
      <c r="P26" s="367"/>
      <c r="Q26" s="367"/>
      <c r="R26" s="367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367"/>
      <c r="AQ26" s="367"/>
      <c r="AR26" s="367"/>
      <c r="AS26" s="367"/>
      <c r="AT26" s="367"/>
      <c r="AU26" s="367"/>
      <c r="AV26" s="367"/>
      <c r="AW26" s="367"/>
      <c r="AX26" s="367"/>
      <c r="AY26" s="367"/>
      <c r="AZ26" s="367"/>
      <c r="BA26" s="367"/>
      <c r="BB26" s="367"/>
      <c r="BC26" s="367"/>
      <c r="BD26" s="367"/>
      <c r="BE26" s="367"/>
      <c r="BF26" s="367"/>
      <c r="BG26" s="367"/>
      <c r="BH26" s="367"/>
      <c r="BI26" s="367"/>
      <c r="BJ26" s="367"/>
      <c r="BK26" s="367"/>
      <c r="BL26" s="367"/>
      <c r="BM26" s="367"/>
      <c r="BN26" s="367"/>
      <c r="BO26" s="367"/>
      <c r="BP26" s="367"/>
      <c r="BQ26" s="367"/>
      <c r="BR26" s="367"/>
      <c r="BS26" s="367"/>
      <c r="BT26" s="367"/>
      <c r="BU26" s="367"/>
      <c r="BV26" s="367"/>
      <c r="BW26" s="367"/>
      <c r="BX26" s="367"/>
      <c r="BY26" s="367"/>
      <c r="BZ26" s="367"/>
    </row>
    <row r="27" spans="1:78" s="8" customFormat="1" ht="47.25" customHeight="1" x14ac:dyDescent="0.2">
      <c r="A27" s="370"/>
      <c r="B27" s="371"/>
      <c r="C27" s="370"/>
      <c r="D27" s="370"/>
      <c r="E27" s="549" t="s">
        <v>40</v>
      </c>
      <c r="F27" s="549"/>
      <c r="G27" s="549"/>
      <c r="H27" s="549"/>
      <c r="I27" s="370"/>
      <c r="J27" s="370"/>
      <c r="K27" s="370"/>
      <c r="L27" s="372"/>
      <c r="M27" s="373"/>
      <c r="N27" s="373"/>
      <c r="O27" s="373"/>
      <c r="P27" s="373"/>
      <c r="Q27" s="373"/>
      <c r="R27" s="373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3"/>
      <c r="AG27" s="373"/>
      <c r="AH27" s="373"/>
      <c r="AI27" s="373"/>
      <c r="AJ27" s="373"/>
      <c r="AK27" s="373"/>
      <c r="AL27" s="373"/>
      <c r="AM27" s="373"/>
      <c r="AN27" s="373"/>
      <c r="AO27" s="373"/>
      <c r="AP27" s="373"/>
      <c r="AQ27" s="373"/>
      <c r="AR27" s="373"/>
      <c r="AS27" s="373"/>
      <c r="AT27" s="373"/>
      <c r="AU27" s="373"/>
      <c r="AV27" s="373"/>
      <c r="AW27" s="373"/>
      <c r="AX27" s="373"/>
      <c r="AY27" s="373"/>
      <c r="AZ27" s="373"/>
      <c r="BA27" s="373"/>
      <c r="BB27" s="373"/>
      <c r="BC27" s="373"/>
      <c r="BD27" s="373"/>
      <c r="BE27" s="373"/>
      <c r="BF27" s="373"/>
      <c r="BG27" s="373"/>
      <c r="BH27" s="373"/>
      <c r="BI27" s="373"/>
      <c r="BJ27" s="373"/>
      <c r="BK27" s="373"/>
      <c r="BL27" s="373"/>
      <c r="BM27" s="373"/>
      <c r="BN27" s="373"/>
      <c r="BO27" s="373"/>
      <c r="BP27" s="373"/>
      <c r="BQ27" s="373"/>
      <c r="BR27" s="373"/>
      <c r="BS27" s="373"/>
      <c r="BT27" s="373"/>
      <c r="BU27" s="373"/>
      <c r="BV27" s="373"/>
      <c r="BW27" s="373"/>
      <c r="BX27" s="373"/>
      <c r="BY27" s="373"/>
      <c r="BZ27" s="373"/>
    </row>
    <row r="28" spans="1:78" s="2" customFormat="1" ht="6.95" customHeight="1" x14ac:dyDescent="0.2">
      <c r="A28" s="364"/>
      <c r="B28" s="365"/>
      <c r="C28" s="364"/>
      <c r="D28" s="364"/>
      <c r="E28" s="364"/>
      <c r="F28" s="364"/>
      <c r="G28" s="364"/>
      <c r="H28" s="364"/>
      <c r="I28" s="364"/>
      <c r="J28" s="364"/>
      <c r="K28" s="364"/>
      <c r="L28" s="366"/>
      <c r="M28" s="367"/>
      <c r="N28" s="367"/>
      <c r="O28" s="367"/>
      <c r="P28" s="367"/>
      <c r="Q28" s="367"/>
      <c r="R28" s="367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7"/>
      <c r="AG28" s="367"/>
      <c r="AH28" s="367"/>
      <c r="AI28" s="367"/>
      <c r="AJ28" s="367"/>
      <c r="AK28" s="367"/>
      <c r="AL28" s="367"/>
      <c r="AM28" s="367"/>
      <c r="AN28" s="367"/>
      <c r="AO28" s="367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7"/>
      <c r="BD28" s="367"/>
      <c r="BE28" s="367"/>
      <c r="BF28" s="367"/>
      <c r="BG28" s="367"/>
      <c r="BH28" s="367"/>
      <c r="BI28" s="367"/>
      <c r="BJ28" s="367"/>
      <c r="BK28" s="367"/>
      <c r="BL28" s="367"/>
      <c r="BM28" s="367"/>
      <c r="BN28" s="367"/>
      <c r="BO28" s="367"/>
      <c r="BP28" s="367"/>
      <c r="BQ28" s="367"/>
      <c r="BR28" s="367"/>
      <c r="BS28" s="367"/>
      <c r="BT28" s="367"/>
      <c r="BU28" s="367"/>
      <c r="BV28" s="367"/>
      <c r="BW28" s="367"/>
      <c r="BX28" s="367"/>
      <c r="BY28" s="367"/>
      <c r="BZ28" s="367"/>
    </row>
    <row r="29" spans="1:78" s="2" customFormat="1" ht="6.95" customHeight="1" x14ac:dyDescent="0.2">
      <c r="A29" s="364"/>
      <c r="B29" s="365"/>
      <c r="C29" s="364"/>
      <c r="D29" s="374"/>
      <c r="E29" s="374"/>
      <c r="F29" s="374"/>
      <c r="G29" s="374"/>
      <c r="H29" s="374"/>
      <c r="I29" s="374"/>
      <c r="J29" s="374"/>
      <c r="K29" s="374"/>
      <c r="L29" s="366"/>
      <c r="M29" s="367"/>
      <c r="N29" s="367"/>
      <c r="O29" s="367"/>
      <c r="P29" s="367"/>
      <c r="Q29" s="367"/>
      <c r="R29" s="367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367"/>
      <c r="BX29" s="367"/>
      <c r="BY29" s="367"/>
      <c r="BZ29" s="367"/>
    </row>
    <row r="30" spans="1:78" s="2" customFormat="1" ht="25.35" customHeight="1" x14ac:dyDescent="0.2">
      <c r="A30" s="364"/>
      <c r="B30" s="365"/>
      <c r="C30" s="364"/>
      <c r="D30" s="375" t="s">
        <v>41</v>
      </c>
      <c r="E30" s="364"/>
      <c r="F30" s="364"/>
      <c r="G30" s="364"/>
      <c r="H30" s="364"/>
      <c r="I30" s="364"/>
      <c r="J30" s="376">
        <f>ROUND(J85, 2)</f>
        <v>0</v>
      </c>
      <c r="K30" s="364"/>
      <c r="L30" s="366"/>
      <c r="M30" s="367"/>
      <c r="N30" s="367"/>
      <c r="O30" s="367"/>
      <c r="P30" s="367"/>
      <c r="Q30" s="367"/>
      <c r="R30" s="367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7"/>
      <c r="AG30" s="367"/>
      <c r="AH30" s="367"/>
      <c r="AI30" s="367"/>
      <c r="AJ30" s="367"/>
      <c r="AK30" s="367"/>
      <c r="AL30" s="367"/>
      <c r="AM30" s="367"/>
      <c r="AN30" s="367"/>
      <c r="AO30" s="367"/>
      <c r="AP30" s="367"/>
      <c r="AQ30" s="367"/>
      <c r="AR30" s="367"/>
      <c r="AS30" s="367"/>
      <c r="AT30" s="367"/>
      <c r="AU30" s="367"/>
      <c r="AV30" s="367"/>
      <c r="AW30" s="367"/>
      <c r="AX30" s="367"/>
      <c r="AY30" s="367"/>
      <c r="AZ30" s="367"/>
      <c r="BA30" s="367"/>
      <c r="BB30" s="367"/>
      <c r="BC30" s="367"/>
      <c r="BD30" s="367"/>
      <c r="BE30" s="367"/>
      <c r="BF30" s="367"/>
      <c r="BG30" s="367"/>
      <c r="BH30" s="367"/>
      <c r="BI30" s="367"/>
      <c r="BJ30" s="367"/>
      <c r="BK30" s="367"/>
      <c r="BL30" s="367"/>
      <c r="BM30" s="367"/>
      <c r="BN30" s="367"/>
      <c r="BO30" s="367"/>
      <c r="BP30" s="367"/>
      <c r="BQ30" s="367"/>
      <c r="BR30" s="367"/>
      <c r="BS30" s="367"/>
      <c r="BT30" s="367"/>
      <c r="BU30" s="367"/>
      <c r="BV30" s="367"/>
      <c r="BW30" s="367"/>
      <c r="BX30" s="367"/>
      <c r="BY30" s="367"/>
      <c r="BZ30" s="367"/>
    </row>
    <row r="31" spans="1:78" s="2" customFormat="1" ht="6.95" customHeight="1" x14ac:dyDescent="0.2">
      <c r="A31" s="364"/>
      <c r="B31" s="365"/>
      <c r="C31" s="364"/>
      <c r="D31" s="374"/>
      <c r="E31" s="374"/>
      <c r="F31" s="374"/>
      <c r="G31" s="374"/>
      <c r="H31" s="374"/>
      <c r="I31" s="374"/>
      <c r="J31" s="374"/>
      <c r="K31" s="374"/>
      <c r="L31" s="366"/>
      <c r="M31" s="367"/>
      <c r="N31" s="367"/>
      <c r="O31" s="367"/>
      <c r="P31" s="367"/>
      <c r="Q31" s="367"/>
      <c r="R31" s="367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7"/>
      <c r="AG31" s="367"/>
      <c r="AH31" s="367"/>
      <c r="AI31" s="367"/>
      <c r="AJ31" s="367"/>
      <c r="AK31" s="367"/>
      <c r="AL31" s="367"/>
      <c r="AM31" s="367"/>
      <c r="AN31" s="367"/>
      <c r="AO31" s="367"/>
      <c r="AP31" s="367"/>
      <c r="AQ31" s="367"/>
      <c r="AR31" s="367"/>
      <c r="AS31" s="367"/>
      <c r="AT31" s="367"/>
      <c r="AU31" s="367"/>
      <c r="AV31" s="367"/>
      <c r="AW31" s="367"/>
      <c r="AX31" s="367"/>
      <c r="AY31" s="367"/>
      <c r="AZ31" s="367"/>
      <c r="BA31" s="367"/>
      <c r="BB31" s="367"/>
      <c r="BC31" s="367"/>
      <c r="BD31" s="367"/>
      <c r="BE31" s="367"/>
      <c r="BF31" s="367"/>
      <c r="BG31" s="367"/>
      <c r="BH31" s="367"/>
      <c r="BI31" s="367"/>
      <c r="BJ31" s="367"/>
      <c r="BK31" s="367"/>
      <c r="BL31" s="367"/>
      <c r="BM31" s="367"/>
      <c r="BN31" s="367"/>
      <c r="BO31" s="367"/>
      <c r="BP31" s="367"/>
      <c r="BQ31" s="367"/>
      <c r="BR31" s="367"/>
      <c r="BS31" s="367"/>
      <c r="BT31" s="367"/>
      <c r="BU31" s="367"/>
      <c r="BV31" s="367"/>
      <c r="BW31" s="367"/>
      <c r="BX31" s="367"/>
      <c r="BY31" s="367"/>
      <c r="BZ31" s="367"/>
    </row>
    <row r="32" spans="1:78" s="2" customFormat="1" ht="14.45" customHeight="1" x14ac:dyDescent="0.2">
      <c r="A32" s="364"/>
      <c r="B32" s="365"/>
      <c r="C32" s="364"/>
      <c r="D32" s="364"/>
      <c r="E32" s="364"/>
      <c r="F32" s="377" t="s">
        <v>43</v>
      </c>
      <c r="G32" s="364"/>
      <c r="H32" s="364"/>
      <c r="I32" s="377" t="s">
        <v>42</v>
      </c>
      <c r="J32" s="377" t="s">
        <v>44</v>
      </c>
      <c r="K32" s="364"/>
      <c r="L32" s="366"/>
      <c r="M32" s="367"/>
      <c r="N32" s="367"/>
      <c r="O32" s="367"/>
      <c r="P32" s="367"/>
      <c r="Q32" s="367"/>
      <c r="R32" s="367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7"/>
      <c r="AG32" s="367"/>
      <c r="AH32" s="367"/>
      <c r="AI32" s="367"/>
      <c r="AJ32" s="367"/>
      <c r="AK32" s="367"/>
      <c r="AL32" s="367"/>
      <c r="AM32" s="367"/>
      <c r="AN32" s="367"/>
      <c r="AO32" s="367"/>
      <c r="AP32" s="367"/>
      <c r="AQ32" s="367"/>
      <c r="AR32" s="367"/>
      <c r="AS32" s="367"/>
      <c r="AT32" s="367"/>
      <c r="AU32" s="367"/>
      <c r="AV32" s="367"/>
      <c r="AW32" s="367"/>
      <c r="AX32" s="367"/>
      <c r="AY32" s="367"/>
      <c r="AZ32" s="367"/>
      <c r="BA32" s="367"/>
      <c r="BB32" s="367"/>
      <c r="BC32" s="367"/>
      <c r="BD32" s="367"/>
      <c r="BE32" s="367"/>
      <c r="BF32" s="367"/>
      <c r="BG32" s="367"/>
      <c r="BH32" s="367"/>
      <c r="BI32" s="367"/>
      <c r="BJ32" s="367"/>
      <c r="BK32" s="367"/>
      <c r="BL32" s="367"/>
      <c r="BM32" s="367"/>
      <c r="BN32" s="367"/>
      <c r="BO32" s="367"/>
      <c r="BP32" s="367"/>
      <c r="BQ32" s="367"/>
      <c r="BR32" s="367"/>
      <c r="BS32" s="367"/>
      <c r="BT32" s="367"/>
      <c r="BU32" s="367"/>
      <c r="BV32" s="367"/>
      <c r="BW32" s="367"/>
      <c r="BX32" s="367"/>
      <c r="BY32" s="367"/>
      <c r="BZ32" s="367"/>
    </row>
    <row r="33" spans="1:78" s="2" customFormat="1" ht="14.45" customHeight="1" x14ac:dyDescent="0.2">
      <c r="A33" s="364"/>
      <c r="B33" s="365"/>
      <c r="C33" s="364"/>
      <c r="D33" s="378" t="s">
        <v>45</v>
      </c>
      <c r="E33" s="363" t="s">
        <v>46</v>
      </c>
      <c r="F33" s="379">
        <f>ROUND((SUM(BE85:BE118)),  2)</f>
        <v>0</v>
      </c>
      <c r="G33" s="364"/>
      <c r="H33" s="364"/>
      <c r="I33" s="380">
        <v>0.21</v>
      </c>
      <c r="J33" s="379">
        <f>ROUND(((SUM(BE85:BE118))*I33),  2)</f>
        <v>0</v>
      </c>
      <c r="K33" s="364"/>
      <c r="L33" s="366"/>
      <c r="M33" s="367"/>
      <c r="N33" s="367"/>
      <c r="O33" s="367"/>
      <c r="P33" s="367"/>
      <c r="Q33" s="367"/>
      <c r="R33" s="367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  <c r="AE33" s="364"/>
      <c r="AF33" s="367"/>
      <c r="AG33" s="367"/>
      <c r="AH33" s="367"/>
      <c r="AI33" s="367"/>
      <c r="AJ33" s="367"/>
      <c r="AK33" s="367"/>
      <c r="AL33" s="367"/>
      <c r="AM33" s="367"/>
      <c r="AN33" s="367"/>
      <c r="AO33" s="367"/>
      <c r="AP33" s="367"/>
      <c r="AQ33" s="367"/>
      <c r="AR33" s="367"/>
      <c r="AS33" s="367"/>
      <c r="AT33" s="367"/>
      <c r="AU33" s="367"/>
      <c r="AV33" s="367"/>
      <c r="AW33" s="367"/>
      <c r="AX33" s="367"/>
      <c r="AY33" s="367"/>
      <c r="AZ33" s="367"/>
      <c r="BA33" s="367"/>
      <c r="BB33" s="367"/>
      <c r="BC33" s="367"/>
      <c r="BD33" s="367"/>
      <c r="BE33" s="367"/>
      <c r="BF33" s="367"/>
      <c r="BG33" s="367"/>
      <c r="BH33" s="367"/>
      <c r="BI33" s="367"/>
      <c r="BJ33" s="367"/>
      <c r="BK33" s="367"/>
      <c r="BL33" s="367"/>
      <c r="BM33" s="367"/>
      <c r="BN33" s="367"/>
      <c r="BO33" s="367"/>
      <c r="BP33" s="367"/>
      <c r="BQ33" s="367"/>
      <c r="BR33" s="367"/>
      <c r="BS33" s="367"/>
      <c r="BT33" s="367"/>
      <c r="BU33" s="367"/>
      <c r="BV33" s="367"/>
      <c r="BW33" s="367"/>
      <c r="BX33" s="367"/>
      <c r="BY33" s="367"/>
      <c r="BZ33" s="367"/>
    </row>
    <row r="34" spans="1:78" s="2" customFormat="1" ht="14.45" customHeight="1" x14ac:dyDescent="0.2">
      <c r="A34" s="364"/>
      <c r="B34" s="365"/>
      <c r="C34" s="364"/>
      <c r="D34" s="364"/>
      <c r="E34" s="363" t="s">
        <v>47</v>
      </c>
      <c r="F34" s="379">
        <f>ROUND((SUM(BF85:BF118)),  2)</f>
        <v>0</v>
      </c>
      <c r="G34" s="364"/>
      <c r="H34" s="364"/>
      <c r="I34" s="380">
        <v>0.12</v>
      </c>
      <c r="J34" s="379">
        <f>ROUND(((SUM(BF85:BF118))*I34),  2)</f>
        <v>0</v>
      </c>
      <c r="K34" s="364"/>
      <c r="L34" s="366"/>
      <c r="M34" s="367"/>
      <c r="N34" s="367"/>
      <c r="O34" s="367"/>
      <c r="P34" s="367"/>
      <c r="Q34" s="367"/>
      <c r="R34" s="367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7"/>
      <c r="BF34" s="367"/>
      <c r="BG34" s="367"/>
      <c r="BH34" s="367"/>
      <c r="BI34" s="367"/>
      <c r="BJ34" s="367"/>
      <c r="BK34" s="367"/>
      <c r="BL34" s="367"/>
      <c r="BM34" s="367"/>
      <c r="BN34" s="367"/>
      <c r="BO34" s="367"/>
      <c r="BP34" s="367"/>
      <c r="BQ34" s="367"/>
      <c r="BR34" s="367"/>
      <c r="BS34" s="367"/>
      <c r="BT34" s="367"/>
      <c r="BU34" s="367"/>
      <c r="BV34" s="367"/>
      <c r="BW34" s="367"/>
      <c r="BX34" s="367"/>
      <c r="BY34" s="367"/>
      <c r="BZ34" s="367"/>
    </row>
    <row r="35" spans="1:78" s="2" customFormat="1" ht="14.45" hidden="1" customHeight="1" x14ac:dyDescent="0.2">
      <c r="A35" s="364"/>
      <c r="B35" s="365"/>
      <c r="C35" s="364"/>
      <c r="D35" s="364"/>
      <c r="E35" s="363" t="s">
        <v>48</v>
      </c>
      <c r="F35" s="379">
        <f>ROUND((SUM(BG85:BG118)),  2)</f>
        <v>0</v>
      </c>
      <c r="G35" s="364"/>
      <c r="H35" s="364"/>
      <c r="I35" s="380">
        <v>0.21</v>
      </c>
      <c r="J35" s="379">
        <f>0</f>
        <v>0</v>
      </c>
      <c r="K35" s="364"/>
      <c r="L35" s="366"/>
      <c r="M35" s="367"/>
      <c r="N35" s="367"/>
      <c r="O35" s="367"/>
      <c r="P35" s="367"/>
      <c r="Q35" s="367"/>
      <c r="R35" s="367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7"/>
      <c r="AG35" s="367"/>
      <c r="AH35" s="367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  <c r="AT35" s="367"/>
      <c r="AU35" s="367"/>
      <c r="AV35" s="367"/>
      <c r="AW35" s="367"/>
      <c r="AX35" s="367"/>
      <c r="AY35" s="367"/>
      <c r="AZ35" s="367"/>
      <c r="BA35" s="367"/>
      <c r="BB35" s="367"/>
      <c r="BC35" s="367"/>
      <c r="BD35" s="367"/>
      <c r="BE35" s="367"/>
      <c r="BF35" s="367"/>
      <c r="BG35" s="367"/>
      <c r="BH35" s="367"/>
      <c r="BI35" s="367"/>
      <c r="BJ35" s="367"/>
      <c r="BK35" s="367"/>
      <c r="BL35" s="367"/>
      <c r="BM35" s="367"/>
      <c r="BN35" s="367"/>
      <c r="BO35" s="367"/>
      <c r="BP35" s="367"/>
      <c r="BQ35" s="367"/>
      <c r="BR35" s="367"/>
      <c r="BS35" s="367"/>
      <c r="BT35" s="367"/>
      <c r="BU35" s="367"/>
      <c r="BV35" s="367"/>
      <c r="BW35" s="367"/>
      <c r="BX35" s="367"/>
      <c r="BY35" s="367"/>
      <c r="BZ35" s="367"/>
    </row>
    <row r="36" spans="1:78" s="2" customFormat="1" ht="14.45" hidden="1" customHeight="1" x14ac:dyDescent="0.2">
      <c r="A36" s="364"/>
      <c r="B36" s="365"/>
      <c r="C36" s="364"/>
      <c r="D36" s="364"/>
      <c r="E36" s="363" t="s">
        <v>49</v>
      </c>
      <c r="F36" s="379">
        <f>ROUND((SUM(BH85:BH118)),  2)</f>
        <v>0</v>
      </c>
      <c r="G36" s="364"/>
      <c r="H36" s="364"/>
      <c r="I36" s="380">
        <v>0.12</v>
      </c>
      <c r="J36" s="379">
        <f>0</f>
        <v>0</v>
      </c>
      <c r="K36" s="364"/>
      <c r="L36" s="366"/>
      <c r="M36" s="367"/>
      <c r="N36" s="367"/>
      <c r="O36" s="367"/>
      <c r="P36" s="367"/>
      <c r="Q36" s="367"/>
      <c r="R36" s="367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7"/>
      <c r="AG36" s="367"/>
      <c r="AH36" s="367"/>
      <c r="AI36" s="367"/>
      <c r="AJ36" s="367"/>
      <c r="AK36" s="367"/>
      <c r="AL36" s="367"/>
      <c r="AM36" s="367"/>
      <c r="AN36" s="367"/>
      <c r="AO36" s="367"/>
      <c r="AP36" s="367"/>
      <c r="AQ36" s="367"/>
      <c r="AR36" s="367"/>
      <c r="AS36" s="367"/>
      <c r="AT36" s="367"/>
      <c r="AU36" s="367"/>
      <c r="AV36" s="367"/>
      <c r="AW36" s="367"/>
      <c r="AX36" s="367"/>
      <c r="AY36" s="367"/>
      <c r="AZ36" s="367"/>
      <c r="BA36" s="367"/>
      <c r="BB36" s="367"/>
      <c r="BC36" s="367"/>
      <c r="BD36" s="367"/>
      <c r="BE36" s="367"/>
      <c r="BF36" s="367"/>
      <c r="BG36" s="367"/>
      <c r="BH36" s="367"/>
      <c r="BI36" s="367"/>
      <c r="BJ36" s="367"/>
      <c r="BK36" s="367"/>
      <c r="BL36" s="367"/>
      <c r="BM36" s="367"/>
      <c r="BN36" s="367"/>
      <c r="BO36" s="367"/>
      <c r="BP36" s="367"/>
      <c r="BQ36" s="367"/>
      <c r="BR36" s="367"/>
      <c r="BS36" s="367"/>
      <c r="BT36" s="367"/>
      <c r="BU36" s="367"/>
      <c r="BV36" s="367"/>
      <c r="BW36" s="367"/>
      <c r="BX36" s="367"/>
      <c r="BY36" s="367"/>
      <c r="BZ36" s="367"/>
    </row>
    <row r="37" spans="1:78" s="2" customFormat="1" ht="14.45" hidden="1" customHeight="1" x14ac:dyDescent="0.2">
      <c r="A37" s="364"/>
      <c r="B37" s="365"/>
      <c r="C37" s="364"/>
      <c r="D37" s="364"/>
      <c r="E37" s="363" t="s">
        <v>50</v>
      </c>
      <c r="F37" s="379">
        <f>ROUND((SUM(BI85:BI118)),  2)</f>
        <v>0</v>
      </c>
      <c r="G37" s="364"/>
      <c r="H37" s="364"/>
      <c r="I37" s="380">
        <v>0</v>
      </c>
      <c r="J37" s="379">
        <f>0</f>
        <v>0</v>
      </c>
      <c r="K37" s="364"/>
      <c r="L37" s="366"/>
      <c r="M37" s="367"/>
      <c r="N37" s="367"/>
      <c r="O37" s="367"/>
      <c r="P37" s="367"/>
      <c r="Q37" s="367"/>
      <c r="R37" s="367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7"/>
      <c r="AG37" s="367"/>
      <c r="AH37" s="367"/>
      <c r="AI37" s="367"/>
      <c r="AJ37" s="367"/>
      <c r="AK37" s="367"/>
      <c r="AL37" s="367"/>
      <c r="AM37" s="367"/>
      <c r="AN37" s="367"/>
      <c r="AO37" s="367"/>
      <c r="AP37" s="367"/>
      <c r="AQ37" s="367"/>
      <c r="AR37" s="367"/>
      <c r="AS37" s="367"/>
      <c r="AT37" s="367"/>
      <c r="AU37" s="367"/>
      <c r="AV37" s="367"/>
      <c r="AW37" s="367"/>
      <c r="AX37" s="367"/>
      <c r="AY37" s="367"/>
      <c r="AZ37" s="367"/>
      <c r="BA37" s="367"/>
      <c r="BB37" s="367"/>
      <c r="BC37" s="367"/>
      <c r="BD37" s="367"/>
      <c r="BE37" s="367"/>
      <c r="BF37" s="367"/>
      <c r="BG37" s="367"/>
      <c r="BH37" s="367"/>
      <c r="BI37" s="367"/>
      <c r="BJ37" s="367"/>
      <c r="BK37" s="367"/>
      <c r="BL37" s="367"/>
      <c r="BM37" s="367"/>
      <c r="BN37" s="367"/>
      <c r="BO37" s="367"/>
      <c r="BP37" s="367"/>
      <c r="BQ37" s="367"/>
      <c r="BR37" s="367"/>
      <c r="BS37" s="367"/>
      <c r="BT37" s="367"/>
      <c r="BU37" s="367"/>
      <c r="BV37" s="367"/>
      <c r="BW37" s="367"/>
      <c r="BX37" s="367"/>
      <c r="BY37" s="367"/>
      <c r="BZ37" s="367"/>
    </row>
    <row r="38" spans="1:78" s="2" customFormat="1" ht="6.95" customHeight="1" x14ac:dyDescent="0.2">
      <c r="A38" s="364"/>
      <c r="B38" s="365"/>
      <c r="C38" s="364"/>
      <c r="D38" s="364"/>
      <c r="E38" s="364"/>
      <c r="F38" s="364"/>
      <c r="G38" s="364"/>
      <c r="H38" s="364"/>
      <c r="I38" s="364"/>
      <c r="J38" s="364"/>
      <c r="K38" s="364"/>
      <c r="L38" s="366"/>
      <c r="M38" s="367"/>
      <c r="N38" s="367"/>
      <c r="O38" s="367"/>
      <c r="P38" s="367"/>
      <c r="Q38" s="367"/>
      <c r="R38" s="367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7"/>
      <c r="AG38" s="367"/>
      <c r="AH38" s="367"/>
      <c r="AI38" s="367"/>
      <c r="AJ38" s="367"/>
      <c r="AK38" s="367"/>
      <c r="AL38" s="367"/>
      <c r="AM38" s="367"/>
      <c r="AN38" s="367"/>
      <c r="AO38" s="367"/>
      <c r="AP38" s="367"/>
      <c r="AQ38" s="367"/>
      <c r="AR38" s="367"/>
      <c r="AS38" s="367"/>
      <c r="AT38" s="367"/>
      <c r="AU38" s="367"/>
      <c r="AV38" s="367"/>
      <c r="AW38" s="367"/>
      <c r="AX38" s="367"/>
      <c r="AY38" s="367"/>
      <c r="AZ38" s="367"/>
      <c r="BA38" s="367"/>
      <c r="BB38" s="367"/>
      <c r="BC38" s="367"/>
      <c r="BD38" s="367"/>
      <c r="BE38" s="367"/>
      <c r="BF38" s="367"/>
      <c r="BG38" s="367"/>
      <c r="BH38" s="367"/>
      <c r="BI38" s="367"/>
      <c r="BJ38" s="367"/>
      <c r="BK38" s="367"/>
      <c r="BL38" s="367"/>
      <c r="BM38" s="367"/>
      <c r="BN38" s="367"/>
      <c r="BO38" s="367"/>
      <c r="BP38" s="367"/>
      <c r="BQ38" s="367"/>
      <c r="BR38" s="367"/>
      <c r="BS38" s="367"/>
      <c r="BT38" s="367"/>
      <c r="BU38" s="367"/>
      <c r="BV38" s="367"/>
      <c r="BW38" s="367"/>
      <c r="BX38" s="367"/>
      <c r="BY38" s="367"/>
      <c r="BZ38" s="367"/>
    </row>
    <row r="39" spans="1:78" s="2" customFormat="1" ht="25.35" customHeight="1" x14ac:dyDescent="0.2">
      <c r="A39" s="364"/>
      <c r="B39" s="365"/>
      <c r="C39" s="364"/>
      <c r="D39" s="381" t="s">
        <v>51</v>
      </c>
      <c r="E39" s="382"/>
      <c r="F39" s="382"/>
      <c r="G39" s="383" t="s">
        <v>52</v>
      </c>
      <c r="H39" s="384" t="s">
        <v>53</v>
      </c>
      <c r="I39" s="382"/>
      <c r="J39" s="385">
        <f>SUM(J30:J37)</f>
        <v>0</v>
      </c>
      <c r="K39" s="386"/>
      <c r="L39" s="366"/>
      <c r="M39" s="367"/>
      <c r="N39" s="367"/>
      <c r="O39" s="367"/>
      <c r="P39" s="367"/>
      <c r="Q39" s="367"/>
      <c r="R39" s="367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7"/>
      <c r="AG39" s="367"/>
      <c r="AH39" s="367"/>
      <c r="AI39" s="367"/>
      <c r="AJ39" s="367"/>
      <c r="AK39" s="367"/>
      <c r="AL39" s="367"/>
      <c r="AM39" s="367"/>
      <c r="AN39" s="367"/>
      <c r="AO39" s="367"/>
      <c r="AP39" s="367"/>
      <c r="AQ39" s="367"/>
      <c r="AR39" s="367"/>
      <c r="AS39" s="367"/>
      <c r="AT39" s="367"/>
      <c r="AU39" s="367"/>
      <c r="AV39" s="367"/>
      <c r="AW39" s="367"/>
      <c r="AX39" s="367"/>
      <c r="AY39" s="367"/>
      <c r="AZ39" s="367"/>
      <c r="BA39" s="367"/>
      <c r="BB39" s="367"/>
      <c r="BC39" s="367"/>
      <c r="BD39" s="367"/>
      <c r="BE39" s="367"/>
      <c r="BF39" s="367"/>
      <c r="BG39" s="367"/>
      <c r="BH39" s="367"/>
      <c r="BI39" s="367"/>
      <c r="BJ39" s="367"/>
      <c r="BK39" s="367"/>
      <c r="BL39" s="367"/>
      <c r="BM39" s="367"/>
      <c r="BN39" s="367"/>
      <c r="BO39" s="367"/>
      <c r="BP39" s="367"/>
      <c r="BQ39" s="367"/>
      <c r="BR39" s="367"/>
      <c r="BS39" s="367"/>
      <c r="BT39" s="367"/>
      <c r="BU39" s="367"/>
      <c r="BV39" s="367"/>
      <c r="BW39" s="367"/>
      <c r="BX39" s="367"/>
      <c r="BY39" s="367"/>
      <c r="BZ39" s="367"/>
    </row>
    <row r="40" spans="1:78" s="2" customFormat="1" ht="14.45" customHeight="1" x14ac:dyDescent="0.2">
      <c r="A40" s="364"/>
      <c r="B40" s="387"/>
      <c r="C40" s="388"/>
      <c r="D40" s="388"/>
      <c r="E40" s="388"/>
      <c r="F40" s="388"/>
      <c r="G40" s="388"/>
      <c r="H40" s="388"/>
      <c r="I40" s="388"/>
      <c r="J40" s="388"/>
      <c r="K40" s="388"/>
      <c r="L40" s="366"/>
      <c r="M40" s="367"/>
      <c r="N40" s="367"/>
      <c r="O40" s="367"/>
      <c r="P40" s="367"/>
      <c r="Q40" s="367"/>
      <c r="R40" s="367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7"/>
      <c r="AG40" s="367"/>
      <c r="AH40" s="367"/>
      <c r="AI40" s="367"/>
      <c r="AJ40" s="367"/>
      <c r="AK40" s="367"/>
      <c r="AL40" s="367"/>
      <c r="AM40" s="367"/>
      <c r="AN40" s="367"/>
      <c r="AO40" s="367"/>
      <c r="AP40" s="367"/>
      <c r="AQ40" s="367"/>
      <c r="AR40" s="367"/>
      <c r="AS40" s="367"/>
      <c r="AT40" s="367"/>
      <c r="AU40" s="367"/>
      <c r="AV40" s="367"/>
      <c r="AW40" s="367"/>
      <c r="AX40" s="367"/>
      <c r="AY40" s="367"/>
      <c r="AZ40" s="367"/>
      <c r="BA40" s="367"/>
      <c r="BB40" s="367"/>
      <c r="BC40" s="367"/>
      <c r="BD40" s="367"/>
      <c r="BE40" s="367"/>
      <c r="BF40" s="367"/>
      <c r="BG40" s="367"/>
      <c r="BH40" s="367"/>
      <c r="BI40" s="367"/>
      <c r="BJ40" s="367"/>
      <c r="BK40" s="367"/>
      <c r="BL40" s="367"/>
      <c r="BM40" s="367"/>
      <c r="BN40" s="367"/>
      <c r="BO40" s="367"/>
      <c r="BP40" s="367"/>
      <c r="BQ40" s="367"/>
      <c r="BR40" s="367"/>
      <c r="BS40" s="367"/>
      <c r="BT40" s="367"/>
      <c r="BU40" s="367"/>
      <c r="BV40" s="367"/>
      <c r="BW40" s="367"/>
      <c r="BX40" s="367"/>
      <c r="BY40" s="367"/>
      <c r="BZ40" s="367"/>
    </row>
    <row r="41" spans="1:78" s="354" customFormat="1" x14ac:dyDescent="0.2">
      <c r="A41" s="356"/>
      <c r="B41" s="356"/>
      <c r="C41" s="356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  <c r="AH41" s="356"/>
      <c r="AI41" s="356"/>
      <c r="AJ41" s="356"/>
      <c r="AK41" s="356"/>
      <c r="AL41" s="356"/>
      <c r="AM41" s="356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6"/>
      <c r="AZ41" s="356"/>
      <c r="BA41" s="356"/>
      <c r="BB41" s="356"/>
      <c r="BC41" s="356"/>
      <c r="BD41" s="356"/>
      <c r="BE41" s="356"/>
      <c r="BF41" s="356"/>
      <c r="BG41" s="356"/>
      <c r="BH41" s="356"/>
      <c r="BI41" s="356"/>
      <c r="BJ41" s="356"/>
      <c r="BK41" s="356"/>
      <c r="BL41" s="356"/>
      <c r="BM41" s="356"/>
      <c r="BN41" s="356"/>
      <c r="BO41" s="356"/>
      <c r="BP41" s="356"/>
      <c r="BQ41" s="356"/>
      <c r="BR41" s="356"/>
      <c r="BS41" s="356"/>
      <c r="BT41" s="356"/>
      <c r="BU41" s="356"/>
      <c r="BV41" s="356"/>
      <c r="BW41" s="356"/>
      <c r="BX41" s="356"/>
      <c r="BY41" s="356"/>
      <c r="BZ41" s="356"/>
    </row>
    <row r="42" spans="1:78" s="354" customFormat="1" x14ac:dyDescent="0.2">
      <c r="A42" s="356"/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  <c r="AE42" s="356"/>
      <c r="AF42" s="356"/>
      <c r="AG42" s="356"/>
      <c r="AH42" s="356"/>
      <c r="AI42" s="356"/>
      <c r="AJ42" s="356"/>
      <c r="AK42" s="356"/>
      <c r="AL42" s="356"/>
      <c r="AM42" s="356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6"/>
      <c r="AZ42" s="356"/>
      <c r="BA42" s="356"/>
      <c r="BB42" s="356"/>
      <c r="BC42" s="356"/>
      <c r="BD42" s="356"/>
      <c r="BE42" s="356"/>
      <c r="BF42" s="356"/>
      <c r="BG42" s="356"/>
      <c r="BH42" s="356"/>
      <c r="BI42" s="356"/>
      <c r="BJ42" s="356"/>
      <c r="BK42" s="356"/>
      <c r="BL42" s="356"/>
      <c r="BM42" s="356"/>
      <c r="BN42" s="356"/>
      <c r="BO42" s="356"/>
      <c r="BP42" s="356"/>
      <c r="BQ42" s="356"/>
      <c r="BR42" s="356"/>
      <c r="BS42" s="356"/>
      <c r="BT42" s="356"/>
      <c r="BU42" s="356"/>
      <c r="BV42" s="356"/>
      <c r="BW42" s="356"/>
      <c r="BX42" s="356"/>
      <c r="BY42" s="356"/>
      <c r="BZ42" s="356"/>
    </row>
    <row r="43" spans="1:78" s="354" customFormat="1" x14ac:dyDescent="0.2">
      <c r="A43" s="356"/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  <c r="AG43" s="356"/>
      <c r="AH43" s="356"/>
      <c r="AI43" s="356"/>
      <c r="AJ43" s="356"/>
      <c r="AK43" s="356"/>
      <c r="AL43" s="356"/>
      <c r="AM43" s="356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6"/>
      <c r="AZ43" s="356"/>
      <c r="BA43" s="356"/>
      <c r="BB43" s="356"/>
      <c r="BC43" s="356"/>
      <c r="BD43" s="356"/>
      <c r="BE43" s="356"/>
      <c r="BF43" s="356"/>
      <c r="BG43" s="356"/>
      <c r="BH43" s="356"/>
      <c r="BI43" s="356"/>
      <c r="BJ43" s="356"/>
      <c r="BK43" s="356"/>
      <c r="BL43" s="356"/>
      <c r="BM43" s="356"/>
      <c r="BN43" s="356"/>
      <c r="BO43" s="356"/>
      <c r="BP43" s="356"/>
      <c r="BQ43" s="356"/>
      <c r="BR43" s="356"/>
      <c r="BS43" s="356"/>
      <c r="BT43" s="356"/>
      <c r="BU43" s="356"/>
      <c r="BV43" s="356"/>
      <c r="BW43" s="356"/>
      <c r="BX43" s="356"/>
      <c r="BY43" s="356"/>
      <c r="BZ43" s="356"/>
    </row>
    <row r="44" spans="1:78" s="2" customFormat="1" ht="6.95" customHeight="1" x14ac:dyDescent="0.2">
      <c r="A44" s="364"/>
      <c r="B44" s="389"/>
      <c r="C44" s="390"/>
      <c r="D44" s="390"/>
      <c r="E44" s="390"/>
      <c r="F44" s="390"/>
      <c r="G44" s="390"/>
      <c r="H44" s="390"/>
      <c r="I44" s="390"/>
      <c r="J44" s="390"/>
      <c r="K44" s="390"/>
      <c r="L44" s="366"/>
      <c r="M44" s="367"/>
      <c r="N44" s="367"/>
      <c r="O44" s="367"/>
      <c r="P44" s="367"/>
      <c r="Q44" s="367"/>
      <c r="R44" s="367"/>
      <c r="S44" s="364"/>
      <c r="T44" s="364"/>
      <c r="U44" s="364"/>
      <c r="V44" s="364"/>
      <c r="W44" s="364"/>
      <c r="X44" s="364"/>
      <c r="Y44" s="364"/>
      <c r="Z44" s="364"/>
      <c r="AA44" s="364"/>
      <c r="AB44" s="364"/>
      <c r="AC44" s="364"/>
      <c r="AD44" s="364"/>
      <c r="AE44" s="364"/>
      <c r="AF44" s="367"/>
      <c r="AG44" s="367"/>
      <c r="AH44" s="367"/>
      <c r="AI44" s="367"/>
      <c r="AJ44" s="367"/>
      <c r="AK44" s="367"/>
      <c r="AL44" s="367"/>
      <c r="AM44" s="367"/>
      <c r="AN44" s="367"/>
      <c r="AO44" s="367"/>
      <c r="AP44" s="367"/>
      <c r="AQ44" s="367"/>
      <c r="AR44" s="367"/>
      <c r="AS44" s="367"/>
      <c r="AT44" s="367"/>
      <c r="AU44" s="367"/>
      <c r="AV44" s="367"/>
      <c r="AW44" s="367"/>
      <c r="AX44" s="367"/>
      <c r="AY44" s="367"/>
      <c r="AZ44" s="367"/>
      <c r="BA44" s="367"/>
      <c r="BB44" s="367"/>
      <c r="BC44" s="367"/>
      <c r="BD44" s="367"/>
      <c r="BE44" s="367"/>
      <c r="BF44" s="367"/>
      <c r="BG44" s="367"/>
      <c r="BH44" s="367"/>
      <c r="BI44" s="367"/>
      <c r="BJ44" s="367"/>
      <c r="BK44" s="367"/>
      <c r="BL44" s="367"/>
      <c r="BM44" s="367"/>
      <c r="BN44" s="367"/>
      <c r="BO44" s="367"/>
      <c r="BP44" s="367"/>
      <c r="BQ44" s="367"/>
      <c r="BR44" s="367"/>
      <c r="BS44" s="367"/>
      <c r="BT44" s="367"/>
      <c r="BU44" s="367"/>
      <c r="BV44" s="367"/>
      <c r="BW44" s="367"/>
      <c r="BX44" s="367"/>
      <c r="BY44" s="367"/>
      <c r="BZ44" s="367"/>
    </row>
    <row r="45" spans="1:78" s="2" customFormat="1" ht="24.95" customHeight="1" x14ac:dyDescent="0.2">
      <c r="A45" s="364"/>
      <c r="B45" s="391"/>
      <c r="C45" s="392" t="s">
        <v>127</v>
      </c>
      <c r="D45" s="393"/>
      <c r="E45" s="393"/>
      <c r="F45" s="393"/>
      <c r="G45" s="393"/>
      <c r="H45" s="393"/>
      <c r="I45" s="393"/>
      <c r="J45" s="393"/>
      <c r="K45" s="393"/>
      <c r="L45" s="366"/>
      <c r="M45" s="367"/>
      <c r="N45" s="367"/>
      <c r="O45" s="367"/>
      <c r="P45" s="367"/>
      <c r="Q45" s="367"/>
      <c r="R45" s="367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7"/>
      <c r="AG45" s="367"/>
      <c r="AH45" s="367"/>
      <c r="AI45" s="367"/>
      <c r="AJ45" s="367"/>
      <c r="AK45" s="367"/>
      <c r="AL45" s="367"/>
      <c r="AM45" s="367"/>
      <c r="AN45" s="367"/>
      <c r="AO45" s="367"/>
      <c r="AP45" s="367"/>
      <c r="AQ45" s="367"/>
      <c r="AR45" s="367"/>
      <c r="AS45" s="367"/>
      <c r="AT45" s="367"/>
      <c r="AU45" s="367"/>
      <c r="AV45" s="367"/>
      <c r="AW45" s="367"/>
      <c r="AX45" s="367"/>
      <c r="AY45" s="367"/>
      <c r="AZ45" s="367"/>
      <c r="BA45" s="367"/>
      <c r="BB45" s="367"/>
      <c r="BC45" s="367"/>
      <c r="BD45" s="367"/>
      <c r="BE45" s="367"/>
      <c r="BF45" s="367"/>
      <c r="BG45" s="367"/>
      <c r="BH45" s="367"/>
      <c r="BI45" s="367"/>
      <c r="BJ45" s="367"/>
      <c r="BK45" s="367"/>
      <c r="BL45" s="367"/>
      <c r="BM45" s="367"/>
      <c r="BN45" s="367"/>
      <c r="BO45" s="367"/>
      <c r="BP45" s="367"/>
      <c r="BQ45" s="367"/>
      <c r="BR45" s="367"/>
      <c r="BS45" s="367"/>
      <c r="BT45" s="367"/>
      <c r="BU45" s="367"/>
      <c r="BV45" s="367"/>
      <c r="BW45" s="367"/>
      <c r="BX45" s="367"/>
      <c r="BY45" s="367"/>
      <c r="BZ45" s="367"/>
    </row>
    <row r="46" spans="1:78" s="2" customFormat="1" ht="6.95" customHeight="1" x14ac:dyDescent="0.2">
      <c r="A46" s="364"/>
      <c r="B46" s="391"/>
      <c r="C46" s="393"/>
      <c r="D46" s="393"/>
      <c r="E46" s="393"/>
      <c r="F46" s="393"/>
      <c r="G46" s="393"/>
      <c r="H46" s="393"/>
      <c r="I46" s="393"/>
      <c r="J46" s="393"/>
      <c r="K46" s="393"/>
      <c r="L46" s="366"/>
      <c r="M46" s="367"/>
      <c r="N46" s="367"/>
      <c r="O46" s="367"/>
      <c r="P46" s="367"/>
      <c r="Q46" s="367"/>
      <c r="R46" s="367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7"/>
      <c r="AG46" s="367"/>
      <c r="AH46" s="367"/>
      <c r="AI46" s="367"/>
      <c r="AJ46" s="367"/>
      <c r="AK46" s="367"/>
      <c r="AL46" s="367"/>
      <c r="AM46" s="367"/>
      <c r="AN46" s="367"/>
      <c r="AO46" s="367"/>
      <c r="AP46" s="367"/>
      <c r="AQ46" s="367"/>
      <c r="AR46" s="367"/>
      <c r="AS46" s="367"/>
      <c r="AT46" s="367"/>
      <c r="AU46" s="367"/>
      <c r="AV46" s="367"/>
      <c r="AW46" s="367"/>
      <c r="AX46" s="367"/>
      <c r="AY46" s="367"/>
      <c r="AZ46" s="367"/>
      <c r="BA46" s="367"/>
      <c r="BB46" s="367"/>
      <c r="BC46" s="367"/>
      <c r="BD46" s="367"/>
      <c r="BE46" s="367"/>
      <c r="BF46" s="367"/>
      <c r="BG46" s="367"/>
      <c r="BH46" s="367"/>
      <c r="BI46" s="367"/>
      <c r="BJ46" s="367"/>
      <c r="BK46" s="367"/>
      <c r="BL46" s="367"/>
      <c r="BM46" s="367"/>
      <c r="BN46" s="367"/>
      <c r="BO46" s="367"/>
      <c r="BP46" s="367"/>
      <c r="BQ46" s="367"/>
      <c r="BR46" s="367"/>
      <c r="BS46" s="367"/>
      <c r="BT46" s="367"/>
      <c r="BU46" s="367"/>
      <c r="BV46" s="367"/>
      <c r="BW46" s="367"/>
      <c r="BX46" s="367"/>
      <c r="BY46" s="367"/>
      <c r="BZ46" s="367"/>
    </row>
    <row r="47" spans="1:78" s="2" customFormat="1" ht="12" customHeight="1" x14ac:dyDescent="0.2">
      <c r="A47" s="364"/>
      <c r="B47" s="391"/>
      <c r="C47" s="394" t="s">
        <v>16</v>
      </c>
      <c r="D47" s="393"/>
      <c r="E47" s="393"/>
      <c r="F47" s="393"/>
      <c r="G47" s="393"/>
      <c r="H47" s="393"/>
      <c r="I47" s="393"/>
      <c r="J47" s="393"/>
      <c r="K47" s="393"/>
      <c r="L47" s="366"/>
      <c r="M47" s="367"/>
      <c r="N47" s="367"/>
      <c r="O47" s="367"/>
      <c r="P47" s="367"/>
      <c r="Q47" s="367"/>
      <c r="R47" s="367"/>
      <c r="S47" s="364"/>
      <c r="T47" s="364"/>
      <c r="U47" s="364"/>
      <c r="V47" s="364"/>
      <c r="W47" s="364"/>
      <c r="X47" s="364"/>
      <c r="Y47" s="364"/>
      <c r="Z47" s="364"/>
      <c r="AA47" s="364"/>
      <c r="AB47" s="364"/>
      <c r="AC47" s="364"/>
      <c r="AD47" s="364"/>
      <c r="AE47" s="364"/>
      <c r="AF47" s="367"/>
      <c r="AG47" s="367"/>
      <c r="AH47" s="367"/>
      <c r="AI47" s="367"/>
      <c r="AJ47" s="367"/>
      <c r="AK47" s="367"/>
      <c r="AL47" s="367"/>
      <c r="AM47" s="367"/>
      <c r="AN47" s="367"/>
      <c r="AO47" s="367"/>
      <c r="AP47" s="367"/>
      <c r="AQ47" s="367"/>
      <c r="AR47" s="367"/>
      <c r="AS47" s="367"/>
      <c r="AT47" s="367"/>
      <c r="AU47" s="367"/>
      <c r="AV47" s="367"/>
      <c r="AW47" s="367"/>
      <c r="AX47" s="367"/>
      <c r="AY47" s="367"/>
      <c r="AZ47" s="367"/>
      <c r="BA47" s="367"/>
      <c r="BB47" s="367"/>
      <c r="BC47" s="367"/>
      <c r="BD47" s="367"/>
      <c r="BE47" s="367"/>
      <c r="BF47" s="367"/>
      <c r="BG47" s="367"/>
      <c r="BH47" s="367"/>
      <c r="BI47" s="367"/>
      <c r="BJ47" s="367"/>
      <c r="BK47" s="367"/>
      <c r="BL47" s="367"/>
      <c r="BM47" s="367"/>
      <c r="BN47" s="367"/>
      <c r="BO47" s="367"/>
      <c r="BP47" s="367"/>
      <c r="BQ47" s="367"/>
      <c r="BR47" s="367"/>
      <c r="BS47" s="367"/>
      <c r="BT47" s="367"/>
      <c r="BU47" s="367"/>
      <c r="BV47" s="367"/>
      <c r="BW47" s="367"/>
      <c r="BX47" s="367"/>
      <c r="BY47" s="367"/>
      <c r="BZ47" s="367"/>
    </row>
    <row r="48" spans="1:78" s="2" customFormat="1" ht="16.5" customHeight="1" x14ac:dyDescent="0.2">
      <c r="A48" s="364"/>
      <c r="B48" s="391"/>
      <c r="C48" s="393"/>
      <c r="D48" s="393"/>
      <c r="E48" s="542" t="str">
        <f>E7</f>
        <v>Předávací stanice, Budovcova 1325</v>
      </c>
      <c r="F48" s="543"/>
      <c r="G48" s="543"/>
      <c r="H48" s="543"/>
      <c r="I48" s="393"/>
      <c r="J48" s="393"/>
      <c r="K48" s="393"/>
      <c r="L48" s="366"/>
      <c r="M48" s="367"/>
      <c r="N48" s="367"/>
      <c r="O48" s="367"/>
      <c r="P48" s="367"/>
      <c r="Q48" s="367"/>
      <c r="R48" s="367"/>
      <c r="S48" s="364"/>
      <c r="T48" s="364"/>
      <c r="U48" s="364"/>
      <c r="V48" s="364"/>
      <c r="W48" s="364"/>
      <c r="X48" s="364"/>
      <c r="Y48" s="364"/>
      <c r="Z48" s="364"/>
      <c r="AA48" s="364"/>
      <c r="AB48" s="364"/>
      <c r="AC48" s="364"/>
      <c r="AD48" s="364"/>
      <c r="AE48" s="364"/>
      <c r="AF48" s="367"/>
      <c r="AG48" s="367"/>
      <c r="AH48" s="367"/>
      <c r="AI48" s="367"/>
      <c r="AJ48" s="367"/>
      <c r="AK48" s="367"/>
      <c r="AL48" s="367"/>
      <c r="AM48" s="367"/>
      <c r="AN48" s="367"/>
      <c r="AO48" s="367"/>
      <c r="AP48" s="367"/>
      <c r="AQ48" s="367"/>
      <c r="AR48" s="367"/>
      <c r="AS48" s="367"/>
      <c r="AT48" s="367"/>
      <c r="AU48" s="367"/>
      <c r="AV48" s="367"/>
      <c r="AW48" s="367"/>
      <c r="AX48" s="367"/>
      <c r="AY48" s="367"/>
      <c r="AZ48" s="367"/>
      <c r="BA48" s="367"/>
      <c r="BB48" s="367"/>
      <c r="BC48" s="367"/>
      <c r="BD48" s="367"/>
      <c r="BE48" s="367"/>
      <c r="BF48" s="367"/>
      <c r="BG48" s="367"/>
      <c r="BH48" s="367"/>
      <c r="BI48" s="367"/>
      <c r="BJ48" s="367"/>
      <c r="BK48" s="367"/>
      <c r="BL48" s="367"/>
      <c r="BM48" s="367"/>
      <c r="BN48" s="367"/>
      <c r="BO48" s="367"/>
      <c r="BP48" s="367"/>
      <c r="BQ48" s="367"/>
      <c r="BR48" s="367"/>
      <c r="BS48" s="367"/>
      <c r="BT48" s="367"/>
      <c r="BU48" s="367"/>
      <c r="BV48" s="367"/>
      <c r="BW48" s="367"/>
      <c r="BX48" s="367"/>
      <c r="BY48" s="367"/>
      <c r="BZ48" s="367"/>
    </row>
    <row r="49" spans="1:78" s="2" customFormat="1" ht="12" customHeight="1" x14ac:dyDescent="0.2">
      <c r="A49" s="364"/>
      <c r="B49" s="391"/>
      <c r="C49" s="394" t="s">
        <v>123</v>
      </c>
      <c r="D49" s="393"/>
      <c r="E49" s="393"/>
      <c r="F49" s="393"/>
      <c r="G49" s="393"/>
      <c r="H49" s="393"/>
      <c r="I49" s="393"/>
      <c r="J49" s="393"/>
      <c r="K49" s="393"/>
      <c r="L49" s="366"/>
      <c r="M49" s="367"/>
      <c r="N49" s="367"/>
      <c r="O49" s="367"/>
      <c r="P49" s="367"/>
      <c r="Q49" s="367"/>
      <c r="R49" s="367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  <c r="AC49" s="364"/>
      <c r="AD49" s="364"/>
      <c r="AE49" s="364"/>
      <c r="AF49" s="367"/>
      <c r="AG49" s="367"/>
      <c r="AH49" s="367"/>
      <c r="AI49" s="367"/>
      <c r="AJ49" s="367"/>
      <c r="AK49" s="367"/>
      <c r="AL49" s="367"/>
      <c r="AM49" s="367"/>
      <c r="AN49" s="367"/>
      <c r="AO49" s="367"/>
      <c r="AP49" s="367"/>
      <c r="AQ49" s="367"/>
      <c r="AR49" s="367"/>
      <c r="AS49" s="367"/>
      <c r="AT49" s="367"/>
      <c r="AU49" s="367"/>
      <c r="AV49" s="367"/>
      <c r="AW49" s="367"/>
      <c r="AX49" s="367"/>
      <c r="AY49" s="367"/>
      <c r="AZ49" s="367"/>
      <c r="BA49" s="367"/>
      <c r="BB49" s="367"/>
      <c r="BC49" s="367"/>
      <c r="BD49" s="367"/>
      <c r="BE49" s="367"/>
      <c r="BF49" s="367"/>
      <c r="BG49" s="367"/>
      <c r="BH49" s="367"/>
      <c r="BI49" s="367"/>
      <c r="BJ49" s="367"/>
      <c r="BK49" s="367"/>
      <c r="BL49" s="367"/>
      <c r="BM49" s="367"/>
      <c r="BN49" s="367"/>
      <c r="BO49" s="367"/>
      <c r="BP49" s="367"/>
      <c r="BQ49" s="367"/>
      <c r="BR49" s="367"/>
      <c r="BS49" s="367"/>
      <c r="BT49" s="367"/>
      <c r="BU49" s="367"/>
      <c r="BV49" s="367"/>
      <c r="BW49" s="367"/>
      <c r="BX49" s="367"/>
      <c r="BY49" s="367"/>
      <c r="BZ49" s="367"/>
    </row>
    <row r="50" spans="1:78" s="2" customFormat="1" ht="16.5" customHeight="1" x14ac:dyDescent="0.2">
      <c r="A50" s="364"/>
      <c r="B50" s="391"/>
      <c r="C50" s="393"/>
      <c r="D50" s="393"/>
      <c r="E50" s="540" t="str">
        <f>E9</f>
        <v>000 - VON - Vedlější a ostatní náklady stavby</v>
      </c>
      <c r="F50" s="541"/>
      <c r="G50" s="541"/>
      <c r="H50" s="541"/>
      <c r="I50" s="393"/>
      <c r="J50" s="393"/>
      <c r="K50" s="393"/>
      <c r="L50" s="366"/>
      <c r="M50" s="367"/>
      <c r="N50" s="367"/>
      <c r="O50" s="367"/>
      <c r="P50" s="367"/>
      <c r="Q50" s="367"/>
      <c r="R50" s="367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7"/>
      <c r="AG50" s="367"/>
      <c r="AH50" s="367"/>
      <c r="AI50" s="367"/>
      <c r="AJ50" s="367"/>
      <c r="AK50" s="367"/>
      <c r="AL50" s="367"/>
      <c r="AM50" s="367"/>
      <c r="AN50" s="367"/>
      <c r="AO50" s="367"/>
      <c r="AP50" s="367"/>
      <c r="AQ50" s="367"/>
      <c r="AR50" s="367"/>
      <c r="AS50" s="367"/>
      <c r="AT50" s="367"/>
      <c r="AU50" s="367"/>
      <c r="AV50" s="367"/>
      <c r="AW50" s="367"/>
      <c r="AX50" s="367"/>
      <c r="AY50" s="367"/>
      <c r="AZ50" s="367"/>
      <c r="BA50" s="367"/>
      <c r="BB50" s="367"/>
      <c r="BC50" s="367"/>
      <c r="BD50" s="367"/>
      <c r="BE50" s="367"/>
      <c r="BF50" s="367"/>
      <c r="BG50" s="367"/>
      <c r="BH50" s="367"/>
      <c r="BI50" s="367"/>
      <c r="BJ50" s="367"/>
      <c r="BK50" s="367"/>
      <c r="BL50" s="367"/>
      <c r="BM50" s="367"/>
      <c r="BN50" s="367"/>
      <c r="BO50" s="367"/>
      <c r="BP50" s="367"/>
      <c r="BQ50" s="367"/>
      <c r="BR50" s="367"/>
      <c r="BS50" s="367"/>
      <c r="BT50" s="367"/>
      <c r="BU50" s="367"/>
      <c r="BV50" s="367"/>
      <c r="BW50" s="367"/>
      <c r="BX50" s="367"/>
      <c r="BY50" s="367"/>
      <c r="BZ50" s="367"/>
    </row>
    <row r="51" spans="1:78" s="2" customFormat="1" ht="6.95" customHeight="1" x14ac:dyDescent="0.2">
      <c r="A51" s="364"/>
      <c r="B51" s="391"/>
      <c r="C51" s="393"/>
      <c r="D51" s="393"/>
      <c r="E51" s="393"/>
      <c r="F51" s="393"/>
      <c r="G51" s="393"/>
      <c r="H51" s="393"/>
      <c r="I51" s="393"/>
      <c r="J51" s="393"/>
      <c r="K51" s="393"/>
      <c r="L51" s="366"/>
      <c r="M51" s="367"/>
      <c r="N51" s="367"/>
      <c r="O51" s="367"/>
      <c r="P51" s="367"/>
      <c r="Q51" s="367"/>
      <c r="R51" s="367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4"/>
      <c r="AF51" s="367"/>
      <c r="AG51" s="367"/>
      <c r="AH51" s="367"/>
      <c r="AI51" s="367"/>
      <c r="AJ51" s="367"/>
      <c r="AK51" s="367"/>
      <c r="AL51" s="367"/>
      <c r="AM51" s="367"/>
      <c r="AN51" s="367"/>
      <c r="AO51" s="367"/>
      <c r="AP51" s="367"/>
      <c r="AQ51" s="367"/>
      <c r="AR51" s="367"/>
      <c r="AS51" s="367"/>
      <c r="AT51" s="367"/>
      <c r="AU51" s="367"/>
      <c r="AV51" s="367"/>
      <c r="AW51" s="367"/>
      <c r="AX51" s="367"/>
      <c r="AY51" s="367"/>
      <c r="AZ51" s="367"/>
      <c r="BA51" s="367"/>
      <c r="BB51" s="367"/>
      <c r="BC51" s="367"/>
      <c r="BD51" s="367"/>
      <c r="BE51" s="367"/>
      <c r="BF51" s="367"/>
      <c r="BG51" s="367"/>
      <c r="BH51" s="367"/>
      <c r="BI51" s="367"/>
      <c r="BJ51" s="367"/>
      <c r="BK51" s="367"/>
      <c r="BL51" s="367"/>
      <c r="BM51" s="367"/>
      <c r="BN51" s="367"/>
      <c r="BO51" s="367"/>
      <c r="BP51" s="367"/>
      <c r="BQ51" s="367"/>
      <c r="BR51" s="367"/>
      <c r="BS51" s="367"/>
      <c r="BT51" s="367"/>
      <c r="BU51" s="367"/>
      <c r="BV51" s="367"/>
      <c r="BW51" s="367"/>
      <c r="BX51" s="367"/>
      <c r="BY51" s="367"/>
      <c r="BZ51" s="367"/>
    </row>
    <row r="52" spans="1:78" s="2" customFormat="1" ht="12" customHeight="1" x14ac:dyDescent="0.2">
      <c r="A52" s="364"/>
      <c r="B52" s="391"/>
      <c r="C52" s="394" t="s">
        <v>21</v>
      </c>
      <c r="D52" s="393"/>
      <c r="E52" s="393"/>
      <c r="F52" s="395" t="str">
        <f>F12</f>
        <v>Poděbrady, ulice: Budovcova, Jižní, Žižkova</v>
      </c>
      <c r="G52" s="393"/>
      <c r="H52" s="393"/>
      <c r="I52" s="394" t="s">
        <v>23</v>
      </c>
      <c r="J52" s="396" t="str">
        <f>IF(J12="","",J12)</f>
        <v>15. 12. 2024</v>
      </c>
      <c r="K52" s="393"/>
      <c r="L52" s="366"/>
      <c r="M52" s="367"/>
      <c r="N52" s="367"/>
      <c r="O52" s="367"/>
      <c r="P52" s="367"/>
      <c r="Q52" s="367"/>
      <c r="R52" s="367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  <c r="AD52" s="364"/>
      <c r="AE52" s="364"/>
      <c r="AF52" s="367"/>
      <c r="AG52" s="367"/>
      <c r="AH52" s="367"/>
      <c r="AI52" s="367"/>
      <c r="AJ52" s="367"/>
      <c r="AK52" s="367"/>
      <c r="AL52" s="367"/>
      <c r="AM52" s="367"/>
      <c r="AN52" s="367"/>
      <c r="AO52" s="367"/>
      <c r="AP52" s="367"/>
      <c r="AQ52" s="367"/>
      <c r="AR52" s="367"/>
      <c r="AS52" s="367"/>
      <c r="AT52" s="367"/>
      <c r="AU52" s="367"/>
      <c r="AV52" s="367"/>
      <c r="AW52" s="367"/>
      <c r="AX52" s="367"/>
      <c r="AY52" s="367"/>
      <c r="AZ52" s="367"/>
      <c r="BA52" s="367"/>
      <c r="BB52" s="367"/>
      <c r="BC52" s="367"/>
      <c r="BD52" s="367"/>
      <c r="BE52" s="367"/>
      <c r="BF52" s="367"/>
      <c r="BG52" s="367"/>
      <c r="BH52" s="367"/>
      <c r="BI52" s="367"/>
      <c r="BJ52" s="367"/>
      <c r="BK52" s="367"/>
      <c r="BL52" s="367"/>
      <c r="BM52" s="367"/>
      <c r="BN52" s="367"/>
      <c r="BO52" s="367"/>
      <c r="BP52" s="367"/>
      <c r="BQ52" s="367"/>
      <c r="BR52" s="367"/>
      <c r="BS52" s="367"/>
      <c r="BT52" s="367"/>
      <c r="BU52" s="367"/>
      <c r="BV52" s="367"/>
      <c r="BW52" s="367"/>
      <c r="BX52" s="367"/>
      <c r="BY52" s="367"/>
      <c r="BZ52" s="367"/>
    </row>
    <row r="53" spans="1:78" s="2" customFormat="1" ht="6.95" customHeight="1" x14ac:dyDescent="0.2">
      <c r="A53" s="364"/>
      <c r="B53" s="391"/>
      <c r="C53" s="393"/>
      <c r="D53" s="393"/>
      <c r="E53" s="393"/>
      <c r="F53" s="393"/>
      <c r="G53" s="393"/>
      <c r="H53" s="393"/>
      <c r="I53" s="393"/>
      <c r="J53" s="393"/>
      <c r="K53" s="393"/>
      <c r="L53" s="366"/>
      <c r="M53" s="367"/>
      <c r="N53" s="367"/>
      <c r="O53" s="367"/>
      <c r="P53" s="367"/>
      <c r="Q53" s="367"/>
      <c r="R53" s="367"/>
      <c r="S53" s="364"/>
      <c r="T53" s="364"/>
      <c r="U53" s="364"/>
      <c r="V53" s="364"/>
      <c r="W53" s="364"/>
      <c r="X53" s="364"/>
      <c r="Y53" s="364"/>
      <c r="Z53" s="364"/>
      <c r="AA53" s="364"/>
      <c r="AB53" s="364"/>
      <c r="AC53" s="364"/>
      <c r="AD53" s="364"/>
      <c r="AE53" s="364"/>
      <c r="AF53" s="367"/>
      <c r="AG53" s="367"/>
      <c r="AH53" s="367"/>
      <c r="AI53" s="367"/>
      <c r="AJ53" s="367"/>
      <c r="AK53" s="367"/>
      <c r="AL53" s="367"/>
      <c r="AM53" s="367"/>
      <c r="AN53" s="367"/>
      <c r="AO53" s="367"/>
      <c r="AP53" s="367"/>
      <c r="AQ53" s="367"/>
      <c r="AR53" s="367"/>
      <c r="AS53" s="367"/>
      <c r="AT53" s="367"/>
      <c r="AU53" s="367"/>
      <c r="AV53" s="367"/>
      <c r="AW53" s="367"/>
      <c r="AX53" s="367"/>
      <c r="AY53" s="367"/>
      <c r="AZ53" s="367"/>
      <c r="BA53" s="367"/>
      <c r="BB53" s="367"/>
      <c r="BC53" s="367"/>
      <c r="BD53" s="367"/>
      <c r="BE53" s="367"/>
      <c r="BF53" s="367"/>
      <c r="BG53" s="367"/>
      <c r="BH53" s="367"/>
      <c r="BI53" s="367"/>
      <c r="BJ53" s="367"/>
      <c r="BK53" s="367"/>
      <c r="BL53" s="367"/>
      <c r="BM53" s="367"/>
      <c r="BN53" s="367"/>
      <c r="BO53" s="367"/>
      <c r="BP53" s="367"/>
      <c r="BQ53" s="367"/>
      <c r="BR53" s="367"/>
      <c r="BS53" s="367"/>
      <c r="BT53" s="367"/>
      <c r="BU53" s="367"/>
      <c r="BV53" s="367"/>
      <c r="BW53" s="367"/>
      <c r="BX53" s="367"/>
      <c r="BY53" s="367"/>
      <c r="BZ53" s="367"/>
    </row>
    <row r="54" spans="1:78" s="2" customFormat="1" ht="40.15" customHeight="1" x14ac:dyDescent="0.2">
      <c r="A54" s="364"/>
      <c r="B54" s="391"/>
      <c r="C54" s="394" t="s">
        <v>25</v>
      </c>
      <c r="D54" s="393"/>
      <c r="E54" s="393"/>
      <c r="F54" s="395" t="str">
        <f>E15</f>
        <v>Město Poděbrady,Jiřího nám. 20/I,29031 Poděbrady</v>
      </c>
      <c r="G54" s="393"/>
      <c r="H54" s="393"/>
      <c r="I54" s="394" t="s">
        <v>32</v>
      </c>
      <c r="J54" s="397" t="str">
        <f>E21</f>
        <v>TZB Kladno s.r.o.,Třebízského 466, 273 09, Kladno</v>
      </c>
      <c r="K54" s="393"/>
      <c r="L54" s="366"/>
      <c r="M54" s="367"/>
      <c r="N54" s="367"/>
      <c r="O54" s="367"/>
      <c r="P54" s="367"/>
      <c r="Q54" s="367"/>
      <c r="R54" s="367"/>
      <c r="S54" s="364"/>
      <c r="T54" s="364"/>
      <c r="U54" s="364"/>
      <c r="V54" s="364"/>
      <c r="W54" s="364"/>
      <c r="X54" s="364"/>
      <c r="Y54" s="364"/>
      <c r="Z54" s="364"/>
      <c r="AA54" s="364"/>
      <c r="AB54" s="364"/>
      <c r="AC54" s="364"/>
      <c r="AD54" s="364"/>
      <c r="AE54" s="364"/>
      <c r="AF54" s="367"/>
      <c r="AG54" s="367"/>
      <c r="AH54" s="367"/>
      <c r="AI54" s="367"/>
      <c r="AJ54" s="367"/>
      <c r="AK54" s="367"/>
      <c r="AL54" s="367"/>
      <c r="AM54" s="367"/>
      <c r="AN54" s="367"/>
      <c r="AO54" s="367"/>
      <c r="AP54" s="367"/>
      <c r="AQ54" s="367"/>
      <c r="AR54" s="367"/>
      <c r="AS54" s="367"/>
      <c r="AT54" s="367"/>
      <c r="AU54" s="367"/>
      <c r="AV54" s="367"/>
      <c r="AW54" s="367"/>
      <c r="AX54" s="367"/>
      <c r="AY54" s="367"/>
      <c r="AZ54" s="367"/>
      <c r="BA54" s="367"/>
      <c r="BB54" s="367"/>
      <c r="BC54" s="367"/>
      <c r="BD54" s="367"/>
      <c r="BE54" s="367"/>
      <c r="BF54" s="367"/>
      <c r="BG54" s="367"/>
      <c r="BH54" s="367"/>
      <c r="BI54" s="367"/>
      <c r="BJ54" s="367"/>
      <c r="BK54" s="367"/>
      <c r="BL54" s="367"/>
      <c r="BM54" s="367"/>
      <c r="BN54" s="367"/>
      <c r="BO54" s="367"/>
      <c r="BP54" s="367"/>
      <c r="BQ54" s="367"/>
      <c r="BR54" s="367"/>
      <c r="BS54" s="367"/>
      <c r="BT54" s="367"/>
      <c r="BU54" s="367"/>
      <c r="BV54" s="367"/>
      <c r="BW54" s="367"/>
      <c r="BX54" s="367"/>
      <c r="BY54" s="367"/>
      <c r="BZ54" s="367"/>
    </row>
    <row r="55" spans="1:78" s="2" customFormat="1" ht="15.2" customHeight="1" x14ac:dyDescent="0.2">
      <c r="A55" s="364"/>
      <c r="B55" s="391"/>
      <c r="C55" s="394" t="s">
        <v>30</v>
      </c>
      <c r="D55" s="393"/>
      <c r="E55" s="393"/>
      <c r="F55" s="395" t="str">
        <f>IF(E18="","",E18)</f>
        <v>Vyplň údaj</v>
      </c>
      <c r="G55" s="393"/>
      <c r="H55" s="393"/>
      <c r="I55" s="394" t="s">
        <v>36</v>
      </c>
      <c r="J55" s="397" t="str">
        <f>E24</f>
        <v xml:space="preserve">Eva Vopalecká </v>
      </c>
      <c r="K55" s="393"/>
      <c r="L55" s="366"/>
      <c r="M55" s="367"/>
      <c r="N55" s="367"/>
      <c r="O55" s="367"/>
      <c r="P55" s="367"/>
      <c r="Q55" s="367"/>
      <c r="R55" s="367"/>
      <c r="S55" s="364"/>
      <c r="T55" s="364"/>
      <c r="U55" s="364"/>
      <c r="V55" s="364"/>
      <c r="W55" s="364"/>
      <c r="X55" s="364"/>
      <c r="Y55" s="364"/>
      <c r="Z55" s="364"/>
      <c r="AA55" s="364"/>
      <c r="AB55" s="364"/>
      <c r="AC55" s="364"/>
      <c r="AD55" s="364"/>
      <c r="AE55" s="364"/>
      <c r="AF55" s="367"/>
      <c r="AG55" s="367"/>
      <c r="AH55" s="367"/>
      <c r="AI55" s="367"/>
      <c r="AJ55" s="367"/>
      <c r="AK55" s="367"/>
      <c r="AL55" s="367"/>
      <c r="AM55" s="367"/>
      <c r="AN55" s="367"/>
      <c r="AO55" s="367"/>
      <c r="AP55" s="367"/>
      <c r="AQ55" s="367"/>
      <c r="AR55" s="367"/>
      <c r="AS55" s="367"/>
      <c r="AT55" s="367"/>
      <c r="AU55" s="367"/>
      <c r="AV55" s="367"/>
      <c r="AW55" s="367"/>
      <c r="AX55" s="367"/>
      <c r="AY55" s="367"/>
      <c r="AZ55" s="367"/>
      <c r="BA55" s="367"/>
      <c r="BB55" s="367"/>
      <c r="BC55" s="367"/>
      <c r="BD55" s="367"/>
      <c r="BE55" s="367"/>
      <c r="BF55" s="367"/>
      <c r="BG55" s="367"/>
      <c r="BH55" s="367"/>
      <c r="BI55" s="367"/>
      <c r="BJ55" s="367"/>
      <c r="BK55" s="367"/>
      <c r="BL55" s="367"/>
      <c r="BM55" s="367"/>
      <c r="BN55" s="367"/>
      <c r="BO55" s="367"/>
      <c r="BP55" s="367"/>
      <c r="BQ55" s="367"/>
      <c r="BR55" s="367"/>
      <c r="BS55" s="367"/>
      <c r="BT55" s="367"/>
      <c r="BU55" s="367"/>
      <c r="BV55" s="367"/>
      <c r="BW55" s="367"/>
      <c r="BX55" s="367"/>
      <c r="BY55" s="367"/>
      <c r="BZ55" s="367"/>
    </row>
    <row r="56" spans="1:78" s="2" customFormat="1" ht="10.35" customHeight="1" x14ac:dyDescent="0.2">
      <c r="A56" s="364"/>
      <c r="B56" s="391"/>
      <c r="C56" s="393"/>
      <c r="D56" s="393"/>
      <c r="E56" s="393"/>
      <c r="F56" s="393"/>
      <c r="G56" s="393"/>
      <c r="H56" s="393"/>
      <c r="I56" s="393"/>
      <c r="J56" s="393"/>
      <c r="K56" s="393"/>
      <c r="L56" s="366"/>
      <c r="M56" s="367"/>
      <c r="N56" s="367"/>
      <c r="O56" s="367"/>
      <c r="P56" s="367"/>
      <c r="Q56" s="367"/>
      <c r="R56" s="367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4"/>
      <c r="AD56" s="364"/>
      <c r="AE56" s="364"/>
      <c r="AF56" s="367"/>
      <c r="AG56" s="367"/>
      <c r="AH56" s="367"/>
      <c r="AI56" s="367"/>
      <c r="AJ56" s="367"/>
      <c r="AK56" s="367"/>
      <c r="AL56" s="367"/>
      <c r="AM56" s="367"/>
      <c r="AN56" s="367"/>
      <c r="AO56" s="367"/>
      <c r="AP56" s="367"/>
      <c r="AQ56" s="367"/>
      <c r="AR56" s="367"/>
      <c r="AS56" s="367"/>
      <c r="AT56" s="367"/>
      <c r="AU56" s="367"/>
      <c r="AV56" s="367"/>
      <c r="AW56" s="367"/>
      <c r="AX56" s="367"/>
      <c r="AY56" s="367"/>
      <c r="AZ56" s="367"/>
      <c r="BA56" s="367"/>
      <c r="BB56" s="367"/>
      <c r="BC56" s="367"/>
      <c r="BD56" s="367"/>
      <c r="BE56" s="367"/>
      <c r="BF56" s="367"/>
      <c r="BG56" s="367"/>
      <c r="BH56" s="367"/>
      <c r="BI56" s="367"/>
      <c r="BJ56" s="367"/>
      <c r="BK56" s="367"/>
      <c r="BL56" s="367"/>
      <c r="BM56" s="367"/>
      <c r="BN56" s="367"/>
      <c r="BO56" s="367"/>
      <c r="BP56" s="367"/>
      <c r="BQ56" s="367"/>
      <c r="BR56" s="367"/>
      <c r="BS56" s="367"/>
      <c r="BT56" s="367"/>
      <c r="BU56" s="367"/>
      <c r="BV56" s="367"/>
      <c r="BW56" s="367"/>
      <c r="BX56" s="367"/>
      <c r="BY56" s="367"/>
      <c r="BZ56" s="367"/>
    </row>
    <row r="57" spans="1:78" s="2" customFormat="1" ht="29.25" customHeight="1" x14ac:dyDescent="0.2">
      <c r="A57" s="364"/>
      <c r="B57" s="391"/>
      <c r="C57" s="398" t="s">
        <v>128</v>
      </c>
      <c r="D57" s="393"/>
      <c r="E57" s="393"/>
      <c r="F57" s="393"/>
      <c r="G57" s="393"/>
      <c r="H57" s="393"/>
      <c r="I57" s="393"/>
      <c r="J57" s="399" t="s">
        <v>129</v>
      </c>
      <c r="K57" s="393"/>
      <c r="L57" s="366"/>
      <c r="M57" s="367"/>
      <c r="N57" s="367"/>
      <c r="O57" s="367"/>
      <c r="P57" s="367"/>
      <c r="Q57" s="367"/>
      <c r="R57" s="367"/>
      <c r="S57" s="364"/>
      <c r="T57" s="364"/>
      <c r="U57" s="364"/>
      <c r="V57" s="364"/>
      <c r="W57" s="364"/>
      <c r="X57" s="364"/>
      <c r="Y57" s="364"/>
      <c r="Z57" s="364"/>
      <c r="AA57" s="364"/>
      <c r="AB57" s="364"/>
      <c r="AC57" s="364"/>
      <c r="AD57" s="364"/>
      <c r="AE57" s="364"/>
      <c r="AF57" s="367"/>
      <c r="AG57" s="367"/>
      <c r="AH57" s="367"/>
      <c r="AI57" s="367"/>
      <c r="AJ57" s="367"/>
      <c r="AK57" s="367"/>
      <c r="AL57" s="367"/>
      <c r="AM57" s="367"/>
      <c r="AN57" s="367"/>
      <c r="AO57" s="367"/>
      <c r="AP57" s="367"/>
      <c r="AQ57" s="367"/>
      <c r="AR57" s="367"/>
      <c r="AS57" s="367"/>
      <c r="AT57" s="367"/>
      <c r="AU57" s="367"/>
      <c r="AV57" s="367"/>
      <c r="AW57" s="367"/>
      <c r="AX57" s="367"/>
      <c r="AY57" s="367"/>
      <c r="AZ57" s="367"/>
      <c r="BA57" s="367"/>
      <c r="BB57" s="367"/>
      <c r="BC57" s="367"/>
      <c r="BD57" s="367"/>
      <c r="BE57" s="367"/>
      <c r="BF57" s="367"/>
      <c r="BG57" s="367"/>
      <c r="BH57" s="367"/>
      <c r="BI57" s="367"/>
      <c r="BJ57" s="367"/>
      <c r="BK57" s="367"/>
      <c r="BL57" s="367"/>
      <c r="BM57" s="367"/>
      <c r="BN57" s="367"/>
      <c r="BO57" s="367"/>
      <c r="BP57" s="367"/>
      <c r="BQ57" s="367"/>
      <c r="BR57" s="367"/>
      <c r="BS57" s="367"/>
      <c r="BT57" s="367"/>
      <c r="BU57" s="367"/>
      <c r="BV57" s="367"/>
      <c r="BW57" s="367"/>
      <c r="BX57" s="367"/>
      <c r="BY57" s="367"/>
      <c r="BZ57" s="367"/>
    </row>
    <row r="58" spans="1:78" s="2" customFormat="1" ht="10.35" customHeight="1" x14ac:dyDescent="0.2">
      <c r="A58" s="364"/>
      <c r="B58" s="391"/>
      <c r="C58" s="393"/>
      <c r="D58" s="393"/>
      <c r="E58" s="393"/>
      <c r="F58" s="393"/>
      <c r="G58" s="393"/>
      <c r="H58" s="393"/>
      <c r="I58" s="393"/>
      <c r="J58" s="393"/>
      <c r="K58" s="393"/>
      <c r="L58" s="366"/>
      <c r="M58" s="367"/>
      <c r="N58" s="367"/>
      <c r="O58" s="367"/>
      <c r="P58" s="367"/>
      <c r="Q58" s="367"/>
      <c r="R58" s="367"/>
      <c r="S58" s="364"/>
      <c r="T58" s="364"/>
      <c r="U58" s="364"/>
      <c r="V58" s="364"/>
      <c r="W58" s="364"/>
      <c r="X58" s="364"/>
      <c r="Y58" s="364"/>
      <c r="Z58" s="364"/>
      <c r="AA58" s="364"/>
      <c r="AB58" s="364"/>
      <c r="AC58" s="364"/>
      <c r="AD58" s="364"/>
      <c r="AE58" s="364"/>
      <c r="AF58" s="367"/>
      <c r="AG58" s="367"/>
      <c r="AH58" s="367"/>
      <c r="AI58" s="367"/>
      <c r="AJ58" s="367"/>
      <c r="AK58" s="367"/>
      <c r="AL58" s="367"/>
      <c r="AM58" s="367"/>
      <c r="AN58" s="367"/>
      <c r="AO58" s="367"/>
      <c r="AP58" s="367"/>
      <c r="AQ58" s="367"/>
      <c r="AR58" s="367"/>
      <c r="AS58" s="367"/>
      <c r="AT58" s="367"/>
      <c r="AU58" s="367"/>
      <c r="AV58" s="367"/>
      <c r="AW58" s="367"/>
      <c r="AX58" s="367"/>
      <c r="AY58" s="367"/>
      <c r="AZ58" s="367"/>
      <c r="BA58" s="367"/>
      <c r="BB58" s="367"/>
      <c r="BC58" s="367"/>
      <c r="BD58" s="367"/>
      <c r="BE58" s="367"/>
      <c r="BF58" s="367"/>
      <c r="BG58" s="367"/>
      <c r="BH58" s="367"/>
      <c r="BI58" s="367"/>
      <c r="BJ58" s="367"/>
      <c r="BK58" s="367"/>
      <c r="BL58" s="367"/>
      <c r="BM58" s="367"/>
      <c r="BN58" s="367"/>
      <c r="BO58" s="367"/>
      <c r="BP58" s="367"/>
      <c r="BQ58" s="367"/>
      <c r="BR58" s="367"/>
      <c r="BS58" s="367"/>
      <c r="BT58" s="367"/>
      <c r="BU58" s="367"/>
      <c r="BV58" s="367"/>
      <c r="BW58" s="367"/>
      <c r="BX58" s="367"/>
      <c r="BY58" s="367"/>
      <c r="BZ58" s="367"/>
    </row>
    <row r="59" spans="1:78" s="2" customFormat="1" ht="22.9" customHeight="1" x14ac:dyDescent="0.2">
      <c r="A59" s="364"/>
      <c r="B59" s="391"/>
      <c r="C59" s="400" t="s">
        <v>73</v>
      </c>
      <c r="D59" s="393"/>
      <c r="E59" s="393"/>
      <c r="F59" s="393"/>
      <c r="G59" s="393"/>
      <c r="H59" s="393"/>
      <c r="I59" s="393"/>
      <c r="J59" s="401">
        <f>J85</f>
        <v>0</v>
      </c>
      <c r="K59" s="393"/>
      <c r="L59" s="366"/>
      <c r="M59" s="367"/>
      <c r="N59" s="367"/>
      <c r="O59" s="367"/>
      <c r="P59" s="367"/>
      <c r="Q59" s="367"/>
      <c r="R59" s="367"/>
      <c r="S59" s="364"/>
      <c r="T59" s="364"/>
      <c r="U59" s="364"/>
      <c r="V59" s="364"/>
      <c r="W59" s="364"/>
      <c r="X59" s="364"/>
      <c r="Y59" s="364"/>
      <c r="Z59" s="364"/>
      <c r="AA59" s="364"/>
      <c r="AB59" s="364"/>
      <c r="AC59" s="364"/>
      <c r="AD59" s="364"/>
      <c r="AE59" s="364"/>
      <c r="AF59" s="367"/>
      <c r="AG59" s="367"/>
      <c r="AH59" s="367"/>
      <c r="AI59" s="367"/>
      <c r="AJ59" s="367"/>
      <c r="AK59" s="367"/>
      <c r="AL59" s="367"/>
      <c r="AM59" s="367"/>
      <c r="AN59" s="367"/>
      <c r="AO59" s="367"/>
      <c r="AP59" s="367"/>
      <c r="AQ59" s="367"/>
      <c r="AR59" s="367"/>
      <c r="AS59" s="367"/>
      <c r="AT59" s="367"/>
      <c r="AU59" s="357" t="s">
        <v>130</v>
      </c>
      <c r="AV59" s="367"/>
      <c r="AW59" s="367"/>
      <c r="AX59" s="367"/>
      <c r="AY59" s="367"/>
      <c r="AZ59" s="367"/>
      <c r="BA59" s="367"/>
      <c r="BB59" s="367"/>
      <c r="BC59" s="367"/>
      <c r="BD59" s="367"/>
      <c r="BE59" s="367"/>
      <c r="BF59" s="367"/>
      <c r="BG59" s="367"/>
      <c r="BH59" s="367"/>
      <c r="BI59" s="367"/>
      <c r="BJ59" s="367"/>
      <c r="BK59" s="367"/>
      <c r="BL59" s="367"/>
      <c r="BM59" s="367"/>
      <c r="BN59" s="367"/>
      <c r="BO59" s="367"/>
      <c r="BP59" s="367"/>
      <c r="BQ59" s="367"/>
      <c r="BR59" s="367"/>
      <c r="BS59" s="367"/>
      <c r="BT59" s="367"/>
      <c r="BU59" s="367"/>
      <c r="BV59" s="367"/>
      <c r="BW59" s="367"/>
      <c r="BX59" s="367"/>
      <c r="BY59" s="367"/>
      <c r="BZ59" s="367"/>
    </row>
    <row r="60" spans="1:78" s="9" customFormat="1" ht="24.95" customHeight="1" x14ac:dyDescent="0.2">
      <c r="A60" s="402"/>
      <c r="B60" s="403"/>
      <c r="C60" s="404"/>
      <c r="D60" s="405" t="s">
        <v>1217</v>
      </c>
      <c r="E60" s="406"/>
      <c r="F60" s="406"/>
      <c r="G60" s="406"/>
      <c r="H60" s="406"/>
      <c r="I60" s="406"/>
      <c r="J60" s="407">
        <f>J86</f>
        <v>0</v>
      </c>
      <c r="K60" s="404"/>
      <c r="L60" s="408"/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  <c r="AA60" s="402"/>
      <c r="AB60" s="402"/>
      <c r="AC60" s="402"/>
      <c r="AD60" s="402"/>
      <c r="AE60" s="402"/>
      <c r="AF60" s="402"/>
      <c r="AG60" s="402"/>
      <c r="AH60" s="402"/>
      <c r="AI60" s="402"/>
      <c r="AJ60" s="402"/>
      <c r="AK60" s="402"/>
      <c r="AL60" s="402"/>
      <c r="AM60" s="402"/>
      <c r="AN60" s="402"/>
      <c r="AO60" s="402"/>
      <c r="AP60" s="402"/>
      <c r="AQ60" s="402"/>
      <c r="AR60" s="402"/>
      <c r="AS60" s="402"/>
      <c r="AT60" s="402"/>
      <c r="AU60" s="402"/>
      <c r="AV60" s="402"/>
      <c r="AW60" s="402"/>
      <c r="AX60" s="402"/>
      <c r="AY60" s="402"/>
      <c r="AZ60" s="402"/>
      <c r="BA60" s="402"/>
      <c r="BB60" s="402"/>
      <c r="BC60" s="402"/>
      <c r="BD60" s="402"/>
      <c r="BE60" s="402"/>
      <c r="BF60" s="402"/>
      <c r="BG60" s="402"/>
      <c r="BH60" s="402"/>
      <c r="BI60" s="402"/>
      <c r="BJ60" s="402"/>
      <c r="BK60" s="402"/>
      <c r="BL60" s="402"/>
      <c r="BM60" s="402"/>
      <c r="BN60" s="402"/>
      <c r="BO60" s="402"/>
      <c r="BP60" s="402"/>
      <c r="BQ60" s="402"/>
      <c r="BR60" s="402"/>
      <c r="BS60" s="402"/>
      <c r="BT60" s="402"/>
      <c r="BU60" s="402"/>
      <c r="BV60" s="402"/>
      <c r="BW60" s="402"/>
      <c r="BX60" s="402"/>
      <c r="BY60" s="402"/>
      <c r="BZ60" s="402"/>
    </row>
    <row r="61" spans="1:78" s="10" customFormat="1" ht="19.899999999999999" customHeight="1" x14ac:dyDescent="0.2">
      <c r="A61" s="409"/>
      <c r="B61" s="410"/>
      <c r="C61" s="411"/>
      <c r="D61" s="412" t="s">
        <v>1967</v>
      </c>
      <c r="E61" s="413"/>
      <c r="F61" s="413"/>
      <c r="G61" s="413"/>
      <c r="H61" s="413"/>
      <c r="I61" s="413"/>
      <c r="J61" s="414">
        <f>J87</f>
        <v>0</v>
      </c>
      <c r="K61" s="411"/>
      <c r="L61" s="415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  <c r="X61" s="409"/>
      <c r="Y61" s="409"/>
      <c r="Z61" s="409"/>
      <c r="AA61" s="409"/>
      <c r="AB61" s="409"/>
      <c r="AC61" s="409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09"/>
      <c r="AO61" s="409"/>
      <c r="AP61" s="409"/>
      <c r="AQ61" s="409"/>
      <c r="AR61" s="409"/>
      <c r="AS61" s="409"/>
      <c r="AT61" s="409"/>
      <c r="AU61" s="409"/>
      <c r="AV61" s="409"/>
      <c r="AW61" s="409"/>
      <c r="AX61" s="409"/>
      <c r="AY61" s="409"/>
      <c r="AZ61" s="409"/>
      <c r="BA61" s="409"/>
      <c r="BB61" s="409"/>
      <c r="BC61" s="409"/>
      <c r="BD61" s="409"/>
      <c r="BE61" s="409"/>
      <c r="BF61" s="409"/>
      <c r="BG61" s="409"/>
      <c r="BH61" s="409"/>
      <c r="BI61" s="409"/>
      <c r="BJ61" s="409"/>
      <c r="BK61" s="409"/>
      <c r="BL61" s="409"/>
      <c r="BM61" s="409"/>
      <c r="BN61" s="409"/>
      <c r="BO61" s="409"/>
      <c r="BP61" s="409"/>
      <c r="BQ61" s="409"/>
      <c r="BR61" s="409"/>
      <c r="BS61" s="409"/>
      <c r="BT61" s="409"/>
      <c r="BU61" s="409"/>
      <c r="BV61" s="409"/>
      <c r="BW61" s="409"/>
      <c r="BX61" s="409"/>
      <c r="BY61" s="409"/>
      <c r="BZ61" s="409"/>
    </row>
    <row r="62" spans="1:78" s="10" customFormat="1" ht="19.899999999999999" customHeight="1" x14ac:dyDescent="0.2">
      <c r="A62" s="409"/>
      <c r="B62" s="410"/>
      <c r="C62" s="411"/>
      <c r="D62" s="412" t="s">
        <v>1219</v>
      </c>
      <c r="E62" s="413"/>
      <c r="F62" s="413"/>
      <c r="G62" s="413"/>
      <c r="H62" s="413"/>
      <c r="I62" s="413"/>
      <c r="J62" s="414">
        <f>J92</f>
        <v>0</v>
      </c>
      <c r="K62" s="411"/>
      <c r="L62" s="415"/>
      <c r="M62" s="409"/>
      <c r="N62" s="409"/>
      <c r="O62" s="409"/>
      <c r="P62" s="409"/>
      <c r="Q62" s="409"/>
      <c r="R62" s="409"/>
      <c r="S62" s="409"/>
      <c r="T62" s="409"/>
      <c r="U62" s="409"/>
      <c r="V62" s="409"/>
      <c r="W62" s="409"/>
      <c r="X62" s="409"/>
      <c r="Y62" s="409"/>
      <c r="Z62" s="409"/>
      <c r="AA62" s="409"/>
      <c r="AB62" s="409"/>
      <c r="AC62" s="409"/>
      <c r="AD62" s="409"/>
      <c r="AE62" s="409"/>
      <c r="AF62" s="409"/>
      <c r="AG62" s="409"/>
      <c r="AH62" s="409"/>
      <c r="AI62" s="409"/>
      <c r="AJ62" s="409"/>
      <c r="AK62" s="409"/>
      <c r="AL62" s="409"/>
      <c r="AM62" s="409"/>
      <c r="AN62" s="409"/>
      <c r="AO62" s="409"/>
      <c r="AP62" s="409"/>
      <c r="AQ62" s="409"/>
      <c r="AR62" s="409"/>
      <c r="AS62" s="409"/>
      <c r="AT62" s="409"/>
      <c r="AU62" s="409"/>
      <c r="AV62" s="409"/>
      <c r="AW62" s="409"/>
      <c r="AX62" s="409"/>
      <c r="AY62" s="409"/>
      <c r="AZ62" s="409"/>
      <c r="BA62" s="409"/>
      <c r="BB62" s="409"/>
      <c r="BC62" s="409"/>
      <c r="BD62" s="409"/>
      <c r="BE62" s="409"/>
      <c r="BF62" s="409"/>
      <c r="BG62" s="409"/>
      <c r="BH62" s="409"/>
      <c r="BI62" s="409"/>
      <c r="BJ62" s="409"/>
      <c r="BK62" s="409"/>
      <c r="BL62" s="409"/>
      <c r="BM62" s="409"/>
      <c r="BN62" s="409"/>
      <c r="BO62" s="409"/>
      <c r="BP62" s="409"/>
      <c r="BQ62" s="409"/>
      <c r="BR62" s="409"/>
      <c r="BS62" s="409"/>
      <c r="BT62" s="409"/>
      <c r="BU62" s="409"/>
      <c r="BV62" s="409"/>
      <c r="BW62" s="409"/>
      <c r="BX62" s="409"/>
      <c r="BY62" s="409"/>
      <c r="BZ62" s="409"/>
    </row>
    <row r="63" spans="1:78" s="10" customFormat="1" ht="19.899999999999999" customHeight="1" x14ac:dyDescent="0.2">
      <c r="A63" s="409"/>
      <c r="B63" s="410"/>
      <c r="C63" s="411"/>
      <c r="D63" s="412" t="s">
        <v>1220</v>
      </c>
      <c r="E63" s="413"/>
      <c r="F63" s="413"/>
      <c r="G63" s="413"/>
      <c r="H63" s="413"/>
      <c r="I63" s="413"/>
      <c r="J63" s="414">
        <f>J98</f>
        <v>0</v>
      </c>
      <c r="K63" s="411"/>
      <c r="L63" s="415"/>
      <c r="M63" s="409"/>
      <c r="N63" s="409"/>
      <c r="O63" s="409"/>
      <c r="P63" s="409"/>
      <c r="Q63" s="409"/>
      <c r="R63" s="409"/>
      <c r="S63" s="409"/>
      <c r="T63" s="409"/>
      <c r="U63" s="409"/>
      <c r="V63" s="409"/>
      <c r="W63" s="409"/>
      <c r="X63" s="409"/>
      <c r="Y63" s="409"/>
      <c r="Z63" s="409"/>
      <c r="AA63" s="409"/>
      <c r="AB63" s="409"/>
      <c r="AC63" s="409"/>
      <c r="AD63" s="409"/>
      <c r="AE63" s="409"/>
      <c r="AF63" s="409"/>
      <c r="AG63" s="409"/>
      <c r="AH63" s="409"/>
      <c r="AI63" s="409"/>
      <c r="AJ63" s="409"/>
      <c r="AK63" s="409"/>
      <c r="AL63" s="409"/>
      <c r="AM63" s="409"/>
      <c r="AN63" s="409"/>
      <c r="AO63" s="409"/>
      <c r="AP63" s="409"/>
      <c r="AQ63" s="409"/>
      <c r="AR63" s="409"/>
      <c r="AS63" s="409"/>
      <c r="AT63" s="409"/>
      <c r="AU63" s="409"/>
      <c r="AV63" s="409"/>
      <c r="AW63" s="409"/>
      <c r="AX63" s="409"/>
      <c r="AY63" s="409"/>
      <c r="AZ63" s="409"/>
      <c r="BA63" s="409"/>
      <c r="BB63" s="409"/>
      <c r="BC63" s="409"/>
      <c r="BD63" s="409"/>
      <c r="BE63" s="409"/>
      <c r="BF63" s="409"/>
      <c r="BG63" s="409"/>
      <c r="BH63" s="409"/>
      <c r="BI63" s="409"/>
      <c r="BJ63" s="409"/>
      <c r="BK63" s="409"/>
      <c r="BL63" s="409"/>
      <c r="BM63" s="409"/>
      <c r="BN63" s="409"/>
      <c r="BO63" s="409"/>
      <c r="BP63" s="409"/>
      <c r="BQ63" s="409"/>
      <c r="BR63" s="409"/>
      <c r="BS63" s="409"/>
      <c r="BT63" s="409"/>
      <c r="BU63" s="409"/>
      <c r="BV63" s="409"/>
      <c r="BW63" s="409"/>
      <c r="BX63" s="409"/>
      <c r="BY63" s="409"/>
      <c r="BZ63" s="409"/>
    </row>
    <row r="64" spans="1:78" s="10" customFormat="1" ht="19.899999999999999" customHeight="1" x14ac:dyDescent="0.2">
      <c r="A64" s="409"/>
      <c r="B64" s="410"/>
      <c r="C64" s="411"/>
      <c r="D64" s="412" t="s">
        <v>1968</v>
      </c>
      <c r="E64" s="413"/>
      <c r="F64" s="413"/>
      <c r="G64" s="413"/>
      <c r="H64" s="413"/>
      <c r="I64" s="413"/>
      <c r="J64" s="414">
        <f>J108</f>
        <v>0</v>
      </c>
      <c r="K64" s="411"/>
      <c r="L64" s="415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409"/>
      <c r="AC64" s="409"/>
      <c r="AD64" s="409"/>
      <c r="AE64" s="409"/>
      <c r="AF64" s="409"/>
      <c r="AG64" s="409"/>
      <c r="AH64" s="409"/>
      <c r="AI64" s="409"/>
      <c r="AJ64" s="409"/>
      <c r="AK64" s="409"/>
      <c r="AL64" s="409"/>
      <c r="AM64" s="409"/>
      <c r="AN64" s="409"/>
      <c r="AO64" s="409"/>
      <c r="AP64" s="409"/>
      <c r="AQ64" s="409"/>
      <c r="AR64" s="409"/>
      <c r="AS64" s="409"/>
      <c r="AT64" s="409"/>
      <c r="AU64" s="409"/>
      <c r="AV64" s="409"/>
      <c r="AW64" s="409"/>
      <c r="AX64" s="409"/>
      <c r="AY64" s="409"/>
      <c r="AZ64" s="409"/>
      <c r="BA64" s="409"/>
      <c r="BB64" s="409"/>
      <c r="BC64" s="409"/>
      <c r="BD64" s="409"/>
      <c r="BE64" s="409"/>
      <c r="BF64" s="409"/>
      <c r="BG64" s="409"/>
      <c r="BH64" s="409"/>
      <c r="BI64" s="409"/>
      <c r="BJ64" s="409"/>
      <c r="BK64" s="409"/>
      <c r="BL64" s="409"/>
      <c r="BM64" s="409"/>
      <c r="BN64" s="409"/>
      <c r="BO64" s="409"/>
      <c r="BP64" s="409"/>
      <c r="BQ64" s="409"/>
      <c r="BR64" s="409"/>
      <c r="BS64" s="409"/>
      <c r="BT64" s="409"/>
      <c r="BU64" s="409"/>
      <c r="BV64" s="409"/>
      <c r="BW64" s="409"/>
      <c r="BX64" s="409"/>
      <c r="BY64" s="409"/>
      <c r="BZ64" s="409"/>
    </row>
    <row r="65" spans="1:78" s="10" customFormat="1" ht="19.899999999999999" customHeight="1" x14ac:dyDescent="0.2">
      <c r="A65" s="409"/>
      <c r="B65" s="410"/>
      <c r="C65" s="411"/>
      <c r="D65" s="412" t="s">
        <v>1969</v>
      </c>
      <c r="E65" s="413"/>
      <c r="F65" s="413"/>
      <c r="G65" s="413"/>
      <c r="H65" s="413"/>
      <c r="I65" s="413"/>
      <c r="J65" s="414">
        <f>J116</f>
        <v>0</v>
      </c>
      <c r="K65" s="411"/>
      <c r="L65" s="415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409"/>
      <c r="AC65" s="409"/>
      <c r="AD65" s="409"/>
      <c r="AE65" s="409"/>
      <c r="AF65" s="409"/>
      <c r="AG65" s="409"/>
      <c r="AH65" s="409"/>
      <c r="AI65" s="409"/>
      <c r="AJ65" s="409"/>
      <c r="AK65" s="409"/>
      <c r="AL65" s="409"/>
      <c r="AM65" s="409"/>
      <c r="AN65" s="409"/>
      <c r="AO65" s="409"/>
      <c r="AP65" s="409"/>
      <c r="AQ65" s="409"/>
      <c r="AR65" s="409"/>
      <c r="AS65" s="409"/>
      <c r="AT65" s="409"/>
      <c r="AU65" s="409"/>
      <c r="AV65" s="409"/>
      <c r="AW65" s="409"/>
      <c r="AX65" s="409"/>
      <c r="AY65" s="409"/>
      <c r="AZ65" s="409"/>
      <c r="BA65" s="409"/>
      <c r="BB65" s="409"/>
      <c r="BC65" s="409"/>
      <c r="BD65" s="409"/>
      <c r="BE65" s="409"/>
      <c r="BF65" s="409"/>
      <c r="BG65" s="409"/>
      <c r="BH65" s="409"/>
      <c r="BI65" s="409"/>
      <c r="BJ65" s="409"/>
      <c r="BK65" s="409"/>
      <c r="BL65" s="409"/>
      <c r="BM65" s="409"/>
      <c r="BN65" s="409"/>
      <c r="BO65" s="409"/>
      <c r="BP65" s="409"/>
      <c r="BQ65" s="409"/>
      <c r="BR65" s="409"/>
      <c r="BS65" s="409"/>
      <c r="BT65" s="409"/>
      <c r="BU65" s="409"/>
      <c r="BV65" s="409"/>
      <c r="BW65" s="409"/>
      <c r="BX65" s="409"/>
      <c r="BY65" s="409"/>
      <c r="BZ65" s="409"/>
    </row>
    <row r="66" spans="1:78" s="2" customFormat="1" ht="21.75" customHeight="1" x14ac:dyDescent="0.2">
      <c r="A66" s="364"/>
      <c r="B66" s="391"/>
      <c r="C66" s="393"/>
      <c r="D66" s="393"/>
      <c r="E66" s="393"/>
      <c r="F66" s="393"/>
      <c r="G66" s="393"/>
      <c r="H66" s="393"/>
      <c r="I66" s="393"/>
      <c r="J66" s="393"/>
      <c r="K66" s="393"/>
      <c r="L66" s="366"/>
      <c r="M66" s="367"/>
      <c r="N66" s="367"/>
      <c r="O66" s="367"/>
      <c r="P66" s="367"/>
      <c r="Q66" s="367"/>
      <c r="R66" s="367"/>
      <c r="S66" s="364"/>
      <c r="T66" s="364"/>
      <c r="U66" s="364"/>
      <c r="V66" s="364"/>
      <c r="W66" s="364"/>
      <c r="X66" s="364"/>
      <c r="Y66" s="364"/>
      <c r="Z66" s="364"/>
      <c r="AA66" s="364"/>
      <c r="AB66" s="364"/>
      <c r="AC66" s="364"/>
      <c r="AD66" s="364"/>
      <c r="AE66" s="364"/>
      <c r="AF66" s="367"/>
      <c r="AG66" s="367"/>
      <c r="AH66" s="367"/>
      <c r="AI66" s="367"/>
      <c r="AJ66" s="367"/>
      <c r="AK66" s="367"/>
      <c r="AL66" s="367"/>
      <c r="AM66" s="367"/>
      <c r="AN66" s="367"/>
      <c r="AO66" s="367"/>
      <c r="AP66" s="367"/>
      <c r="AQ66" s="367"/>
      <c r="AR66" s="367"/>
      <c r="AS66" s="367"/>
      <c r="AT66" s="367"/>
      <c r="AU66" s="367"/>
      <c r="AV66" s="367"/>
      <c r="AW66" s="367"/>
      <c r="AX66" s="367"/>
      <c r="AY66" s="367"/>
      <c r="AZ66" s="367"/>
      <c r="BA66" s="367"/>
      <c r="BB66" s="367"/>
      <c r="BC66" s="367"/>
      <c r="BD66" s="367"/>
      <c r="BE66" s="367"/>
      <c r="BF66" s="367"/>
      <c r="BG66" s="367"/>
      <c r="BH66" s="367"/>
      <c r="BI66" s="367"/>
      <c r="BJ66" s="367"/>
      <c r="BK66" s="367"/>
      <c r="BL66" s="367"/>
      <c r="BM66" s="367"/>
      <c r="BN66" s="367"/>
      <c r="BO66" s="367"/>
      <c r="BP66" s="367"/>
      <c r="BQ66" s="367"/>
      <c r="BR66" s="367"/>
      <c r="BS66" s="367"/>
      <c r="BT66" s="367"/>
      <c r="BU66" s="367"/>
      <c r="BV66" s="367"/>
      <c r="BW66" s="367"/>
      <c r="BX66" s="367"/>
      <c r="BY66" s="367"/>
      <c r="BZ66" s="367"/>
    </row>
    <row r="67" spans="1:78" s="2" customFormat="1" ht="6.95" customHeight="1" x14ac:dyDescent="0.2">
      <c r="A67" s="364"/>
      <c r="B67" s="416"/>
      <c r="C67" s="417"/>
      <c r="D67" s="417"/>
      <c r="E67" s="417"/>
      <c r="F67" s="417"/>
      <c r="G67" s="417"/>
      <c r="H67" s="417"/>
      <c r="I67" s="417"/>
      <c r="J67" s="417"/>
      <c r="K67" s="417"/>
      <c r="L67" s="366"/>
      <c r="M67" s="367"/>
      <c r="N67" s="367"/>
      <c r="O67" s="367"/>
      <c r="P67" s="367"/>
      <c r="Q67" s="367"/>
      <c r="R67" s="367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7"/>
      <c r="AG67" s="367"/>
      <c r="AH67" s="367"/>
      <c r="AI67" s="367"/>
      <c r="AJ67" s="367"/>
      <c r="AK67" s="367"/>
      <c r="AL67" s="367"/>
      <c r="AM67" s="367"/>
      <c r="AN67" s="367"/>
      <c r="AO67" s="367"/>
      <c r="AP67" s="367"/>
      <c r="AQ67" s="367"/>
      <c r="AR67" s="367"/>
      <c r="AS67" s="367"/>
      <c r="AT67" s="367"/>
      <c r="AU67" s="367"/>
      <c r="AV67" s="367"/>
      <c r="AW67" s="367"/>
      <c r="AX67" s="367"/>
      <c r="AY67" s="367"/>
      <c r="AZ67" s="367"/>
      <c r="BA67" s="367"/>
      <c r="BB67" s="367"/>
      <c r="BC67" s="367"/>
      <c r="BD67" s="367"/>
      <c r="BE67" s="367"/>
      <c r="BF67" s="367"/>
      <c r="BG67" s="367"/>
      <c r="BH67" s="367"/>
      <c r="BI67" s="367"/>
      <c r="BJ67" s="367"/>
      <c r="BK67" s="367"/>
      <c r="BL67" s="367"/>
      <c r="BM67" s="367"/>
      <c r="BN67" s="367"/>
      <c r="BO67" s="367"/>
      <c r="BP67" s="367"/>
      <c r="BQ67" s="367"/>
      <c r="BR67" s="367"/>
      <c r="BS67" s="367"/>
      <c r="BT67" s="367"/>
      <c r="BU67" s="367"/>
      <c r="BV67" s="367"/>
      <c r="BW67" s="367"/>
      <c r="BX67" s="367"/>
      <c r="BY67" s="367"/>
      <c r="BZ67" s="367"/>
    </row>
    <row r="68" spans="1:78" s="354" customFormat="1" x14ac:dyDescent="0.2">
      <c r="A68" s="356"/>
      <c r="B68" s="356"/>
      <c r="C68" s="356"/>
      <c r="D68" s="356"/>
      <c r="E68" s="356"/>
      <c r="F68" s="356"/>
      <c r="G68" s="356"/>
      <c r="H68" s="356"/>
      <c r="I68" s="356"/>
      <c r="J68" s="356"/>
      <c r="K68" s="356"/>
      <c r="L68" s="356"/>
      <c r="M68" s="356"/>
      <c r="N68" s="356"/>
      <c r="O68" s="356"/>
      <c r="P68" s="356"/>
      <c r="Q68" s="356"/>
      <c r="R68" s="356"/>
      <c r="S68" s="356"/>
      <c r="T68" s="356"/>
      <c r="U68" s="356"/>
      <c r="V68" s="356"/>
      <c r="W68" s="356"/>
      <c r="X68" s="356"/>
      <c r="Y68" s="356"/>
      <c r="Z68" s="356"/>
      <c r="AA68" s="356"/>
      <c r="AB68" s="356"/>
      <c r="AC68" s="356"/>
      <c r="AD68" s="356"/>
      <c r="AE68" s="356"/>
      <c r="AF68" s="356"/>
      <c r="AG68" s="356"/>
      <c r="AH68" s="356"/>
      <c r="AI68" s="356"/>
      <c r="AJ68" s="356"/>
      <c r="AK68" s="356"/>
      <c r="AL68" s="356"/>
      <c r="AM68" s="356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6"/>
      <c r="AZ68" s="356"/>
      <c r="BA68" s="356"/>
      <c r="BB68" s="356"/>
      <c r="BC68" s="356"/>
      <c r="BD68" s="356"/>
      <c r="BE68" s="356"/>
      <c r="BF68" s="356"/>
      <c r="BG68" s="356"/>
      <c r="BH68" s="356"/>
      <c r="BI68" s="356"/>
      <c r="BJ68" s="356"/>
      <c r="BK68" s="356"/>
      <c r="BL68" s="356"/>
      <c r="BM68" s="356"/>
      <c r="BN68" s="356"/>
      <c r="BO68" s="356"/>
      <c r="BP68" s="356"/>
      <c r="BQ68" s="356"/>
      <c r="BR68" s="356"/>
      <c r="BS68" s="356"/>
      <c r="BT68" s="356"/>
      <c r="BU68" s="356"/>
      <c r="BV68" s="356"/>
      <c r="BW68" s="356"/>
      <c r="BX68" s="356"/>
      <c r="BY68" s="356"/>
      <c r="BZ68" s="356"/>
    </row>
    <row r="69" spans="1:78" s="354" customFormat="1" x14ac:dyDescent="0.2">
      <c r="A69" s="356"/>
      <c r="B69" s="356"/>
      <c r="C69" s="356"/>
      <c r="D69" s="356"/>
      <c r="E69" s="356"/>
      <c r="F69" s="356"/>
      <c r="G69" s="356"/>
      <c r="H69" s="356"/>
      <c r="I69" s="356"/>
      <c r="J69" s="356"/>
      <c r="K69" s="356"/>
      <c r="L69" s="356"/>
      <c r="M69" s="356"/>
      <c r="N69" s="356"/>
      <c r="O69" s="356"/>
      <c r="P69" s="356"/>
      <c r="Q69" s="356"/>
      <c r="R69" s="356"/>
      <c r="S69" s="356"/>
      <c r="T69" s="356"/>
      <c r="U69" s="356"/>
      <c r="V69" s="356"/>
      <c r="W69" s="356"/>
      <c r="X69" s="356"/>
      <c r="Y69" s="356"/>
      <c r="Z69" s="356"/>
      <c r="AA69" s="356"/>
      <c r="AB69" s="356"/>
      <c r="AC69" s="356"/>
      <c r="AD69" s="356"/>
      <c r="AE69" s="356"/>
      <c r="AF69" s="356"/>
      <c r="AG69" s="356"/>
      <c r="AH69" s="356"/>
      <c r="AI69" s="356"/>
      <c r="AJ69" s="356"/>
      <c r="AK69" s="356"/>
      <c r="AL69" s="356"/>
      <c r="AM69" s="356"/>
      <c r="AN69" s="356"/>
      <c r="AO69" s="356"/>
      <c r="AP69" s="356"/>
      <c r="AQ69" s="356"/>
      <c r="AR69" s="356"/>
      <c r="AS69" s="356"/>
      <c r="AT69" s="356"/>
      <c r="AU69" s="356"/>
      <c r="AV69" s="356"/>
      <c r="AW69" s="356"/>
      <c r="AX69" s="356"/>
      <c r="AY69" s="356"/>
      <c r="AZ69" s="356"/>
      <c r="BA69" s="356"/>
      <c r="BB69" s="356"/>
      <c r="BC69" s="356"/>
      <c r="BD69" s="356"/>
      <c r="BE69" s="356"/>
      <c r="BF69" s="356"/>
      <c r="BG69" s="356"/>
      <c r="BH69" s="356"/>
      <c r="BI69" s="356"/>
      <c r="BJ69" s="356"/>
      <c r="BK69" s="356"/>
      <c r="BL69" s="356"/>
      <c r="BM69" s="356"/>
      <c r="BN69" s="356"/>
      <c r="BO69" s="356"/>
      <c r="BP69" s="356"/>
      <c r="BQ69" s="356"/>
      <c r="BR69" s="356"/>
      <c r="BS69" s="356"/>
      <c r="BT69" s="356"/>
      <c r="BU69" s="356"/>
      <c r="BV69" s="356"/>
      <c r="BW69" s="356"/>
      <c r="BX69" s="356"/>
      <c r="BY69" s="356"/>
      <c r="BZ69" s="356"/>
    </row>
    <row r="70" spans="1:78" s="354" customFormat="1" x14ac:dyDescent="0.2">
      <c r="A70" s="356"/>
      <c r="B70" s="356"/>
      <c r="C70" s="356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  <c r="AD70" s="356"/>
      <c r="AE70" s="356"/>
      <c r="AF70" s="356"/>
      <c r="AG70" s="356"/>
      <c r="AH70" s="356"/>
      <c r="AI70" s="356"/>
      <c r="AJ70" s="356"/>
      <c r="AK70" s="356"/>
      <c r="AL70" s="356"/>
      <c r="AM70" s="356"/>
      <c r="AN70" s="356"/>
      <c r="AO70" s="356"/>
      <c r="AP70" s="356"/>
      <c r="AQ70" s="356"/>
      <c r="AR70" s="356"/>
      <c r="AS70" s="356"/>
      <c r="AT70" s="356"/>
      <c r="AU70" s="356"/>
      <c r="AV70" s="356"/>
      <c r="AW70" s="356"/>
      <c r="AX70" s="356"/>
      <c r="AY70" s="356"/>
      <c r="AZ70" s="356"/>
      <c r="BA70" s="356"/>
      <c r="BB70" s="356"/>
      <c r="BC70" s="356"/>
      <c r="BD70" s="356"/>
      <c r="BE70" s="356"/>
      <c r="BF70" s="356"/>
      <c r="BG70" s="356"/>
      <c r="BH70" s="356"/>
      <c r="BI70" s="356"/>
      <c r="BJ70" s="356"/>
      <c r="BK70" s="356"/>
      <c r="BL70" s="356"/>
      <c r="BM70" s="356"/>
      <c r="BN70" s="356"/>
      <c r="BO70" s="356"/>
      <c r="BP70" s="356"/>
      <c r="BQ70" s="356"/>
      <c r="BR70" s="356"/>
      <c r="BS70" s="356"/>
      <c r="BT70" s="356"/>
      <c r="BU70" s="356"/>
      <c r="BV70" s="356"/>
      <c r="BW70" s="356"/>
      <c r="BX70" s="356"/>
      <c r="BY70" s="356"/>
      <c r="BZ70" s="356"/>
    </row>
    <row r="71" spans="1:78" s="2" customFormat="1" ht="6.95" customHeight="1" x14ac:dyDescent="0.2">
      <c r="A71" s="364"/>
      <c r="B71" s="418"/>
      <c r="C71" s="419"/>
      <c r="D71" s="419"/>
      <c r="E71" s="419"/>
      <c r="F71" s="419"/>
      <c r="G71" s="419"/>
      <c r="H71" s="419"/>
      <c r="I71" s="419"/>
      <c r="J71" s="419"/>
      <c r="K71" s="419"/>
      <c r="L71" s="366"/>
      <c r="M71" s="367"/>
      <c r="N71" s="367"/>
      <c r="O71" s="367"/>
      <c r="P71" s="367"/>
      <c r="Q71" s="367"/>
      <c r="R71" s="367"/>
      <c r="S71" s="364"/>
      <c r="T71" s="364"/>
      <c r="U71" s="364"/>
      <c r="V71" s="364"/>
      <c r="W71" s="364"/>
      <c r="X71" s="364"/>
      <c r="Y71" s="364"/>
      <c r="Z71" s="364"/>
      <c r="AA71" s="364"/>
      <c r="AB71" s="364"/>
      <c r="AC71" s="364"/>
      <c r="AD71" s="364"/>
      <c r="AE71" s="364"/>
      <c r="AF71" s="367"/>
      <c r="AG71" s="367"/>
      <c r="AH71" s="367"/>
      <c r="AI71" s="367"/>
      <c r="AJ71" s="367"/>
      <c r="AK71" s="367"/>
      <c r="AL71" s="367"/>
      <c r="AM71" s="367"/>
      <c r="AN71" s="367"/>
      <c r="AO71" s="367"/>
      <c r="AP71" s="367"/>
      <c r="AQ71" s="367"/>
      <c r="AR71" s="367"/>
      <c r="AS71" s="367"/>
      <c r="AT71" s="367"/>
      <c r="AU71" s="367"/>
      <c r="AV71" s="367"/>
      <c r="AW71" s="367"/>
      <c r="AX71" s="367"/>
      <c r="AY71" s="367"/>
      <c r="AZ71" s="367"/>
      <c r="BA71" s="367"/>
      <c r="BB71" s="367"/>
      <c r="BC71" s="367"/>
      <c r="BD71" s="367"/>
      <c r="BE71" s="367"/>
      <c r="BF71" s="367"/>
      <c r="BG71" s="367"/>
      <c r="BH71" s="367"/>
      <c r="BI71" s="367"/>
      <c r="BJ71" s="367"/>
      <c r="BK71" s="367"/>
      <c r="BL71" s="367"/>
      <c r="BM71" s="367"/>
      <c r="BN71" s="367"/>
      <c r="BO71" s="367"/>
      <c r="BP71" s="367"/>
      <c r="BQ71" s="367"/>
      <c r="BR71" s="367"/>
      <c r="BS71" s="367"/>
      <c r="BT71" s="367"/>
      <c r="BU71" s="367"/>
      <c r="BV71" s="367"/>
      <c r="BW71" s="367"/>
      <c r="BX71" s="367"/>
      <c r="BY71" s="367"/>
      <c r="BZ71" s="367"/>
    </row>
    <row r="72" spans="1:78" s="2" customFormat="1" ht="24.95" customHeight="1" x14ac:dyDescent="0.2">
      <c r="A72" s="364"/>
      <c r="B72" s="391"/>
      <c r="C72" s="392" t="s">
        <v>144</v>
      </c>
      <c r="D72" s="393"/>
      <c r="E72" s="393"/>
      <c r="F72" s="393"/>
      <c r="G72" s="393"/>
      <c r="H72" s="393"/>
      <c r="I72" s="393"/>
      <c r="J72" s="393"/>
      <c r="K72" s="393"/>
      <c r="L72" s="366"/>
      <c r="M72" s="367"/>
      <c r="N72" s="367"/>
      <c r="O72" s="367"/>
      <c r="P72" s="367"/>
      <c r="Q72" s="367"/>
      <c r="R72" s="367"/>
      <c r="S72" s="364"/>
      <c r="T72" s="364"/>
      <c r="U72" s="364"/>
      <c r="V72" s="364"/>
      <c r="W72" s="364"/>
      <c r="X72" s="364"/>
      <c r="Y72" s="364"/>
      <c r="Z72" s="364"/>
      <c r="AA72" s="364"/>
      <c r="AB72" s="364"/>
      <c r="AC72" s="364"/>
      <c r="AD72" s="364"/>
      <c r="AE72" s="364"/>
      <c r="AF72" s="367"/>
      <c r="AG72" s="367"/>
      <c r="AH72" s="367"/>
      <c r="AI72" s="367"/>
      <c r="AJ72" s="367"/>
      <c r="AK72" s="367"/>
      <c r="AL72" s="367"/>
      <c r="AM72" s="367"/>
      <c r="AN72" s="367"/>
      <c r="AO72" s="367"/>
      <c r="AP72" s="367"/>
      <c r="AQ72" s="367"/>
      <c r="AR72" s="367"/>
      <c r="AS72" s="367"/>
      <c r="AT72" s="367"/>
      <c r="AU72" s="367"/>
      <c r="AV72" s="367"/>
      <c r="AW72" s="367"/>
      <c r="AX72" s="367"/>
      <c r="AY72" s="367"/>
      <c r="AZ72" s="367"/>
      <c r="BA72" s="367"/>
      <c r="BB72" s="367"/>
      <c r="BC72" s="367"/>
      <c r="BD72" s="367"/>
      <c r="BE72" s="367"/>
      <c r="BF72" s="367"/>
      <c r="BG72" s="367"/>
      <c r="BH72" s="367"/>
      <c r="BI72" s="367"/>
      <c r="BJ72" s="367"/>
      <c r="BK72" s="367"/>
      <c r="BL72" s="367"/>
      <c r="BM72" s="367"/>
      <c r="BN72" s="367"/>
      <c r="BO72" s="367"/>
      <c r="BP72" s="367"/>
      <c r="BQ72" s="367"/>
      <c r="BR72" s="367"/>
      <c r="BS72" s="367"/>
      <c r="BT72" s="367"/>
      <c r="BU72" s="367"/>
      <c r="BV72" s="367"/>
      <c r="BW72" s="367"/>
      <c r="BX72" s="367"/>
      <c r="BY72" s="367"/>
      <c r="BZ72" s="367"/>
    </row>
    <row r="73" spans="1:78" s="2" customFormat="1" ht="6.95" customHeight="1" x14ac:dyDescent="0.2">
      <c r="A73" s="364"/>
      <c r="B73" s="391"/>
      <c r="C73" s="393"/>
      <c r="D73" s="393"/>
      <c r="E73" s="393"/>
      <c r="F73" s="393"/>
      <c r="G73" s="393"/>
      <c r="H73" s="393"/>
      <c r="I73" s="393"/>
      <c r="J73" s="393"/>
      <c r="K73" s="393"/>
      <c r="L73" s="366"/>
      <c r="M73" s="367"/>
      <c r="N73" s="367"/>
      <c r="O73" s="367"/>
      <c r="P73" s="367"/>
      <c r="Q73" s="367"/>
      <c r="R73" s="367"/>
      <c r="S73" s="364"/>
      <c r="T73" s="364"/>
      <c r="U73" s="364"/>
      <c r="V73" s="364"/>
      <c r="W73" s="364"/>
      <c r="X73" s="364"/>
      <c r="Y73" s="364"/>
      <c r="Z73" s="364"/>
      <c r="AA73" s="364"/>
      <c r="AB73" s="364"/>
      <c r="AC73" s="364"/>
      <c r="AD73" s="364"/>
      <c r="AE73" s="364"/>
      <c r="AF73" s="367"/>
      <c r="AG73" s="367"/>
      <c r="AH73" s="367"/>
      <c r="AI73" s="367"/>
      <c r="AJ73" s="367"/>
      <c r="AK73" s="367"/>
      <c r="AL73" s="367"/>
      <c r="AM73" s="367"/>
      <c r="AN73" s="367"/>
      <c r="AO73" s="367"/>
      <c r="AP73" s="367"/>
      <c r="AQ73" s="367"/>
      <c r="AR73" s="367"/>
      <c r="AS73" s="367"/>
      <c r="AT73" s="367"/>
      <c r="AU73" s="367"/>
      <c r="AV73" s="367"/>
      <c r="AW73" s="367"/>
      <c r="AX73" s="367"/>
      <c r="AY73" s="367"/>
      <c r="AZ73" s="367"/>
      <c r="BA73" s="367"/>
      <c r="BB73" s="367"/>
      <c r="BC73" s="367"/>
      <c r="BD73" s="367"/>
      <c r="BE73" s="367"/>
      <c r="BF73" s="367"/>
      <c r="BG73" s="367"/>
      <c r="BH73" s="367"/>
      <c r="BI73" s="367"/>
      <c r="BJ73" s="367"/>
      <c r="BK73" s="367"/>
      <c r="BL73" s="367"/>
      <c r="BM73" s="367"/>
      <c r="BN73" s="367"/>
      <c r="BO73" s="367"/>
      <c r="BP73" s="367"/>
      <c r="BQ73" s="367"/>
      <c r="BR73" s="367"/>
      <c r="BS73" s="367"/>
      <c r="BT73" s="367"/>
      <c r="BU73" s="367"/>
      <c r="BV73" s="367"/>
      <c r="BW73" s="367"/>
      <c r="BX73" s="367"/>
      <c r="BY73" s="367"/>
      <c r="BZ73" s="367"/>
    </row>
    <row r="74" spans="1:78" s="2" customFormat="1" ht="12" customHeight="1" x14ac:dyDescent="0.2">
      <c r="A74" s="364"/>
      <c r="B74" s="391"/>
      <c r="C74" s="394" t="s">
        <v>16</v>
      </c>
      <c r="D74" s="393"/>
      <c r="E74" s="393"/>
      <c r="F74" s="393"/>
      <c r="G74" s="393"/>
      <c r="H74" s="393"/>
      <c r="I74" s="393"/>
      <c r="J74" s="393"/>
      <c r="K74" s="393"/>
      <c r="L74" s="366"/>
      <c r="M74" s="367"/>
      <c r="N74" s="367"/>
      <c r="O74" s="367"/>
      <c r="P74" s="367"/>
      <c r="Q74" s="367"/>
      <c r="R74" s="367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4"/>
      <c r="AE74" s="364"/>
      <c r="AF74" s="367"/>
      <c r="AG74" s="367"/>
      <c r="AH74" s="367"/>
      <c r="AI74" s="367"/>
      <c r="AJ74" s="367"/>
      <c r="AK74" s="367"/>
      <c r="AL74" s="367"/>
      <c r="AM74" s="367"/>
      <c r="AN74" s="367"/>
      <c r="AO74" s="367"/>
      <c r="AP74" s="367"/>
      <c r="AQ74" s="367"/>
      <c r="AR74" s="367"/>
      <c r="AS74" s="367"/>
      <c r="AT74" s="367"/>
      <c r="AU74" s="367"/>
      <c r="AV74" s="367"/>
      <c r="AW74" s="367"/>
      <c r="AX74" s="367"/>
      <c r="AY74" s="367"/>
      <c r="AZ74" s="367"/>
      <c r="BA74" s="367"/>
      <c r="BB74" s="367"/>
      <c r="BC74" s="367"/>
      <c r="BD74" s="367"/>
      <c r="BE74" s="367"/>
      <c r="BF74" s="367"/>
      <c r="BG74" s="367"/>
      <c r="BH74" s="367"/>
      <c r="BI74" s="367"/>
      <c r="BJ74" s="367"/>
      <c r="BK74" s="367"/>
      <c r="BL74" s="367"/>
      <c r="BM74" s="367"/>
      <c r="BN74" s="367"/>
      <c r="BO74" s="367"/>
      <c r="BP74" s="367"/>
      <c r="BQ74" s="367"/>
      <c r="BR74" s="367"/>
      <c r="BS74" s="367"/>
      <c r="BT74" s="367"/>
      <c r="BU74" s="367"/>
      <c r="BV74" s="367"/>
      <c r="BW74" s="367"/>
      <c r="BX74" s="367"/>
      <c r="BY74" s="367"/>
      <c r="BZ74" s="367"/>
    </row>
    <row r="75" spans="1:78" s="2" customFormat="1" ht="16.5" customHeight="1" x14ac:dyDescent="0.2">
      <c r="A75" s="364"/>
      <c r="B75" s="391"/>
      <c r="C75" s="393"/>
      <c r="D75" s="393"/>
      <c r="E75" s="542" t="str">
        <f>E7</f>
        <v>Předávací stanice, Budovcova 1325</v>
      </c>
      <c r="F75" s="543"/>
      <c r="G75" s="543"/>
      <c r="H75" s="543"/>
      <c r="I75" s="393"/>
      <c r="J75" s="393"/>
      <c r="K75" s="393"/>
      <c r="L75" s="366"/>
      <c r="M75" s="367"/>
      <c r="N75" s="367"/>
      <c r="O75" s="367"/>
      <c r="P75" s="367"/>
      <c r="Q75" s="367"/>
      <c r="R75" s="367"/>
      <c r="S75" s="364"/>
      <c r="T75" s="364"/>
      <c r="U75" s="364"/>
      <c r="V75" s="364"/>
      <c r="W75" s="364"/>
      <c r="X75" s="364"/>
      <c r="Y75" s="364"/>
      <c r="Z75" s="364"/>
      <c r="AA75" s="364"/>
      <c r="AB75" s="364"/>
      <c r="AC75" s="364"/>
      <c r="AD75" s="364"/>
      <c r="AE75" s="364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  <c r="AU75" s="367"/>
      <c r="AV75" s="367"/>
      <c r="AW75" s="367"/>
      <c r="AX75" s="367"/>
      <c r="AY75" s="367"/>
      <c r="AZ75" s="367"/>
      <c r="BA75" s="367"/>
      <c r="BB75" s="367"/>
      <c r="BC75" s="367"/>
      <c r="BD75" s="367"/>
      <c r="BE75" s="367"/>
      <c r="BF75" s="367"/>
      <c r="BG75" s="367"/>
      <c r="BH75" s="367"/>
      <c r="BI75" s="367"/>
      <c r="BJ75" s="367"/>
      <c r="BK75" s="367"/>
      <c r="BL75" s="367"/>
      <c r="BM75" s="367"/>
      <c r="BN75" s="367"/>
      <c r="BO75" s="367"/>
      <c r="BP75" s="367"/>
      <c r="BQ75" s="367"/>
      <c r="BR75" s="367"/>
      <c r="BS75" s="367"/>
      <c r="BT75" s="367"/>
      <c r="BU75" s="367"/>
      <c r="BV75" s="367"/>
      <c r="BW75" s="367"/>
      <c r="BX75" s="367"/>
      <c r="BY75" s="367"/>
      <c r="BZ75" s="367"/>
    </row>
    <row r="76" spans="1:78" s="2" customFormat="1" ht="12" customHeight="1" x14ac:dyDescent="0.2">
      <c r="A76" s="364"/>
      <c r="B76" s="391"/>
      <c r="C76" s="394" t="s">
        <v>123</v>
      </c>
      <c r="D76" s="393"/>
      <c r="E76" s="393"/>
      <c r="F76" s="393"/>
      <c r="G76" s="393"/>
      <c r="H76" s="393"/>
      <c r="I76" s="393"/>
      <c r="J76" s="393"/>
      <c r="K76" s="393"/>
      <c r="L76" s="366"/>
      <c r="M76" s="367"/>
      <c r="N76" s="367"/>
      <c r="O76" s="367"/>
      <c r="P76" s="367"/>
      <c r="Q76" s="367"/>
      <c r="R76" s="367"/>
      <c r="S76" s="364"/>
      <c r="T76" s="364"/>
      <c r="U76" s="364"/>
      <c r="V76" s="364"/>
      <c r="W76" s="364"/>
      <c r="X76" s="364"/>
      <c r="Y76" s="364"/>
      <c r="Z76" s="364"/>
      <c r="AA76" s="364"/>
      <c r="AB76" s="364"/>
      <c r="AC76" s="364"/>
      <c r="AD76" s="364"/>
      <c r="AE76" s="364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  <c r="AU76" s="367"/>
      <c r="AV76" s="367"/>
      <c r="AW76" s="367"/>
      <c r="AX76" s="367"/>
      <c r="AY76" s="367"/>
      <c r="AZ76" s="367"/>
      <c r="BA76" s="367"/>
      <c r="BB76" s="367"/>
      <c r="BC76" s="367"/>
      <c r="BD76" s="367"/>
      <c r="BE76" s="367"/>
      <c r="BF76" s="367"/>
      <c r="BG76" s="367"/>
      <c r="BH76" s="367"/>
      <c r="BI76" s="367"/>
      <c r="BJ76" s="367"/>
      <c r="BK76" s="367"/>
      <c r="BL76" s="367"/>
      <c r="BM76" s="367"/>
      <c r="BN76" s="367"/>
      <c r="BO76" s="367"/>
      <c r="BP76" s="367"/>
      <c r="BQ76" s="367"/>
      <c r="BR76" s="367"/>
      <c r="BS76" s="367"/>
      <c r="BT76" s="367"/>
      <c r="BU76" s="367"/>
      <c r="BV76" s="367"/>
      <c r="BW76" s="367"/>
      <c r="BX76" s="367"/>
      <c r="BY76" s="367"/>
      <c r="BZ76" s="367"/>
    </row>
    <row r="77" spans="1:78" s="2" customFormat="1" ht="16.5" customHeight="1" x14ac:dyDescent="0.2">
      <c r="A77" s="364"/>
      <c r="B77" s="391"/>
      <c r="C77" s="393"/>
      <c r="D77" s="393"/>
      <c r="E77" s="540" t="str">
        <f>E9</f>
        <v>000 - VON - Vedlější a ostatní náklady stavby</v>
      </c>
      <c r="F77" s="541"/>
      <c r="G77" s="541"/>
      <c r="H77" s="541"/>
      <c r="I77" s="393"/>
      <c r="J77" s="393"/>
      <c r="K77" s="393"/>
      <c r="L77" s="366"/>
      <c r="M77" s="367"/>
      <c r="N77" s="367"/>
      <c r="O77" s="367"/>
      <c r="P77" s="367"/>
      <c r="Q77" s="367"/>
      <c r="R77" s="367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364"/>
      <c r="AD77" s="364"/>
      <c r="AE77" s="364"/>
      <c r="AF77" s="367"/>
      <c r="AG77" s="367"/>
      <c r="AH77" s="367"/>
      <c r="AI77" s="367"/>
      <c r="AJ77" s="367"/>
      <c r="AK77" s="367"/>
      <c r="AL77" s="367"/>
      <c r="AM77" s="367"/>
      <c r="AN77" s="367"/>
      <c r="AO77" s="367"/>
      <c r="AP77" s="367"/>
      <c r="AQ77" s="367"/>
      <c r="AR77" s="367"/>
      <c r="AS77" s="367"/>
      <c r="AT77" s="367"/>
      <c r="AU77" s="367"/>
      <c r="AV77" s="367"/>
      <c r="AW77" s="367"/>
      <c r="AX77" s="367"/>
      <c r="AY77" s="367"/>
      <c r="AZ77" s="367"/>
      <c r="BA77" s="367"/>
      <c r="BB77" s="367"/>
      <c r="BC77" s="367"/>
      <c r="BD77" s="367"/>
      <c r="BE77" s="367"/>
      <c r="BF77" s="367"/>
      <c r="BG77" s="367"/>
      <c r="BH77" s="367"/>
      <c r="BI77" s="367"/>
      <c r="BJ77" s="367"/>
      <c r="BK77" s="367"/>
      <c r="BL77" s="367"/>
      <c r="BM77" s="367"/>
      <c r="BN77" s="367"/>
      <c r="BO77" s="367"/>
      <c r="BP77" s="367"/>
      <c r="BQ77" s="367"/>
      <c r="BR77" s="367"/>
      <c r="BS77" s="367"/>
      <c r="BT77" s="367"/>
      <c r="BU77" s="367"/>
      <c r="BV77" s="367"/>
      <c r="BW77" s="367"/>
      <c r="BX77" s="367"/>
      <c r="BY77" s="367"/>
      <c r="BZ77" s="367"/>
    </row>
    <row r="78" spans="1:78" s="2" customFormat="1" ht="6.95" customHeight="1" x14ac:dyDescent="0.2">
      <c r="A78" s="364"/>
      <c r="B78" s="391"/>
      <c r="C78" s="393"/>
      <c r="D78" s="393"/>
      <c r="E78" s="393"/>
      <c r="F78" s="393"/>
      <c r="G78" s="393"/>
      <c r="H78" s="393"/>
      <c r="I78" s="393"/>
      <c r="J78" s="393"/>
      <c r="K78" s="393"/>
      <c r="L78" s="366"/>
      <c r="M78" s="367"/>
      <c r="N78" s="367"/>
      <c r="O78" s="367"/>
      <c r="P78" s="367"/>
      <c r="Q78" s="367"/>
      <c r="R78" s="367"/>
      <c r="S78" s="364"/>
      <c r="T78" s="364"/>
      <c r="U78" s="364"/>
      <c r="V78" s="364"/>
      <c r="W78" s="364"/>
      <c r="X78" s="364"/>
      <c r="Y78" s="364"/>
      <c r="Z78" s="364"/>
      <c r="AA78" s="364"/>
      <c r="AB78" s="364"/>
      <c r="AC78" s="364"/>
      <c r="AD78" s="364"/>
      <c r="AE78" s="364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  <c r="AU78" s="367"/>
      <c r="AV78" s="367"/>
      <c r="AW78" s="367"/>
      <c r="AX78" s="367"/>
      <c r="AY78" s="367"/>
      <c r="AZ78" s="367"/>
      <c r="BA78" s="367"/>
      <c r="BB78" s="367"/>
      <c r="BC78" s="367"/>
      <c r="BD78" s="367"/>
      <c r="BE78" s="367"/>
      <c r="BF78" s="367"/>
      <c r="BG78" s="367"/>
      <c r="BH78" s="367"/>
      <c r="BI78" s="367"/>
      <c r="BJ78" s="367"/>
      <c r="BK78" s="367"/>
      <c r="BL78" s="367"/>
      <c r="BM78" s="367"/>
      <c r="BN78" s="367"/>
      <c r="BO78" s="367"/>
      <c r="BP78" s="367"/>
      <c r="BQ78" s="367"/>
      <c r="BR78" s="367"/>
      <c r="BS78" s="367"/>
      <c r="BT78" s="367"/>
      <c r="BU78" s="367"/>
      <c r="BV78" s="367"/>
      <c r="BW78" s="367"/>
      <c r="BX78" s="367"/>
      <c r="BY78" s="367"/>
      <c r="BZ78" s="367"/>
    </row>
    <row r="79" spans="1:78" s="2" customFormat="1" ht="12" customHeight="1" x14ac:dyDescent="0.2">
      <c r="A79" s="364"/>
      <c r="B79" s="391"/>
      <c r="C79" s="394" t="s">
        <v>21</v>
      </c>
      <c r="D79" s="393"/>
      <c r="E79" s="393"/>
      <c r="F79" s="395" t="str">
        <f>F12</f>
        <v>Poděbrady, ulice: Budovcova, Jižní, Žižkova</v>
      </c>
      <c r="G79" s="393"/>
      <c r="H79" s="393"/>
      <c r="I79" s="394" t="s">
        <v>23</v>
      </c>
      <c r="J79" s="396" t="str">
        <f>IF(J12="","",J12)</f>
        <v>15. 12. 2024</v>
      </c>
      <c r="K79" s="393"/>
      <c r="L79" s="366"/>
      <c r="M79" s="367"/>
      <c r="N79" s="367"/>
      <c r="O79" s="367"/>
      <c r="P79" s="367"/>
      <c r="Q79" s="367"/>
      <c r="R79" s="367"/>
      <c r="S79" s="364"/>
      <c r="T79" s="364"/>
      <c r="U79" s="364"/>
      <c r="V79" s="364"/>
      <c r="W79" s="364"/>
      <c r="X79" s="364"/>
      <c r="Y79" s="364"/>
      <c r="Z79" s="364"/>
      <c r="AA79" s="364"/>
      <c r="AB79" s="364"/>
      <c r="AC79" s="364"/>
      <c r="AD79" s="364"/>
      <c r="AE79" s="364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  <c r="AU79" s="367"/>
      <c r="AV79" s="367"/>
      <c r="AW79" s="367"/>
      <c r="AX79" s="367"/>
      <c r="AY79" s="367"/>
      <c r="AZ79" s="367"/>
      <c r="BA79" s="367"/>
      <c r="BB79" s="367"/>
      <c r="BC79" s="367"/>
      <c r="BD79" s="367"/>
      <c r="BE79" s="367"/>
      <c r="BF79" s="367"/>
      <c r="BG79" s="367"/>
      <c r="BH79" s="367"/>
      <c r="BI79" s="367"/>
      <c r="BJ79" s="367"/>
      <c r="BK79" s="367"/>
      <c r="BL79" s="367"/>
      <c r="BM79" s="367"/>
      <c r="BN79" s="367"/>
      <c r="BO79" s="367"/>
      <c r="BP79" s="367"/>
      <c r="BQ79" s="367"/>
      <c r="BR79" s="367"/>
      <c r="BS79" s="367"/>
      <c r="BT79" s="367"/>
      <c r="BU79" s="367"/>
      <c r="BV79" s="367"/>
      <c r="BW79" s="367"/>
      <c r="BX79" s="367"/>
      <c r="BY79" s="367"/>
      <c r="BZ79" s="367"/>
    </row>
    <row r="80" spans="1:78" s="2" customFormat="1" ht="6.95" customHeight="1" x14ac:dyDescent="0.2">
      <c r="A80" s="364"/>
      <c r="B80" s="391"/>
      <c r="C80" s="393"/>
      <c r="D80" s="393"/>
      <c r="E80" s="393"/>
      <c r="F80" s="393"/>
      <c r="G80" s="393"/>
      <c r="H80" s="393"/>
      <c r="I80" s="393"/>
      <c r="J80" s="393"/>
      <c r="K80" s="393"/>
      <c r="L80" s="366"/>
      <c r="M80" s="367"/>
      <c r="N80" s="367"/>
      <c r="O80" s="367"/>
      <c r="P80" s="367"/>
      <c r="Q80" s="367"/>
      <c r="R80" s="367"/>
      <c r="S80" s="364"/>
      <c r="T80" s="364"/>
      <c r="U80" s="364"/>
      <c r="V80" s="364"/>
      <c r="W80" s="364"/>
      <c r="X80" s="364"/>
      <c r="Y80" s="364"/>
      <c r="Z80" s="364"/>
      <c r="AA80" s="364"/>
      <c r="AB80" s="364"/>
      <c r="AC80" s="364"/>
      <c r="AD80" s="364"/>
      <c r="AE80" s="364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U80" s="367"/>
      <c r="AV80" s="367"/>
      <c r="AW80" s="367"/>
      <c r="AX80" s="367"/>
      <c r="AY80" s="367"/>
      <c r="AZ80" s="367"/>
      <c r="BA80" s="367"/>
      <c r="BB80" s="367"/>
      <c r="BC80" s="367"/>
      <c r="BD80" s="367"/>
      <c r="BE80" s="367"/>
      <c r="BF80" s="367"/>
      <c r="BG80" s="367"/>
      <c r="BH80" s="367"/>
      <c r="BI80" s="367"/>
      <c r="BJ80" s="367"/>
      <c r="BK80" s="367"/>
      <c r="BL80" s="367"/>
      <c r="BM80" s="367"/>
      <c r="BN80" s="367"/>
      <c r="BO80" s="367"/>
      <c r="BP80" s="367"/>
      <c r="BQ80" s="367"/>
      <c r="BR80" s="367"/>
      <c r="BS80" s="367"/>
      <c r="BT80" s="367"/>
      <c r="BU80" s="367"/>
      <c r="BV80" s="367"/>
      <c r="BW80" s="367"/>
      <c r="BX80" s="367"/>
      <c r="BY80" s="367"/>
      <c r="BZ80" s="367"/>
    </row>
    <row r="81" spans="1:78" s="2" customFormat="1" ht="40.15" customHeight="1" x14ac:dyDescent="0.2">
      <c r="A81" s="364"/>
      <c r="B81" s="391"/>
      <c r="C81" s="394" t="s">
        <v>25</v>
      </c>
      <c r="D81" s="393"/>
      <c r="E81" s="393"/>
      <c r="F81" s="395" t="str">
        <f>E15</f>
        <v>Město Poděbrady,Jiřího nám. 20/I,29031 Poděbrady</v>
      </c>
      <c r="G81" s="393"/>
      <c r="H81" s="393"/>
      <c r="I81" s="394" t="s">
        <v>32</v>
      </c>
      <c r="J81" s="397" t="str">
        <f>E21</f>
        <v>TZB Kladno s.r.o.,Třebízského 466, 273 09, Kladno</v>
      </c>
      <c r="K81" s="393"/>
      <c r="L81" s="366"/>
      <c r="M81" s="367"/>
      <c r="N81" s="367"/>
      <c r="O81" s="367"/>
      <c r="P81" s="367"/>
      <c r="Q81" s="367"/>
      <c r="R81" s="367"/>
      <c r="S81" s="364"/>
      <c r="T81" s="364"/>
      <c r="U81" s="364"/>
      <c r="V81" s="364"/>
      <c r="W81" s="364"/>
      <c r="X81" s="364"/>
      <c r="Y81" s="364"/>
      <c r="Z81" s="364"/>
      <c r="AA81" s="364"/>
      <c r="AB81" s="364"/>
      <c r="AC81" s="364"/>
      <c r="AD81" s="364"/>
      <c r="AE81" s="364"/>
      <c r="AF81" s="367"/>
      <c r="AG81" s="367"/>
      <c r="AH81" s="367"/>
      <c r="AI81" s="367"/>
      <c r="AJ81" s="367"/>
      <c r="AK81" s="367"/>
      <c r="AL81" s="367"/>
      <c r="AM81" s="367"/>
      <c r="AN81" s="367"/>
      <c r="AO81" s="367"/>
      <c r="AP81" s="367"/>
      <c r="AQ81" s="367"/>
      <c r="AR81" s="367"/>
      <c r="AS81" s="367"/>
      <c r="AT81" s="367"/>
      <c r="AU81" s="367"/>
      <c r="AV81" s="367"/>
      <c r="AW81" s="367"/>
      <c r="AX81" s="367"/>
      <c r="AY81" s="367"/>
      <c r="AZ81" s="367"/>
      <c r="BA81" s="367"/>
      <c r="BB81" s="367"/>
      <c r="BC81" s="367"/>
      <c r="BD81" s="367"/>
      <c r="BE81" s="367"/>
      <c r="BF81" s="367"/>
      <c r="BG81" s="367"/>
      <c r="BH81" s="367"/>
      <c r="BI81" s="367"/>
      <c r="BJ81" s="367"/>
      <c r="BK81" s="367"/>
      <c r="BL81" s="367"/>
      <c r="BM81" s="367"/>
      <c r="BN81" s="367"/>
      <c r="BO81" s="367"/>
      <c r="BP81" s="367"/>
      <c r="BQ81" s="367"/>
      <c r="BR81" s="367"/>
      <c r="BS81" s="367"/>
      <c r="BT81" s="367"/>
      <c r="BU81" s="367"/>
      <c r="BV81" s="367"/>
      <c r="BW81" s="367"/>
      <c r="BX81" s="367"/>
      <c r="BY81" s="367"/>
      <c r="BZ81" s="367"/>
    </row>
    <row r="82" spans="1:78" s="2" customFormat="1" ht="15.2" customHeight="1" x14ac:dyDescent="0.2">
      <c r="A82" s="364"/>
      <c r="B82" s="391"/>
      <c r="C82" s="394" t="s">
        <v>30</v>
      </c>
      <c r="D82" s="393"/>
      <c r="E82" s="393"/>
      <c r="F82" s="395" t="str">
        <f>IF(E18="","",E18)</f>
        <v>Vyplň údaj</v>
      </c>
      <c r="G82" s="393"/>
      <c r="H82" s="393"/>
      <c r="I82" s="394" t="s">
        <v>36</v>
      </c>
      <c r="J82" s="397" t="str">
        <f>E24</f>
        <v xml:space="preserve">Eva Vopalecká </v>
      </c>
      <c r="K82" s="393"/>
      <c r="L82" s="366"/>
      <c r="M82" s="367"/>
      <c r="N82" s="367"/>
      <c r="O82" s="367"/>
      <c r="P82" s="367"/>
      <c r="Q82" s="367"/>
      <c r="R82" s="367"/>
      <c r="S82" s="364"/>
      <c r="T82" s="364"/>
      <c r="U82" s="364"/>
      <c r="V82" s="364"/>
      <c r="W82" s="364"/>
      <c r="X82" s="364"/>
      <c r="Y82" s="364"/>
      <c r="Z82" s="364"/>
      <c r="AA82" s="364"/>
      <c r="AB82" s="364"/>
      <c r="AC82" s="364"/>
      <c r="AD82" s="364"/>
      <c r="AE82" s="364"/>
      <c r="AF82" s="367"/>
      <c r="AG82" s="367"/>
      <c r="AH82" s="367"/>
      <c r="AI82" s="367"/>
      <c r="AJ82" s="367"/>
      <c r="AK82" s="367"/>
      <c r="AL82" s="367"/>
      <c r="AM82" s="367"/>
      <c r="AN82" s="367"/>
      <c r="AO82" s="367"/>
      <c r="AP82" s="367"/>
      <c r="AQ82" s="367"/>
      <c r="AR82" s="367"/>
      <c r="AS82" s="367"/>
      <c r="AT82" s="367"/>
      <c r="AU82" s="367"/>
      <c r="AV82" s="367"/>
      <c r="AW82" s="367"/>
      <c r="AX82" s="367"/>
      <c r="AY82" s="367"/>
      <c r="AZ82" s="367"/>
      <c r="BA82" s="367"/>
      <c r="BB82" s="367"/>
      <c r="BC82" s="367"/>
      <c r="BD82" s="367"/>
      <c r="BE82" s="367"/>
      <c r="BF82" s="367"/>
      <c r="BG82" s="367"/>
      <c r="BH82" s="367"/>
      <c r="BI82" s="367"/>
      <c r="BJ82" s="367"/>
      <c r="BK82" s="367"/>
      <c r="BL82" s="367"/>
      <c r="BM82" s="367"/>
      <c r="BN82" s="367"/>
      <c r="BO82" s="367"/>
      <c r="BP82" s="367"/>
      <c r="BQ82" s="367"/>
      <c r="BR82" s="367"/>
      <c r="BS82" s="367"/>
      <c r="BT82" s="367"/>
      <c r="BU82" s="367"/>
      <c r="BV82" s="367"/>
      <c r="BW82" s="367"/>
      <c r="BX82" s="367"/>
      <c r="BY82" s="367"/>
      <c r="BZ82" s="367"/>
    </row>
    <row r="83" spans="1:78" s="2" customFormat="1" ht="10.35" customHeight="1" x14ac:dyDescent="0.2">
      <c r="A83" s="364"/>
      <c r="B83" s="391"/>
      <c r="C83" s="393"/>
      <c r="D83" s="393"/>
      <c r="E83" s="393"/>
      <c r="F83" s="393"/>
      <c r="G83" s="393"/>
      <c r="H83" s="393"/>
      <c r="I83" s="393"/>
      <c r="J83" s="393"/>
      <c r="K83" s="393"/>
      <c r="L83" s="366"/>
      <c r="M83" s="367"/>
      <c r="N83" s="367"/>
      <c r="O83" s="367"/>
      <c r="P83" s="367"/>
      <c r="Q83" s="367"/>
      <c r="R83" s="367"/>
      <c r="S83" s="364"/>
      <c r="T83" s="364"/>
      <c r="U83" s="364"/>
      <c r="V83" s="364"/>
      <c r="W83" s="364"/>
      <c r="X83" s="364"/>
      <c r="Y83" s="364"/>
      <c r="Z83" s="364"/>
      <c r="AA83" s="364"/>
      <c r="AB83" s="364"/>
      <c r="AC83" s="364"/>
      <c r="AD83" s="364"/>
      <c r="AE83" s="364"/>
      <c r="AF83" s="367"/>
      <c r="AG83" s="367"/>
      <c r="AH83" s="367"/>
      <c r="AI83" s="367"/>
      <c r="AJ83" s="367"/>
      <c r="AK83" s="367"/>
      <c r="AL83" s="367"/>
      <c r="AM83" s="367"/>
      <c r="AN83" s="367"/>
      <c r="AO83" s="367"/>
      <c r="AP83" s="367"/>
      <c r="AQ83" s="367"/>
      <c r="AR83" s="367"/>
      <c r="AS83" s="367"/>
      <c r="AT83" s="367"/>
      <c r="AU83" s="367"/>
      <c r="AV83" s="367"/>
      <c r="AW83" s="367"/>
      <c r="AX83" s="367"/>
      <c r="AY83" s="367"/>
      <c r="AZ83" s="367"/>
      <c r="BA83" s="367"/>
      <c r="BB83" s="367"/>
      <c r="BC83" s="367"/>
      <c r="BD83" s="367"/>
      <c r="BE83" s="367"/>
      <c r="BF83" s="367"/>
      <c r="BG83" s="367"/>
      <c r="BH83" s="367"/>
      <c r="BI83" s="367"/>
      <c r="BJ83" s="367"/>
      <c r="BK83" s="367"/>
      <c r="BL83" s="367"/>
      <c r="BM83" s="367"/>
      <c r="BN83" s="367"/>
      <c r="BO83" s="367"/>
      <c r="BP83" s="367"/>
      <c r="BQ83" s="367"/>
      <c r="BR83" s="367"/>
      <c r="BS83" s="367"/>
      <c r="BT83" s="367"/>
      <c r="BU83" s="367"/>
      <c r="BV83" s="367"/>
      <c r="BW83" s="367"/>
      <c r="BX83" s="367"/>
      <c r="BY83" s="367"/>
      <c r="BZ83" s="367"/>
    </row>
    <row r="84" spans="1:78" s="11" customFormat="1" ht="29.25" customHeight="1" x14ac:dyDescent="0.2">
      <c r="A84" s="420"/>
      <c r="B84" s="421"/>
      <c r="C84" s="422" t="s">
        <v>145</v>
      </c>
      <c r="D84" s="423" t="s">
        <v>60</v>
      </c>
      <c r="E84" s="423" t="s">
        <v>56</v>
      </c>
      <c r="F84" s="423" t="s">
        <v>57</v>
      </c>
      <c r="G84" s="423" t="s">
        <v>146</v>
      </c>
      <c r="H84" s="423" t="s">
        <v>147</v>
      </c>
      <c r="I84" s="423" t="s">
        <v>148</v>
      </c>
      <c r="J84" s="423" t="s">
        <v>129</v>
      </c>
      <c r="K84" s="424" t="s">
        <v>149</v>
      </c>
      <c r="L84" s="425"/>
      <c r="M84" s="426" t="s">
        <v>19</v>
      </c>
      <c r="N84" s="427" t="s">
        <v>45</v>
      </c>
      <c r="O84" s="427" t="s">
        <v>150</v>
      </c>
      <c r="P84" s="427" t="s">
        <v>151</v>
      </c>
      <c r="Q84" s="427" t="s">
        <v>152</v>
      </c>
      <c r="R84" s="427" t="s">
        <v>153</v>
      </c>
      <c r="S84" s="427" t="s">
        <v>154</v>
      </c>
      <c r="T84" s="428" t="s">
        <v>155</v>
      </c>
      <c r="U84" s="420"/>
      <c r="V84" s="420"/>
      <c r="W84" s="420"/>
      <c r="X84" s="420"/>
      <c r="Y84" s="420"/>
      <c r="Z84" s="420"/>
      <c r="AA84" s="420"/>
      <c r="AB84" s="420"/>
      <c r="AC84" s="420"/>
      <c r="AD84" s="420"/>
      <c r="AE84" s="420"/>
      <c r="AF84" s="429"/>
      <c r="AG84" s="429"/>
      <c r="AH84" s="429"/>
      <c r="AI84" s="429"/>
      <c r="AJ84" s="429"/>
      <c r="AK84" s="429"/>
      <c r="AL84" s="429"/>
      <c r="AM84" s="429"/>
      <c r="AN84" s="429"/>
      <c r="AO84" s="429"/>
      <c r="AP84" s="429"/>
      <c r="AQ84" s="429"/>
      <c r="AR84" s="429"/>
      <c r="AS84" s="429"/>
      <c r="AT84" s="429"/>
      <c r="AU84" s="429"/>
      <c r="AV84" s="429"/>
      <c r="AW84" s="429"/>
      <c r="AX84" s="429"/>
      <c r="AY84" s="429"/>
      <c r="AZ84" s="429"/>
      <c r="BA84" s="429"/>
      <c r="BB84" s="429"/>
      <c r="BC84" s="429"/>
      <c r="BD84" s="429"/>
      <c r="BE84" s="429"/>
      <c r="BF84" s="429"/>
      <c r="BG84" s="429"/>
      <c r="BH84" s="429"/>
      <c r="BI84" s="429"/>
      <c r="BJ84" s="429"/>
      <c r="BK84" s="429"/>
      <c r="BL84" s="429"/>
      <c r="BM84" s="429"/>
      <c r="BN84" s="429"/>
      <c r="BO84" s="429"/>
      <c r="BP84" s="429"/>
      <c r="BQ84" s="429"/>
      <c r="BR84" s="429"/>
      <c r="BS84" s="429"/>
      <c r="BT84" s="429"/>
      <c r="BU84" s="429"/>
      <c r="BV84" s="429"/>
      <c r="BW84" s="429"/>
      <c r="BX84" s="429"/>
      <c r="BY84" s="429"/>
      <c r="BZ84" s="429"/>
    </row>
    <row r="85" spans="1:78" s="2" customFormat="1" ht="22.9" customHeight="1" x14ac:dyDescent="0.25">
      <c r="A85" s="364"/>
      <c r="B85" s="391"/>
      <c r="C85" s="430" t="s">
        <v>156</v>
      </c>
      <c r="D85" s="393"/>
      <c r="E85" s="393"/>
      <c r="F85" s="393"/>
      <c r="G85" s="393"/>
      <c r="H85" s="393"/>
      <c r="I85" s="393"/>
      <c r="J85" s="431">
        <f>BK85</f>
        <v>0</v>
      </c>
      <c r="K85" s="393"/>
      <c r="L85" s="365"/>
      <c r="M85" s="432"/>
      <c r="N85" s="433"/>
      <c r="O85" s="434"/>
      <c r="P85" s="435">
        <f>P86</f>
        <v>0</v>
      </c>
      <c r="Q85" s="434"/>
      <c r="R85" s="435">
        <f>R86</f>
        <v>0</v>
      </c>
      <c r="S85" s="434"/>
      <c r="T85" s="436">
        <f>T86</f>
        <v>0</v>
      </c>
      <c r="U85" s="364"/>
      <c r="V85" s="364"/>
      <c r="W85" s="364"/>
      <c r="X85" s="364"/>
      <c r="Y85" s="364"/>
      <c r="Z85" s="364"/>
      <c r="AA85" s="364"/>
      <c r="AB85" s="364"/>
      <c r="AC85" s="364"/>
      <c r="AD85" s="364"/>
      <c r="AE85" s="364"/>
      <c r="AF85" s="367"/>
      <c r="AG85" s="367"/>
      <c r="AH85" s="367"/>
      <c r="AI85" s="367"/>
      <c r="AJ85" s="367"/>
      <c r="AK85" s="367"/>
      <c r="AL85" s="367"/>
      <c r="AM85" s="367"/>
      <c r="AN85" s="367"/>
      <c r="AO85" s="367"/>
      <c r="AP85" s="367"/>
      <c r="AQ85" s="367"/>
      <c r="AR85" s="367"/>
      <c r="AS85" s="367"/>
      <c r="AT85" s="357" t="s">
        <v>74</v>
      </c>
      <c r="AU85" s="357" t="s">
        <v>130</v>
      </c>
      <c r="AV85" s="367"/>
      <c r="AW85" s="367"/>
      <c r="AX85" s="367"/>
      <c r="AY85" s="367"/>
      <c r="AZ85" s="367"/>
      <c r="BA85" s="367"/>
      <c r="BB85" s="367"/>
      <c r="BC85" s="367"/>
      <c r="BD85" s="367"/>
      <c r="BE85" s="367"/>
      <c r="BF85" s="367"/>
      <c r="BG85" s="367"/>
      <c r="BH85" s="367"/>
      <c r="BI85" s="367"/>
      <c r="BJ85" s="367"/>
      <c r="BK85" s="437">
        <f>BK86</f>
        <v>0</v>
      </c>
      <c r="BL85" s="367"/>
      <c r="BM85" s="367"/>
      <c r="BN85" s="367"/>
      <c r="BO85" s="367"/>
      <c r="BP85" s="367"/>
      <c r="BQ85" s="367"/>
      <c r="BR85" s="367"/>
      <c r="BS85" s="367"/>
      <c r="BT85" s="367"/>
      <c r="BU85" s="367"/>
      <c r="BV85" s="367"/>
      <c r="BW85" s="367"/>
      <c r="BX85" s="367"/>
      <c r="BY85" s="367"/>
      <c r="BZ85" s="367"/>
    </row>
    <row r="86" spans="1:78" s="12" customFormat="1" ht="25.9" customHeight="1" x14ac:dyDescent="0.2">
      <c r="A86" s="438"/>
      <c r="B86" s="439"/>
      <c r="C86" s="440"/>
      <c r="D86" s="441" t="s">
        <v>74</v>
      </c>
      <c r="E86" s="442" t="s">
        <v>1395</v>
      </c>
      <c r="F86" s="442" t="s">
        <v>1396</v>
      </c>
      <c r="G86" s="440"/>
      <c r="H86" s="440"/>
      <c r="I86" s="443"/>
      <c r="J86" s="444">
        <f>BK86</f>
        <v>0</v>
      </c>
      <c r="K86" s="440"/>
      <c r="L86" s="445"/>
      <c r="M86" s="446"/>
      <c r="N86" s="447"/>
      <c r="O86" s="447"/>
      <c r="P86" s="448">
        <f>P87+P92+P98+P108+P116</f>
        <v>0</v>
      </c>
      <c r="Q86" s="447"/>
      <c r="R86" s="448">
        <f>R87+R92+R98+R108+R116</f>
        <v>0</v>
      </c>
      <c r="S86" s="447"/>
      <c r="T86" s="449">
        <f>T87+T92+T98+T108+T116</f>
        <v>0</v>
      </c>
      <c r="U86" s="438"/>
      <c r="V86" s="438"/>
      <c r="W86" s="438"/>
      <c r="X86" s="438"/>
      <c r="Y86" s="438"/>
      <c r="Z86" s="438"/>
      <c r="AA86" s="438"/>
      <c r="AB86" s="438"/>
      <c r="AC86" s="438"/>
      <c r="AD86" s="438"/>
      <c r="AE86" s="438"/>
      <c r="AF86" s="438"/>
      <c r="AG86" s="438"/>
      <c r="AH86" s="438"/>
      <c r="AI86" s="438"/>
      <c r="AJ86" s="438"/>
      <c r="AK86" s="438"/>
      <c r="AL86" s="438"/>
      <c r="AM86" s="438"/>
      <c r="AN86" s="438"/>
      <c r="AO86" s="438"/>
      <c r="AP86" s="438"/>
      <c r="AQ86" s="438"/>
      <c r="AR86" s="450" t="s">
        <v>191</v>
      </c>
      <c r="AS86" s="438"/>
      <c r="AT86" s="451" t="s">
        <v>74</v>
      </c>
      <c r="AU86" s="451" t="s">
        <v>75</v>
      </c>
      <c r="AV86" s="438"/>
      <c r="AW86" s="438"/>
      <c r="AX86" s="438"/>
      <c r="AY86" s="450" t="s">
        <v>159</v>
      </c>
      <c r="AZ86" s="438"/>
      <c r="BA86" s="438"/>
      <c r="BB86" s="438"/>
      <c r="BC86" s="438"/>
      <c r="BD86" s="438"/>
      <c r="BE86" s="438"/>
      <c r="BF86" s="438"/>
      <c r="BG86" s="438"/>
      <c r="BH86" s="438"/>
      <c r="BI86" s="438"/>
      <c r="BJ86" s="438"/>
      <c r="BK86" s="452">
        <f>BK87+BK92+BK98+BK108+BK116</f>
        <v>0</v>
      </c>
      <c r="BL86" s="438"/>
      <c r="BM86" s="438"/>
      <c r="BN86" s="438"/>
      <c r="BO86" s="438"/>
      <c r="BP86" s="438"/>
      <c r="BQ86" s="438"/>
      <c r="BR86" s="438"/>
      <c r="BS86" s="438"/>
      <c r="BT86" s="438"/>
      <c r="BU86" s="438"/>
      <c r="BV86" s="438"/>
      <c r="BW86" s="438"/>
      <c r="BX86" s="438"/>
      <c r="BY86" s="438"/>
      <c r="BZ86" s="438"/>
    </row>
    <row r="87" spans="1:78" s="12" customFormat="1" ht="22.9" customHeight="1" x14ac:dyDescent="0.2">
      <c r="A87" s="438"/>
      <c r="B87" s="439"/>
      <c r="C87" s="440"/>
      <c r="D87" s="441" t="s">
        <v>74</v>
      </c>
      <c r="E87" s="453" t="s">
        <v>1397</v>
      </c>
      <c r="F87" s="453" t="s">
        <v>1400</v>
      </c>
      <c r="G87" s="440"/>
      <c r="H87" s="440"/>
      <c r="I87" s="443"/>
      <c r="J87" s="454">
        <f>BK87</f>
        <v>0</v>
      </c>
      <c r="K87" s="440"/>
      <c r="L87" s="445"/>
      <c r="M87" s="446"/>
      <c r="N87" s="447"/>
      <c r="O87" s="447"/>
      <c r="P87" s="448">
        <f>SUM(P88:P91)</f>
        <v>0</v>
      </c>
      <c r="Q87" s="447"/>
      <c r="R87" s="448">
        <f>SUM(R88:R91)</f>
        <v>0</v>
      </c>
      <c r="S87" s="447"/>
      <c r="T87" s="449">
        <f>SUM(T88:T91)</f>
        <v>0</v>
      </c>
      <c r="U87" s="438"/>
      <c r="V87" s="438"/>
      <c r="W87" s="438"/>
      <c r="X87" s="438"/>
      <c r="Y87" s="438"/>
      <c r="Z87" s="438"/>
      <c r="AA87" s="438"/>
      <c r="AB87" s="438"/>
      <c r="AC87" s="438"/>
      <c r="AD87" s="438"/>
      <c r="AE87" s="438"/>
      <c r="AF87" s="438"/>
      <c r="AG87" s="438"/>
      <c r="AH87" s="438"/>
      <c r="AI87" s="438"/>
      <c r="AJ87" s="438"/>
      <c r="AK87" s="438"/>
      <c r="AL87" s="438"/>
      <c r="AM87" s="438"/>
      <c r="AN87" s="438"/>
      <c r="AO87" s="438"/>
      <c r="AP87" s="438"/>
      <c r="AQ87" s="438"/>
      <c r="AR87" s="450" t="s">
        <v>191</v>
      </c>
      <c r="AS87" s="438"/>
      <c r="AT87" s="451" t="s">
        <v>74</v>
      </c>
      <c r="AU87" s="451" t="s">
        <v>82</v>
      </c>
      <c r="AV87" s="438"/>
      <c r="AW87" s="438"/>
      <c r="AX87" s="438"/>
      <c r="AY87" s="450" t="s">
        <v>159</v>
      </c>
      <c r="AZ87" s="438"/>
      <c r="BA87" s="438"/>
      <c r="BB87" s="438"/>
      <c r="BC87" s="438"/>
      <c r="BD87" s="438"/>
      <c r="BE87" s="438"/>
      <c r="BF87" s="438"/>
      <c r="BG87" s="438"/>
      <c r="BH87" s="438"/>
      <c r="BI87" s="438"/>
      <c r="BJ87" s="438"/>
      <c r="BK87" s="452">
        <f>SUM(BK88:BK91)</f>
        <v>0</v>
      </c>
      <c r="BL87" s="438"/>
      <c r="BM87" s="438"/>
      <c r="BN87" s="438"/>
      <c r="BO87" s="438"/>
      <c r="BP87" s="438"/>
      <c r="BQ87" s="438"/>
      <c r="BR87" s="438"/>
      <c r="BS87" s="438"/>
      <c r="BT87" s="438"/>
      <c r="BU87" s="438"/>
      <c r="BV87" s="438"/>
      <c r="BW87" s="438"/>
      <c r="BX87" s="438"/>
      <c r="BY87" s="438"/>
      <c r="BZ87" s="438"/>
    </row>
    <row r="88" spans="1:78" s="2" customFormat="1" ht="16.5" customHeight="1" x14ac:dyDescent="0.2">
      <c r="A88" s="364"/>
      <c r="B88" s="391"/>
      <c r="C88" s="455" t="s">
        <v>82</v>
      </c>
      <c r="D88" s="455" t="s">
        <v>161</v>
      </c>
      <c r="E88" s="456" t="s">
        <v>1970</v>
      </c>
      <c r="F88" s="457" t="s">
        <v>1971</v>
      </c>
      <c r="G88" s="458" t="s">
        <v>272</v>
      </c>
      <c r="H88" s="459">
        <v>1</v>
      </c>
      <c r="I88" s="186"/>
      <c r="J88" s="460">
        <f>ROUND(I88*H88,2)</f>
        <v>0</v>
      </c>
      <c r="K88" s="457" t="s">
        <v>19</v>
      </c>
      <c r="L88" s="365"/>
      <c r="M88" s="461" t="s">
        <v>19</v>
      </c>
      <c r="N88" s="462" t="s">
        <v>46</v>
      </c>
      <c r="O88" s="463"/>
      <c r="P88" s="464">
        <f>O88*H88</f>
        <v>0</v>
      </c>
      <c r="Q88" s="464">
        <v>0</v>
      </c>
      <c r="R88" s="464">
        <f>Q88*H88</f>
        <v>0</v>
      </c>
      <c r="S88" s="464">
        <v>0</v>
      </c>
      <c r="T88" s="465">
        <f>S88*H88</f>
        <v>0</v>
      </c>
      <c r="U88" s="364"/>
      <c r="V88" s="364"/>
      <c r="W88" s="364"/>
      <c r="X88" s="364"/>
      <c r="Y88" s="364"/>
      <c r="Z88" s="364"/>
      <c r="AA88" s="364"/>
      <c r="AB88" s="364"/>
      <c r="AC88" s="364"/>
      <c r="AD88" s="364"/>
      <c r="AE88" s="364"/>
      <c r="AF88" s="367"/>
      <c r="AG88" s="367"/>
      <c r="AH88" s="367"/>
      <c r="AI88" s="367"/>
      <c r="AJ88" s="367"/>
      <c r="AK88" s="367"/>
      <c r="AL88" s="367"/>
      <c r="AM88" s="367"/>
      <c r="AN88" s="367"/>
      <c r="AO88" s="367"/>
      <c r="AP88" s="367"/>
      <c r="AQ88" s="367"/>
      <c r="AR88" s="466" t="s">
        <v>1401</v>
      </c>
      <c r="AS88" s="367"/>
      <c r="AT88" s="466" t="s">
        <v>161</v>
      </c>
      <c r="AU88" s="466" t="s">
        <v>84</v>
      </c>
      <c r="AV88" s="367"/>
      <c r="AW88" s="367"/>
      <c r="AX88" s="367"/>
      <c r="AY88" s="357" t="s">
        <v>159</v>
      </c>
      <c r="AZ88" s="367"/>
      <c r="BA88" s="367"/>
      <c r="BB88" s="367"/>
      <c r="BC88" s="367"/>
      <c r="BD88" s="367"/>
      <c r="BE88" s="467">
        <f>IF(N88="základní",J88,0)</f>
        <v>0</v>
      </c>
      <c r="BF88" s="467">
        <f>IF(N88="snížená",J88,0)</f>
        <v>0</v>
      </c>
      <c r="BG88" s="467">
        <f>IF(N88="zákl. přenesená",J88,0)</f>
        <v>0</v>
      </c>
      <c r="BH88" s="467">
        <f>IF(N88="sníž. přenesená",J88,0)</f>
        <v>0</v>
      </c>
      <c r="BI88" s="467">
        <f>IF(N88="nulová",J88,0)</f>
        <v>0</v>
      </c>
      <c r="BJ88" s="357" t="s">
        <v>82</v>
      </c>
      <c r="BK88" s="467">
        <f>ROUND(I88*H88,2)</f>
        <v>0</v>
      </c>
      <c r="BL88" s="357" t="s">
        <v>1401</v>
      </c>
      <c r="BM88" s="466" t="s">
        <v>1972</v>
      </c>
      <c r="BN88" s="367"/>
      <c r="BO88" s="367"/>
      <c r="BP88" s="367"/>
      <c r="BQ88" s="367"/>
      <c r="BR88" s="367"/>
      <c r="BS88" s="367"/>
      <c r="BT88" s="367"/>
      <c r="BU88" s="367"/>
      <c r="BV88" s="367"/>
      <c r="BW88" s="367"/>
      <c r="BX88" s="367"/>
      <c r="BY88" s="367"/>
      <c r="BZ88" s="367"/>
    </row>
    <row r="89" spans="1:78" s="2" customFormat="1" ht="16.5" customHeight="1" x14ac:dyDescent="0.2">
      <c r="A89" s="364"/>
      <c r="B89" s="391"/>
      <c r="C89" s="455" t="s">
        <v>84</v>
      </c>
      <c r="D89" s="455" t="s">
        <v>161</v>
      </c>
      <c r="E89" s="456" t="s">
        <v>1973</v>
      </c>
      <c r="F89" s="457" t="s">
        <v>1974</v>
      </c>
      <c r="G89" s="458" t="s">
        <v>272</v>
      </c>
      <c r="H89" s="459">
        <v>1</v>
      </c>
      <c r="I89" s="186"/>
      <c r="J89" s="460">
        <f>ROUND(I89*H89,2)</f>
        <v>0</v>
      </c>
      <c r="K89" s="457" t="s">
        <v>165</v>
      </c>
      <c r="L89" s="365"/>
      <c r="M89" s="461" t="s">
        <v>19</v>
      </c>
      <c r="N89" s="462" t="s">
        <v>46</v>
      </c>
      <c r="O89" s="463"/>
      <c r="P89" s="464">
        <f>O89*H89</f>
        <v>0</v>
      </c>
      <c r="Q89" s="464">
        <v>0</v>
      </c>
      <c r="R89" s="464">
        <f>Q89*H89</f>
        <v>0</v>
      </c>
      <c r="S89" s="464">
        <v>0</v>
      </c>
      <c r="T89" s="465">
        <f>S89*H89</f>
        <v>0</v>
      </c>
      <c r="U89" s="364"/>
      <c r="V89" s="364"/>
      <c r="W89" s="364"/>
      <c r="X89" s="364"/>
      <c r="Y89" s="364"/>
      <c r="Z89" s="364"/>
      <c r="AA89" s="364"/>
      <c r="AB89" s="364"/>
      <c r="AC89" s="364"/>
      <c r="AD89" s="364"/>
      <c r="AE89" s="364"/>
      <c r="AF89" s="367"/>
      <c r="AG89" s="367"/>
      <c r="AH89" s="367"/>
      <c r="AI89" s="367"/>
      <c r="AJ89" s="367"/>
      <c r="AK89" s="367"/>
      <c r="AL89" s="367"/>
      <c r="AM89" s="367"/>
      <c r="AN89" s="367"/>
      <c r="AO89" s="367"/>
      <c r="AP89" s="367"/>
      <c r="AQ89" s="367"/>
      <c r="AR89" s="466" t="s">
        <v>1401</v>
      </c>
      <c r="AS89" s="367"/>
      <c r="AT89" s="466" t="s">
        <v>161</v>
      </c>
      <c r="AU89" s="466" t="s">
        <v>84</v>
      </c>
      <c r="AV89" s="367"/>
      <c r="AW89" s="367"/>
      <c r="AX89" s="367"/>
      <c r="AY89" s="357" t="s">
        <v>159</v>
      </c>
      <c r="AZ89" s="367"/>
      <c r="BA89" s="367"/>
      <c r="BB89" s="367"/>
      <c r="BC89" s="367"/>
      <c r="BD89" s="367"/>
      <c r="BE89" s="467">
        <f>IF(N89="základní",J89,0)</f>
        <v>0</v>
      </c>
      <c r="BF89" s="467">
        <f>IF(N89="snížená",J89,0)</f>
        <v>0</v>
      </c>
      <c r="BG89" s="467">
        <f>IF(N89="zákl. přenesená",J89,0)</f>
        <v>0</v>
      </c>
      <c r="BH89" s="467">
        <f>IF(N89="sníž. přenesená",J89,0)</f>
        <v>0</v>
      </c>
      <c r="BI89" s="467">
        <f>IF(N89="nulová",J89,0)</f>
        <v>0</v>
      </c>
      <c r="BJ89" s="357" t="s">
        <v>82</v>
      </c>
      <c r="BK89" s="467">
        <f>ROUND(I89*H89,2)</f>
        <v>0</v>
      </c>
      <c r="BL89" s="357" t="s">
        <v>1401</v>
      </c>
      <c r="BM89" s="466" t="s">
        <v>1975</v>
      </c>
      <c r="BN89" s="367"/>
      <c r="BO89" s="367"/>
      <c r="BP89" s="367"/>
      <c r="BQ89" s="367"/>
      <c r="BR89" s="367"/>
      <c r="BS89" s="367"/>
      <c r="BT89" s="367"/>
      <c r="BU89" s="367"/>
      <c r="BV89" s="367"/>
      <c r="BW89" s="367"/>
      <c r="BX89" s="367"/>
      <c r="BY89" s="367"/>
      <c r="BZ89" s="367"/>
    </row>
    <row r="90" spans="1:78" s="2" customFormat="1" x14ac:dyDescent="0.2">
      <c r="A90" s="364"/>
      <c r="B90" s="391"/>
      <c r="C90" s="393"/>
      <c r="D90" s="468" t="s">
        <v>168</v>
      </c>
      <c r="E90" s="393"/>
      <c r="F90" s="469" t="s">
        <v>1976</v>
      </c>
      <c r="G90" s="393"/>
      <c r="H90" s="393"/>
      <c r="I90" s="470"/>
      <c r="J90" s="393"/>
      <c r="K90" s="393"/>
      <c r="L90" s="365"/>
      <c r="M90" s="471"/>
      <c r="N90" s="472"/>
      <c r="O90" s="463"/>
      <c r="P90" s="463"/>
      <c r="Q90" s="463"/>
      <c r="R90" s="463"/>
      <c r="S90" s="463"/>
      <c r="T90" s="473"/>
      <c r="U90" s="364"/>
      <c r="V90" s="364"/>
      <c r="W90" s="364"/>
      <c r="X90" s="364"/>
      <c r="Y90" s="364"/>
      <c r="Z90" s="364"/>
      <c r="AA90" s="364"/>
      <c r="AB90" s="364"/>
      <c r="AC90" s="364"/>
      <c r="AD90" s="364"/>
      <c r="AE90" s="364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57" t="s">
        <v>168</v>
      </c>
      <c r="AU90" s="357" t="s">
        <v>84</v>
      </c>
      <c r="AV90" s="367"/>
      <c r="AW90" s="367"/>
      <c r="AX90" s="367"/>
      <c r="AY90" s="367"/>
      <c r="AZ90" s="367"/>
      <c r="BA90" s="367"/>
      <c r="BB90" s="367"/>
      <c r="BC90" s="367"/>
      <c r="BD90" s="367"/>
      <c r="BE90" s="367"/>
      <c r="BF90" s="367"/>
      <c r="BG90" s="367"/>
      <c r="BH90" s="367"/>
      <c r="BI90" s="367"/>
      <c r="BJ90" s="367"/>
      <c r="BK90" s="367"/>
      <c r="BL90" s="367"/>
      <c r="BM90" s="367"/>
      <c r="BN90" s="367"/>
      <c r="BO90" s="367"/>
      <c r="BP90" s="367"/>
      <c r="BQ90" s="367"/>
      <c r="BR90" s="367"/>
      <c r="BS90" s="367"/>
      <c r="BT90" s="367"/>
      <c r="BU90" s="367"/>
      <c r="BV90" s="367"/>
      <c r="BW90" s="367"/>
      <c r="BX90" s="367"/>
      <c r="BY90" s="367"/>
      <c r="BZ90" s="367"/>
    </row>
    <row r="91" spans="1:78" s="2" customFormat="1" ht="16.5" customHeight="1" x14ac:dyDescent="0.2">
      <c r="A91" s="364"/>
      <c r="B91" s="391"/>
      <c r="C91" s="455" t="s">
        <v>177</v>
      </c>
      <c r="D91" s="455" t="s">
        <v>161</v>
      </c>
      <c r="E91" s="456" t="s">
        <v>1977</v>
      </c>
      <c r="F91" s="457" t="s">
        <v>1978</v>
      </c>
      <c r="G91" s="458" t="s">
        <v>272</v>
      </c>
      <c r="H91" s="459">
        <v>1</v>
      </c>
      <c r="I91" s="186"/>
      <c r="J91" s="460">
        <f>ROUND(I91*H91,2)</f>
        <v>0</v>
      </c>
      <c r="K91" s="457" t="s">
        <v>19</v>
      </c>
      <c r="L91" s="365"/>
      <c r="M91" s="461" t="s">
        <v>19</v>
      </c>
      <c r="N91" s="462" t="s">
        <v>46</v>
      </c>
      <c r="O91" s="463"/>
      <c r="P91" s="464">
        <f>O91*H91</f>
        <v>0</v>
      </c>
      <c r="Q91" s="464">
        <v>0</v>
      </c>
      <c r="R91" s="464">
        <f>Q91*H91</f>
        <v>0</v>
      </c>
      <c r="S91" s="464">
        <v>0</v>
      </c>
      <c r="T91" s="465">
        <f>S91*H91</f>
        <v>0</v>
      </c>
      <c r="U91" s="364"/>
      <c r="V91" s="364"/>
      <c r="W91" s="364"/>
      <c r="X91" s="364"/>
      <c r="Y91" s="364"/>
      <c r="Z91" s="364"/>
      <c r="AA91" s="364"/>
      <c r="AB91" s="364"/>
      <c r="AC91" s="364"/>
      <c r="AD91" s="364"/>
      <c r="AE91" s="364"/>
      <c r="AF91" s="367"/>
      <c r="AG91" s="367"/>
      <c r="AH91" s="367"/>
      <c r="AI91" s="367"/>
      <c r="AJ91" s="367"/>
      <c r="AK91" s="367"/>
      <c r="AL91" s="367"/>
      <c r="AM91" s="367"/>
      <c r="AN91" s="367"/>
      <c r="AO91" s="367"/>
      <c r="AP91" s="367"/>
      <c r="AQ91" s="367"/>
      <c r="AR91" s="466" t="s">
        <v>1401</v>
      </c>
      <c r="AS91" s="367"/>
      <c r="AT91" s="466" t="s">
        <v>161</v>
      </c>
      <c r="AU91" s="466" t="s">
        <v>84</v>
      </c>
      <c r="AV91" s="367"/>
      <c r="AW91" s="367"/>
      <c r="AX91" s="367"/>
      <c r="AY91" s="357" t="s">
        <v>159</v>
      </c>
      <c r="AZ91" s="367"/>
      <c r="BA91" s="367"/>
      <c r="BB91" s="367"/>
      <c r="BC91" s="367"/>
      <c r="BD91" s="367"/>
      <c r="BE91" s="467">
        <f>IF(N91="základní",J91,0)</f>
        <v>0</v>
      </c>
      <c r="BF91" s="467">
        <f>IF(N91="snížená",J91,0)</f>
        <v>0</v>
      </c>
      <c r="BG91" s="467">
        <f>IF(N91="zákl. přenesená",J91,0)</f>
        <v>0</v>
      </c>
      <c r="BH91" s="467">
        <f>IF(N91="sníž. přenesená",J91,0)</f>
        <v>0</v>
      </c>
      <c r="BI91" s="467">
        <f>IF(N91="nulová",J91,0)</f>
        <v>0</v>
      </c>
      <c r="BJ91" s="357" t="s">
        <v>82</v>
      </c>
      <c r="BK91" s="467">
        <f>ROUND(I91*H91,2)</f>
        <v>0</v>
      </c>
      <c r="BL91" s="357" t="s">
        <v>1401</v>
      </c>
      <c r="BM91" s="466" t="s">
        <v>1979</v>
      </c>
      <c r="BN91" s="367"/>
      <c r="BO91" s="367"/>
      <c r="BP91" s="367"/>
      <c r="BQ91" s="367"/>
      <c r="BR91" s="367"/>
      <c r="BS91" s="367"/>
      <c r="BT91" s="367"/>
      <c r="BU91" s="367"/>
      <c r="BV91" s="367"/>
      <c r="BW91" s="367"/>
      <c r="BX91" s="367"/>
      <c r="BY91" s="367"/>
      <c r="BZ91" s="367"/>
    </row>
    <row r="92" spans="1:78" s="12" customFormat="1" ht="22.9" customHeight="1" x14ac:dyDescent="0.2">
      <c r="A92" s="438"/>
      <c r="B92" s="439"/>
      <c r="C92" s="440"/>
      <c r="D92" s="441" t="s">
        <v>74</v>
      </c>
      <c r="E92" s="453" t="s">
        <v>1405</v>
      </c>
      <c r="F92" s="453" t="s">
        <v>1406</v>
      </c>
      <c r="G92" s="440"/>
      <c r="H92" s="440"/>
      <c r="I92" s="443"/>
      <c r="J92" s="454">
        <f>BK92</f>
        <v>0</v>
      </c>
      <c r="K92" s="440"/>
      <c r="L92" s="445"/>
      <c r="M92" s="446"/>
      <c r="N92" s="447"/>
      <c r="O92" s="447"/>
      <c r="P92" s="448">
        <f>SUM(P93:P97)</f>
        <v>0</v>
      </c>
      <c r="Q92" s="447"/>
      <c r="R92" s="448">
        <f>SUM(R93:R97)</f>
        <v>0</v>
      </c>
      <c r="S92" s="447"/>
      <c r="T92" s="449">
        <f>SUM(T93:T97)</f>
        <v>0</v>
      </c>
      <c r="U92" s="438"/>
      <c r="V92" s="438"/>
      <c r="W92" s="438"/>
      <c r="X92" s="438"/>
      <c r="Y92" s="438"/>
      <c r="Z92" s="438"/>
      <c r="AA92" s="438"/>
      <c r="AB92" s="438"/>
      <c r="AC92" s="438"/>
      <c r="AD92" s="438"/>
      <c r="AE92" s="438"/>
      <c r="AF92" s="438"/>
      <c r="AG92" s="438"/>
      <c r="AH92" s="438"/>
      <c r="AI92" s="438"/>
      <c r="AJ92" s="438"/>
      <c r="AK92" s="438"/>
      <c r="AL92" s="438"/>
      <c r="AM92" s="438"/>
      <c r="AN92" s="438"/>
      <c r="AO92" s="438"/>
      <c r="AP92" s="438"/>
      <c r="AQ92" s="438"/>
      <c r="AR92" s="450" t="s">
        <v>191</v>
      </c>
      <c r="AS92" s="438"/>
      <c r="AT92" s="451" t="s">
        <v>74</v>
      </c>
      <c r="AU92" s="451" t="s">
        <v>82</v>
      </c>
      <c r="AV92" s="438"/>
      <c r="AW92" s="438"/>
      <c r="AX92" s="438"/>
      <c r="AY92" s="450" t="s">
        <v>159</v>
      </c>
      <c r="AZ92" s="438"/>
      <c r="BA92" s="438"/>
      <c r="BB92" s="438"/>
      <c r="BC92" s="438"/>
      <c r="BD92" s="438"/>
      <c r="BE92" s="438"/>
      <c r="BF92" s="438"/>
      <c r="BG92" s="438"/>
      <c r="BH92" s="438"/>
      <c r="BI92" s="438"/>
      <c r="BJ92" s="438"/>
      <c r="BK92" s="452">
        <f>SUM(BK93:BK97)</f>
        <v>0</v>
      </c>
      <c r="BL92" s="438"/>
      <c r="BM92" s="438"/>
      <c r="BN92" s="438"/>
      <c r="BO92" s="438"/>
      <c r="BP92" s="438"/>
      <c r="BQ92" s="438"/>
      <c r="BR92" s="438"/>
      <c r="BS92" s="438"/>
      <c r="BT92" s="438"/>
      <c r="BU92" s="438"/>
      <c r="BV92" s="438"/>
      <c r="BW92" s="438"/>
      <c r="BX92" s="438"/>
      <c r="BY92" s="438"/>
      <c r="BZ92" s="438"/>
    </row>
    <row r="93" spans="1:78" s="2" customFormat="1" ht="16.5" customHeight="1" x14ac:dyDescent="0.2">
      <c r="A93" s="364"/>
      <c r="B93" s="391"/>
      <c r="C93" s="455">
        <v>4</v>
      </c>
      <c r="D93" s="455" t="s">
        <v>161</v>
      </c>
      <c r="E93" s="456" t="s">
        <v>1407</v>
      </c>
      <c r="F93" s="457" t="s">
        <v>1406</v>
      </c>
      <c r="G93" s="458" t="s">
        <v>272</v>
      </c>
      <c r="H93" s="459">
        <v>1</v>
      </c>
      <c r="I93" s="186"/>
      <c r="J93" s="460">
        <f>ROUND(I93*H93,2)</f>
        <v>0</v>
      </c>
      <c r="K93" s="457" t="s">
        <v>165</v>
      </c>
      <c r="L93" s="365"/>
      <c r="M93" s="461" t="s">
        <v>19</v>
      </c>
      <c r="N93" s="462" t="s">
        <v>46</v>
      </c>
      <c r="O93" s="463"/>
      <c r="P93" s="464">
        <f>O93*H93</f>
        <v>0</v>
      </c>
      <c r="Q93" s="464">
        <v>0</v>
      </c>
      <c r="R93" s="464">
        <f>Q93*H93</f>
        <v>0</v>
      </c>
      <c r="S93" s="464">
        <v>0</v>
      </c>
      <c r="T93" s="465">
        <f>S93*H93</f>
        <v>0</v>
      </c>
      <c r="U93" s="364"/>
      <c r="V93" s="364"/>
      <c r="W93" s="364"/>
      <c r="X93" s="364"/>
      <c r="Y93" s="364"/>
      <c r="Z93" s="364"/>
      <c r="AA93" s="364"/>
      <c r="AB93" s="364"/>
      <c r="AC93" s="364"/>
      <c r="AD93" s="364"/>
      <c r="AE93" s="364"/>
      <c r="AF93" s="367"/>
      <c r="AG93" s="367"/>
      <c r="AH93" s="367"/>
      <c r="AI93" s="367"/>
      <c r="AJ93" s="367"/>
      <c r="AK93" s="367"/>
      <c r="AL93" s="367"/>
      <c r="AM93" s="367"/>
      <c r="AN93" s="367"/>
      <c r="AO93" s="367"/>
      <c r="AP93" s="367"/>
      <c r="AQ93" s="367"/>
      <c r="AR93" s="466" t="s">
        <v>1401</v>
      </c>
      <c r="AS93" s="367"/>
      <c r="AT93" s="466" t="s">
        <v>161</v>
      </c>
      <c r="AU93" s="466" t="s">
        <v>84</v>
      </c>
      <c r="AV93" s="367"/>
      <c r="AW93" s="367"/>
      <c r="AX93" s="367"/>
      <c r="AY93" s="357" t="s">
        <v>159</v>
      </c>
      <c r="AZ93" s="367"/>
      <c r="BA93" s="367"/>
      <c r="BB93" s="367"/>
      <c r="BC93" s="367"/>
      <c r="BD93" s="367"/>
      <c r="BE93" s="467">
        <f>IF(N93="základní",J93,0)</f>
        <v>0</v>
      </c>
      <c r="BF93" s="467">
        <f>IF(N93="snížená",J93,0)</f>
        <v>0</v>
      </c>
      <c r="BG93" s="467">
        <f>IF(N93="zákl. přenesená",J93,0)</f>
        <v>0</v>
      </c>
      <c r="BH93" s="467">
        <f>IF(N93="sníž. přenesená",J93,0)</f>
        <v>0</v>
      </c>
      <c r="BI93" s="467">
        <f>IF(N93="nulová",J93,0)</f>
        <v>0</v>
      </c>
      <c r="BJ93" s="357" t="s">
        <v>82</v>
      </c>
      <c r="BK93" s="467">
        <f>ROUND(I93*H93,2)</f>
        <v>0</v>
      </c>
      <c r="BL93" s="357" t="s">
        <v>1401</v>
      </c>
      <c r="BM93" s="466" t="s">
        <v>1980</v>
      </c>
      <c r="BN93" s="367"/>
      <c r="BO93" s="367"/>
      <c r="BP93" s="367"/>
      <c r="BQ93" s="367"/>
      <c r="BR93" s="367"/>
      <c r="BS93" s="367"/>
      <c r="BT93" s="367"/>
      <c r="BU93" s="367"/>
      <c r="BV93" s="367"/>
      <c r="BW93" s="367"/>
      <c r="BX93" s="367"/>
      <c r="BY93" s="367"/>
      <c r="BZ93" s="367"/>
    </row>
    <row r="94" spans="1:78" s="2" customFormat="1" x14ac:dyDescent="0.2">
      <c r="A94" s="364"/>
      <c r="B94" s="391"/>
      <c r="C94" s="393"/>
      <c r="D94" s="468" t="s">
        <v>168</v>
      </c>
      <c r="E94" s="393"/>
      <c r="F94" s="469" t="s">
        <v>1409</v>
      </c>
      <c r="G94" s="393"/>
      <c r="H94" s="393"/>
      <c r="I94" s="470"/>
      <c r="J94" s="393"/>
      <c r="K94" s="393"/>
      <c r="L94" s="365"/>
      <c r="M94" s="471"/>
      <c r="N94" s="472"/>
      <c r="O94" s="463"/>
      <c r="P94" s="463"/>
      <c r="Q94" s="463"/>
      <c r="R94" s="463"/>
      <c r="S94" s="463"/>
      <c r="T94" s="473"/>
      <c r="U94" s="364"/>
      <c r="V94" s="364"/>
      <c r="W94" s="364"/>
      <c r="X94" s="364"/>
      <c r="Y94" s="364"/>
      <c r="Z94" s="364"/>
      <c r="AA94" s="364"/>
      <c r="AB94" s="364"/>
      <c r="AC94" s="364"/>
      <c r="AD94" s="364"/>
      <c r="AE94" s="364"/>
      <c r="AF94" s="367"/>
      <c r="AG94" s="367"/>
      <c r="AH94" s="367"/>
      <c r="AI94" s="367"/>
      <c r="AJ94" s="367"/>
      <c r="AK94" s="367"/>
      <c r="AL94" s="367"/>
      <c r="AM94" s="367"/>
      <c r="AN94" s="367"/>
      <c r="AO94" s="367"/>
      <c r="AP94" s="367"/>
      <c r="AQ94" s="367"/>
      <c r="AR94" s="367"/>
      <c r="AS94" s="367"/>
      <c r="AT94" s="357" t="s">
        <v>168</v>
      </c>
      <c r="AU94" s="357" t="s">
        <v>84</v>
      </c>
      <c r="AV94" s="367"/>
      <c r="AW94" s="367"/>
      <c r="AX94" s="367"/>
      <c r="AY94" s="367"/>
      <c r="AZ94" s="367"/>
      <c r="BA94" s="367"/>
      <c r="BB94" s="367"/>
      <c r="BC94" s="367"/>
      <c r="BD94" s="367"/>
      <c r="BE94" s="367"/>
      <c r="BF94" s="367"/>
      <c r="BG94" s="367"/>
      <c r="BH94" s="367"/>
      <c r="BI94" s="367"/>
      <c r="BJ94" s="367"/>
      <c r="BK94" s="367"/>
      <c r="BL94" s="367"/>
      <c r="BM94" s="367"/>
      <c r="BN94" s="367"/>
      <c r="BO94" s="367"/>
      <c r="BP94" s="367"/>
      <c r="BQ94" s="367"/>
      <c r="BR94" s="367"/>
      <c r="BS94" s="367"/>
      <c r="BT94" s="367"/>
      <c r="BU94" s="367"/>
      <c r="BV94" s="367"/>
      <c r="BW94" s="367"/>
      <c r="BX94" s="367"/>
      <c r="BY94" s="367"/>
      <c r="BZ94" s="367"/>
    </row>
    <row r="95" spans="1:78" s="2" customFormat="1" ht="16.5" customHeight="1" x14ac:dyDescent="0.2">
      <c r="A95" s="364"/>
      <c r="B95" s="391"/>
      <c r="C95" s="455">
        <v>5</v>
      </c>
      <c r="D95" s="455" t="s">
        <v>161</v>
      </c>
      <c r="E95" s="456" t="s">
        <v>1981</v>
      </c>
      <c r="F95" s="457" t="s">
        <v>1982</v>
      </c>
      <c r="G95" s="458" t="s">
        <v>272</v>
      </c>
      <c r="H95" s="459">
        <v>1</v>
      </c>
      <c r="I95" s="186"/>
      <c r="J95" s="460">
        <f>ROUND(I95*H95,2)</f>
        <v>0</v>
      </c>
      <c r="K95" s="457" t="s">
        <v>165</v>
      </c>
      <c r="L95" s="365"/>
      <c r="M95" s="461" t="s">
        <v>19</v>
      </c>
      <c r="N95" s="462" t="s">
        <v>46</v>
      </c>
      <c r="O95" s="463"/>
      <c r="P95" s="464">
        <f>O95*H95</f>
        <v>0</v>
      </c>
      <c r="Q95" s="464">
        <v>0</v>
      </c>
      <c r="R95" s="464">
        <f>Q95*H95</f>
        <v>0</v>
      </c>
      <c r="S95" s="464">
        <v>0</v>
      </c>
      <c r="T95" s="465">
        <f>S95*H95</f>
        <v>0</v>
      </c>
      <c r="U95" s="364"/>
      <c r="V95" s="364"/>
      <c r="W95" s="364"/>
      <c r="X95" s="364"/>
      <c r="Y95" s="364"/>
      <c r="Z95" s="364"/>
      <c r="AA95" s="364"/>
      <c r="AB95" s="364"/>
      <c r="AC95" s="364"/>
      <c r="AD95" s="364"/>
      <c r="AE95" s="364"/>
      <c r="AF95" s="367"/>
      <c r="AG95" s="367"/>
      <c r="AH95" s="367"/>
      <c r="AI95" s="367"/>
      <c r="AJ95" s="367"/>
      <c r="AK95" s="367"/>
      <c r="AL95" s="367"/>
      <c r="AM95" s="367"/>
      <c r="AN95" s="367"/>
      <c r="AO95" s="367"/>
      <c r="AP95" s="367"/>
      <c r="AQ95" s="367"/>
      <c r="AR95" s="466" t="s">
        <v>1401</v>
      </c>
      <c r="AS95" s="367"/>
      <c r="AT95" s="466" t="s">
        <v>161</v>
      </c>
      <c r="AU95" s="466" t="s">
        <v>84</v>
      </c>
      <c r="AV95" s="367"/>
      <c r="AW95" s="367"/>
      <c r="AX95" s="367"/>
      <c r="AY95" s="357" t="s">
        <v>159</v>
      </c>
      <c r="AZ95" s="367"/>
      <c r="BA95" s="367"/>
      <c r="BB95" s="367"/>
      <c r="BC95" s="367"/>
      <c r="BD95" s="367"/>
      <c r="BE95" s="467">
        <f>IF(N95="základní",J95,0)</f>
        <v>0</v>
      </c>
      <c r="BF95" s="467">
        <f>IF(N95="snížená",J95,0)</f>
        <v>0</v>
      </c>
      <c r="BG95" s="467">
        <f>IF(N95="zákl. přenesená",J95,0)</f>
        <v>0</v>
      </c>
      <c r="BH95" s="467">
        <f>IF(N95="sníž. přenesená",J95,0)</f>
        <v>0</v>
      </c>
      <c r="BI95" s="467">
        <f>IF(N95="nulová",J95,0)</f>
        <v>0</v>
      </c>
      <c r="BJ95" s="357" t="s">
        <v>82</v>
      </c>
      <c r="BK95" s="467">
        <f>ROUND(I95*H95,2)</f>
        <v>0</v>
      </c>
      <c r="BL95" s="357" t="s">
        <v>1401</v>
      </c>
      <c r="BM95" s="466" t="s">
        <v>1983</v>
      </c>
      <c r="BN95" s="367"/>
      <c r="BO95" s="367"/>
      <c r="BP95" s="367"/>
      <c r="BQ95" s="367"/>
      <c r="BR95" s="367"/>
      <c r="BS95" s="367"/>
      <c r="BT95" s="367"/>
      <c r="BU95" s="367"/>
      <c r="BV95" s="367"/>
      <c r="BW95" s="367"/>
      <c r="BX95" s="367"/>
      <c r="BY95" s="367"/>
      <c r="BZ95" s="367"/>
    </row>
    <row r="96" spans="1:78" s="2" customFormat="1" x14ac:dyDescent="0.2">
      <c r="A96" s="364"/>
      <c r="B96" s="391"/>
      <c r="C96" s="393"/>
      <c r="D96" s="468" t="s">
        <v>168</v>
      </c>
      <c r="E96" s="393"/>
      <c r="F96" s="469" t="s">
        <v>1984</v>
      </c>
      <c r="G96" s="393"/>
      <c r="H96" s="393"/>
      <c r="I96" s="470"/>
      <c r="J96" s="393"/>
      <c r="K96" s="393"/>
      <c r="L96" s="365"/>
      <c r="M96" s="471"/>
      <c r="N96" s="472"/>
      <c r="O96" s="463"/>
      <c r="P96" s="463"/>
      <c r="Q96" s="463"/>
      <c r="R96" s="463"/>
      <c r="S96" s="463"/>
      <c r="T96" s="473"/>
      <c r="U96" s="364"/>
      <c r="V96" s="364"/>
      <c r="W96" s="364"/>
      <c r="X96" s="364"/>
      <c r="Y96" s="364"/>
      <c r="Z96" s="364"/>
      <c r="AA96" s="364"/>
      <c r="AB96" s="364"/>
      <c r="AC96" s="364"/>
      <c r="AD96" s="364"/>
      <c r="AE96" s="364"/>
      <c r="AF96" s="367"/>
      <c r="AG96" s="367"/>
      <c r="AH96" s="367"/>
      <c r="AI96" s="367"/>
      <c r="AJ96" s="367"/>
      <c r="AK96" s="367"/>
      <c r="AL96" s="367"/>
      <c r="AM96" s="367"/>
      <c r="AN96" s="367"/>
      <c r="AO96" s="367"/>
      <c r="AP96" s="367"/>
      <c r="AQ96" s="367"/>
      <c r="AR96" s="367"/>
      <c r="AS96" s="367"/>
      <c r="AT96" s="357" t="s">
        <v>168</v>
      </c>
      <c r="AU96" s="357" t="s">
        <v>84</v>
      </c>
      <c r="AV96" s="367"/>
      <c r="AW96" s="367"/>
      <c r="AX96" s="367"/>
      <c r="AY96" s="367"/>
      <c r="AZ96" s="367"/>
      <c r="BA96" s="367"/>
      <c r="BB96" s="367"/>
      <c r="BC96" s="367"/>
      <c r="BD96" s="367"/>
      <c r="BE96" s="367"/>
      <c r="BF96" s="367"/>
      <c r="BG96" s="367"/>
      <c r="BH96" s="367"/>
      <c r="BI96" s="367"/>
      <c r="BJ96" s="367"/>
      <c r="BK96" s="367"/>
      <c r="BL96" s="367"/>
      <c r="BM96" s="367"/>
      <c r="BN96" s="367"/>
      <c r="BO96" s="367"/>
      <c r="BP96" s="367"/>
      <c r="BQ96" s="367"/>
      <c r="BR96" s="367"/>
      <c r="BS96" s="367"/>
      <c r="BT96" s="367"/>
      <c r="BU96" s="367"/>
      <c r="BV96" s="367"/>
      <c r="BW96" s="367"/>
      <c r="BX96" s="367"/>
      <c r="BY96" s="367"/>
      <c r="BZ96" s="367"/>
    </row>
    <row r="97" spans="1:78" s="2" customFormat="1" ht="19.5" x14ac:dyDescent="0.2">
      <c r="A97" s="364"/>
      <c r="B97" s="391"/>
      <c r="C97" s="393"/>
      <c r="D97" s="474" t="s">
        <v>475</v>
      </c>
      <c r="E97" s="393"/>
      <c r="F97" s="475" t="s">
        <v>1985</v>
      </c>
      <c r="G97" s="393"/>
      <c r="H97" s="393"/>
      <c r="I97" s="470"/>
      <c r="J97" s="393"/>
      <c r="K97" s="393"/>
      <c r="L97" s="365"/>
      <c r="M97" s="471"/>
      <c r="N97" s="472"/>
      <c r="O97" s="463"/>
      <c r="P97" s="463"/>
      <c r="Q97" s="463"/>
      <c r="R97" s="463"/>
      <c r="S97" s="463"/>
      <c r="T97" s="473"/>
      <c r="U97" s="364"/>
      <c r="V97" s="364"/>
      <c r="W97" s="364"/>
      <c r="X97" s="364"/>
      <c r="Y97" s="364"/>
      <c r="Z97" s="364"/>
      <c r="AA97" s="364"/>
      <c r="AB97" s="364"/>
      <c r="AC97" s="364"/>
      <c r="AD97" s="364"/>
      <c r="AE97" s="364"/>
      <c r="AF97" s="367"/>
      <c r="AG97" s="367"/>
      <c r="AH97" s="367"/>
      <c r="AI97" s="367"/>
      <c r="AJ97" s="367"/>
      <c r="AK97" s="367"/>
      <c r="AL97" s="367"/>
      <c r="AM97" s="367"/>
      <c r="AN97" s="367"/>
      <c r="AO97" s="367"/>
      <c r="AP97" s="367"/>
      <c r="AQ97" s="367"/>
      <c r="AR97" s="367"/>
      <c r="AS97" s="367"/>
      <c r="AT97" s="357" t="s">
        <v>475</v>
      </c>
      <c r="AU97" s="357" t="s">
        <v>84</v>
      </c>
      <c r="AV97" s="367"/>
      <c r="AW97" s="367"/>
      <c r="AX97" s="367"/>
      <c r="AY97" s="367"/>
      <c r="AZ97" s="367"/>
      <c r="BA97" s="367"/>
      <c r="BB97" s="367"/>
      <c r="BC97" s="367"/>
      <c r="BD97" s="367"/>
      <c r="BE97" s="367"/>
      <c r="BF97" s="367"/>
      <c r="BG97" s="367"/>
      <c r="BH97" s="367"/>
      <c r="BI97" s="367"/>
      <c r="BJ97" s="367"/>
      <c r="BK97" s="367"/>
      <c r="BL97" s="367"/>
      <c r="BM97" s="367"/>
      <c r="BN97" s="367"/>
      <c r="BO97" s="367"/>
      <c r="BP97" s="367"/>
      <c r="BQ97" s="367"/>
      <c r="BR97" s="367"/>
      <c r="BS97" s="367"/>
      <c r="BT97" s="367"/>
      <c r="BU97" s="367"/>
      <c r="BV97" s="367"/>
      <c r="BW97" s="367"/>
      <c r="BX97" s="367"/>
      <c r="BY97" s="367"/>
      <c r="BZ97" s="367"/>
    </row>
    <row r="98" spans="1:78" s="12" customFormat="1" ht="22.9" customHeight="1" x14ac:dyDescent="0.2">
      <c r="A98" s="438"/>
      <c r="B98" s="439"/>
      <c r="C98" s="440"/>
      <c r="D98" s="441" t="s">
        <v>74</v>
      </c>
      <c r="E98" s="453" t="s">
        <v>1413</v>
      </c>
      <c r="F98" s="453" t="s">
        <v>1414</v>
      </c>
      <c r="G98" s="440"/>
      <c r="H98" s="440"/>
      <c r="I98" s="443"/>
      <c r="J98" s="454">
        <f>BK98</f>
        <v>0</v>
      </c>
      <c r="K98" s="440"/>
      <c r="L98" s="445"/>
      <c r="M98" s="446"/>
      <c r="N98" s="447"/>
      <c r="O98" s="447"/>
      <c r="P98" s="448">
        <f>SUM(P99:P107)</f>
        <v>0</v>
      </c>
      <c r="Q98" s="447"/>
      <c r="R98" s="448">
        <f>SUM(R99:R107)</f>
        <v>0</v>
      </c>
      <c r="S98" s="447"/>
      <c r="T98" s="449">
        <f>SUM(T99:T107)</f>
        <v>0</v>
      </c>
      <c r="U98" s="438"/>
      <c r="V98" s="438"/>
      <c r="W98" s="438"/>
      <c r="X98" s="438"/>
      <c r="Y98" s="438"/>
      <c r="Z98" s="438"/>
      <c r="AA98" s="438"/>
      <c r="AB98" s="438"/>
      <c r="AC98" s="438"/>
      <c r="AD98" s="438"/>
      <c r="AE98" s="438"/>
      <c r="AF98" s="438"/>
      <c r="AG98" s="438"/>
      <c r="AH98" s="438"/>
      <c r="AI98" s="438"/>
      <c r="AJ98" s="438"/>
      <c r="AK98" s="438"/>
      <c r="AL98" s="438"/>
      <c r="AM98" s="438"/>
      <c r="AN98" s="438"/>
      <c r="AO98" s="438"/>
      <c r="AP98" s="438"/>
      <c r="AQ98" s="438"/>
      <c r="AR98" s="450" t="s">
        <v>191</v>
      </c>
      <c r="AS98" s="438"/>
      <c r="AT98" s="451" t="s">
        <v>74</v>
      </c>
      <c r="AU98" s="451" t="s">
        <v>82</v>
      </c>
      <c r="AV98" s="438"/>
      <c r="AW98" s="438"/>
      <c r="AX98" s="438"/>
      <c r="AY98" s="450" t="s">
        <v>159</v>
      </c>
      <c r="AZ98" s="438"/>
      <c r="BA98" s="438"/>
      <c r="BB98" s="438"/>
      <c r="BC98" s="438"/>
      <c r="BD98" s="438"/>
      <c r="BE98" s="438"/>
      <c r="BF98" s="438"/>
      <c r="BG98" s="438"/>
      <c r="BH98" s="438"/>
      <c r="BI98" s="438"/>
      <c r="BJ98" s="438"/>
      <c r="BK98" s="452">
        <f>SUM(BK99:BK107)</f>
        <v>0</v>
      </c>
      <c r="BL98" s="438"/>
      <c r="BM98" s="438"/>
      <c r="BN98" s="438"/>
      <c r="BO98" s="438"/>
      <c r="BP98" s="438"/>
      <c r="BQ98" s="438"/>
      <c r="BR98" s="438"/>
      <c r="BS98" s="438"/>
      <c r="BT98" s="438"/>
      <c r="BU98" s="438"/>
      <c r="BV98" s="438"/>
      <c r="BW98" s="438"/>
      <c r="BX98" s="438"/>
      <c r="BY98" s="438"/>
      <c r="BZ98" s="438"/>
    </row>
    <row r="99" spans="1:78" s="2" customFormat="1" ht="16.5" customHeight="1" x14ac:dyDescent="0.2">
      <c r="A99" s="364"/>
      <c r="B99" s="391"/>
      <c r="C99" s="455">
        <v>6</v>
      </c>
      <c r="D99" s="455" t="s">
        <v>161</v>
      </c>
      <c r="E99" s="456" t="s">
        <v>1986</v>
      </c>
      <c r="F99" s="457" t="s">
        <v>1987</v>
      </c>
      <c r="G99" s="458" t="s">
        <v>272</v>
      </c>
      <c r="H99" s="459">
        <v>1</v>
      </c>
      <c r="I99" s="186"/>
      <c r="J99" s="460">
        <f>ROUND(I99*H99,2)</f>
        <v>0</v>
      </c>
      <c r="K99" s="457" t="s">
        <v>165</v>
      </c>
      <c r="L99" s="365"/>
      <c r="M99" s="461" t="s">
        <v>19</v>
      </c>
      <c r="N99" s="462" t="s">
        <v>46</v>
      </c>
      <c r="O99" s="463"/>
      <c r="P99" s="464">
        <f>O99*H99</f>
        <v>0</v>
      </c>
      <c r="Q99" s="464">
        <v>0</v>
      </c>
      <c r="R99" s="464">
        <f>Q99*H99</f>
        <v>0</v>
      </c>
      <c r="S99" s="464">
        <v>0</v>
      </c>
      <c r="T99" s="465">
        <f>S99*H99</f>
        <v>0</v>
      </c>
      <c r="U99" s="364"/>
      <c r="V99" s="364"/>
      <c r="W99" s="364"/>
      <c r="X99" s="364"/>
      <c r="Y99" s="364"/>
      <c r="Z99" s="364"/>
      <c r="AA99" s="364"/>
      <c r="AB99" s="364"/>
      <c r="AC99" s="364"/>
      <c r="AD99" s="364"/>
      <c r="AE99" s="364"/>
      <c r="AF99" s="367"/>
      <c r="AG99" s="367"/>
      <c r="AH99" s="367"/>
      <c r="AI99" s="367"/>
      <c r="AJ99" s="367"/>
      <c r="AK99" s="367"/>
      <c r="AL99" s="367"/>
      <c r="AM99" s="367"/>
      <c r="AN99" s="367"/>
      <c r="AO99" s="367"/>
      <c r="AP99" s="367"/>
      <c r="AQ99" s="367"/>
      <c r="AR99" s="466" t="s">
        <v>1401</v>
      </c>
      <c r="AS99" s="367"/>
      <c r="AT99" s="466" t="s">
        <v>161</v>
      </c>
      <c r="AU99" s="466" t="s">
        <v>84</v>
      </c>
      <c r="AV99" s="367"/>
      <c r="AW99" s="367"/>
      <c r="AX99" s="367"/>
      <c r="AY99" s="357" t="s">
        <v>159</v>
      </c>
      <c r="AZ99" s="367"/>
      <c r="BA99" s="367"/>
      <c r="BB99" s="367"/>
      <c r="BC99" s="367"/>
      <c r="BD99" s="367"/>
      <c r="BE99" s="467">
        <f>IF(N99="základní",J99,0)</f>
        <v>0</v>
      </c>
      <c r="BF99" s="467">
        <f>IF(N99="snížená",J99,0)</f>
        <v>0</v>
      </c>
      <c r="BG99" s="467">
        <f>IF(N99="zákl. přenesená",J99,0)</f>
        <v>0</v>
      </c>
      <c r="BH99" s="467">
        <f>IF(N99="sníž. přenesená",J99,0)</f>
        <v>0</v>
      </c>
      <c r="BI99" s="467">
        <f>IF(N99="nulová",J99,0)</f>
        <v>0</v>
      </c>
      <c r="BJ99" s="357" t="s">
        <v>82</v>
      </c>
      <c r="BK99" s="467">
        <f>ROUND(I99*H99,2)</f>
        <v>0</v>
      </c>
      <c r="BL99" s="357" t="s">
        <v>1401</v>
      </c>
      <c r="BM99" s="466" t="s">
        <v>1988</v>
      </c>
      <c r="BN99" s="367"/>
      <c r="BO99" s="367"/>
      <c r="BP99" s="367"/>
      <c r="BQ99" s="367"/>
      <c r="BR99" s="367"/>
      <c r="BS99" s="367"/>
      <c r="BT99" s="367"/>
      <c r="BU99" s="367"/>
      <c r="BV99" s="367"/>
      <c r="BW99" s="367"/>
      <c r="BX99" s="367"/>
      <c r="BY99" s="367"/>
      <c r="BZ99" s="367"/>
    </row>
    <row r="100" spans="1:78" s="2" customFormat="1" x14ac:dyDescent="0.2">
      <c r="A100" s="364"/>
      <c r="B100" s="391"/>
      <c r="C100" s="393"/>
      <c r="D100" s="468" t="s">
        <v>168</v>
      </c>
      <c r="E100" s="393"/>
      <c r="F100" s="469" t="s">
        <v>1989</v>
      </c>
      <c r="G100" s="393"/>
      <c r="H100" s="393"/>
      <c r="I100" s="470"/>
      <c r="J100" s="393"/>
      <c r="K100" s="393"/>
      <c r="L100" s="365"/>
      <c r="M100" s="471"/>
      <c r="N100" s="472"/>
      <c r="O100" s="463"/>
      <c r="P100" s="463"/>
      <c r="Q100" s="463"/>
      <c r="R100" s="463"/>
      <c r="S100" s="463"/>
      <c r="T100" s="473"/>
      <c r="U100" s="364"/>
      <c r="V100" s="364"/>
      <c r="W100" s="364"/>
      <c r="X100" s="364"/>
      <c r="Y100" s="364"/>
      <c r="Z100" s="364"/>
      <c r="AA100" s="364"/>
      <c r="AB100" s="364"/>
      <c r="AC100" s="364"/>
      <c r="AD100" s="364"/>
      <c r="AE100" s="364"/>
      <c r="AF100" s="367"/>
      <c r="AG100" s="367"/>
      <c r="AH100" s="367"/>
      <c r="AI100" s="367"/>
      <c r="AJ100" s="367"/>
      <c r="AK100" s="367"/>
      <c r="AL100" s="367"/>
      <c r="AM100" s="367"/>
      <c r="AN100" s="367"/>
      <c r="AO100" s="367"/>
      <c r="AP100" s="367"/>
      <c r="AQ100" s="367"/>
      <c r="AR100" s="367"/>
      <c r="AS100" s="367"/>
      <c r="AT100" s="357" t="s">
        <v>168</v>
      </c>
      <c r="AU100" s="357" t="s">
        <v>84</v>
      </c>
      <c r="AV100" s="367"/>
      <c r="AW100" s="367"/>
      <c r="AX100" s="367"/>
      <c r="AY100" s="367"/>
      <c r="AZ100" s="367"/>
      <c r="BA100" s="367"/>
      <c r="BB100" s="367"/>
      <c r="BC100" s="367"/>
      <c r="BD100" s="367"/>
      <c r="BE100" s="367"/>
      <c r="BF100" s="367"/>
      <c r="BG100" s="367"/>
      <c r="BH100" s="367"/>
      <c r="BI100" s="367"/>
      <c r="BJ100" s="367"/>
      <c r="BK100" s="367"/>
      <c r="BL100" s="367"/>
      <c r="BM100" s="367"/>
      <c r="BN100" s="367"/>
      <c r="BO100" s="367"/>
      <c r="BP100" s="367"/>
      <c r="BQ100" s="367"/>
      <c r="BR100" s="367"/>
      <c r="BS100" s="367"/>
      <c r="BT100" s="367"/>
      <c r="BU100" s="367"/>
      <c r="BV100" s="367"/>
      <c r="BW100" s="367"/>
      <c r="BX100" s="367"/>
      <c r="BY100" s="367"/>
      <c r="BZ100" s="367"/>
    </row>
    <row r="101" spans="1:78" s="2" customFormat="1" ht="16.5" customHeight="1" x14ac:dyDescent="0.2">
      <c r="A101" s="364"/>
      <c r="B101" s="391"/>
      <c r="C101" s="455">
        <v>7</v>
      </c>
      <c r="D101" s="455" t="s">
        <v>161</v>
      </c>
      <c r="E101" s="456" t="s">
        <v>1990</v>
      </c>
      <c r="F101" s="457" t="s">
        <v>1991</v>
      </c>
      <c r="G101" s="458" t="s">
        <v>272</v>
      </c>
      <c r="H101" s="459">
        <v>1</v>
      </c>
      <c r="I101" s="186"/>
      <c r="J101" s="460">
        <f>ROUND(I101*H101,2)</f>
        <v>0</v>
      </c>
      <c r="K101" s="457" t="s">
        <v>165</v>
      </c>
      <c r="L101" s="365"/>
      <c r="M101" s="461" t="s">
        <v>19</v>
      </c>
      <c r="N101" s="462" t="s">
        <v>46</v>
      </c>
      <c r="O101" s="463"/>
      <c r="P101" s="464">
        <f>O101*H101</f>
        <v>0</v>
      </c>
      <c r="Q101" s="464">
        <v>0</v>
      </c>
      <c r="R101" s="464">
        <f>Q101*H101</f>
        <v>0</v>
      </c>
      <c r="S101" s="464">
        <v>0</v>
      </c>
      <c r="T101" s="465">
        <f>S101*H101</f>
        <v>0</v>
      </c>
      <c r="U101" s="364"/>
      <c r="V101" s="364"/>
      <c r="W101" s="364"/>
      <c r="X101" s="364"/>
      <c r="Y101" s="364"/>
      <c r="Z101" s="364"/>
      <c r="AA101" s="364"/>
      <c r="AB101" s="364"/>
      <c r="AC101" s="364"/>
      <c r="AD101" s="364"/>
      <c r="AE101" s="364"/>
      <c r="AF101" s="367"/>
      <c r="AG101" s="367"/>
      <c r="AH101" s="367"/>
      <c r="AI101" s="367"/>
      <c r="AJ101" s="367"/>
      <c r="AK101" s="367"/>
      <c r="AL101" s="367"/>
      <c r="AM101" s="367"/>
      <c r="AN101" s="367"/>
      <c r="AO101" s="367"/>
      <c r="AP101" s="367"/>
      <c r="AQ101" s="367"/>
      <c r="AR101" s="466" t="s">
        <v>1401</v>
      </c>
      <c r="AS101" s="367"/>
      <c r="AT101" s="466" t="s">
        <v>161</v>
      </c>
      <c r="AU101" s="466" t="s">
        <v>84</v>
      </c>
      <c r="AV101" s="367"/>
      <c r="AW101" s="367"/>
      <c r="AX101" s="367"/>
      <c r="AY101" s="357" t="s">
        <v>159</v>
      </c>
      <c r="AZ101" s="367"/>
      <c r="BA101" s="367"/>
      <c r="BB101" s="367"/>
      <c r="BC101" s="367"/>
      <c r="BD101" s="367"/>
      <c r="BE101" s="467">
        <f>IF(N101="základní",J101,0)</f>
        <v>0</v>
      </c>
      <c r="BF101" s="467">
        <f>IF(N101="snížená",J101,0)</f>
        <v>0</v>
      </c>
      <c r="BG101" s="467">
        <f>IF(N101="zákl. přenesená",J101,0)</f>
        <v>0</v>
      </c>
      <c r="BH101" s="467">
        <f>IF(N101="sníž. přenesená",J101,0)</f>
        <v>0</v>
      </c>
      <c r="BI101" s="467">
        <f>IF(N101="nulová",J101,0)</f>
        <v>0</v>
      </c>
      <c r="BJ101" s="357" t="s">
        <v>82</v>
      </c>
      <c r="BK101" s="467">
        <f>ROUND(I101*H101,2)</f>
        <v>0</v>
      </c>
      <c r="BL101" s="357" t="s">
        <v>1401</v>
      </c>
      <c r="BM101" s="466" t="s">
        <v>1992</v>
      </c>
      <c r="BN101" s="367"/>
      <c r="BO101" s="367"/>
      <c r="BP101" s="367"/>
      <c r="BQ101" s="367"/>
      <c r="BR101" s="367"/>
      <c r="BS101" s="367"/>
      <c r="BT101" s="367"/>
      <c r="BU101" s="367"/>
      <c r="BV101" s="367"/>
      <c r="BW101" s="367"/>
      <c r="BX101" s="367"/>
      <c r="BY101" s="367"/>
      <c r="BZ101" s="367"/>
    </row>
    <row r="102" spans="1:78" s="2" customFormat="1" x14ac:dyDescent="0.2">
      <c r="A102" s="364"/>
      <c r="B102" s="391"/>
      <c r="C102" s="393"/>
      <c r="D102" s="468" t="s">
        <v>168</v>
      </c>
      <c r="E102" s="393"/>
      <c r="F102" s="469" t="s">
        <v>1993</v>
      </c>
      <c r="G102" s="393"/>
      <c r="H102" s="393"/>
      <c r="I102" s="470"/>
      <c r="J102" s="393"/>
      <c r="K102" s="393"/>
      <c r="L102" s="365"/>
      <c r="M102" s="471"/>
      <c r="N102" s="472"/>
      <c r="O102" s="463"/>
      <c r="P102" s="463"/>
      <c r="Q102" s="463"/>
      <c r="R102" s="463"/>
      <c r="S102" s="463"/>
      <c r="T102" s="473"/>
      <c r="U102" s="364"/>
      <c r="V102" s="364"/>
      <c r="W102" s="364"/>
      <c r="X102" s="364"/>
      <c r="Y102" s="364"/>
      <c r="Z102" s="364"/>
      <c r="AA102" s="364"/>
      <c r="AB102" s="364"/>
      <c r="AC102" s="364"/>
      <c r="AD102" s="364"/>
      <c r="AE102" s="364"/>
      <c r="AF102" s="367"/>
      <c r="AG102" s="367"/>
      <c r="AH102" s="367"/>
      <c r="AI102" s="367"/>
      <c r="AJ102" s="367"/>
      <c r="AK102" s="367"/>
      <c r="AL102" s="367"/>
      <c r="AM102" s="367"/>
      <c r="AN102" s="367"/>
      <c r="AO102" s="367"/>
      <c r="AP102" s="367"/>
      <c r="AQ102" s="367"/>
      <c r="AR102" s="367"/>
      <c r="AS102" s="367"/>
      <c r="AT102" s="357" t="s">
        <v>168</v>
      </c>
      <c r="AU102" s="357" t="s">
        <v>84</v>
      </c>
      <c r="AV102" s="367"/>
      <c r="AW102" s="367"/>
      <c r="AX102" s="367"/>
      <c r="AY102" s="367"/>
      <c r="AZ102" s="367"/>
      <c r="BA102" s="367"/>
      <c r="BB102" s="367"/>
      <c r="BC102" s="367"/>
      <c r="BD102" s="367"/>
      <c r="BE102" s="367"/>
      <c r="BF102" s="367"/>
      <c r="BG102" s="367"/>
      <c r="BH102" s="367"/>
      <c r="BI102" s="367"/>
      <c r="BJ102" s="367"/>
      <c r="BK102" s="367"/>
      <c r="BL102" s="367"/>
      <c r="BM102" s="367"/>
      <c r="BN102" s="367"/>
      <c r="BO102" s="367"/>
      <c r="BP102" s="367"/>
      <c r="BQ102" s="367"/>
      <c r="BR102" s="367"/>
      <c r="BS102" s="367"/>
      <c r="BT102" s="367"/>
      <c r="BU102" s="367"/>
      <c r="BV102" s="367"/>
      <c r="BW102" s="367"/>
      <c r="BX102" s="367"/>
      <c r="BY102" s="367"/>
      <c r="BZ102" s="367"/>
    </row>
    <row r="103" spans="1:78" s="2" customFormat="1" ht="16.5" customHeight="1" x14ac:dyDescent="0.2">
      <c r="A103" s="364"/>
      <c r="B103" s="391"/>
      <c r="C103" s="455">
        <v>8</v>
      </c>
      <c r="D103" s="455" t="s">
        <v>161</v>
      </c>
      <c r="E103" s="456" t="s">
        <v>1994</v>
      </c>
      <c r="F103" s="457" t="s">
        <v>1995</v>
      </c>
      <c r="G103" s="458" t="s">
        <v>272</v>
      </c>
      <c r="H103" s="459">
        <v>1</v>
      </c>
      <c r="I103" s="186"/>
      <c r="J103" s="460">
        <f>ROUND(I103*H103,2)</f>
        <v>0</v>
      </c>
      <c r="K103" s="457" t="s">
        <v>165</v>
      </c>
      <c r="L103" s="365"/>
      <c r="M103" s="461" t="s">
        <v>19</v>
      </c>
      <c r="N103" s="462" t="s">
        <v>46</v>
      </c>
      <c r="O103" s="463"/>
      <c r="P103" s="464">
        <f>O103*H103</f>
        <v>0</v>
      </c>
      <c r="Q103" s="464">
        <v>0</v>
      </c>
      <c r="R103" s="464">
        <f>Q103*H103</f>
        <v>0</v>
      </c>
      <c r="S103" s="464">
        <v>0</v>
      </c>
      <c r="T103" s="465">
        <f>S103*H103</f>
        <v>0</v>
      </c>
      <c r="U103" s="364"/>
      <c r="V103" s="364"/>
      <c r="W103" s="364"/>
      <c r="X103" s="364"/>
      <c r="Y103" s="364"/>
      <c r="Z103" s="364"/>
      <c r="AA103" s="364"/>
      <c r="AB103" s="364"/>
      <c r="AC103" s="364"/>
      <c r="AD103" s="364"/>
      <c r="AE103" s="364"/>
      <c r="AF103" s="367"/>
      <c r="AG103" s="367"/>
      <c r="AH103" s="367"/>
      <c r="AI103" s="367"/>
      <c r="AJ103" s="367"/>
      <c r="AK103" s="367"/>
      <c r="AL103" s="367"/>
      <c r="AM103" s="367"/>
      <c r="AN103" s="367"/>
      <c r="AO103" s="367"/>
      <c r="AP103" s="367"/>
      <c r="AQ103" s="367"/>
      <c r="AR103" s="466" t="s">
        <v>1401</v>
      </c>
      <c r="AS103" s="367"/>
      <c r="AT103" s="466" t="s">
        <v>161</v>
      </c>
      <c r="AU103" s="466" t="s">
        <v>84</v>
      </c>
      <c r="AV103" s="367"/>
      <c r="AW103" s="367"/>
      <c r="AX103" s="367"/>
      <c r="AY103" s="357" t="s">
        <v>159</v>
      </c>
      <c r="AZ103" s="367"/>
      <c r="BA103" s="367"/>
      <c r="BB103" s="367"/>
      <c r="BC103" s="367"/>
      <c r="BD103" s="367"/>
      <c r="BE103" s="467">
        <f>IF(N103="základní",J103,0)</f>
        <v>0</v>
      </c>
      <c r="BF103" s="467">
        <f>IF(N103="snížená",J103,0)</f>
        <v>0</v>
      </c>
      <c r="BG103" s="467">
        <f>IF(N103="zákl. přenesená",J103,0)</f>
        <v>0</v>
      </c>
      <c r="BH103" s="467">
        <f>IF(N103="sníž. přenesená",J103,0)</f>
        <v>0</v>
      </c>
      <c r="BI103" s="467">
        <f>IF(N103="nulová",J103,0)</f>
        <v>0</v>
      </c>
      <c r="BJ103" s="357" t="s">
        <v>82</v>
      </c>
      <c r="BK103" s="467">
        <f>ROUND(I103*H103,2)</f>
        <v>0</v>
      </c>
      <c r="BL103" s="357" t="s">
        <v>1401</v>
      </c>
      <c r="BM103" s="466" t="s">
        <v>1996</v>
      </c>
      <c r="BN103" s="367"/>
      <c r="BO103" s="367"/>
      <c r="BP103" s="367"/>
      <c r="BQ103" s="367"/>
      <c r="BR103" s="367"/>
      <c r="BS103" s="367"/>
      <c r="BT103" s="367"/>
      <c r="BU103" s="367"/>
      <c r="BV103" s="367"/>
      <c r="BW103" s="367"/>
      <c r="BX103" s="367"/>
      <c r="BY103" s="367"/>
      <c r="BZ103" s="367"/>
    </row>
    <row r="104" spans="1:78" s="2" customFormat="1" x14ac:dyDescent="0.2">
      <c r="A104" s="364"/>
      <c r="B104" s="391"/>
      <c r="C104" s="393"/>
      <c r="D104" s="468" t="s">
        <v>168</v>
      </c>
      <c r="E104" s="393"/>
      <c r="F104" s="469" t="s">
        <v>1997</v>
      </c>
      <c r="G104" s="393"/>
      <c r="H104" s="393"/>
      <c r="I104" s="470"/>
      <c r="J104" s="393"/>
      <c r="K104" s="393"/>
      <c r="L104" s="365"/>
      <c r="M104" s="471"/>
      <c r="N104" s="472"/>
      <c r="O104" s="463"/>
      <c r="P104" s="463"/>
      <c r="Q104" s="463"/>
      <c r="R104" s="463"/>
      <c r="S104" s="463"/>
      <c r="T104" s="473"/>
      <c r="U104" s="364"/>
      <c r="V104" s="364"/>
      <c r="W104" s="364"/>
      <c r="X104" s="364"/>
      <c r="Y104" s="364"/>
      <c r="Z104" s="364"/>
      <c r="AA104" s="364"/>
      <c r="AB104" s="364"/>
      <c r="AC104" s="364"/>
      <c r="AD104" s="364"/>
      <c r="AE104" s="364"/>
      <c r="AF104" s="367"/>
      <c r="AG104" s="367"/>
      <c r="AH104" s="367"/>
      <c r="AI104" s="367"/>
      <c r="AJ104" s="367"/>
      <c r="AK104" s="367"/>
      <c r="AL104" s="367"/>
      <c r="AM104" s="367"/>
      <c r="AN104" s="367"/>
      <c r="AO104" s="367"/>
      <c r="AP104" s="367"/>
      <c r="AQ104" s="367"/>
      <c r="AR104" s="367"/>
      <c r="AS104" s="367"/>
      <c r="AT104" s="357" t="s">
        <v>168</v>
      </c>
      <c r="AU104" s="357" t="s">
        <v>84</v>
      </c>
      <c r="AV104" s="367"/>
      <c r="AW104" s="367"/>
      <c r="AX104" s="367"/>
      <c r="AY104" s="367"/>
      <c r="AZ104" s="367"/>
      <c r="BA104" s="367"/>
      <c r="BB104" s="367"/>
      <c r="BC104" s="367"/>
      <c r="BD104" s="367"/>
      <c r="BE104" s="367"/>
      <c r="BF104" s="367"/>
      <c r="BG104" s="367"/>
      <c r="BH104" s="367"/>
      <c r="BI104" s="367"/>
      <c r="BJ104" s="367"/>
      <c r="BK104" s="367"/>
      <c r="BL104" s="367"/>
      <c r="BM104" s="367"/>
      <c r="BN104" s="367"/>
      <c r="BO104" s="367"/>
      <c r="BP104" s="367"/>
      <c r="BQ104" s="367"/>
      <c r="BR104" s="367"/>
      <c r="BS104" s="367"/>
      <c r="BT104" s="367"/>
      <c r="BU104" s="367"/>
      <c r="BV104" s="367"/>
      <c r="BW104" s="367"/>
      <c r="BX104" s="367"/>
      <c r="BY104" s="367"/>
      <c r="BZ104" s="367"/>
    </row>
    <row r="105" spans="1:78" s="2" customFormat="1" ht="16.5" customHeight="1" x14ac:dyDescent="0.2">
      <c r="A105" s="364"/>
      <c r="B105" s="391"/>
      <c r="C105" s="455">
        <v>9</v>
      </c>
      <c r="D105" s="455" t="s">
        <v>161</v>
      </c>
      <c r="E105" s="456" t="s">
        <v>1998</v>
      </c>
      <c r="F105" s="457" t="s">
        <v>1999</v>
      </c>
      <c r="G105" s="458" t="s">
        <v>272</v>
      </c>
      <c r="H105" s="459">
        <v>1</v>
      </c>
      <c r="I105" s="186"/>
      <c r="J105" s="460">
        <f>ROUND(I105*H105,2)</f>
        <v>0</v>
      </c>
      <c r="K105" s="457" t="s">
        <v>165</v>
      </c>
      <c r="L105" s="365"/>
      <c r="M105" s="461" t="s">
        <v>19</v>
      </c>
      <c r="N105" s="462" t="s">
        <v>46</v>
      </c>
      <c r="O105" s="463"/>
      <c r="P105" s="464">
        <f>O105*H105</f>
        <v>0</v>
      </c>
      <c r="Q105" s="464">
        <v>0</v>
      </c>
      <c r="R105" s="464">
        <f>Q105*H105</f>
        <v>0</v>
      </c>
      <c r="S105" s="464">
        <v>0</v>
      </c>
      <c r="T105" s="465">
        <f>S105*H105</f>
        <v>0</v>
      </c>
      <c r="U105" s="364"/>
      <c r="V105" s="364"/>
      <c r="W105" s="364"/>
      <c r="X105" s="364"/>
      <c r="Y105" s="364"/>
      <c r="Z105" s="364"/>
      <c r="AA105" s="364"/>
      <c r="AB105" s="364"/>
      <c r="AC105" s="364"/>
      <c r="AD105" s="364"/>
      <c r="AE105" s="364"/>
      <c r="AF105" s="367"/>
      <c r="AG105" s="367"/>
      <c r="AH105" s="367"/>
      <c r="AI105" s="367"/>
      <c r="AJ105" s="367"/>
      <c r="AK105" s="367"/>
      <c r="AL105" s="367"/>
      <c r="AM105" s="367"/>
      <c r="AN105" s="367"/>
      <c r="AO105" s="367"/>
      <c r="AP105" s="367"/>
      <c r="AQ105" s="367"/>
      <c r="AR105" s="466" t="s">
        <v>1401</v>
      </c>
      <c r="AS105" s="367"/>
      <c r="AT105" s="466" t="s">
        <v>161</v>
      </c>
      <c r="AU105" s="466" t="s">
        <v>84</v>
      </c>
      <c r="AV105" s="367"/>
      <c r="AW105" s="367"/>
      <c r="AX105" s="367"/>
      <c r="AY105" s="357" t="s">
        <v>159</v>
      </c>
      <c r="AZ105" s="367"/>
      <c r="BA105" s="367"/>
      <c r="BB105" s="367"/>
      <c r="BC105" s="367"/>
      <c r="BD105" s="367"/>
      <c r="BE105" s="467">
        <f>IF(N105="základní",J105,0)</f>
        <v>0</v>
      </c>
      <c r="BF105" s="467">
        <f>IF(N105="snížená",J105,0)</f>
        <v>0</v>
      </c>
      <c r="BG105" s="467">
        <f>IF(N105="zákl. přenesená",J105,0)</f>
        <v>0</v>
      </c>
      <c r="BH105" s="467">
        <f>IF(N105="sníž. přenesená",J105,0)</f>
        <v>0</v>
      </c>
      <c r="BI105" s="467">
        <f>IF(N105="nulová",J105,0)</f>
        <v>0</v>
      </c>
      <c r="BJ105" s="357" t="s">
        <v>82</v>
      </c>
      <c r="BK105" s="467">
        <f>ROUND(I105*H105,2)</f>
        <v>0</v>
      </c>
      <c r="BL105" s="357" t="s">
        <v>1401</v>
      </c>
      <c r="BM105" s="466" t="s">
        <v>2000</v>
      </c>
      <c r="BN105" s="367"/>
      <c r="BO105" s="367"/>
      <c r="BP105" s="367"/>
      <c r="BQ105" s="367"/>
      <c r="BR105" s="367"/>
      <c r="BS105" s="367"/>
      <c r="BT105" s="367"/>
      <c r="BU105" s="367"/>
      <c r="BV105" s="367"/>
      <c r="BW105" s="367"/>
      <c r="BX105" s="367"/>
      <c r="BY105" s="367"/>
      <c r="BZ105" s="367"/>
    </row>
    <row r="106" spans="1:78" s="2" customFormat="1" x14ac:dyDescent="0.2">
      <c r="A106" s="364"/>
      <c r="B106" s="391"/>
      <c r="C106" s="393"/>
      <c r="D106" s="468" t="s">
        <v>168</v>
      </c>
      <c r="E106" s="393"/>
      <c r="F106" s="469" t="s">
        <v>2001</v>
      </c>
      <c r="G106" s="393"/>
      <c r="H106" s="393"/>
      <c r="I106" s="470"/>
      <c r="J106" s="393"/>
      <c r="K106" s="393"/>
      <c r="L106" s="365"/>
      <c r="M106" s="471"/>
      <c r="N106" s="472"/>
      <c r="O106" s="463"/>
      <c r="P106" s="463"/>
      <c r="Q106" s="463"/>
      <c r="R106" s="463"/>
      <c r="S106" s="463"/>
      <c r="T106" s="473"/>
      <c r="U106" s="364"/>
      <c r="V106" s="364"/>
      <c r="W106" s="364"/>
      <c r="X106" s="364"/>
      <c r="Y106" s="364"/>
      <c r="Z106" s="364"/>
      <c r="AA106" s="364"/>
      <c r="AB106" s="364"/>
      <c r="AC106" s="364"/>
      <c r="AD106" s="364"/>
      <c r="AE106" s="364"/>
      <c r="AF106" s="367"/>
      <c r="AG106" s="367"/>
      <c r="AH106" s="367"/>
      <c r="AI106" s="367"/>
      <c r="AJ106" s="367"/>
      <c r="AK106" s="367"/>
      <c r="AL106" s="367"/>
      <c r="AM106" s="367"/>
      <c r="AN106" s="367"/>
      <c r="AO106" s="367"/>
      <c r="AP106" s="367"/>
      <c r="AQ106" s="367"/>
      <c r="AR106" s="367"/>
      <c r="AS106" s="367"/>
      <c r="AT106" s="357" t="s">
        <v>168</v>
      </c>
      <c r="AU106" s="357" t="s">
        <v>84</v>
      </c>
      <c r="AV106" s="367"/>
      <c r="AW106" s="367"/>
      <c r="AX106" s="367"/>
      <c r="AY106" s="367"/>
      <c r="AZ106" s="367"/>
      <c r="BA106" s="367"/>
      <c r="BB106" s="367"/>
      <c r="BC106" s="367"/>
      <c r="BD106" s="367"/>
      <c r="BE106" s="367"/>
      <c r="BF106" s="367"/>
      <c r="BG106" s="367"/>
      <c r="BH106" s="367"/>
      <c r="BI106" s="367"/>
      <c r="BJ106" s="367"/>
      <c r="BK106" s="367"/>
      <c r="BL106" s="367"/>
      <c r="BM106" s="367"/>
      <c r="BN106" s="367"/>
      <c r="BO106" s="367"/>
      <c r="BP106" s="367"/>
      <c r="BQ106" s="367"/>
      <c r="BR106" s="367"/>
      <c r="BS106" s="367"/>
      <c r="BT106" s="367"/>
      <c r="BU106" s="367"/>
      <c r="BV106" s="367"/>
      <c r="BW106" s="367"/>
      <c r="BX106" s="367"/>
      <c r="BY106" s="367"/>
      <c r="BZ106" s="367"/>
    </row>
    <row r="107" spans="1:78" s="2" customFormat="1" ht="19.5" x14ac:dyDescent="0.2">
      <c r="A107" s="364"/>
      <c r="B107" s="391"/>
      <c r="C107" s="393"/>
      <c r="D107" s="474" t="s">
        <v>475</v>
      </c>
      <c r="E107" s="393"/>
      <c r="F107" s="475" t="s">
        <v>2002</v>
      </c>
      <c r="G107" s="393"/>
      <c r="H107" s="393"/>
      <c r="I107" s="470"/>
      <c r="J107" s="393"/>
      <c r="K107" s="393"/>
      <c r="L107" s="365"/>
      <c r="M107" s="471"/>
      <c r="N107" s="472"/>
      <c r="O107" s="463"/>
      <c r="P107" s="463"/>
      <c r="Q107" s="463"/>
      <c r="R107" s="463"/>
      <c r="S107" s="463"/>
      <c r="T107" s="473"/>
      <c r="U107" s="364"/>
      <c r="V107" s="364"/>
      <c r="W107" s="364"/>
      <c r="X107" s="364"/>
      <c r="Y107" s="364"/>
      <c r="Z107" s="364"/>
      <c r="AA107" s="364"/>
      <c r="AB107" s="364"/>
      <c r="AC107" s="364"/>
      <c r="AD107" s="364"/>
      <c r="AE107" s="364"/>
      <c r="AF107" s="367"/>
      <c r="AG107" s="367"/>
      <c r="AH107" s="367"/>
      <c r="AI107" s="367"/>
      <c r="AJ107" s="367"/>
      <c r="AK107" s="367"/>
      <c r="AL107" s="367"/>
      <c r="AM107" s="367"/>
      <c r="AN107" s="367"/>
      <c r="AO107" s="367"/>
      <c r="AP107" s="367"/>
      <c r="AQ107" s="367"/>
      <c r="AR107" s="367"/>
      <c r="AS107" s="367"/>
      <c r="AT107" s="357" t="s">
        <v>475</v>
      </c>
      <c r="AU107" s="357" t="s">
        <v>84</v>
      </c>
      <c r="AV107" s="367"/>
      <c r="AW107" s="367"/>
      <c r="AX107" s="367"/>
      <c r="AY107" s="367"/>
      <c r="AZ107" s="367"/>
      <c r="BA107" s="367"/>
      <c r="BB107" s="367"/>
      <c r="BC107" s="367"/>
      <c r="BD107" s="367"/>
      <c r="BE107" s="367"/>
      <c r="BF107" s="367"/>
      <c r="BG107" s="367"/>
      <c r="BH107" s="367"/>
      <c r="BI107" s="367"/>
      <c r="BJ107" s="367"/>
      <c r="BK107" s="367"/>
      <c r="BL107" s="367"/>
      <c r="BM107" s="367"/>
      <c r="BN107" s="367"/>
      <c r="BO107" s="367"/>
      <c r="BP107" s="367"/>
      <c r="BQ107" s="367"/>
      <c r="BR107" s="367"/>
      <c r="BS107" s="367"/>
      <c r="BT107" s="367"/>
      <c r="BU107" s="367"/>
      <c r="BV107" s="367"/>
      <c r="BW107" s="367"/>
      <c r="BX107" s="367"/>
      <c r="BY107" s="367"/>
      <c r="BZ107" s="367"/>
    </row>
    <row r="108" spans="1:78" s="12" customFormat="1" ht="22.9" customHeight="1" x14ac:dyDescent="0.2">
      <c r="A108" s="438"/>
      <c r="B108" s="439"/>
      <c r="C108" s="440"/>
      <c r="D108" s="441" t="s">
        <v>74</v>
      </c>
      <c r="E108" s="453" t="s">
        <v>2003</v>
      </c>
      <c r="F108" s="453" t="s">
        <v>2004</v>
      </c>
      <c r="G108" s="440"/>
      <c r="H108" s="440"/>
      <c r="I108" s="443"/>
      <c r="J108" s="454">
        <f>BK108</f>
        <v>0</v>
      </c>
      <c r="K108" s="440"/>
      <c r="L108" s="445"/>
      <c r="M108" s="446"/>
      <c r="N108" s="447"/>
      <c r="O108" s="447"/>
      <c r="P108" s="448">
        <f>SUM(P109:P115)</f>
        <v>0</v>
      </c>
      <c r="Q108" s="447"/>
      <c r="R108" s="448">
        <f>SUM(R109:R115)</f>
        <v>0</v>
      </c>
      <c r="S108" s="447"/>
      <c r="T108" s="449">
        <f>SUM(T109:T115)</f>
        <v>0</v>
      </c>
      <c r="U108" s="438"/>
      <c r="V108" s="438"/>
      <c r="W108" s="438"/>
      <c r="X108" s="438"/>
      <c r="Y108" s="438"/>
      <c r="Z108" s="438"/>
      <c r="AA108" s="438"/>
      <c r="AB108" s="438"/>
      <c r="AC108" s="438"/>
      <c r="AD108" s="438"/>
      <c r="AE108" s="438"/>
      <c r="AF108" s="438"/>
      <c r="AG108" s="438"/>
      <c r="AH108" s="438"/>
      <c r="AI108" s="438"/>
      <c r="AJ108" s="438"/>
      <c r="AK108" s="438"/>
      <c r="AL108" s="438"/>
      <c r="AM108" s="438"/>
      <c r="AN108" s="438"/>
      <c r="AO108" s="438"/>
      <c r="AP108" s="438"/>
      <c r="AQ108" s="438"/>
      <c r="AR108" s="450" t="s">
        <v>191</v>
      </c>
      <c r="AS108" s="438"/>
      <c r="AT108" s="451" t="s">
        <v>74</v>
      </c>
      <c r="AU108" s="451" t="s">
        <v>82</v>
      </c>
      <c r="AV108" s="438"/>
      <c r="AW108" s="438"/>
      <c r="AX108" s="438"/>
      <c r="AY108" s="450" t="s">
        <v>159</v>
      </c>
      <c r="AZ108" s="438"/>
      <c r="BA108" s="438"/>
      <c r="BB108" s="438"/>
      <c r="BC108" s="438"/>
      <c r="BD108" s="438"/>
      <c r="BE108" s="438"/>
      <c r="BF108" s="438"/>
      <c r="BG108" s="438"/>
      <c r="BH108" s="438"/>
      <c r="BI108" s="438"/>
      <c r="BJ108" s="438"/>
      <c r="BK108" s="452">
        <f>SUM(BK109:BK115)</f>
        <v>0</v>
      </c>
      <c r="BL108" s="438"/>
      <c r="BM108" s="438"/>
      <c r="BN108" s="438"/>
      <c r="BO108" s="438"/>
      <c r="BP108" s="438"/>
      <c r="BQ108" s="438"/>
      <c r="BR108" s="438"/>
      <c r="BS108" s="438"/>
      <c r="BT108" s="438"/>
      <c r="BU108" s="438"/>
      <c r="BV108" s="438"/>
      <c r="BW108" s="438"/>
      <c r="BX108" s="438"/>
      <c r="BY108" s="438"/>
      <c r="BZ108" s="438"/>
    </row>
    <row r="109" spans="1:78" s="2" customFormat="1" ht="16.5" customHeight="1" x14ac:dyDescent="0.2">
      <c r="A109" s="364"/>
      <c r="B109" s="391"/>
      <c r="C109" s="455">
        <v>10</v>
      </c>
      <c r="D109" s="455" t="s">
        <v>161</v>
      </c>
      <c r="E109" s="456" t="s">
        <v>2005</v>
      </c>
      <c r="F109" s="457" t="s">
        <v>2006</v>
      </c>
      <c r="G109" s="458" t="s">
        <v>272</v>
      </c>
      <c r="H109" s="459">
        <v>1</v>
      </c>
      <c r="I109" s="186"/>
      <c r="J109" s="460">
        <f>ROUND(I109*H109,2)</f>
        <v>0</v>
      </c>
      <c r="K109" s="457" t="s">
        <v>165</v>
      </c>
      <c r="L109" s="365"/>
      <c r="M109" s="461" t="s">
        <v>19</v>
      </c>
      <c r="N109" s="462" t="s">
        <v>46</v>
      </c>
      <c r="O109" s="463"/>
      <c r="P109" s="464">
        <f>O109*H109</f>
        <v>0</v>
      </c>
      <c r="Q109" s="464">
        <v>0</v>
      </c>
      <c r="R109" s="464">
        <f>Q109*H109</f>
        <v>0</v>
      </c>
      <c r="S109" s="464">
        <v>0</v>
      </c>
      <c r="T109" s="465">
        <f>S109*H109</f>
        <v>0</v>
      </c>
      <c r="U109" s="364"/>
      <c r="V109" s="364"/>
      <c r="W109" s="364"/>
      <c r="X109" s="364"/>
      <c r="Y109" s="364"/>
      <c r="Z109" s="364"/>
      <c r="AA109" s="364"/>
      <c r="AB109" s="364"/>
      <c r="AC109" s="364"/>
      <c r="AD109" s="364"/>
      <c r="AE109" s="364"/>
      <c r="AF109" s="367"/>
      <c r="AG109" s="367"/>
      <c r="AH109" s="367"/>
      <c r="AI109" s="367"/>
      <c r="AJ109" s="367"/>
      <c r="AK109" s="367"/>
      <c r="AL109" s="367"/>
      <c r="AM109" s="367"/>
      <c r="AN109" s="367"/>
      <c r="AO109" s="367"/>
      <c r="AP109" s="367"/>
      <c r="AQ109" s="367"/>
      <c r="AR109" s="466" t="s">
        <v>1401</v>
      </c>
      <c r="AS109" s="367"/>
      <c r="AT109" s="466" t="s">
        <v>161</v>
      </c>
      <c r="AU109" s="466" t="s">
        <v>84</v>
      </c>
      <c r="AV109" s="367"/>
      <c r="AW109" s="367"/>
      <c r="AX109" s="367"/>
      <c r="AY109" s="357" t="s">
        <v>159</v>
      </c>
      <c r="AZ109" s="367"/>
      <c r="BA109" s="367"/>
      <c r="BB109" s="367"/>
      <c r="BC109" s="367"/>
      <c r="BD109" s="367"/>
      <c r="BE109" s="467">
        <f>IF(N109="základní",J109,0)</f>
        <v>0</v>
      </c>
      <c r="BF109" s="467">
        <f>IF(N109="snížená",J109,0)</f>
        <v>0</v>
      </c>
      <c r="BG109" s="467">
        <f>IF(N109="zákl. přenesená",J109,0)</f>
        <v>0</v>
      </c>
      <c r="BH109" s="467">
        <f>IF(N109="sníž. přenesená",J109,0)</f>
        <v>0</v>
      </c>
      <c r="BI109" s="467">
        <f>IF(N109="nulová",J109,0)</f>
        <v>0</v>
      </c>
      <c r="BJ109" s="357" t="s">
        <v>82</v>
      </c>
      <c r="BK109" s="467">
        <f>ROUND(I109*H109,2)</f>
        <v>0</v>
      </c>
      <c r="BL109" s="357" t="s">
        <v>1401</v>
      </c>
      <c r="BM109" s="466" t="s">
        <v>2007</v>
      </c>
      <c r="BN109" s="367"/>
      <c r="BO109" s="367"/>
      <c r="BP109" s="367"/>
      <c r="BQ109" s="367"/>
      <c r="BR109" s="367"/>
      <c r="BS109" s="367"/>
      <c r="BT109" s="367"/>
      <c r="BU109" s="367"/>
      <c r="BV109" s="367"/>
      <c r="BW109" s="367"/>
      <c r="BX109" s="367"/>
      <c r="BY109" s="367"/>
      <c r="BZ109" s="367"/>
    </row>
    <row r="110" spans="1:78" s="2" customFormat="1" x14ac:dyDescent="0.2">
      <c r="A110" s="364"/>
      <c r="B110" s="391"/>
      <c r="C110" s="393"/>
      <c r="D110" s="468" t="s">
        <v>168</v>
      </c>
      <c r="E110" s="393"/>
      <c r="F110" s="469" t="s">
        <v>2008</v>
      </c>
      <c r="G110" s="393"/>
      <c r="H110" s="393"/>
      <c r="I110" s="470"/>
      <c r="J110" s="393"/>
      <c r="K110" s="393"/>
      <c r="L110" s="365"/>
      <c r="M110" s="471"/>
      <c r="N110" s="472"/>
      <c r="O110" s="463"/>
      <c r="P110" s="463"/>
      <c r="Q110" s="463"/>
      <c r="R110" s="463"/>
      <c r="S110" s="463"/>
      <c r="T110" s="473"/>
      <c r="U110" s="364"/>
      <c r="V110" s="364"/>
      <c r="W110" s="364"/>
      <c r="X110" s="364"/>
      <c r="Y110" s="364"/>
      <c r="Z110" s="364"/>
      <c r="AA110" s="364"/>
      <c r="AB110" s="364"/>
      <c r="AC110" s="364"/>
      <c r="AD110" s="364"/>
      <c r="AE110" s="364"/>
      <c r="AF110" s="367"/>
      <c r="AG110" s="367"/>
      <c r="AH110" s="367"/>
      <c r="AI110" s="367"/>
      <c r="AJ110" s="367"/>
      <c r="AK110" s="367"/>
      <c r="AL110" s="367"/>
      <c r="AM110" s="367"/>
      <c r="AN110" s="367"/>
      <c r="AO110" s="367"/>
      <c r="AP110" s="367"/>
      <c r="AQ110" s="367"/>
      <c r="AR110" s="367"/>
      <c r="AS110" s="367"/>
      <c r="AT110" s="357" t="s">
        <v>168</v>
      </c>
      <c r="AU110" s="357" t="s">
        <v>84</v>
      </c>
      <c r="AV110" s="367"/>
      <c r="AW110" s="367"/>
      <c r="AX110" s="367"/>
      <c r="AY110" s="367"/>
      <c r="AZ110" s="367"/>
      <c r="BA110" s="367"/>
      <c r="BB110" s="367"/>
      <c r="BC110" s="367"/>
      <c r="BD110" s="367"/>
      <c r="BE110" s="367"/>
      <c r="BF110" s="367"/>
      <c r="BG110" s="367"/>
      <c r="BH110" s="367"/>
      <c r="BI110" s="367"/>
      <c r="BJ110" s="367"/>
      <c r="BK110" s="367"/>
      <c r="BL110" s="367"/>
      <c r="BM110" s="367"/>
      <c r="BN110" s="367"/>
      <c r="BO110" s="367"/>
      <c r="BP110" s="367"/>
      <c r="BQ110" s="367"/>
      <c r="BR110" s="367"/>
      <c r="BS110" s="367"/>
      <c r="BT110" s="367"/>
      <c r="BU110" s="367"/>
      <c r="BV110" s="367"/>
      <c r="BW110" s="367"/>
      <c r="BX110" s="367"/>
      <c r="BY110" s="367"/>
      <c r="BZ110" s="367"/>
    </row>
    <row r="111" spans="1:78" s="2" customFormat="1" ht="16.5" customHeight="1" x14ac:dyDescent="0.2">
      <c r="A111" s="481"/>
      <c r="B111" s="391"/>
      <c r="C111" s="455">
        <v>11</v>
      </c>
      <c r="D111" s="455" t="s">
        <v>161</v>
      </c>
      <c r="E111" s="456" t="s">
        <v>2009</v>
      </c>
      <c r="F111" s="457" t="s">
        <v>2010</v>
      </c>
      <c r="G111" s="458" t="s">
        <v>272</v>
      </c>
      <c r="H111" s="459">
        <v>1</v>
      </c>
      <c r="I111" s="186"/>
      <c r="J111" s="460">
        <f>ROUND(I111*H111,2)</f>
        <v>0</v>
      </c>
      <c r="K111" s="457" t="s">
        <v>165</v>
      </c>
      <c r="L111" s="365"/>
      <c r="M111" s="461" t="s">
        <v>19</v>
      </c>
      <c r="N111" s="462" t="s">
        <v>46</v>
      </c>
      <c r="O111" s="463"/>
      <c r="P111" s="464">
        <f>O111*H111</f>
        <v>0</v>
      </c>
      <c r="Q111" s="464">
        <v>0</v>
      </c>
      <c r="R111" s="464">
        <f>Q111*H111</f>
        <v>0</v>
      </c>
      <c r="S111" s="464">
        <v>0</v>
      </c>
      <c r="T111" s="465">
        <f>S111*H111</f>
        <v>0</v>
      </c>
      <c r="U111" s="481"/>
      <c r="V111" s="481"/>
      <c r="W111" s="481"/>
      <c r="X111" s="481"/>
      <c r="Y111" s="481"/>
      <c r="Z111" s="481"/>
      <c r="AA111" s="481"/>
      <c r="AB111" s="481"/>
      <c r="AC111" s="481"/>
      <c r="AD111" s="481"/>
      <c r="AE111" s="481"/>
      <c r="AF111" s="367"/>
      <c r="AG111" s="367"/>
      <c r="AH111" s="367"/>
      <c r="AI111" s="367"/>
      <c r="AJ111" s="367"/>
      <c r="AK111" s="367"/>
      <c r="AL111" s="367"/>
      <c r="AM111" s="367"/>
      <c r="AN111" s="367"/>
      <c r="AO111" s="367"/>
      <c r="AP111" s="367"/>
      <c r="AQ111" s="367"/>
      <c r="AR111" s="466" t="s">
        <v>1401</v>
      </c>
      <c r="AS111" s="367"/>
      <c r="AT111" s="466" t="s">
        <v>161</v>
      </c>
      <c r="AU111" s="466" t="s">
        <v>84</v>
      </c>
      <c r="AV111" s="367"/>
      <c r="AW111" s="367"/>
      <c r="AX111" s="367"/>
      <c r="AY111" s="357" t="s">
        <v>159</v>
      </c>
      <c r="AZ111" s="367"/>
      <c r="BA111" s="367"/>
      <c r="BB111" s="367"/>
      <c r="BC111" s="367"/>
      <c r="BD111" s="367"/>
      <c r="BE111" s="467">
        <f>IF(N111="základní",J111,0)</f>
        <v>0</v>
      </c>
      <c r="BF111" s="467">
        <f>IF(N111="snížená",J111,0)</f>
        <v>0</v>
      </c>
      <c r="BG111" s="467">
        <f>IF(N111="zákl. přenesená",J111,0)</f>
        <v>0</v>
      </c>
      <c r="BH111" s="467">
        <f>IF(N111="sníž. přenesená",J111,0)</f>
        <v>0</v>
      </c>
      <c r="BI111" s="467">
        <f>IF(N111="nulová",J111,0)</f>
        <v>0</v>
      </c>
      <c r="BJ111" s="357" t="s">
        <v>82</v>
      </c>
      <c r="BK111" s="467">
        <f>ROUND(I111*H111,2)</f>
        <v>0</v>
      </c>
      <c r="BL111" s="357" t="s">
        <v>1401</v>
      </c>
      <c r="BM111" s="466" t="s">
        <v>2007</v>
      </c>
      <c r="BN111" s="367"/>
      <c r="BO111" s="367"/>
      <c r="BP111" s="367"/>
      <c r="BQ111" s="367"/>
      <c r="BR111" s="367"/>
      <c r="BS111" s="367"/>
      <c r="BT111" s="367"/>
      <c r="BU111" s="367"/>
      <c r="BV111" s="367"/>
      <c r="BW111" s="367"/>
      <c r="BX111" s="367"/>
      <c r="BY111" s="367"/>
      <c r="BZ111" s="367"/>
    </row>
    <row r="112" spans="1:78" s="2" customFormat="1" x14ac:dyDescent="0.2">
      <c r="A112" s="481"/>
      <c r="B112" s="391"/>
      <c r="C112" s="480"/>
      <c r="D112" s="468" t="s">
        <v>168</v>
      </c>
      <c r="E112" s="480"/>
      <c r="F112" s="469" t="s">
        <v>2008</v>
      </c>
      <c r="G112" s="480"/>
      <c r="H112" s="480"/>
      <c r="I112" s="470"/>
      <c r="J112" s="480"/>
      <c r="K112" s="480"/>
      <c r="L112" s="365"/>
      <c r="M112" s="471"/>
      <c r="N112" s="472"/>
      <c r="O112" s="463"/>
      <c r="P112" s="463"/>
      <c r="Q112" s="463"/>
      <c r="R112" s="463"/>
      <c r="S112" s="463"/>
      <c r="T112" s="473"/>
      <c r="U112" s="481"/>
      <c r="V112" s="481"/>
      <c r="W112" s="481"/>
      <c r="X112" s="481"/>
      <c r="Y112" s="481"/>
      <c r="Z112" s="481"/>
      <c r="AA112" s="481"/>
      <c r="AB112" s="481"/>
      <c r="AC112" s="481"/>
      <c r="AD112" s="481"/>
      <c r="AE112" s="481"/>
      <c r="AF112" s="367"/>
      <c r="AG112" s="367"/>
      <c r="AH112" s="367"/>
      <c r="AI112" s="367"/>
      <c r="AJ112" s="367"/>
      <c r="AK112" s="367"/>
      <c r="AL112" s="367"/>
      <c r="AM112" s="367"/>
      <c r="AN112" s="367"/>
      <c r="AO112" s="367"/>
      <c r="AP112" s="367"/>
      <c r="AQ112" s="367"/>
      <c r="AR112" s="367"/>
      <c r="AS112" s="367"/>
      <c r="AT112" s="357" t="s">
        <v>168</v>
      </c>
      <c r="AU112" s="357" t="s">
        <v>84</v>
      </c>
      <c r="AV112" s="367"/>
      <c r="AW112" s="367"/>
      <c r="AX112" s="367"/>
      <c r="AY112" s="367"/>
      <c r="AZ112" s="367"/>
      <c r="BA112" s="367"/>
      <c r="BB112" s="367"/>
      <c r="BC112" s="367"/>
      <c r="BD112" s="367"/>
      <c r="BE112" s="367"/>
      <c r="BF112" s="367"/>
      <c r="BG112" s="367"/>
      <c r="BH112" s="367"/>
      <c r="BI112" s="367"/>
      <c r="BJ112" s="367"/>
      <c r="BK112" s="367"/>
      <c r="BL112" s="367"/>
      <c r="BM112" s="367"/>
      <c r="BN112" s="367"/>
      <c r="BO112" s="367"/>
      <c r="BP112" s="367"/>
      <c r="BQ112" s="367"/>
      <c r="BR112" s="367"/>
      <c r="BS112" s="367"/>
      <c r="BT112" s="367"/>
      <c r="BU112" s="367"/>
      <c r="BV112" s="367"/>
      <c r="BW112" s="367"/>
      <c r="BX112" s="367"/>
      <c r="BY112" s="367"/>
      <c r="BZ112" s="367"/>
    </row>
    <row r="113" spans="1:78" s="2" customFormat="1" ht="26.25" customHeight="1" x14ac:dyDescent="0.2">
      <c r="A113" s="481"/>
      <c r="B113" s="391"/>
      <c r="C113" s="480"/>
      <c r="D113" s="474" t="s">
        <v>475</v>
      </c>
      <c r="E113" s="480"/>
      <c r="F113" s="475" t="s">
        <v>2013</v>
      </c>
      <c r="G113" s="480"/>
      <c r="H113" s="480"/>
      <c r="I113" s="470"/>
      <c r="J113" s="480"/>
      <c r="K113" s="480"/>
      <c r="L113" s="365"/>
      <c r="M113" s="471"/>
      <c r="N113" s="472"/>
      <c r="O113" s="463"/>
      <c r="P113" s="463"/>
      <c r="Q113" s="463"/>
      <c r="R113" s="463"/>
      <c r="S113" s="463"/>
      <c r="T113" s="473"/>
      <c r="U113" s="481"/>
      <c r="V113" s="481"/>
      <c r="W113" s="481"/>
      <c r="X113" s="481"/>
      <c r="Y113" s="481"/>
      <c r="Z113" s="481"/>
      <c r="AA113" s="481"/>
      <c r="AB113" s="481"/>
      <c r="AC113" s="481"/>
      <c r="AD113" s="481"/>
      <c r="AE113" s="481"/>
      <c r="AF113" s="367"/>
      <c r="AG113" s="367"/>
      <c r="AH113" s="367"/>
      <c r="AI113" s="367"/>
      <c r="AJ113" s="367"/>
      <c r="AK113" s="367"/>
      <c r="AL113" s="367"/>
      <c r="AM113" s="367"/>
      <c r="AN113" s="367"/>
      <c r="AO113" s="367"/>
      <c r="AP113" s="367"/>
      <c r="AQ113" s="367"/>
      <c r="AR113" s="367"/>
      <c r="AS113" s="367"/>
      <c r="AT113" s="357" t="s">
        <v>475</v>
      </c>
      <c r="AU113" s="357" t="s">
        <v>84</v>
      </c>
      <c r="AV113" s="367"/>
      <c r="AW113" s="367"/>
      <c r="AX113" s="367"/>
      <c r="AY113" s="367"/>
      <c r="AZ113" s="367"/>
      <c r="BA113" s="367"/>
      <c r="BB113" s="367"/>
      <c r="BC113" s="367"/>
      <c r="BD113" s="367"/>
      <c r="BE113" s="367"/>
      <c r="BF113" s="367"/>
      <c r="BG113" s="367"/>
      <c r="BH113" s="367"/>
      <c r="BI113" s="367"/>
      <c r="BJ113" s="367"/>
      <c r="BK113" s="367"/>
      <c r="BL113" s="367"/>
      <c r="BM113" s="367"/>
      <c r="BN113" s="367"/>
      <c r="BO113" s="367"/>
      <c r="BP113" s="367"/>
      <c r="BQ113" s="367"/>
      <c r="BR113" s="367"/>
      <c r="BS113" s="367"/>
      <c r="BT113" s="367"/>
      <c r="BU113" s="367"/>
      <c r="BV113" s="367"/>
      <c r="BW113" s="367"/>
      <c r="BX113" s="367"/>
      <c r="BY113" s="367"/>
      <c r="BZ113" s="367"/>
    </row>
    <row r="114" spans="1:78" s="2" customFormat="1" ht="16.5" customHeight="1" x14ac:dyDescent="0.2">
      <c r="A114" s="364"/>
      <c r="B114" s="391"/>
      <c r="C114" s="482">
        <v>12</v>
      </c>
      <c r="D114" s="482" t="s">
        <v>161</v>
      </c>
      <c r="E114" s="483" t="s">
        <v>2206</v>
      </c>
      <c r="F114" s="484" t="s">
        <v>2207</v>
      </c>
      <c r="G114" s="458" t="s">
        <v>272</v>
      </c>
      <c r="H114" s="459">
        <v>1</v>
      </c>
      <c r="I114" s="186"/>
      <c r="J114" s="460">
        <f>ROUND(I114*H114,2)</f>
        <v>0</v>
      </c>
      <c r="K114" s="457" t="s">
        <v>165</v>
      </c>
      <c r="L114" s="365"/>
      <c r="M114" s="461" t="s">
        <v>19</v>
      </c>
      <c r="N114" s="462" t="s">
        <v>46</v>
      </c>
      <c r="O114" s="463"/>
      <c r="P114" s="464">
        <f>O114*H114</f>
        <v>0</v>
      </c>
      <c r="Q114" s="464">
        <v>0</v>
      </c>
      <c r="R114" s="464">
        <f>Q114*H114</f>
        <v>0</v>
      </c>
      <c r="S114" s="464">
        <v>0</v>
      </c>
      <c r="T114" s="465">
        <f>S114*H114</f>
        <v>0</v>
      </c>
      <c r="U114" s="364"/>
      <c r="V114" s="364"/>
      <c r="W114" s="364"/>
      <c r="X114" s="364"/>
      <c r="Y114" s="364"/>
      <c r="Z114" s="364"/>
      <c r="AA114" s="364"/>
      <c r="AB114" s="364"/>
      <c r="AC114" s="364"/>
      <c r="AD114" s="364"/>
      <c r="AE114" s="364"/>
      <c r="AF114" s="367"/>
      <c r="AG114" s="367"/>
      <c r="AH114" s="367"/>
      <c r="AI114" s="367"/>
      <c r="AJ114" s="367"/>
      <c r="AK114" s="367"/>
      <c r="AL114" s="367"/>
      <c r="AM114" s="367"/>
      <c r="AN114" s="367"/>
      <c r="AO114" s="367"/>
      <c r="AP114" s="367"/>
      <c r="AQ114" s="367"/>
      <c r="AR114" s="466" t="s">
        <v>1401</v>
      </c>
      <c r="AS114" s="367"/>
      <c r="AT114" s="466" t="s">
        <v>161</v>
      </c>
      <c r="AU114" s="466" t="s">
        <v>84</v>
      </c>
      <c r="AV114" s="367"/>
      <c r="AW114" s="367"/>
      <c r="AX114" s="367"/>
      <c r="AY114" s="357" t="s">
        <v>159</v>
      </c>
      <c r="AZ114" s="367"/>
      <c r="BA114" s="367"/>
      <c r="BB114" s="367"/>
      <c r="BC114" s="367"/>
      <c r="BD114" s="367"/>
      <c r="BE114" s="467">
        <f>IF(N114="základní",J114,0)</f>
        <v>0</v>
      </c>
      <c r="BF114" s="467">
        <f>IF(N114="snížená",J114,0)</f>
        <v>0</v>
      </c>
      <c r="BG114" s="467">
        <f>IF(N114="zákl. přenesená",J114,0)</f>
        <v>0</v>
      </c>
      <c r="BH114" s="467">
        <f>IF(N114="sníž. přenesená",J114,0)</f>
        <v>0</v>
      </c>
      <c r="BI114" s="467">
        <f>IF(N114="nulová",J114,0)</f>
        <v>0</v>
      </c>
      <c r="BJ114" s="357" t="s">
        <v>82</v>
      </c>
      <c r="BK114" s="467">
        <f>ROUND(I114*H114,2)</f>
        <v>0</v>
      </c>
      <c r="BL114" s="357" t="s">
        <v>1401</v>
      </c>
      <c r="BM114" s="466" t="s">
        <v>2011</v>
      </c>
      <c r="BN114" s="367"/>
      <c r="BO114" s="367"/>
      <c r="BP114" s="367"/>
      <c r="BQ114" s="367"/>
      <c r="BR114" s="367"/>
      <c r="BS114" s="367"/>
      <c r="BT114" s="367"/>
      <c r="BU114" s="367"/>
      <c r="BV114" s="367"/>
      <c r="BW114" s="367"/>
      <c r="BX114" s="367"/>
      <c r="BY114" s="367"/>
      <c r="BZ114" s="367"/>
    </row>
    <row r="115" spans="1:78" s="2" customFormat="1" x14ac:dyDescent="0.2">
      <c r="A115" s="364"/>
      <c r="B115" s="391"/>
      <c r="C115" s="393"/>
      <c r="D115" s="468" t="s">
        <v>168</v>
      </c>
      <c r="E115" s="393"/>
      <c r="F115" s="469" t="s">
        <v>2012</v>
      </c>
      <c r="G115" s="393"/>
      <c r="H115" s="393"/>
      <c r="I115" s="470"/>
      <c r="J115" s="393"/>
      <c r="K115" s="393"/>
      <c r="L115" s="365"/>
      <c r="M115" s="471"/>
      <c r="N115" s="472"/>
      <c r="O115" s="463"/>
      <c r="P115" s="463"/>
      <c r="Q115" s="463"/>
      <c r="R115" s="463"/>
      <c r="S115" s="463"/>
      <c r="T115" s="473"/>
      <c r="U115" s="364"/>
      <c r="V115" s="364"/>
      <c r="W115" s="364"/>
      <c r="X115" s="364"/>
      <c r="Y115" s="364"/>
      <c r="Z115" s="364"/>
      <c r="AA115" s="364"/>
      <c r="AB115" s="364"/>
      <c r="AC115" s="364"/>
      <c r="AD115" s="364"/>
      <c r="AE115" s="364"/>
      <c r="AF115" s="367"/>
      <c r="AG115" s="367"/>
      <c r="AH115" s="367"/>
      <c r="AI115" s="367"/>
      <c r="AJ115" s="367"/>
      <c r="AK115" s="367"/>
      <c r="AL115" s="367"/>
      <c r="AM115" s="367"/>
      <c r="AN115" s="367"/>
      <c r="AO115" s="367"/>
      <c r="AP115" s="367"/>
      <c r="AQ115" s="367"/>
      <c r="AR115" s="367"/>
      <c r="AS115" s="367"/>
      <c r="AT115" s="357" t="s">
        <v>168</v>
      </c>
      <c r="AU115" s="357" t="s">
        <v>84</v>
      </c>
      <c r="AV115" s="367"/>
      <c r="AW115" s="367"/>
      <c r="AX115" s="367"/>
      <c r="AY115" s="367"/>
      <c r="AZ115" s="367"/>
      <c r="BA115" s="367"/>
      <c r="BB115" s="367"/>
      <c r="BC115" s="367"/>
      <c r="BD115" s="367"/>
      <c r="BE115" s="367"/>
      <c r="BF115" s="367"/>
      <c r="BG115" s="367"/>
      <c r="BH115" s="367"/>
      <c r="BI115" s="367"/>
      <c r="BJ115" s="367"/>
      <c r="BK115" s="367"/>
      <c r="BL115" s="367"/>
      <c r="BM115" s="367"/>
      <c r="BN115" s="367"/>
      <c r="BO115" s="367"/>
      <c r="BP115" s="367"/>
      <c r="BQ115" s="367"/>
      <c r="BR115" s="367"/>
      <c r="BS115" s="367"/>
      <c r="BT115" s="367"/>
      <c r="BU115" s="367"/>
      <c r="BV115" s="367"/>
      <c r="BW115" s="367"/>
      <c r="BX115" s="367"/>
      <c r="BY115" s="367"/>
      <c r="BZ115" s="367"/>
    </row>
    <row r="116" spans="1:78" s="12" customFormat="1" ht="22.9" customHeight="1" x14ac:dyDescent="0.2">
      <c r="A116" s="438"/>
      <c r="B116" s="439"/>
      <c r="C116" s="440"/>
      <c r="D116" s="441" t="s">
        <v>74</v>
      </c>
      <c r="E116" s="453" t="s">
        <v>2014</v>
      </c>
      <c r="F116" s="453" t="s">
        <v>2015</v>
      </c>
      <c r="G116" s="440"/>
      <c r="H116" s="440"/>
      <c r="I116" s="443"/>
      <c r="J116" s="454">
        <f>BK116</f>
        <v>0</v>
      </c>
      <c r="K116" s="440"/>
      <c r="L116" s="445"/>
      <c r="M116" s="446"/>
      <c r="N116" s="447"/>
      <c r="O116" s="447"/>
      <c r="P116" s="448">
        <f>SUM(P117:P118)</f>
        <v>0</v>
      </c>
      <c r="Q116" s="447"/>
      <c r="R116" s="448">
        <f>SUM(R117:R118)</f>
        <v>0</v>
      </c>
      <c r="S116" s="447"/>
      <c r="T116" s="449">
        <f>SUM(T117:T118)</f>
        <v>0</v>
      </c>
      <c r="U116" s="438"/>
      <c r="V116" s="438"/>
      <c r="W116" s="438"/>
      <c r="X116" s="438"/>
      <c r="Y116" s="438"/>
      <c r="Z116" s="438"/>
      <c r="AA116" s="438"/>
      <c r="AB116" s="438"/>
      <c r="AC116" s="438"/>
      <c r="AD116" s="438"/>
      <c r="AE116" s="438"/>
      <c r="AF116" s="438"/>
      <c r="AG116" s="438"/>
      <c r="AH116" s="438"/>
      <c r="AI116" s="438"/>
      <c r="AJ116" s="438"/>
      <c r="AK116" s="438"/>
      <c r="AL116" s="438"/>
      <c r="AM116" s="438"/>
      <c r="AN116" s="438"/>
      <c r="AO116" s="438"/>
      <c r="AP116" s="438"/>
      <c r="AQ116" s="438"/>
      <c r="AR116" s="450" t="s">
        <v>191</v>
      </c>
      <c r="AS116" s="438"/>
      <c r="AT116" s="451" t="s">
        <v>74</v>
      </c>
      <c r="AU116" s="451" t="s">
        <v>82</v>
      </c>
      <c r="AV116" s="438"/>
      <c r="AW116" s="438"/>
      <c r="AX116" s="438"/>
      <c r="AY116" s="450" t="s">
        <v>159</v>
      </c>
      <c r="AZ116" s="438"/>
      <c r="BA116" s="438"/>
      <c r="BB116" s="438"/>
      <c r="BC116" s="438"/>
      <c r="BD116" s="438"/>
      <c r="BE116" s="438"/>
      <c r="BF116" s="438"/>
      <c r="BG116" s="438"/>
      <c r="BH116" s="438"/>
      <c r="BI116" s="438"/>
      <c r="BJ116" s="438"/>
      <c r="BK116" s="452">
        <f>SUM(BK117:BK118)</f>
        <v>0</v>
      </c>
      <c r="BL116" s="438"/>
      <c r="BM116" s="438"/>
      <c r="BN116" s="438"/>
      <c r="BO116" s="438"/>
      <c r="BP116" s="438"/>
      <c r="BQ116" s="438"/>
      <c r="BR116" s="438"/>
      <c r="BS116" s="438"/>
      <c r="BT116" s="438"/>
      <c r="BU116" s="438"/>
      <c r="BV116" s="438"/>
      <c r="BW116" s="438"/>
      <c r="BX116" s="438"/>
      <c r="BY116" s="438"/>
      <c r="BZ116" s="438"/>
    </row>
    <row r="117" spans="1:78" s="2" customFormat="1" ht="16.5" customHeight="1" x14ac:dyDescent="0.2">
      <c r="A117" s="364"/>
      <c r="B117" s="391"/>
      <c r="C117" s="455">
        <v>13</v>
      </c>
      <c r="D117" s="455" t="s">
        <v>161</v>
      </c>
      <c r="E117" s="456" t="s">
        <v>2016</v>
      </c>
      <c r="F117" s="457" t="s">
        <v>2017</v>
      </c>
      <c r="G117" s="458" t="s">
        <v>272</v>
      </c>
      <c r="H117" s="459">
        <v>1</v>
      </c>
      <c r="I117" s="186"/>
      <c r="J117" s="460">
        <f>ROUND(I117*H117,2)</f>
        <v>0</v>
      </c>
      <c r="K117" s="457" t="s">
        <v>165</v>
      </c>
      <c r="L117" s="365"/>
      <c r="M117" s="461" t="s">
        <v>19</v>
      </c>
      <c r="N117" s="462" t="s">
        <v>46</v>
      </c>
      <c r="O117" s="463"/>
      <c r="P117" s="464">
        <f>O117*H117</f>
        <v>0</v>
      </c>
      <c r="Q117" s="464">
        <v>0</v>
      </c>
      <c r="R117" s="464">
        <f>Q117*H117</f>
        <v>0</v>
      </c>
      <c r="S117" s="464">
        <v>0</v>
      </c>
      <c r="T117" s="465">
        <f>S117*H117</f>
        <v>0</v>
      </c>
      <c r="U117" s="364"/>
      <c r="V117" s="364"/>
      <c r="W117" s="364"/>
      <c r="X117" s="364"/>
      <c r="Y117" s="364"/>
      <c r="Z117" s="364"/>
      <c r="AA117" s="364"/>
      <c r="AB117" s="364"/>
      <c r="AC117" s="364"/>
      <c r="AD117" s="364"/>
      <c r="AE117" s="364"/>
      <c r="AF117" s="367"/>
      <c r="AG117" s="367"/>
      <c r="AH117" s="367"/>
      <c r="AI117" s="367"/>
      <c r="AJ117" s="367"/>
      <c r="AK117" s="367"/>
      <c r="AL117" s="367"/>
      <c r="AM117" s="367"/>
      <c r="AN117" s="367"/>
      <c r="AO117" s="367"/>
      <c r="AP117" s="367"/>
      <c r="AQ117" s="367"/>
      <c r="AR117" s="466" t="s">
        <v>1401</v>
      </c>
      <c r="AS117" s="367"/>
      <c r="AT117" s="466" t="s">
        <v>161</v>
      </c>
      <c r="AU117" s="466" t="s">
        <v>84</v>
      </c>
      <c r="AV117" s="367"/>
      <c r="AW117" s="367"/>
      <c r="AX117" s="367"/>
      <c r="AY117" s="357" t="s">
        <v>159</v>
      </c>
      <c r="AZ117" s="367"/>
      <c r="BA117" s="367"/>
      <c r="BB117" s="367"/>
      <c r="BC117" s="367"/>
      <c r="BD117" s="367"/>
      <c r="BE117" s="467">
        <f>IF(N117="základní",J117,0)</f>
        <v>0</v>
      </c>
      <c r="BF117" s="467">
        <f>IF(N117="snížená",J117,0)</f>
        <v>0</v>
      </c>
      <c r="BG117" s="467">
        <f>IF(N117="zákl. přenesená",J117,0)</f>
        <v>0</v>
      </c>
      <c r="BH117" s="467">
        <f>IF(N117="sníž. přenesená",J117,0)</f>
        <v>0</v>
      </c>
      <c r="BI117" s="467">
        <f>IF(N117="nulová",J117,0)</f>
        <v>0</v>
      </c>
      <c r="BJ117" s="357" t="s">
        <v>82</v>
      </c>
      <c r="BK117" s="467">
        <f>ROUND(I117*H117,2)</f>
        <v>0</v>
      </c>
      <c r="BL117" s="357" t="s">
        <v>1401</v>
      </c>
      <c r="BM117" s="466" t="s">
        <v>2018</v>
      </c>
      <c r="BN117" s="367"/>
      <c r="BO117" s="367"/>
      <c r="BP117" s="367"/>
      <c r="BQ117" s="367"/>
      <c r="BR117" s="367"/>
      <c r="BS117" s="367"/>
      <c r="BT117" s="367"/>
      <c r="BU117" s="367"/>
      <c r="BV117" s="367"/>
      <c r="BW117" s="367"/>
      <c r="BX117" s="367"/>
      <c r="BY117" s="367"/>
      <c r="BZ117" s="367"/>
    </row>
    <row r="118" spans="1:78" s="2" customFormat="1" x14ac:dyDescent="0.2">
      <c r="A118" s="364"/>
      <c r="B118" s="391"/>
      <c r="C118" s="393"/>
      <c r="D118" s="468" t="s">
        <v>168</v>
      </c>
      <c r="E118" s="393"/>
      <c r="F118" s="469" t="s">
        <v>2019</v>
      </c>
      <c r="G118" s="393"/>
      <c r="H118" s="393"/>
      <c r="I118" s="470"/>
      <c r="J118" s="393"/>
      <c r="K118" s="393"/>
      <c r="L118" s="365"/>
      <c r="M118" s="476"/>
      <c r="N118" s="477"/>
      <c r="O118" s="478"/>
      <c r="P118" s="478"/>
      <c r="Q118" s="478"/>
      <c r="R118" s="478"/>
      <c r="S118" s="478"/>
      <c r="T118" s="479"/>
      <c r="U118" s="364"/>
      <c r="V118" s="364"/>
      <c r="W118" s="364"/>
      <c r="X118" s="364"/>
      <c r="Y118" s="364"/>
      <c r="Z118" s="364"/>
      <c r="AA118" s="364"/>
      <c r="AB118" s="364"/>
      <c r="AC118" s="364"/>
      <c r="AD118" s="364"/>
      <c r="AE118" s="364"/>
      <c r="AF118" s="367"/>
      <c r="AG118" s="367"/>
      <c r="AH118" s="367"/>
      <c r="AI118" s="367"/>
      <c r="AJ118" s="367"/>
      <c r="AK118" s="367"/>
      <c r="AL118" s="367"/>
      <c r="AM118" s="367"/>
      <c r="AN118" s="367"/>
      <c r="AO118" s="367"/>
      <c r="AP118" s="367"/>
      <c r="AQ118" s="367"/>
      <c r="AR118" s="367"/>
      <c r="AS118" s="367"/>
      <c r="AT118" s="357" t="s">
        <v>168</v>
      </c>
      <c r="AU118" s="357" t="s">
        <v>84</v>
      </c>
      <c r="AV118" s="367"/>
      <c r="AW118" s="367"/>
      <c r="AX118" s="367"/>
      <c r="AY118" s="367"/>
      <c r="AZ118" s="367"/>
      <c r="BA118" s="367"/>
      <c r="BB118" s="367"/>
      <c r="BC118" s="367"/>
      <c r="BD118" s="367"/>
      <c r="BE118" s="367"/>
      <c r="BF118" s="367"/>
      <c r="BG118" s="367"/>
      <c r="BH118" s="367"/>
      <c r="BI118" s="367"/>
      <c r="BJ118" s="367"/>
      <c r="BK118" s="367"/>
      <c r="BL118" s="367"/>
      <c r="BM118" s="367"/>
      <c r="BN118" s="367"/>
      <c r="BO118" s="367"/>
      <c r="BP118" s="367"/>
      <c r="BQ118" s="367"/>
      <c r="BR118" s="367"/>
      <c r="BS118" s="367"/>
      <c r="BT118" s="367"/>
      <c r="BU118" s="367"/>
      <c r="BV118" s="367"/>
      <c r="BW118" s="367"/>
      <c r="BX118" s="367"/>
      <c r="BY118" s="367"/>
      <c r="BZ118" s="367"/>
    </row>
    <row r="119" spans="1:78" s="2" customFormat="1" ht="6.95" customHeight="1" x14ac:dyDescent="0.2">
      <c r="A119" s="364"/>
      <c r="B119" s="416"/>
      <c r="C119" s="417"/>
      <c r="D119" s="417"/>
      <c r="E119" s="417"/>
      <c r="F119" s="417"/>
      <c r="G119" s="417"/>
      <c r="H119" s="417"/>
      <c r="I119" s="417"/>
      <c r="J119" s="417"/>
      <c r="K119" s="417"/>
      <c r="L119" s="365"/>
      <c r="M119" s="364"/>
      <c r="N119" s="367"/>
      <c r="O119" s="364"/>
      <c r="P119" s="364"/>
      <c r="Q119" s="364"/>
      <c r="R119" s="364"/>
      <c r="S119" s="364"/>
      <c r="T119" s="364"/>
      <c r="U119" s="364"/>
      <c r="V119" s="364"/>
      <c r="W119" s="364"/>
      <c r="X119" s="364"/>
      <c r="Y119" s="364"/>
      <c r="Z119" s="364"/>
      <c r="AA119" s="364"/>
      <c r="AB119" s="364"/>
      <c r="AC119" s="364"/>
      <c r="AD119" s="364"/>
      <c r="AE119" s="364"/>
      <c r="AF119" s="367"/>
      <c r="AG119" s="367"/>
      <c r="AH119" s="367"/>
      <c r="AI119" s="367"/>
      <c r="AJ119" s="367"/>
      <c r="AK119" s="367"/>
      <c r="AL119" s="367"/>
      <c r="AM119" s="367"/>
      <c r="AN119" s="367"/>
      <c r="AO119" s="367"/>
      <c r="AP119" s="367"/>
      <c r="AQ119" s="367"/>
      <c r="AR119" s="367"/>
      <c r="AS119" s="367"/>
      <c r="AT119" s="367"/>
      <c r="AU119" s="367"/>
      <c r="AV119" s="367"/>
      <c r="AW119" s="367"/>
      <c r="AX119" s="367"/>
      <c r="AY119" s="367"/>
      <c r="AZ119" s="367"/>
      <c r="BA119" s="367"/>
      <c r="BB119" s="367"/>
      <c r="BC119" s="367"/>
      <c r="BD119" s="367"/>
      <c r="BE119" s="367"/>
      <c r="BF119" s="367"/>
      <c r="BG119" s="367"/>
      <c r="BH119" s="367"/>
      <c r="BI119" s="367"/>
      <c r="BJ119" s="367"/>
      <c r="BK119" s="367"/>
      <c r="BL119" s="367"/>
      <c r="BM119" s="367"/>
      <c r="BN119" s="367"/>
      <c r="BO119" s="367"/>
      <c r="BP119" s="367"/>
      <c r="BQ119" s="367"/>
      <c r="BR119" s="367"/>
      <c r="BS119" s="367"/>
      <c r="BT119" s="367"/>
      <c r="BU119" s="367"/>
      <c r="BV119" s="367"/>
      <c r="BW119" s="367"/>
      <c r="BX119" s="367"/>
      <c r="BY119" s="367"/>
      <c r="BZ119" s="367"/>
    </row>
    <row r="120" spans="1:78" s="354" customFormat="1" x14ac:dyDescent="0.2">
      <c r="A120" s="356"/>
      <c r="B120" s="356"/>
      <c r="C120" s="356"/>
      <c r="D120" s="356"/>
      <c r="E120" s="356"/>
      <c r="F120" s="356"/>
      <c r="G120" s="356"/>
      <c r="H120" s="356"/>
      <c r="I120" s="356"/>
      <c r="J120" s="356"/>
      <c r="K120" s="356"/>
      <c r="L120" s="356"/>
      <c r="M120" s="356"/>
      <c r="N120" s="356"/>
      <c r="O120" s="356"/>
      <c r="P120" s="356"/>
      <c r="Q120" s="356"/>
      <c r="R120" s="356"/>
      <c r="S120" s="356"/>
      <c r="T120" s="356"/>
      <c r="U120" s="356"/>
      <c r="V120" s="356"/>
      <c r="W120" s="356"/>
      <c r="X120" s="356"/>
      <c r="Y120" s="356"/>
      <c r="Z120" s="356"/>
      <c r="AA120" s="356"/>
      <c r="AB120" s="356"/>
      <c r="AC120" s="356"/>
      <c r="AD120" s="356"/>
      <c r="AE120" s="356"/>
      <c r="AF120" s="356"/>
      <c r="AG120" s="356"/>
      <c r="AH120" s="356"/>
      <c r="AI120" s="356"/>
      <c r="AJ120" s="356"/>
      <c r="AK120" s="356"/>
      <c r="AL120" s="356"/>
      <c r="AM120" s="356"/>
      <c r="AN120" s="356"/>
      <c r="AO120" s="356"/>
      <c r="AP120" s="356"/>
      <c r="AQ120" s="356"/>
      <c r="AR120" s="356"/>
      <c r="AS120" s="356"/>
      <c r="AT120" s="356"/>
      <c r="AU120" s="356"/>
      <c r="AV120" s="356"/>
      <c r="AW120" s="356"/>
      <c r="AX120" s="356"/>
      <c r="AY120" s="356"/>
      <c r="AZ120" s="356"/>
      <c r="BA120" s="356"/>
      <c r="BB120" s="356"/>
      <c r="BC120" s="356"/>
      <c r="BD120" s="356"/>
      <c r="BE120" s="356"/>
      <c r="BF120" s="356"/>
      <c r="BG120" s="356"/>
      <c r="BH120" s="356"/>
      <c r="BI120" s="356"/>
      <c r="BJ120" s="356"/>
      <c r="BK120" s="356"/>
      <c r="BL120" s="356"/>
      <c r="BM120" s="356"/>
      <c r="BN120" s="356"/>
      <c r="BO120" s="356"/>
      <c r="BP120" s="356"/>
      <c r="BQ120" s="356"/>
      <c r="BR120" s="356"/>
      <c r="BS120" s="356"/>
      <c r="BT120" s="356"/>
      <c r="BU120" s="356"/>
      <c r="BV120" s="356"/>
      <c r="BW120" s="356"/>
      <c r="BX120" s="356"/>
      <c r="BY120" s="356"/>
      <c r="BZ120" s="356"/>
    </row>
  </sheetData>
  <sheetProtection algorithmName="SHA-512" hashValue="F3tQCctoWyP0BxuWDFZVymXFdG16JkMcobSpvN7Vt/fktukXay3b5kkJjlM51378aW/ksVPRIPxC/82Xh1bs/g==" saltValue="qD/feZumC2gkvO8AyPHCHA==" spinCount="100000" sheet="1" objects="1" scenarios="1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 xr:uid="{EF7CD118-66C0-4C67-BCA2-4336EF0193E4}"/>
    <hyperlink ref="F94" r:id="rId2" xr:uid="{02497258-E08C-4B9F-8F98-C468563F9B2C}"/>
    <hyperlink ref="F96" r:id="rId3" xr:uid="{67E85563-8F9F-404D-A4F3-577EFD7B4B50}"/>
    <hyperlink ref="F100" r:id="rId4" xr:uid="{299C468F-E1A0-4F60-ACC1-B04F47975F98}"/>
    <hyperlink ref="F102" r:id="rId5" xr:uid="{0CF088FC-A1EB-41FA-8EAF-7BF86115DB00}"/>
    <hyperlink ref="F104" r:id="rId6" xr:uid="{E3900F7A-041B-48AD-AD1B-AE7DB6B17FF1}"/>
    <hyperlink ref="F106" r:id="rId7" xr:uid="{5377FD72-11A1-45A8-906A-F6F5F57CA561}"/>
    <hyperlink ref="F110" r:id="rId8" xr:uid="{1FFC4FAE-54E2-4814-95B3-FF11EEFC4B2D}"/>
    <hyperlink ref="F115" r:id="rId9" xr:uid="{02E5A3D0-8EDB-433F-9FFE-F59EBAD77CCB}"/>
    <hyperlink ref="F118" r:id="rId10" xr:uid="{6BD7D8C8-C362-49CE-9FC9-4BD6890273BB}"/>
    <hyperlink ref="F112" r:id="rId11" xr:uid="{1B43868C-86FB-4246-B1B3-5F16864736CA}"/>
  </hyperlinks>
  <pageMargins left="0.70866141732283472" right="0.70866141732283472" top="0.78740157480314965" bottom="0.78740157480314965" header="0.31496062992125984" footer="0.31496062992125984"/>
  <pageSetup paperSize="9" scale="79" fitToHeight="100" orientation="landscape" r:id="rId12"/>
  <headerFooter>
    <oddFooter>Stránka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fitToPage="1"/>
  </sheetPr>
  <dimension ref="A1:K219"/>
  <sheetViews>
    <sheetView showGridLines="0" topLeftCell="A43" zoomScale="110" zoomScaleNormal="110" workbookViewId="0"/>
  </sheetViews>
  <sheetFormatPr defaultRowHeight="11.25" x14ac:dyDescent="0.2"/>
  <cols>
    <col min="1" max="1" width="8.33203125" style="267" customWidth="1"/>
    <col min="2" max="2" width="1.6640625" style="267" customWidth="1"/>
    <col min="3" max="4" width="5" style="267" customWidth="1"/>
    <col min="5" max="5" width="11.6640625" style="267" customWidth="1"/>
    <col min="6" max="6" width="9.1640625" style="267" customWidth="1"/>
    <col min="7" max="7" width="5" style="267" customWidth="1"/>
    <col min="8" max="8" width="77.83203125" style="267" customWidth="1"/>
    <col min="9" max="10" width="20" style="267" customWidth="1"/>
    <col min="11" max="11" width="1.6640625" style="267" customWidth="1"/>
  </cols>
  <sheetData>
    <row r="1" spans="2:11" s="1" customFormat="1" ht="37.5" customHeight="1" x14ac:dyDescent="0.2"/>
    <row r="2" spans="2:11" s="1" customFormat="1" ht="7.5" customHeight="1" x14ac:dyDescent="0.2">
      <c r="B2" s="268"/>
      <c r="C2" s="269"/>
      <c r="D2" s="269"/>
      <c r="E2" s="269"/>
      <c r="F2" s="269"/>
      <c r="G2" s="269"/>
      <c r="H2" s="269"/>
      <c r="I2" s="269"/>
      <c r="J2" s="269"/>
      <c r="K2" s="270"/>
    </row>
    <row r="3" spans="2:11" s="17" customFormat="1" ht="45" customHeight="1" x14ac:dyDescent="0.2">
      <c r="B3" s="271"/>
      <c r="C3" s="552" t="s">
        <v>2020</v>
      </c>
      <c r="D3" s="552"/>
      <c r="E3" s="552"/>
      <c r="F3" s="552"/>
      <c r="G3" s="552"/>
      <c r="H3" s="552"/>
      <c r="I3" s="552"/>
      <c r="J3" s="552"/>
      <c r="K3" s="272"/>
    </row>
    <row r="4" spans="2:11" s="1" customFormat="1" ht="25.5" customHeight="1" x14ac:dyDescent="0.3">
      <c r="B4" s="273"/>
      <c r="C4" s="551" t="s">
        <v>2021</v>
      </c>
      <c r="D4" s="551"/>
      <c r="E4" s="551"/>
      <c r="F4" s="551"/>
      <c r="G4" s="551"/>
      <c r="H4" s="551"/>
      <c r="I4" s="551"/>
      <c r="J4" s="551"/>
      <c r="K4" s="274"/>
    </row>
    <row r="5" spans="2:11" s="1" customFormat="1" ht="5.25" customHeight="1" x14ac:dyDescent="0.2">
      <c r="B5" s="273"/>
      <c r="C5" s="275"/>
      <c r="D5" s="275"/>
      <c r="E5" s="275"/>
      <c r="F5" s="275"/>
      <c r="G5" s="275"/>
      <c r="H5" s="275"/>
      <c r="I5" s="275"/>
      <c r="J5" s="275"/>
      <c r="K5" s="274"/>
    </row>
    <row r="6" spans="2:11" s="1" customFormat="1" ht="15" customHeight="1" x14ac:dyDescent="0.2">
      <c r="B6" s="273"/>
      <c r="C6" s="550" t="s">
        <v>2022</v>
      </c>
      <c r="D6" s="550"/>
      <c r="E6" s="550"/>
      <c r="F6" s="550"/>
      <c r="G6" s="550"/>
      <c r="H6" s="550"/>
      <c r="I6" s="550"/>
      <c r="J6" s="550"/>
      <c r="K6" s="274"/>
    </row>
    <row r="7" spans="2:11" s="1" customFormat="1" ht="15" customHeight="1" x14ac:dyDescent="0.2">
      <c r="B7" s="277"/>
      <c r="C7" s="550" t="s">
        <v>2023</v>
      </c>
      <c r="D7" s="550"/>
      <c r="E7" s="550"/>
      <c r="F7" s="550"/>
      <c r="G7" s="550"/>
      <c r="H7" s="550"/>
      <c r="I7" s="550"/>
      <c r="J7" s="550"/>
      <c r="K7" s="274"/>
    </row>
    <row r="8" spans="2:11" s="1" customFormat="1" ht="12.75" customHeight="1" x14ac:dyDescent="0.2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pans="2:11" s="1" customFormat="1" ht="15" customHeight="1" x14ac:dyDescent="0.2">
      <c r="B9" s="277"/>
      <c r="C9" s="550" t="s">
        <v>2024</v>
      </c>
      <c r="D9" s="550"/>
      <c r="E9" s="550"/>
      <c r="F9" s="550"/>
      <c r="G9" s="550"/>
      <c r="H9" s="550"/>
      <c r="I9" s="550"/>
      <c r="J9" s="550"/>
      <c r="K9" s="274"/>
    </row>
    <row r="10" spans="2:11" s="1" customFormat="1" ht="15" customHeight="1" x14ac:dyDescent="0.2">
      <c r="B10" s="277"/>
      <c r="C10" s="276"/>
      <c r="D10" s="550" t="s">
        <v>2025</v>
      </c>
      <c r="E10" s="550"/>
      <c r="F10" s="550"/>
      <c r="G10" s="550"/>
      <c r="H10" s="550"/>
      <c r="I10" s="550"/>
      <c r="J10" s="550"/>
      <c r="K10" s="274"/>
    </row>
    <row r="11" spans="2:11" s="1" customFormat="1" ht="15" customHeight="1" x14ac:dyDescent="0.2">
      <c r="B11" s="277"/>
      <c r="C11" s="278"/>
      <c r="D11" s="550" t="s">
        <v>2026</v>
      </c>
      <c r="E11" s="550"/>
      <c r="F11" s="550"/>
      <c r="G11" s="550"/>
      <c r="H11" s="550"/>
      <c r="I11" s="550"/>
      <c r="J11" s="550"/>
      <c r="K11" s="274"/>
    </row>
    <row r="12" spans="2:11" s="1" customFormat="1" ht="15" customHeight="1" x14ac:dyDescent="0.2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pans="2:11" s="1" customFormat="1" ht="15" customHeight="1" x14ac:dyDescent="0.2">
      <c r="B13" s="277"/>
      <c r="C13" s="278"/>
      <c r="D13" s="279" t="s">
        <v>2027</v>
      </c>
      <c r="E13" s="276"/>
      <c r="F13" s="276"/>
      <c r="G13" s="276"/>
      <c r="H13" s="276"/>
      <c r="I13" s="276"/>
      <c r="J13" s="276"/>
      <c r="K13" s="274"/>
    </row>
    <row r="14" spans="2:11" s="1" customFormat="1" ht="12.75" customHeight="1" x14ac:dyDescent="0.2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pans="2:11" s="1" customFormat="1" ht="15" customHeight="1" x14ac:dyDescent="0.2">
      <c r="B15" s="277"/>
      <c r="C15" s="278"/>
      <c r="D15" s="550" t="s">
        <v>2028</v>
      </c>
      <c r="E15" s="550"/>
      <c r="F15" s="550"/>
      <c r="G15" s="550"/>
      <c r="H15" s="550"/>
      <c r="I15" s="550"/>
      <c r="J15" s="550"/>
      <c r="K15" s="274"/>
    </row>
    <row r="16" spans="2:11" s="1" customFormat="1" ht="15" customHeight="1" x14ac:dyDescent="0.2">
      <c r="B16" s="277"/>
      <c r="C16" s="278"/>
      <c r="D16" s="550" t="s">
        <v>2029</v>
      </c>
      <c r="E16" s="550"/>
      <c r="F16" s="550"/>
      <c r="G16" s="550"/>
      <c r="H16" s="550"/>
      <c r="I16" s="550"/>
      <c r="J16" s="550"/>
      <c r="K16" s="274"/>
    </row>
    <row r="17" spans="2:11" s="1" customFormat="1" ht="15" customHeight="1" x14ac:dyDescent="0.2">
      <c r="B17" s="277"/>
      <c r="C17" s="278"/>
      <c r="D17" s="550" t="s">
        <v>2030</v>
      </c>
      <c r="E17" s="550"/>
      <c r="F17" s="550"/>
      <c r="G17" s="550"/>
      <c r="H17" s="550"/>
      <c r="I17" s="550"/>
      <c r="J17" s="550"/>
      <c r="K17" s="274"/>
    </row>
    <row r="18" spans="2:11" s="1" customFormat="1" ht="15" customHeight="1" x14ac:dyDescent="0.2">
      <c r="B18" s="277"/>
      <c r="C18" s="278"/>
      <c r="D18" s="278"/>
      <c r="E18" s="280" t="s">
        <v>81</v>
      </c>
      <c r="F18" s="550" t="s">
        <v>2031</v>
      </c>
      <c r="G18" s="550"/>
      <c r="H18" s="550"/>
      <c r="I18" s="550"/>
      <c r="J18" s="550"/>
      <c r="K18" s="274"/>
    </row>
    <row r="19" spans="2:11" s="1" customFormat="1" ht="15" customHeight="1" x14ac:dyDescent="0.2">
      <c r="B19" s="277"/>
      <c r="C19" s="278"/>
      <c r="D19" s="278"/>
      <c r="E19" s="280" t="s">
        <v>2032</v>
      </c>
      <c r="F19" s="550" t="s">
        <v>2033</v>
      </c>
      <c r="G19" s="550"/>
      <c r="H19" s="550"/>
      <c r="I19" s="550"/>
      <c r="J19" s="550"/>
      <c r="K19" s="274"/>
    </row>
    <row r="20" spans="2:11" s="1" customFormat="1" ht="15" customHeight="1" x14ac:dyDescent="0.2">
      <c r="B20" s="277"/>
      <c r="C20" s="278"/>
      <c r="D20" s="278"/>
      <c r="E20" s="280" t="s">
        <v>2034</v>
      </c>
      <c r="F20" s="550" t="s">
        <v>2035</v>
      </c>
      <c r="G20" s="550"/>
      <c r="H20" s="550"/>
      <c r="I20" s="550"/>
      <c r="J20" s="550"/>
      <c r="K20" s="274"/>
    </row>
    <row r="21" spans="2:11" s="1" customFormat="1" ht="15" customHeight="1" x14ac:dyDescent="0.2">
      <c r="B21" s="277"/>
      <c r="C21" s="278"/>
      <c r="D21" s="278"/>
      <c r="E21" s="280" t="s">
        <v>2036</v>
      </c>
      <c r="F21" s="550" t="s">
        <v>2037</v>
      </c>
      <c r="G21" s="550"/>
      <c r="H21" s="550"/>
      <c r="I21" s="550"/>
      <c r="J21" s="550"/>
      <c r="K21" s="274"/>
    </row>
    <row r="22" spans="2:11" s="1" customFormat="1" ht="15" customHeight="1" x14ac:dyDescent="0.2">
      <c r="B22" s="277"/>
      <c r="C22" s="278"/>
      <c r="D22" s="278"/>
      <c r="E22" s="280" t="s">
        <v>2038</v>
      </c>
      <c r="F22" s="550" t="s">
        <v>2039</v>
      </c>
      <c r="G22" s="550"/>
      <c r="H22" s="550"/>
      <c r="I22" s="550"/>
      <c r="J22" s="550"/>
      <c r="K22" s="274"/>
    </row>
    <row r="23" spans="2:11" s="1" customFormat="1" ht="15" customHeight="1" x14ac:dyDescent="0.2">
      <c r="B23" s="277"/>
      <c r="C23" s="278"/>
      <c r="D23" s="278"/>
      <c r="E23" s="280" t="s">
        <v>88</v>
      </c>
      <c r="F23" s="550" t="s">
        <v>2040</v>
      </c>
      <c r="G23" s="550"/>
      <c r="H23" s="550"/>
      <c r="I23" s="550"/>
      <c r="J23" s="550"/>
      <c r="K23" s="274"/>
    </row>
    <row r="24" spans="2:11" s="1" customFormat="1" ht="12.75" customHeight="1" x14ac:dyDescent="0.2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pans="2:11" s="1" customFormat="1" ht="15" customHeight="1" x14ac:dyDescent="0.2">
      <c r="B25" s="277"/>
      <c r="C25" s="550" t="s">
        <v>2041</v>
      </c>
      <c r="D25" s="550"/>
      <c r="E25" s="550"/>
      <c r="F25" s="550"/>
      <c r="G25" s="550"/>
      <c r="H25" s="550"/>
      <c r="I25" s="550"/>
      <c r="J25" s="550"/>
      <c r="K25" s="274"/>
    </row>
    <row r="26" spans="2:11" s="1" customFormat="1" ht="15" customHeight="1" x14ac:dyDescent="0.2">
      <c r="B26" s="277"/>
      <c r="C26" s="550" t="s">
        <v>2042</v>
      </c>
      <c r="D26" s="550"/>
      <c r="E26" s="550"/>
      <c r="F26" s="550"/>
      <c r="G26" s="550"/>
      <c r="H26" s="550"/>
      <c r="I26" s="550"/>
      <c r="J26" s="550"/>
      <c r="K26" s="274"/>
    </row>
    <row r="27" spans="2:11" s="1" customFormat="1" ht="15" customHeight="1" x14ac:dyDescent="0.2">
      <c r="B27" s="277"/>
      <c r="C27" s="276"/>
      <c r="D27" s="550" t="s">
        <v>2043</v>
      </c>
      <c r="E27" s="550"/>
      <c r="F27" s="550"/>
      <c r="G27" s="550"/>
      <c r="H27" s="550"/>
      <c r="I27" s="550"/>
      <c r="J27" s="550"/>
      <c r="K27" s="274"/>
    </row>
    <row r="28" spans="2:11" s="1" customFormat="1" ht="15" customHeight="1" x14ac:dyDescent="0.2">
      <c r="B28" s="277"/>
      <c r="C28" s="278"/>
      <c r="D28" s="550" t="s">
        <v>2044</v>
      </c>
      <c r="E28" s="550"/>
      <c r="F28" s="550"/>
      <c r="G28" s="550"/>
      <c r="H28" s="550"/>
      <c r="I28" s="550"/>
      <c r="J28" s="550"/>
      <c r="K28" s="274"/>
    </row>
    <row r="29" spans="2:11" s="1" customFormat="1" ht="12.75" customHeight="1" x14ac:dyDescent="0.2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pans="2:11" s="1" customFormat="1" ht="15" customHeight="1" x14ac:dyDescent="0.2">
      <c r="B30" s="277"/>
      <c r="C30" s="278"/>
      <c r="D30" s="550" t="s">
        <v>2045</v>
      </c>
      <c r="E30" s="550"/>
      <c r="F30" s="550"/>
      <c r="G30" s="550"/>
      <c r="H30" s="550"/>
      <c r="I30" s="550"/>
      <c r="J30" s="550"/>
      <c r="K30" s="274"/>
    </row>
    <row r="31" spans="2:11" s="1" customFormat="1" ht="15" customHeight="1" x14ac:dyDescent="0.2">
      <c r="B31" s="277"/>
      <c r="C31" s="278"/>
      <c r="D31" s="550" t="s">
        <v>2046</v>
      </c>
      <c r="E31" s="550"/>
      <c r="F31" s="550"/>
      <c r="G31" s="550"/>
      <c r="H31" s="550"/>
      <c r="I31" s="550"/>
      <c r="J31" s="550"/>
      <c r="K31" s="274"/>
    </row>
    <row r="32" spans="2:11" s="1" customFormat="1" ht="12.75" customHeight="1" x14ac:dyDescent="0.2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pans="2:11" s="1" customFormat="1" ht="15" customHeight="1" x14ac:dyDescent="0.2">
      <c r="B33" s="277"/>
      <c r="C33" s="278"/>
      <c r="D33" s="550" t="s">
        <v>2047</v>
      </c>
      <c r="E33" s="550"/>
      <c r="F33" s="550"/>
      <c r="G33" s="550"/>
      <c r="H33" s="550"/>
      <c r="I33" s="550"/>
      <c r="J33" s="550"/>
      <c r="K33" s="274"/>
    </row>
    <row r="34" spans="2:11" s="1" customFormat="1" ht="15" customHeight="1" x14ac:dyDescent="0.2">
      <c r="B34" s="277"/>
      <c r="C34" s="278"/>
      <c r="D34" s="550" t="s">
        <v>2048</v>
      </c>
      <c r="E34" s="550"/>
      <c r="F34" s="550"/>
      <c r="G34" s="550"/>
      <c r="H34" s="550"/>
      <c r="I34" s="550"/>
      <c r="J34" s="550"/>
      <c r="K34" s="274"/>
    </row>
    <row r="35" spans="2:11" s="1" customFormat="1" ht="15" customHeight="1" x14ac:dyDescent="0.2">
      <c r="B35" s="277"/>
      <c r="C35" s="278"/>
      <c r="D35" s="550" t="s">
        <v>2049</v>
      </c>
      <c r="E35" s="550"/>
      <c r="F35" s="550"/>
      <c r="G35" s="550"/>
      <c r="H35" s="550"/>
      <c r="I35" s="550"/>
      <c r="J35" s="550"/>
      <c r="K35" s="274"/>
    </row>
    <row r="36" spans="2:11" s="1" customFormat="1" ht="15" customHeight="1" x14ac:dyDescent="0.2">
      <c r="B36" s="277"/>
      <c r="C36" s="278"/>
      <c r="D36" s="276"/>
      <c r="E36" s="279" t="s">
        <v>145</v>
      </c>
      <c r="F36" s="276"/>
      <c r="G36" s="550" t="s">
        <v>2050</v>
      </c>
      <c r="H36" s="550"/>
      <c r="I36" s="550"/>
      <c r="J36" s="550"/>
      <c r="K36" s="274"/>
    </row>
    <row r="37" spans="2:11" s="1" customFormat="1" ht="30.75" customHeight="1" x14ac:dyDescent="0.2">
      <c r="B37" s="277"/>
      <c r="C37" s="278"/>
      <c r="D37" s="276"/>
      <c r="E37" s="279" t="s">
        <v>2051</v>
      </c>
      <c r="F37" s="276"/>
      <c r="G37" s="550" t="s">
        <v>2052</v>
      </c>
      <c r="H37" s="550"/>
      <c r="I37" s="550"/>
      <c r="J37" s="550"/>
      <c r="K37" s="274"/>
    </row>
    <row r="38" spans="2:11" s="1" customFormat="1" ht="15" customHeight="1" x14ac:dyDescent="0.2">
      <c r="B38" s="277"/>
      <c r="C38" s="278"/>
      <c r="D38" s="276"/>
      <c r="E38" s="279" t="s">
        <v>56</v>
      </c>
      <c r="F38" s="276"/>
      <c r="G38" s="550" t="s">
        <v>2053</v>
      </c>
      <c r="H38" s="550"/>
      <c r="I38" s="550"/>
      <c r="J38" s="550"/>
      <c r="K38" s="274"/>
    </row>
    <row r="39" spans="2:11" s="1" customFormat="1" ht="15" customHeight="1" x14ac:dyDescent="0.2">
      <c r="B39" s="277"/>
      <c r="C39" s="278"/>
      <c r="D39" s="276"/>
      <c r="E39" s="279" t="s">
        <v>57</v>
      </c>
      <c r="F39" s="276"/>
      <c r="G39" s="550" t="s">
        <v>2054</v>
      </c>
      <c r="H39" s="550"/>
      <c r="I39" s="550"/>
      <c r="J39" s="550"/>
      <c r="K39" s="274"/>
    </row>
    <row r="40" spans="2:11" s="1" customFormat="1" ht="15" customHeight="1" x14ac:dyDescent="0.2">
      <c r="B40" s="277"/>
      <c r="C40" s="278"/>
      <c r="D40" s="276"/>
      <c r="E40" s="279" t="s">
        <v>146</v>
      </c>
      <c r="F40" s="276"/>
      <c r="G40" s="550" t="s">
        <v>2055</v>
      </c>
      <c r="H40" s="550"/>
      <c r="I40" s="550"/>
      <c r="J40" s="550"/>
      <c r="K40" s="274"/>
    </row>
    <row r="41" spans="2:11" s="1" customFormat="1" ht="15" customHeight="1" x14ac:dyDescent="0.2">
      <c r="B41" s="277"/>
      <c r="C41" s="278"/>
      <c r="D41" s="276"/>
      <c r="E41" s="279" t="s">
        <v>147</v>
      </c>
      <c r="F41" s="276"/>
      <c r="G41" s="550" t="s">
        <v>2056</v>
      </c>
      <c r="H41" s="550"/>
      <c r="I41" s="550"/>
      <c r="J41" s="550"/>
      <c r="K41" s="274"/>
    </row>
    <row r="42" spans="2:11" s="1" customFormat="1" ht="15" customHeight="1" x14ac:dyDescent="0.2">
      <c r="B42" s="277"/>
      <c r="C42" s="278"/>
      <c r="D42" s="276"/>
      <c r="E42" s="279" t="s">
        <v>2057</v>
      </c>
      <c r="F42" s="276"/>
      <c r="G42" s="550" t="s">
        <v>2058</v>
      </c>
      <c r="H42" s="550"/>
      <c r="I42" s="550"/>
      <c r="J42" s="550"/>
      <c r="K42" s="274"/>
    </row>
    <row r="43" spans="2:11" s="1" customFormat="1" ht="15" customHeight="1" x14ac:dyDescent="0.2">
      <c r="B43" s="277"/>
      <c r="C43" s="278"/>
      <c r="D43" s="276"/>
      <c r="E43" s="279"/>
      <c r="F43" s="276"/>
      <c r="G43" s="550" t="s">
        <v>2059</v>
      </c>
      <c r="H43" s="550"/>
      <c r="I43" s="550"/>
      <c r="J43" s="550"/>
      <c r="K43" s="274"/>
    </row>
    <row r="44" spans="2:11" s="1" customFormat="1" ht="15" customHeight="1" x14ac:dyDescent="0.2">
      <c r="B44" s="277"/>
      <c r="C44" s="278"/>
      <c r="D44" s="276"/>
      <c r="E44" s="279" t="s">
        <v>2060</v>
      </c>
      <c r="F44" s="276"/>
      <c r="G44" s="550" t="s">
        <v>2061</v>
      </c>
      <c r="H44" s="550"/>
      <c r="I44" s="550"/>
      <c r="J44" s="550"/>
      <c r="K44" s="274"/>
    </row>
    <row r="45" spans="2:11" s="1" customFormat="1" ht="15" customHeight="1" x14ac:dyDescent="0.2">
      <c r="B45" s="277"/>
      <c r="C45" s="278"/>
      <c r="D45" s="276"/>
      <c r="E45" s="279" t="s">
        <v>149</v>
      </c>
      <c r="F45" s="276"/>
      <c r="G45" s="550" t="s">
        <v>2062</v>
      </c>
      <c r="H45" s="550"/>
      <c r="I45" s="550"/>
      <c r="J45" s="550"/>
      <c r="K45" s="274"/>
    </row>
    <row r="46" spans="2:11" s="1" customFormat="1" ht="12.75" customHeight="1" x14ac:dyDescent="0.2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pans="2:11" s="1" customFormat="1" ht="15" customHeight="1" x14ac:dyDescent="0.2">
      <c r="B47" s="277"/>
      <c r="C47" s="278"/>
      <c r="D47" s="550" t="s">
        <v>2063</v>
      </c>
      <c r="E47" s="550"/>
      <c r="F47" s="550"/>
      <c r="G47" s="550"/>
      <c r="H47" s="550"/>
      <c r="I47" s="550"/>
      <c r="J47" s="550"/>
      <c r="K47" s="274"/>
    </row>
    <row r="48" spans="2:11" s="1" customFormat="1" ht="15" customHeight="1" x14ac:dyDescent="0.2">
      <c r="B48" s="277"/>
      <c r="C48" s="278"/>
      <c r="D48" s="278"/>
      <c r="E48" s="550" t="s">
        <v>2064</v>
      </c>
      <c r="F48" s="550"/>
      <c r="G48" s="550"/>
      <c r="H48" s="550"/>
      <c r="I48" s="550"/>
      <c r="J48" s="550"/>
      <c r="K48" s="274"/>
    </row>
    <row r="49" spans="2:11" s="1" customFormat="1" ht="15" customHeight="1" x14ac:dyDescent="0.2">
      <c r="B49" s="277"/>
      <c r="C49" s="278"/>
      <c r="D49" s="278"/>
      <c r="E49" s="550" t="s">
        <v>2065</v>
      </c>
      <c r="F49" s="550"/>
      <c r="G49" s="550"/>
      <c r="H49" s="550"/>
      <c r="I49" s="550"/>
      <c r="J49" s="550"/>
      <c r="K49" s="274"/>
    </row>
    <row r="50" spans="2:11" s="1" customFormat="1" ht="15" customHeight="1" x14ac:dyDescent="0.2">
      <c r="B50" s="277"/>
      <c r="C50" s="278"/>
      <c r="D50" s="278"/>
      <c r="E50" s="550" t="s">
        <v>2066</v>
      </c>
      <c r="F50" s="550"/>
      <c r="G50" s="550"/>
      <c r="H50" s="550"/>
      <c r="I50" s="550"/>
      <c r="J50" s="550"/>
      <c r="K50" s="274"/>
    </row>
    <row r="51" spans="2:11" s="1" customFormat="1" ht="15" customHeight="1" x14ac:dyDescent="0.2">
      <c r="B51" s="277"/>
      <c r="C51" s="278"/>
      <c r="D51" s="550" t="s">
        <v>2067</v>
      </c>
      <c r="E51" s="550"/>
      <c r="F51" s="550"/>
      <c r="G51" s="550"/>
      <c r="H51" s="550"/>
      <c r="I51" s="550"/>
      <c r="J51" s="550"/>
      <c r="K51" s="274"/>
    </row>
    <row r="52" spans="2:11" s="1" customFormat="1" ht="25.5" customHeight="1" x14ac:dyDescent="0.3">
      <c r="B52" s="273"/>
      <c r="C52" s="551" t="s">
        <v>2068</v>
      </c>
      <c r="D52" s="551"/>
      <c r="E52" s="551"/>
      <c r="F52" s="551"/>
      <c r="G52" s="551"/>
      <c r="H52" s="551"/>
      <c r="I52" s="551"/>
      <c r="J52" s="551"/>
      <c r="K52" s="274"/>
    </row>
    <row r="53" spans="2:11" s="1" customFormat="1" ht="5.25" customHeight="1" x14ac:dyDescent="0.2">
      <c r="B53" s="273"/>
      <c r="C53" s="275"/>
      <c r="D53" s="275"/>
      <c r="E53" s="275"/>
      <c r="F53" s="275"/>
      <c r="G53" s="275"/>
      <c r="H53" s="275"/>
      <c r="I53" s="275"/>
      <c r="J53" s="275"/>
      <c r="K53" s="274"/>
    </row>
    <row r="54" spans="2:11" s="1" customFormat="1" ht="15" customHeight="1" x14ac:dyDescent="0.2">
      <c r="B54" s="273"/>
      <c r="C54" s="550" t="s">
        <v>2069</v>
      </c>
      <c r="D54" s="550"/>
      <c r="E54" s="550"/>
      <c r="F54" s="550"/>
      <c r="G54" s="550"/>
      <c r="H54" s="550"/>
      <c r="I54" s="550"/>
      <c r="J54" s="550"/>
      <c r="K54" s="274"/>
    </row>
    <row r="55" spans="2:11" s="1" customFormat="1" ht="15" customHeight="1" x14ac:dyDescent="0.2">
      <c r="B55" s="273"/>
      <c r="C55" s="550" t="s">
        <v>2070</v>
      </c>
      <c r="D55" s="550"/>
      <c r="E55" s="550"/>
      <c r="F55" s="550"/>
      <c r="G55" s="550"/>
      <c r="H55" s="550"/>
      <c r="I55" s="550"/>
      <c r="J55" s="550"/>
      <c r="K55" s="274"/>
    </row>
    <row r="56" spans="2:11" s="1" customFormat="1" ht="12.75" customHeight="1" x14ac:dyDescent="0.2">
      <c r="B56" s="273"/>
      <c r="C56" s="276"/>
      <c r="D56" s="276"/>
      <c r="E56" s="276"/>
      <c r="F56" s="276"/>
      <c r="G56" s="276"/>
      <c r="H56" s="276"/>
      <c r="I56" s="276"/>
      <c r="J56" s="276"/>
      <c r="K56" s="274"/>
    </row>
    <row r="57" spans="2:11" s="1" customFormat="1" ht="15" customHeight="1" x14ac:dyDescent="0.2">
      <c r="B57" s="273"/>
      <c r="C57" s="550" t="s">
        <v>2071</v>
      </c>
      <c r="D57" s="550"/>
      <c r="E57" s="550"/>
      <c r="F57" s="550"/>
      <c r="G57" s="550"/>
      <c r="H57" s="550"/>
      <c r="I57" s="550"/>
      <c r="J57" s="550"/>
      <c r="K57" s="274"/>
    </row>
    <row r="58" spans="2:11" s="1" customFormat="1" ht="15" customHeight="1" x14ac:dyDescent="0.2">
      <c r="B58" s="273"/>
      <c r="C58" s="278"/>
      <c r="D58" s="550" t="s">
        <v>2072</v>
      </c>
      <c r="E58" s="550"/>
      <c r="F58" s="550"/>
      <c r="G58" s="550"/>
      <c r="H58" s="550"/>
      <c r="I58" s="550"/>
      <c r="J58" s="550"/>
      <c r="K58" s="274"/>
    </row>
    <row r="59" spans="2:11" s="1" customFormat="1" ht="15" customHeight="1" x14ac:dyDescent="0.2">
      <c r="B59" s="273"/>
      <c r="C59" s="278"/>
      <c r="D59" s="550" t="s">
        <v>2073</v>
      </c>
      <c r="E59" s="550"/>
      <c r="F59" s="550"/>
      <c r="G59" s="550"/>
      <c r="H59" s="550"/>
      <c r="I59" s="550"/>
      <c r="J59" s="550"/>
      <c r="K59" s="274"/>
    </row>
    <row r="60" spans="2:11" s="1" customFormat="1" ht="15" customHeight="1" x14ac:dyDescent="0.2">
      <c r="B60" s="273"/>
      <c r="C60" s="278"/>
      <c r="D60" s="550" t="s">
        <v>2074</v>
      </c>
      <c r="E60" s="550"/>
      <c r="F60" s="550"/>
      <c r="G60" s="550"/>
      <c r="H60" s="550"/>
      <c r="I60" s="550"/>
      <c r="J60" s="550"/>
      <c r="K60" s="274"/>
    </row>
    <row r="61" spans="2:11" s="1" customFormat="1" ht="15" customHeight="1" x14ac:dyDescent="0.2">
      <c r="B61" s="273"/>
      <c r="C61" s="278"/>
      <c r="D61" s="550" t="s">
        <v>2075</v>
      </c>
      <c r="E61" s="550"/>
      <c r="F61" s="550"/>
      <c r="G61" s="550"/>
      <c r="H61" s="550"/>
      <c r="I61" s="550"/>
      <c r="J61" s="550"/>
      <c r="K61" s="274"/>
    </row>
    <row r="62" spans="2:11" s="1" customFormat="1" ht="15" customHeight="1" x14ac:dyDescent="0.2">
      <c r="B62" s="273"/>
      <c r="C62" s="278"/>
      <c r="D62" s="553" t="s">
        <v>2076</v>
      </c>
      <c r="E62" s="553"/>
      <c r="F62" s="553"/>
      <c r="G62" s="553"/>
      <c r="H62" s="553"/>
      <c r="I62" s="553"/>
      <c r="J62" s="553"/>
      <c r="K62" s="274"/>
    </row>
    <row r="63" spans="2:11" s="1" customFormat="1" ht="15" customHeight="1" x14ac:dyDescent="0.2">
      <c r="B63" s="273"/>
      <c r="C63" s="278"/>
      <c r="D63" s="550" t="s">
        <v>2077</v>
      </c>
      <c r="E63" s="550"/>
      <c r="F63" s="550"/>
      <c r="G63" s="550"/>
      <c r="H63" s="550"/>
      <c r="I63" s="550"/>
      <c r="J63" s="550"/>
      <c r="K63" s="274"/>
    </row>
    <row r="64" spans="2:11" s="1" customFormat="1" ht="12.75" customHeight="1" x14ac:dyDescent="0.2">
      <c r="B64" s="273"/>
      <c r="C64" s="278"/>
      <c r="D64" s="278"/>
      <c r="E64" s="281"/>
      <c r="F64" s="278"/>
      <c r="G64" s="278"/>
      <c r="H64" s="278"/>
      <c r="I64" s="278"/>
      <c r="J64" s="278"/>
      <c r="K64" s="274"/>
    </row>
    <row r="65" spans="2:11" s="1" customFormat="1" ht="15" customHeight="1" x14ac:dyDescent="0.2">
      <c r="B65" s="273"/>
      <c r="C65" s="278"/>
      <c r="D65" s="550" t="s">
        <v>2078</v>
      </c>
      <c r="E65" s="550"/>
      <c r="F65" s="550"/>
      <c r="G65" s="550"/>
      <c r="H65" s="550"/>
      <c r="I65" s="550"/>
      <c r="J65" s="550"/>
      <c r="K65" s="274"/>
    </row>
    <row r="66" spans="2:11" s="1" customFormat="1" ht="15" customHeight="1" x14ac:dyDescent="0.2">
      <c r="B66" s="273"/>
      <c r="C66" s="278"/>
      <c r="D66" s="553" t="s">
        <v>2079</v>
      </c>
      <c r="E66" s="553"/>
      <c r="F66" s="553"/>
      <c r="G66" s="553"/>
      <c r="H66" s="553"/>
      <c r="I66" s="553"/>
      <c r="J66" s="553"/>
      <c r="K66" s="274"/>
    </row>
    <row r="67" spans="2:11" s="1" customFormat="1" ht="15" customHeight="1" x14ac:dyDescent="0.2">
      <c r="B67" s="273"/>
      <c r="C67" s="278"/>
      <c r="D67" s="550" t="s">
        <v>2080</v>
      </c>
      <c r="E67" s="550"/>
      <c r="F67" s="550"/>
      <c r="G67" s="550"/>
      <c r="H67" s="550"/>
      <c r="I67" s="550"/>
      <c r="J67" s="550"/>
      <c r="K67" s="274"/>
    </row>
    <row r="68" spans="2:11" s="1" customFormat="1" ht="15" customHeight="1" x14ac:dyDescent="0.2">
      <c r="B68" s="273"/>
      <c r="C68" s="278"/>
      <c r="D68" s="550" t="s">
        <v>2081</v>
      </c>
      <c r="E68" s="550"/>
      <c r="F68" s="550"/>
      <c r="G68" s="550"/>
      <c r="H68" s="550"/>
      <c r="I68" s="550"/>
      <c r="J68" s="550"/>
      <c r="K68" s="274"/>
    </row>
    <row r="69" spans="2:11" s="1" customFormat="1" ht="15" customHeight="1" x14ac:dyDescent="0.2">
      <c r="B69" s="273"/>
      <c r="C69" s="278"/>
      <c r="D69" s="550" t="s">
        <v>2082</v>
      </c>
      <c r="E69" s="550"/>
      <c r="F69" s="550"/>
      <c r="G69" s="550"/>
      <c r="H69" s="550"/>
      <c r="I69" s="550"/>
      <c r="J69" s="550"/>
      <c r="K69" s="274"/>
    </row>
    <row r="70" spans="2:11" s="1" customFormat="1" ht="15" customHeight="1" x14ac:dyDescent="0.2">
      <c r="B70" s="273"/>
      <c r="C70" s="278"/>
      <c r="D70" s="550" t="s">
        <v>2083</v>
      </c>
      <c r="E70" s="550"/>
      <c r="F70" s="550"/>
      <c r="G70" s="550"/>
      <c r="H70" s="550"/>
      <c r="I70" s="550"/>
      <c r="J70" s="550"/>
      <c r="K70" s="274"/>
    </row>
    <row r="71" spans="2:11" s="1" customFormat="1" ht="12.75" customHeight="1" x14ac:dyDescent="0.2">
      <c r="B71" s="282"/>
      <c r="C71" s="283"/>
      <c r="D71" s="283"/>
      <c r="E71" s="283"/>
      <c r="F71" s="283"/>
      <c r="G71" s="283"/>
      <c r="H71" s="283"/>
      <c r="I71" s="283"/>
      <c r="J71" s="283"/>
      <c r="K71" s="284"/>
    </row>
    <row r="72" spans="2:11" s="1" customFormat="1" ht="18.75" customHeight="1" x14ac:dyDescent="0.2">
      <c r="B72" s="285"/>
      <c r="C72" s="285"/>
      <c r="D72" s="285"/>
      <c r="E72" s="285"/>
      <c r="F72" s="285"/>
      <c r="G72" s="285"/>
      <c r="H72" s="285"/>
      <c r="I72" s="285"/>
      <c r="J72" s="285"/>
      <c r="K72" s="286"/>
    </row>
    <row r="73" spans="2:11" s="1" customFormat="1" ht="18.75" customHeight="1" x14ac:dyDescent="0.2">
      <c r="B73" s="286"/>
      <c r="C73" s="286"/>
      <c r="D73" s="286"/>
      <c r="E73" s="286"/>
      <c r="F73" s="286"/>
      <c r="G73" s="286"/>
      <c r="H73" s="286"/>
      <c r="I73" s="286"/>
      <c r="J73" s="286"/>
      <c r="K73" s="286"/>
    </row>
    <row r="74" spans="2:11" s="1" customFormat="1" ht="7.5" customHeight="1" x14ac:dyDescent="0.2">
      <c r="B74" s="287"/>
      <c r="C74" s="288"/>
      <c r="D74" s="288"/>
      <c r="E74" s="288"/>
      <c r="F74" s="288"/>
      <c r="G74" s="288"/>
      <c r="H74" s="288"/>
      <c r="I74" s="288"/>
      <c r="J74" s="288"/>
      <c r="K74" s="289"/>
    </row>
    <row r="75" spans="2:11" s="1" customFormat="1" ht="45" customHeight="1" x14ac:dyDescent="0.2">
      <c r="B75" s="290"/>
      <c r="C75" s="554" t="s">
        <v>2084</v>
      </c>
      <c r="D75" s="554"/>
      <c r="E75" s="554"/>
      <c r="F75" s="554"/>
      <c r="G75" s="554"/>
      <c r="H75" s="554"/>
      <c r="I75" s="554"/>
      <c r="J75" s="554"/>
      <c r="K75" s="291"/>
    </row>
    <row r="76" spans="2:11" s="1" customFormat="1" ht="17.25" customHeight="1" x14ac:dyDescent="0.2">
      <c r="B76" s="290"/>
      <c r="C76" s="292" t="s">
        <v>2085</v>
      </c>
      <c r="D76" s="292"/>
      <c r="E76" s="292"/>
      <c r="F76" s="292" t="s">
        <v>2086</v>
      </c>
      <c r="G76" s="293"/>
      <c r="H76" s="292" t="s">
        <v>57</v>
      </c>
      <c r="I76" s="292" t="s">
        <v>60</v>
      </c>
      <c r="J76" s="292" t="s">
        <v>2087</v>
      </c>
      <c r="K76" s="291"/>
    </row>
    <row r="77" spans="2:11" s="1" customFormat="1" ht="17.25" customHeight="1" x14ac:dyDescent="0.2">
      <c r="B77" s="290"/>
      <c r="C77" s="294" t="s">
        <v>2088</v>
      </c>
      <c r="D77" s="294"/>
      <c r="E77" s="294"/>
      <c r="F77" s="295" t="s">
        <v>2089</v>
      </c>
      <c r="G77" s="296"/>
      <c r="H77" s="294"/>
      <c r="I77" s="294"/>
      <c r="J77" s="294" t="s">
        <v>2090</v>
      </c>
      <c r="K77" s="291"/>
    </row>
    <row r="78" spans="2:11" s="1" customFormat="1" ht="5.25" customHeight="1" x14ac:dyDescent="0.2">
      <c r="B78" s="290"/>
      <c r="C78" s="297"/>
      <c r="D78" s="297"/>
      <c r="E78" s="297"/>
      <c r="F78" s="297"/>
      <c r="G78" s="298"/>
      <c r="H78" s="297"/>
      <c r="I78" s="297"/>
      <c r="J78" s="297"/>
      <c r="K78" s="291"/>
    </row>
    <row r="79" spans="2:11" s="1" customFormat="1" ht="15" customHeight="1" x14ac:dyDescent="0.2">
      <c r="B79" s="290"/>
      <c r="C79" s="279" t="s">
        <v>56</v>
      </c>
      <c r="D79" s="299"/>
      <c r="E79" s="299"/>
      <c r="F79" s="300" t="s">
        <v>2091</v>
      </c>
      <c r="G79" s="301"/>
      <c r="H79" s="279" t="s">
        <v>2092</v>
      </c>
      <c r="I79" s="279" t="s">
        <v>2093</v>
      </c>
      <c r="J79" s="279">
        <v>20</v>
      </c>
      <c r="K79" s="291"/>
    </row>
    <row r="80" spans="2:11" s="1" customFormat="1" ht="15" customHeight="1" x14ac:dyDescent="0.2">
      <c r="B80" s="290"/>
      <c r="C80" s="279" t="s">
        <v>2094</v>
      </c>
      <c r="D80" s="279"/>
      <c r="E80" s="279"/>
      <c r="F80" s="300" t="s">
        <v>2091</v>
      </c>
      <c r="G80" s="301"/>
      <c r="H80" s="279" t="s">
        <v>2095</v>
      </c>
      <c r="I80" s="279" t="s">
        <v>2093</v>
      </c>
      <c r="J80" s="279">
        <v>120</v>
      </c>
      <c r="K80" s="291"/>
    </row>
    <row r="81" spans="2:11" s="1" customFormat="1" ht="15" customHeight="1" x14ac:dyDescent="0.2">
      <c r="B81" s="302"/>
      <c r="C81" s="279" t="s">
        <v>2096</v>
      </c>
      <c r="D81" s="279"/>
      <c r="E81" s="279"/>
      <c r="F81" s="300" t="s">
        <v>2097</v>
      </c>
      <c r="G81" s="301"/>
      <c r="H81" s="279" t="s">
        <v>2098</v>
      </c>
      <c r="I81" s="279" t="s">
        <v>2093</v>
      </c>
      <c r="J81" s="279">
        <v>50</v>
      </c>
      <c r="K81" s="291"/>
    </row>
    <row r="82" spans="2:11" s="1" customFormat="1" ht="15" customHeight="1" x14ac:dyDescent="0.2">
      <c r="B82" s="302"/>
      <c r="C82" s="279" t="s">
        <v>2099</v>
      </c>
      <c r="D82" s="279"/>
      <c r="E82" s="279"/>
      <c r="F82" s="300" t="s">
        <v>2091</v>
      </c>
      <c r="G82" s="301"/>
      <c r="H82" s="279" t="s">
        <v>2100</v>
      </c>
      <c r="I82" s="279" t="s">
        <v>2101</v>
      </c>
      <c r="J82" s="279"/>
      <c r="K82" s="291"/>
    </row>
    <row r="83" spans="2:11" s="1" customFormat="1" ht="15" customHeight="1" x14ac:dyDescent="0.2">
      <c r="B83" s="302"/>
      <c r="C83" s="303" t="s">
        <v>2102</v>
      </c>
      <c r="D83" s="303"/>
      <c r="E83" s="303"/>
      <c r="F83" s="304" t="s">
        <v>2097</v>
      </c>
      <c r="G83" s="303"/>
      <c r="H83" s="303" t="s">
        <v>2103</v>
      </c>
      <c r="I83" s="303" t="s">
        <v>2093</v>
      </c>
      <c r="J83" s="303">
        <v>15</v>
      </c>
      <c r="K83" s="291"/>
    </row>
    <row r="84" spans="2:11" s="1" customFormat="1" ht="15" customHeight="1" x14ac:dyDescent="0.2">
      <c r="B84" s="302"/>
      <c r="C84" s="303" t="s">
        <v>2104</v>
      </c>
      <c r="D84" s="303"/>
      <c r="E84" s="303"/>
      <c r="F84" s="304" t="s">
        <v>2097</v>
      </c>
      <c r="G84" s="303"/>
      <c r="H84" s="303" t="s">
        <v>2105</v>
      </c>
      <c r="I84" s="303" t="s">
        <v>2093</v>
      </c>
      <c r="J84" s="303">
        <v>15</v>
      </c>
      <c r="K84" s="291"/>
    </row>
    <row r="85" spans="2:11" s="1" customFormat="1" ht="15" customHeight="1" x14ac:dyDescent="0.2">
      <c r="B85" s="302"/>
      <c r="C85" s="303" t="s">
        <v>2106</v>
      </c>
      <c r="D85" s="303"/>
      <c r="E85" s="303"/>
      <c r="F85" s="304" t="s">
        <v>2097</v>
      </c>
      <c r="G85" s="303"/>
      <c r="H85" s="303" t="s">
        <v>2107</v>
      </c>
      <c r="I85" s="303" t="s">
        <v>2093</v>
      </c>
      <c r="J85" s="303">
        <v>20</v>
      </c>
      <c r="K85" s="291"/>
    </row>
    <row r="86" spans="2:11" s="1" customFormat="1" ht="15" customHeight="1" x14ac:dyDescent="0.2">
      <c r="B86" s="302"/>
      <c r="C86" s="303" t="s">
        <v>2108</v>
      </c>
      <c r="D86" s="303"/>
      <c r="E86" s="303"/>
      <c r="F86" s="304" t="s">
        <v>2097</v>
      </c>
      <c r="G86" s="303"/>
      <c r="H86" s="303" t="s">
        <v>2109</v>
      </c>
      <c r="I86" s="303" t="s">
        <v>2093</v>
      </c>
      <c r="J86" s="303">
        <v>20</v>
      </c>
      <c r="K86" s="291"/>
    </row>
    <row r="87" spans="2:11" s="1" customFormat="1" ht="15" customHeight="1" x14ac:dyDescent="0.2">
      <c r="B87" s="302"/>
      <c r="C87" s="279" t="s">
        <v>2110</v>
      </c>
      <c r="D87" s="279"/>
      <c r="E87" s="279"/>
      <c r="F87" s="300" t="s">
        <v>2097</v>
      </c>
      <c r="G87" s="301"/>
      <c r="H87" s="279" t="s">
        <v>2111</v>
      </c>
      <c r="I87" s="279" t="s">
        <v>2093</v>
      </c>
      <c r="J87" s="279">
        <v>50</v>
      </c>
      <c r="K87" s="291"/>
    </row>
    <row r="88" spans="2:11" s="1" customFormat="1" ht="15" customHeight="1" x14ac:dyDescent="0.2">
      <c r="B88" s="302"/>
      <c r="C88" s="279" t="s">
        <v>2112</v>
      </c>
      <c r="D88" s="279"/>
      <c r="E88" s="279"/>
      <c r="F88" s="300" t="s">
        <v>2097</v>
      </c>
      <c r="G88" s="301"/>
      <c r="H88" s="279" t="s">
        <v>2113</v>
      </c>
      <c r="I88" s="279" t="s">
        <v>2093</v>
      </c>
      <c r="J88" s="279">
        <v>20</v>
      </c>
      <c r="K88" s="291"/>
    </row>
    <row r="89" spans="2:11" s="1" customFormat="1" ht="15" customHeight="1" x14ac:dyDescent="0.2">
      <c r="B89" s="302"/>
      <c r="C89" s="279" t="s">
        <v>2114</v>
      </c>
      <c r="D89" s="279"/>
      <c r="E89" s="279"/>
      <c r="F89" s="300" t="s">
        <v>2097</v>
      </c>
      <c r="G89" s="301"/>
      <c r="H89" s="279" t="s">
        <v>2115</v>
      </c>
      <c r="I89" s="279" t="s">
        <v>2093</v>
      </c>
      <c r="J89" s="279">
        <v>20</v>
      </c>
      <c r="K89" s="291"/>
    </row>
    <row r="90" spans="2:11" s="1" customFormat="1" ht="15" customHeight="1" x14ac:dyDescent="0.2">
      <c r="B90" s="302"/>
      <c r="C90" s="279" t="s">
        <v>2116</v>
      </c>
      <c r="D90" s="279"/>
      <c r="E90" s="279"/>
      <c r="F90" s="300" t="s">
        <v>2097</v>
      </c>
      <c r="G90" s="301"/>
      <c r="H90" s="279" t="s">
        <v>2117</v>
      </c>
      <c r="I90" s="279" t="s">
        <v>2093</v>
      </c>
      <c r="J90" s="279">
        <v>50</v>
      </c>
      <c r="K90" s="291"/>
    </row>
    <row r="91" spans="2:11" s="1" customFormat="1" ht="15" customHeight="1" x14ac:dyDescent="0.2">
      <c r="B91" s="302"/>
      <c r="C91" s="279" t="s">
        <v>2118</v>
      </c>
      <c r="D91" s="279"/>
      <c r="E91" s="279"/>
      <c r="F91" s="300" t="s">
        <v>2097</v>
      </c>
      <c r="G91" s="301"/>
      <c r="H91" s="279" t="s">
        <v>2118</v>
      </c>
      <c r="I91" s="279" t="s">
        <v>2093</v>
      </c>
      <c r="J91" s="279">
        <v>50</v>
      </c>
      <c r="K91" s="291"/>
    </row>
    <row r="92" spans="2:11" s="1" customFormat="1" ht="15" customHeight="1" x14ac:dyDescent="0.2">
      <c r="B92" s="302"/>
      <c r="C92" s="279" t="s">
        <v>2119</v>
      </c>
      <c r="D92" s="279"/>
      <c r="E92" s="279"/>
      <c r="F92" s="300" t="s">
        <v>2097</v>
      </c>
      <c r="G92" s="301"/>
      <c r="H92" s="279" t="s">
        <v>2120</v>
      </c>
      <c r="I92" s="279" t="s">
        <v>2093</v>
      </c>
      <c r="J92" s="279">
        <v>255</v>
      </c>
      <c r="K92" s="291"/>
    </row>
    <row r="93" spans="2:11" s="1" customFormat="1" ht="15" customHeight="1" x14ac:dyDescent="0.2">
      <c r="B93" s="302"/>
      <c r="C93" s="279" t="s">
        <v>2121</v>
      </c>
      <c r="D93" s="279"/>
      <c r="E93" s="279"/>
      <c r="F93" s="300" t="s">
        <v>2091</v>
      </c>
      <c r="G93" s="301"/>
      <c r="H93" s="279" t="s">
        <v>2122</v>
      </c>
      <c r="I93" s="279" t="s">
        <v>2123</v>
      </c>
      <c r="J93" s="279"/>
      <c r="K93" s="291"/>
    </row>
    <row r="94" spans="2:11" s="1" customFormat="1" ht="15" customHeight="1" x14ac:dyDescent="0.2">
      <c r="B94" s="302"/>
      <c r="C94" s="279" t="s">
        <v>2124</v>
      </c>
      <c r="D94" s="279"/>
      <c r="E94" s="279"/>
      <c r="F94" s="300" t="s">
        <v>2091</v>
      </c>
      <c r="G94" s="301"/>
      <c r="H94" s="279" t="s">
        <v>2125</v>
      </c>
      <c r="I94" s="279" t="s">
        <v>2126</v>
      </c>
      <c r="J94" s="279"/>
      <c r="K94" s="291"/>
    </row>
    <row r="95" spans="2:11" s="1" customFormat="1" ht="15" customHeight="1" x14ac:dyDescent="0.2">
      <c r="B95" s="302"/>
      <c r="C95" s="279" t="s">
        <v>2127</v>
      </c>
      <c r="D95" s="279"/>
      <c r="E95" s="279"/>
      <c r="F95" s="300" t="s">
        <v>2091</v>
      </c>
      <c r="G95" s="301"/>
      <c r="H95" s="279" t="s">
        <v>2127</v>
      </c>
      <c r="I95" s="279" t="s">
        <v>2126</v>
      </c>
      <c r="J95" s="279"/>
      <c r="K95" s="291"/>
    </row>
    <row r="96" spans="2:11" s="1" customFormat="1" ht="15" customHeight="1" x14ac:dyDescent="0.2">
      <c r="B96" s="302"/>
      <c r="C96" s="279" t="s">
        <v>41</v>
      </c>
      <c r="D96" s="279"/>
      <c r="E96" s="279"/>
      <c r="F96" s="300" t="s">
        <v>2091</v>
      </c>
      <c r="G96" s="301"/>
      <c r="H96" s="279" t="s">
        <v>2128</v>
      </c>
      <c r="I96" s="279" t="s">
        <v>2126</v>
      </c>
      <c r="J96" s="279"/>
      <c r="K96" s="291"/>
    </row>
    <row r="97" spans="2:11" s="1" customFormat="1" ht="15" customHeight="1" x14ac:dyDescent="0.2">
      <c r="B97" s="302"/>
      <c r="C97" s="279" t="s">
        <v>51</v>
      </c>
      <c r="D97" s="279"/>
      <c r="E97" s="279"/>
      <c r="F97" s="300" t="s">
        <v>2091</v>
      </c>
      <c r="G97" s="301"/>
      <c r="H97" s="279" t="s">
        <v>2129</v>
      </c>
      <c r="I97" s="279" t="s">
        <v>2126</v>
      </c>
      <c r="J97" s="279"/>
      <c r="K97" s="291"/>
    </row>
    <row r="98" spans="2:11" s="1" customFormat="1" ht="15" customHeight="1" x14ac:dyDescent="0.2">
      <c r="B98" s="305"/>
      <c r="C98" s="306"/>
      <c r="D98" s="306"/>
      <c r="E98" s="306"/>
      <c r="F98" s="306"/>
      <c r="G98" s="306"/>
      <c r="H98" s="306"/>
      <c r="I98" s="306"/>
      <c r="J98" s="306"/>
      <c r="K98" s="307"/>
    </row>
    <row r="99" spans="2:11" s="1" customFormat="1" ht="18.75" customHeight="1" x14ac:dyDescent="0.2">
      <c r="B99" s="308"/>
      <c r="C99" s="309"/>
      <c r="D99" s="309"/>
      <c r="E99" s="309"/>
      <c r="F99" s="309"/>
      <c r="G99" s="309"/>
      <c r="H99" s="309"/>
      <c r="I99" s="309"/>
      <c r="J99" s="309"/>
      <c r="K99" s="308"/>
    </row>
    <row r="100" spans="2:11" s="1" customFormat="1" ht="18.75" customHeight="1" x14ac:dyDescent="0.2"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</row>
    <row r="101" spans="2:11" s="1" customFormat="1" ht="7.5" customHeight="1" x14ac:dyDescent="0.2">
      <c r="B101" s="287"/>
      <c r="C101" s="288"/>
      <c r="D101" s="288"/>
      <c r="E101" s="288"/>
      <c r="F101" s="288"/>
      <c r="G101" s="288"/>
      <c r="H101" s="288"/>
      <c r="I101" s="288"/>
      <c r="J101" s="288"/>
      <c r="K101" s="289"/>
    </row>
    <row r="102" spans="2:11" s="1" customFormat="1" ht="45" customHeight="1" x14ac:dyDescent="0.2">
      <c r="B102" s="290"/>
      <c r="C102" s="554" t="s">
        <v>2130</v>
      </c>
      <c r="D102" s="554"/>
      <c r="E102" s="554"/>
      <c r="F102" s="554"/>
      <c r="G102" s="554"/>
      <c r="H102" s="554"/>
      <c r="I102" s="554"/>
      <c r="J102" s="554"/>
      <c r="K102" s="291"/>
    </row>
    <row r="103" spans="2:11" s="1" customFormat="1" ht="17.25" customHeight="1" x14ac:dyDescent="0.2">
      <c r="B103" s="290"/>
      <c r="C103" s="292" t="s">
        <v>2085</v>
      </c>
      <c r="D103" s="292"/>
      <c r="E103" s="292"/>
      <c r="F103" s="292" t="s">
        <v>2086</v>
      </c>
      <c r="G103" s="293"/>
      <c r="H103" s="292" t="s">
        <v>57</v>
      </c>
      <c r="I103" s="292" t="s">
        <v>60</v>
      </c>
      <c r="J103" s="292" t="s">
        <v>2087</v>
      </c>
      <c r="K103" s="291"/>
    </row>
    <row r="104" spans="2:11" s="1" customFormat="1" ht="17.25" customHeight="1" x14ac:dyDescent="0.2">
      <c r="B104" s="290"/>
      <c r="C104" s="294" t="s">
        <v>2088</v>
      </c>
      <c r="D104" s="294"/>
      <c r="E104" s="294"/>
      <c r="F104" s="295" t="s">
        <v>2089</v>
      </c>
      <c r="G104" s="296"/>
      <c r="H104" s="294"/>
      <c r="I104" s="294"/>
      <c r="J104" s="294" t="s">
        <v>2090</v>
      </c>
      <c r="K104" s="291"/>
    </row>
    <row r="105" spans="2:11" s="1" customFormat="1" ht="5.25" customHeight="1" x14ac:dyDescent="0.2">
      <c r="B105" s="290"/>
      <c r="C105" s="292"/>
      <c r="D105" s="292"/>
      <c r="E105" s="292"/>
      <c r="F105" s="292"/>
      <c r="G105" s="310"/>
      <c r="H105" s="292"/>
      <c r="I105" s="292"/>
      <c r="J105" s="292"/>
      <c r="K105" s="291"/>
    </row>
    <row r="106" spans="2:11" s="1" customFormat="1" ht="15" customHeight="1" x14ac:dyDescent="0.2">
      <c r="B106" s="290"/>
      <c r="C106" s="279" t="s">
        <v>56</v>
      </c>
      <c r="D106" s="299"/>
      <c r="E106" s="299"/>
      <c r="F106" s="300" t="s">
        <v>2091</v>
      </c>
      <c r="G106" s="279"/>
      <c r="H106" s="279" t="s">
        <v>2131</v>
      </c>
      <c r="I106" s="279" t="s">
        <v>2093</v>
      </c>
      <c r="J106" s="279">
        <v>20</v>
      </c>
      <c r="K106" s="291"/>
    </row>
    <row r="107" spans="2:11" s="1" customFormat="1" ht="15" customHeight="1" x14ac:dyDescent="0.2">
      <c r="B107" s="290"/>
      <c r="C107" s="279" t="s">
        <v>2094</v>
      </c>
      <c r="D107" s="279"/>
      <c r="E107" s="279"/>
      <c r="F107" s="300" t="s">
        <v>2091</v>
      </c>
      <c r="G107" s="279"/>
      <c r="H107" s="279" t="s">
        <v>2131</v>
      </c>
      <c r="I107" s="279" t="s">
        <v>2093</v>
      </c>
      <c r="J107" s="279">
        <v>120</v>
      </c>
      <c r="K107" s="291"/>
    </row>
    <row r="108" spans="2:11" s="1" customFormat="1" ht="15" customHeight="1" x14ac:dyDescent="0.2">
      <c r="B108" s="302"/>
      <c r="C108" s="279" t="s">
        <v>2096</v>
      </c>
      <c r="D108" s="279"/>
      <c r="E108" s="279"/>
      <c r="F108" s="300" t="s">
        <v>2097</v>
      </c>
      <c r="G108" s="279"/>
      <c r="H108" s="279" t="s">
        <v>2131</v>
      </c>
      <c r="I108" s="279" t="s">
        <v>2093</v>
      </c>
      <c r="J108" s="279">
        <v>50</v>
      </c>
      <c r="K108" s="291"/>
    </row>
    <row r="109" spans="2:11" s="1" customFormat="1" ht="15" customHeight="1" x14ac:dyDescent="0.2">
      <c r="B109" s="302"/>
      <c r="C109" s="279" t="s">
        <v>2099</v>
      </c>
      <c r="D109" s="279"/>
      <c r="E109" s="279"/>
      <c r="F109" s="300" t="s">
        <v>2091</v>
      </c>
      <c r="G109" s="279"/>
      <c r="H109" s="279" t="s">
        <v>2131</v>
      </c>
      <c r="I109" s="279" t="s">
        <v>2101</v>
      </c>
      <c r="J109" s="279"/>
      <c r="K109" s="291"/>
    </row>
    <row r="110" spans="2:11" s="1" customFormat="1" ht="15" customHeight="1" x14ac:dyDescent="0.2">
      <c r="B110" s="302"/>
      <c r="C110" s="279" t="s">
        <v>2110</v>
      </c>
      <c r="D110" s="279"/>
      <c r="E110" s="279"/>
      <c r="F110" s="300" t="s">
        <v>2097</v>
      </c>
      <c r="G110" s="279"/>
      <c r="H110" s="279" t="s">
        <v>2131</v>
      </c>
      <c r="I110" s="279" t="s">
        <v>2093</v>
      </c>
      <c r="J110" s="279">
        <v>50</v>
      </c>
      <c r="K110" s="291"/>
    </row>
    <row r="111" spans="2:11" s="1" customFormat="1" ht="15" customHeight="1" x14ac:dyDescent="0.2">
      <c r="B111" s="302"/>
      <c r="C111" s="279" t="s">
        <v>2118</v>
      </c>
      <c r="D111" s="279"/>
      <c r="E111" s="279"/>
      <c r="F111" s="300" t="s">
        <v>2097</v>
      </c>
      <c r="G111" s="279"/>
      <c r="H111" s="279" t="s">
        <v>2131</v>
      </c>
      <c r="I111" s="279" t="s">
        <v>2093</v>
      </c>
      <c r="J111" s="279">
        <v>50</v>
      </c>
      <c r="K111" s="291"/>
    </row>
    <row r="112" spans="2:11" s="1" customFormat="1" ht="15" customHeight="1" x14ac:dyDescent="0.2">
      <c r="B112" s="302"/>
      <c r="C112" s="279" t="s">
        <v>2116</v>
      </c>
      <c r="D112" s="279"/>
      <c r="E112" s="279"/>
      <c r="F112" s="300" t="s">
        <v>2097</v>
      </c>
      <c r="G112" s="279"/>
      <c r="H112" s="279" t="s">
        <v>2131</v>
      </c>
      <c r="I112" s="279" t="s">
        <v>2093</v>
      </c>
      <c r="J112" s="279">
        <v>50</v>
      </c>
      <c r="K112" s="291"/>
    </row>
    <row r="113" spans="2:11" s="1" customFormat="1" ht="15" customHeight="1" x14ac:dyDescent="0.2">
      <c r="B113" s="302"/>
      <c r="C113" s="279" t="s">
        <v>56</v>
      </c>
      <c r="D113" s="279"/>
      <c r="E113" s="279"/>
      <c r="F113" s="300" t="s">
        <v>2091</v>
      </c>
      <c r="G113" s="279"/>
      <c r="H113" s="279" t="s">
        <v>2132</v>
      </c>
      <c r="I113" s="279" t="s">
        <v>2093</v>
      </c>
      <c r="J113" s="279">
        <v>20</v>
      </c>
      <c r="K113" s="291"/>
    </row>
    <row r="114" spans="2:11" s="1" customFormat="1" ht="15" customHeight="1" x14ac:dyDescent="0.2">
      <c r="B114" s="302"/>
      <c r="C114" s="279" t="s">
        <v>2133</v>
      </c>
      <c r="D114" s="279"/>
      <c r="E114" s="279"/>
      <c r="F114" s="300" t="s">
        <v>2091</v>
      </c>
      <c r="G114" s="279"/>
      <c r="H114" s="279" t="s">
        <v>2134</v>
      </c>
      <c r="I114" s="279" t="s">
        <v>2093</v>
      </c>
      <c r="J114" s="279">
        <v>120</v>
      </c>
      <c r="K114" s="291"/>
    </row>
    <row r="115" spans="2:11" s="1" customFormat="1" ht="15" customHeight="1" x14ac:dyDescent="0.2">
      <c r="B115" s="302"/>
      <c r="C115" s="279" t="s">
        <v>41</v>
      </c>
      <c r="D115" s="279"/>
      <c r="E115" s="279"/>
      <c r="F115" s="300" t="s">
        <v>2091</v>
      </c>
      <c r="G115" s="279"/>
      <c r="H115" s="279" t="s">
        <v>2135</v>
      </c>
      <c r="I115" s="279" t="s">
        <v>2126</v>
      </c>
      <c r="J115" s="279"/>
      <c r="K115" s="291"/>
    </row>
    <row r="116" spans="2:11" s="1" customFormat="1" ht="15" customHeight="1" x14ac:dyDescent="0.2">
      <c r="B116" s="302"/>
      <c r="C116" s="279" t="s">
        <v>51</v>
      </c>
      <c r="D116" s="279"/>
      <c r="E116" s="279"/>
      <c r="F116" s="300" t="s">
        <v>2091</v>
      </c>
      <c r="G116" s="279"/>
      <c r="H116" s="279" t="s">
        <v>2136</v>
      </c>
      <c r="I116" s="279" t="s">
        <v>2126</v>
      </c>
      <c r="J116" s="279"/>
      <c r="K116" s="291"/>
    </row>
    <row r="117" spans="2:11" s="1" customFormat="1" ht="15" customHeight="1" x14ac:dyDescent="0.2">
      <c r="B117" s="302"/>
      <c r="C117" s="279" t="s">
        <v>60</v>
      </c>
      <c r="D117" s="279"/>
      <c r="E117" s="279"/>
      <c r="F117" s="300" t="s">
        <v>2091</v>
      </c>
      <c r="G117" s="279"/>
      <c r="H117" s="279" t="s">
        <v>2137</v>
      </c>
      <c r="I117" s="279" t="s">
        <v>2138</v>
      </c>
      <c r="J117" s="279"/>
      <c r="K117" s="291"/>
    </row>
    <row r="118" spans="2:11" s="1" customFormat="1" ht="15" customHeight="1" x14ac:dyDescent="0.2">
      <c r="B118" s="305"/>
      <c r="C118" s="311"/>
      <c r="D118" s="311"/>
      <c r="E118" s="311"/>
      <c r="F118" s="311"/>
      <c r="G118" s="311"/>
      <c r="H118" s="311"/>
      <c r="I118" s="311"/>
      <c r="J118" s="311"/>
      <c r="K118" s="307"/>
    </row>
    <row r="119" spans="2:11" s="1" customFormat="1" ht="18.75" customHeight="1" x14ac:dyDescent="0.2">
      <c r="B119" s="312"/>
      <c r="C119" s="313"/>
      <c r="D119" s="313"/>
      <c r="E119" s="313"/>
      <c r="F119" s="314"/>
      <c r="G119" s="313"/>
      <c r="H119" s="313"/>
      <c r="I119" s="313"/>
      <c r="J119" s="313"/>
      <c r="K119" s="312"/>
    </row>
    <row r="120" spans="2:11" s="1" customFormat="1" ht="18.75" customHeight="1" x14ac:dyDescent="0.2"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</row>
    <row r="121" spans="2:11" s="1" customFormat="1" ht="7.5" customHeight="1" x14ac:dyDescent="0.2">
      <c r="B121" s="315"/>
      <c r="C121" s="316"/>
      <c r="D121" s="316"/>
      <c r="E121" s="316"/>
      <c r="F121" s="316"/>
      <c r="G121" s="316"/>
      <c r="H121" s="316"/>
      <c r="I121" s="316"/>
      <c r="J121" s="316"/>
      <c r="K121" s="317"/>
    </row>
    <row r="122" spans="2:11" s="1" customFormat="1" ht="45" customHeight="1" x14ac:dyDescent="0.2">
      <c r="B122" s="318"/>
      <c r="C122" s="552" t="s">
        <v>2139</v>
      </c>
      <c r="D122" s="552"/>
      <c r="E122" s="552"/>
      <c r="F122" s="552"/>
      <c r="G122" s="552"/>
      <c r="H122" s="552"/>
      <c r="I122" s="552"/>
      <c r="J122" s="552"/>
      <c r="K122" s="319"/>
    </row>
    <row r="123" spans="2:11" s="1" customFormat="1" ht="17.25" customHeight="1" x14ac:dyDescent="0.2">
      <c r="B123" s="320"/>
      <c r="C123" s="292" t="s">
        <v>2085</v>
      </c>
      <c r="D123" s="292"/>
      <c r="E123" s="292"/>
      <c r="F123" s="292" t="s">
        <v>2086</v>
      </c>
      <c r="G123" s="293"/>
      <c r="H123" s="292" t="s">
        <v>57</v>
      </c>
      <c r="I123" s="292" t="s">
        <v>60</v>
      </c>
      <c r="J123" s="292" t="s">
        <v>2087</v>
      </c>
      <c r="K123" s="321"/>
    </row>
    <row r="124" spans="2:11" s="1" customFormat="1" ht="17.25" customHeight="1" x14ac:dyDescent="0.2">
      <c r="B124" s="320"/>
      <c r="C124" s="294" t="s">
        <v>2088</v>
      </c>
      <c r="D124" s="294"/>
      <c r="E124" s="294"/>
      <c r="F124" s="295" t="s">
        <v>2089</v>
      </c>
      <c r="G124" s="296"/>
      <c r="H124" s="294"/>
      <c r="I124" s="294"/>
      <c r="J124" s="294" t="s">
        <v>2090</v>
      </c>
      <c r="K124" s="321"/>
    </row>
    <row r="125" spans="2:11" s="1" customFormat="1" ht="5.25" customHeight="1" x14ac:dyDescent="0.2">
      <c r="B125" s="322"/>
      <c r="C125" s="297"/>
      <c r="D125" s="297"/>
      <c r="E125" s="297"/>
      <c r="F125" s="297"/>
      <c r="G125" s="323"/>
      <c r="H125" s="297"/>
      <c r="I125" s="297"/>
      <c r="J125" s="297"/>
      <c r="K125" s="324"/>
    </row>
    <row r="126" spans="2:11" s="1" customFormat="1" ht="15" customHeight="1" x14ac:dyDescent="0.2">
      <c r="B126" s="322"/>
      <c r="C126" s="279" t="s">
        <v>2094</v>
      </c>
      <c r="D126" s="299"/>
      <c r="E126" s="299"/>
      <c r="F126" s="300" t="s">
        <v>2091</v>
      </c>
      <c r="G126" s="279"/>
      <c r="H126" s="279" t="s">
        <v>2131</v>
      </c>
      <c r="I126" s="279" t="s">
        <v>2093</v>
      </c>
      <c r="J126" s="279">
        <v>120</v>
      </c>
      <c r="K126" s="325"/>
    </row>
    <row r="127" spans="2:11" s="1" customFormat="1" ht="15" customHeight="1" x14ac:dyDescent="0.2">
      <c r="B127" s="322"/>
      <c r="C127" s="279" t="s">
        <v>2140</v>
      </c>
      <c r="D127" s="279"/>
      <c r="E127" s="279"/>
      <c r="F127" s="300" t="s">
        <v>2091</v>
      </c>
      <c r="G127" s="279"/>
      <c r="H127" s="279" t="s">
        <v>2141</v>
      </c>
      <c r="I127" s="279" t="s">
        <v>2093</v>
      </c>
      <c r="J127" s="279" t="s">
        <v>2142</v>
      </c>
      <c r="K127" s="325"/>
    </row>
    <row r="128" spans="2:11" s="1" customFormat="1" ht="15" customHeight="1" x14ac:dyDescent="0.2">
      <c r="B128" s="322"/>
      <c r="C128" s="279" t="s">
        <v>88</v>
      </c>
      <c r="D128" s="279"/>
      <c r="E128" s="279"/>
      <c r="F128" s="300" t="s">
        <v>2091</v>
      </c>
      <c r="G128" s="279"/>
      <c r="H128" s="279" t="s">
        <v>2143</v>
      </c>
      <c r="I128" s="279" t="s">
        <v>2093</v>
      </c>
      <c r="J128" s="279" t="s">
        <v>2142</v>
      </c>
      <c r="K128" s="325"/>
    </row>
    <row r="129" spans="2:11" s="1" customFormat="1" ht="15" customHeight="1" x14ac:dyDescent="0.2">
      <c r="B129" s="322"/>
      <c r="C129" s="279" t="s">
        <v>2102</v>
      </c>
      <c r="D129" s="279"/>
      <c r="E129" s="279"/>
      <c r="F129" s="300" t="s">
        <v>2097</v>
      </c>
      <c r="G129" s="279"/>
      <c r="H129" s="279" t="s">
        <v>2103</v>
      </c>
      <c r="I129" s="279" t="s">
        <v>2093</v>
      </c>
      <c r="J129" s="279">
        <v>15</v>
      </c>
      <c r="K129" s="325"/>
    </row>
    <row r="130" spans="2:11" s="1" customFormat="1" ht="15" customHeight="1" x14ac:dyDescent="0.2">
      <c r="B130" s="322"/>
      <c r="C130" s="303" t="s">
        <v>2104</v>
      </c>
      <c r="D130" s="303"/>
      <c r="E130" s="303"/>
      <c r="F130" s="304" t="s">
        <v>2097</v>
      </c>
      <c r="G130" s="303"/>
      <c r="H130" s="303" t="s">
        <v>2105</v>
      </c>
      <c r="I130" s="303" t="s">
        <v>2093</v>
      </c>
      <c r="J130" s="303">
        <v>15</v>
      </c>
      <c r="K130" s="325"/>
    </row>
    <row r="131" spans="2:11" s="1" customFormat="1" ht="15" customHeight="1" x14ac:dyDescent="0.2">
      <c r="B131" s="322"/>
      <c r="C131" s="303" t="s">
        <v>2106</v>
      </c>
      <c r="D131" s="303"/>
      <c r="E131" s="303"/>
      <c r="F131" s="304" t="s">
        <v>2097</v>
      </c>
      <c r="G131" s="303"/>
      <c r="H131" s="303" t="s">
        <v>2107</v>
      </c>
      <c r="I131" s="303" t="s">
        <v>2093</v>
      </c>
      <c r="J131" s="303">
        <v>20</v>
      </c>
      <c r="K131" s="325"/>
    </row>
    <row r="132" spans="2:11" s="1" customFormat="1" ht="15" customHeight="1" x14ac:dyDescent="0.2">
      <c r="B132" s="322"/>
      <c r="C132" s="303" t="s">
        <v>2108</v>
      </c>
      <c r="D132" s="303"/>
      <c r="E132" s="303"/>
      <c r="F132" s="304" t="s">
        <v>2097</v>
      </c>
      <c r="G132" s="303"/>
      <c r="H132" s="303" t="s">
        <v>2109</v>
      </c>
      <c r="I132" s="303" t="s">
        <v>2093</v>
      </c>
      <c r="J132" s="303">
        <v>20</v>
      </c>
      <c r="K132" s="325"/>
    </row>
    <row r="133" spans="2:11" s="1" customFormat="1" ht="15" customHeight="1" x14ac:dyDescent="0.2">
      <c r="B133" s="322"/>
      <c r="C133" s="279" t="s">
        <v>2096</v>
      </c>
      <c r="D133" s="279"/>
      <c r="E133" s="279"/>
      <c r="F133" s="300" t="s">
        <v>2097</v>
      </c>
      <c r="G133" s="279"/>
      <c r="H133" s="279" t="s">
        <v>2131</v>
      </c>
      <c r="I133" s="279" t="s">
        <v>2093</v>
      </c>
      <c r="J133" s="279">
        <v>50</v>
      </c>
      <c r="K133" s="325"/>
    </row>
    <row r="134" spans="2:11" s="1" customFormat="1" ht="15" customHeight="1" x14ac:dyDescent="0.2">
      <c r="B134" s="322"/>
      <c r="C134" s="279" t="s">
        <v>2110</v>
      </c>
      <c r="D134" s="279"/>
      <c r="E134" s="279"/>
      <c r="F134" s="300" t="s">
        <v>2097</v>
      </c>
      <c r="G134" s="279"/>
      <c r="H134" s="279" t="s">
        <v>2131</v>
      </c>
      <c r="I134" s="279" t="s">
        <v>2093</v>
      </c>
      <c r="J134" s="279">
        <v>50</v>
      </c>
      <c r="K134" s="325"/>
    </row>
    <row r="135" spans="2:11" s="1" customFormat="1" ht="15" customHeight="1" x14ac:dyDescent="0.2">
      <c r="B135" s="322"/>
      <c r="C135" s="279" t="s">
        <v>2116</v>
      </c>
      <c r="D135" s="279"/>
      <c r="E135" s="279"/>
      <c r="F135" s="300" t="s">
        <v>2097</v>
      </c>
      <c r="G135" s="279"/>
      <c r="H135" s="279" t="s">
        <v>2131</v>
      </c>
      <c r="I135" s="279" t="s">
        <v>2093</v>
      </c>
      <c r="J135" s="279">
        <v>50</v>
      </c>
      <c r="K135" s="325"/>
    </row>
    <row r="136" spans="2:11" s="1" customFormat="1" ht="15" customHeight="1" x14ac:dyDescent="0.2">
      <c r="B136" s="322"/>
      <c r="C136" s="279" t="s">
        <v>2118</v>
      </c>
      <c r="D136" s="279"/>
      <c r="E136" s="279"/>
      <c r="F136" s="300" t="s">
        <v>2097</v>
      </c>
      <c r="G136" s="279"/>
      <c r="H136" s="279" t="s">
        <v>2131</v>
      </c>
      <c r="I136" s="279" t="s">
        <v>2093</v>
      </c>
      <c r="J136" s="279">
        <v>50</v>
      </c>
      <c r="K136" s="325"/>
    </row>
    <row r="137" spans="2:11" s="1" customFormat="1" ht="15" customHeight="1" x14ac:dyDescent="0.2">
      <c r="B137" s="322"/>
      <c r="C137" s="279" t="s">
        <v>2119</v>
      </c>
      <c r="D137" s="279"/>
      <c r="E137" s="279"/>
      <c r="F137" s="300" t="s">
        <v>2097</v>
      </c>
      <c r="G137" s="279"/>
      <c r="H137" s="279" t="s">
        <v>2144</v>
      </c>
      <c r="I137" s="279" t="s">
        <v>2093</v>
      </c>
      <c r="J137" s="279">
        <v>255</v>
      </c>
      <c r="K137" s="325"/>
    </row>
    <row r="138" spans="2:11" s="1" customFormat="1" ht="15" customHeight="1" x14ac:dyDescent="0.2">
      <c r="B138" s="322"/>
      <c r="C138" s="279" t="s">
        <v>2121</v>
      </c>
      <c r="D138" s="279"/>
      <c r="E138" s="279"/>
      <c r="F138" s="300" t="s">
        <v>2091</v>
      </c>
      <c r="G138" s="279"/>
      <c r="H138" s="279" t="s">
        <v>2145</v>
      </c>
      <c r="I138" s="279" t="s">
        <v>2123</v>
      </c>
      <c r="J138" s="279"/>
      <c r="K138" s="325"/>
    </row>
    <row r="139" spans="2:11" s="1" customFormat="1" ht="15" customHeight="1" x14ac:dyDescent="0.2">
      <c r="B139" s="322"/>
      <c r="C139" s="279" t="s">
        <v>2124</v>
      </c>
      <c r="D139" s="279"/>
      <c r="E139" s="279"/>
      <c r="F139" s="300" t="s">
        <v>2091</v>
      </c>
      <c r="G139" s="279"/>
      <c r="H139" s="279" t="s">
        <v>2146</v>
      </c>
      <c r="I139" s="279" t="s">
        <v>2126</v>
      </c>
      <c r="J139" s="279"/>
      <c r="K139" s="325"/>
    </row>
    <row r="140" spans="2:11" s="1" customFormat="1" ht="15" customHeight="1" x14ac:dyDescent="0.2">
      <c r="B140" s="322"/>
      <c r="C140" s="279" t="s">
        <v>2127</v>
      </c>
      <c r="D140" s="279"/>
      <c r="E140" s="279"/>
      <c r="F140" s="300" t="s">
        <v>2091</v>
      </c>
      <c r="G140" s="279"/>
      <c r="H140" s="279" t="s">
        <v>2127</v>
      </c>
      <c r="I140" s="279" t="s">
        <v>2126</v>
      </c>
      <c r="J140" s="279"/>
      <c r="K140" s="325"/>
    </row>
    <row r="141" spans="2:11" s="1" customFormat="1" ht="15" customHeight="1" x14ac:dyDescent="0.2">
      <c r="B141" s="322"/>
      <c r="C141" s="279" t="s">
        <v>41</v>
      </c>
      <c r="D141" s="279"/>
      <c r="E141" s="279"/>
      <c r="F141" s="300" t="s">
        <v>2091</v>
      </c>
      <c r="G141" s="279"/>
      <c r="H141" s="279" t="s">
        <v>2147</v>
      </c>
      <c r="I141" s="279" t="s">
        <v>2126</v>
      </c>
      <c r="J141" s="279"/>
      <c r="K141" s="325"/>
    </row>
    <row r="142" spans="2:11" s="1" customFormat="1" ht="15" customHeight="1" x14ac:dyDescent="0.2">
      <c r="B142" s="322"/>
      <c r="C142" s="279" t="s">
        <v>2148</v>
      </c>
      <c r="D142" s="279"/>
      <c r="E142" s="279"/>
      <c r="F142" s="300" t="s">
        <v>2091</v>
      </c>
      <c r="G142" s="279"/>
      <c r="H142" s="279" t="s">
        <v>2149</v>
      </c>
      <c r="I142" s="279" t="s">
        <v>2126</v>
      </c>
      <c r="J142" s="279"/>
      <c r="K142" s="325"/>
    </row>
    <row r="143" spans="2:11" s="1" customFormat="1" ht="15" customHeight="1" x14ac:dyDescent="0.2">
      <c r="B143" s="326"/>
      <c r="C143" s="327"/>
      <c r="D143" s="327"/>
      <c r="E143" s="327"/>
      <c r="F143" s="327"/>
      <c r="G143" s="327"/>
      <c r="H143" s="327"/>
      <c r="I143" s="327"/>
      <c r="J143" s="327"/>
      <c r="K143" s="328"/>
    </row>
    <row r="144" spans="2:11" s="1" customFormat="1" ht="18.75" customHeight="1" x14ac:dyDescent="0.2">
      <c r="B144" s="313"/>
      <c r="C144" s="313"/>
      <c r="D144" s="313"/>
      <c r="E144" s="313"/>
      <c r="F144" s="314"/>
      <c r="G144" s="313"/>
      <c r="H144" s="313"/>
      <c r="I144" s="313"/>
      <c r="J144" s="313"/>
      <c r="K144" s="313"/>
    </row>
    <row r="145" spans="2:11" s="1" customFormat="1" ht="18.75" customHeight="1" x14ac:dyDescent="0.2"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</row>
    <row r="146" spans="2:11" s="1" customFormat="1" ht="7.5" customHeight="1" x14ac:dyDescent="0.2">
      <c r="B146" s="287"/>
      <c r="C146" s="288"/>
      <c r="D146" s="288"/>
      <c r="E146" s="288"/>
      <c r="F146" s="288"/>
      <c r="G146" s="288"/>
      <c r="H146" s="288"/>
      <c r="I146" s="288"/>
      <c r="J146" s="288"/>
      <c r="K146" s="289"/>
    </row>
    <row r="147" spans="2:11" s="1" customFormat="1" ht="45" customHeight="1" x14ac:dyDescent="0.2">
      <c r="B147" s="290"/>
      <c r="C147" s="554" t="s">
        <v>2150</v>
      </c>
      <c r="D147" s="554"/>
      <c r="E147" s="554"/>
      <c r="F147" s="554"/>
      <c r="G147" s="554"/>
      <c r="H147" s="554"/>
      <c r="I147" s="554"/>
      <c r="J147" s="554"/>
      <c r="K147" s="291"/>
    </row>
    <row r="148" spans="2:11" s="1" customFormat="1" ht="17.25" customHeight="1" x14ac:dyDescent="0.2">
      <c r="B148" s="290"/>
      <c r="C148" s="292" t="s">
        <v>2085</v>
      </c>
      <c r="D148" s="292"/>
      <c r="E148" s="292"/>
      <c r="F148" s="292" t="s">
        <v>2086</v>
      </c>
      <c r="G148" s="293"/>
      <c r="H148" s="292" t="s">
        <v>57</v>
      </c>
      <c r="I148" s="292" t="s">
        <v>60</v>
      </c>
      <c r="J148" s="292" t="s">
        <v>2087</v>
      </c>
      <c r="K148" s="291"/>
    </row>
    <row r="149" spans="2:11" s="1" customFormat="1" ht="17.25" customHeight="1" x14ac:dyDescent="0.2">
      <c r="B149" s="290"/>
      <c r="C149" s="294" t="s">
        <v>2088</v>
      </c>
      <c r="D149" s="294"/>
      <c r="E149" s="294"/>
      <c r="F149" s="295" t="s">
        <v>2089</v>
      </c>
      <c r="G149" s="296"/>
      <c r="H149" s="294"/>
      <c r="I149" s="294"/>
      <c r="J149" s="294" t="s">
        <v>2090</v>
      </c>
      <c r="K149" s="291"/>
    </row>
    <row r="150" spans="2:11" s="1" customFormat="1" ht="5.25" customHeight="1" x14ac:dyDescent="0.2">
      <c r="B150" s="302"/>
      <c r="C150" s="297"/>
      <c r="D150" s="297"/>
      <c r="E150" s="297"/>
      <c r="F150" s="297"/>
      <c r="G150" s="298"/>
      <c r="H150" s="297"/>
      <c r="I150" s="297"/>
      <c r="J150" s="297"/>
      <c r="K150" s="325"/>
    </row>
    <row r="151" spans="2:11" s="1" customFormat="1" ht="15" customHeight="1" x14ac:dyDescent="0.2">
      <c r="B151" s="302"/>
      <c r="C151" s="329" t="s">
        <v>2094</v>
      </c>
      <c r="D151" s="279"/>
      <c r="E151" s="279"/>
      <c r="F151" s="330" t="s">
        <v>2091</v>
      </c>
      <c r="G151" s="279"/>
      <c r="H151" s="329" t="s">
        <v>2131</v>
      </c>
      <c r="I151" s="329" t="s">
        <v>2093</v>
      </c>
      <c r="J151" s="329">
        <v>120</v>
      </c>
      <c r="K151" s="325"/>
    </row>
    <row r="152" spans="2:11" s="1" customFormat="1" ht="15" customHeight="1" x14ac:dyDescent="0.2">
      <c r="B152" s="302"/>
      <c r="C152" s="329" t="s">
        <v>2140</v>
      </c>
      <c r="D152" s="279"/>
      <c r="E152" s="279"/>
      <c r="F152" s="330" t="s">
        <v>2091</v>
      </c>
      <c r="G152" s="279"/>
      <c r="H152" s="329" t="s">
        <v>2151</v>
      </c>
      <c r="I152" s="329" t="s">
        <v>2093</v>
      </c>
      <c r="J152" s="329" t="s">
        <v>2142</v>
      </c>
      <c r="K152" s="325"/>
    </row>
    <row r="153" spans="2:11" s="1" customFormat="1" ht="15" customHeight="1" x14ac:dyDescent="0.2">
      <c r="B153" s="302"/>
      <c r="C153" s="329" t="s">
        <v>88</v>
      </c>
      <c r="D153" s="279"/>
      <c r="E153" s="279"/>
      <c r="F153" s="330" t="s">
        <v>2091</v>
      </c>
      <c r="G153" s="279"/>
      <c r="H153" s="329" t="s">
        <v>2152</v>
      </c>
      <c r="I153" s="329" t="s">
        <v>2093</v>
      </c>
      <c r="J153" s="329" t="s">
        <v>2142</v>
      </c>
      <c r="K153" s="325"/>
    </row>
    <row r="154" spans="2:11" s="1" customFormat="1" ht="15" customHeight="1" x14ac:dyDescent="0.2">
      <c r="B154" s="302"/>
      <c r="C154" s="329" t="s">
        <v>2096</v>
      </c>
      <c r="D154" s="279"/>
      <c r="E154" s="279"/>
      <c r="F154" s="330" t="s">
        <v>2097</v>
      </c>
      <c r="G154" s="279"/>
      <c r="H154" s="329" t="s">
        <v>2131</v>
      </c>
      <c r="I154" s="329" t="s">
        <v>2093</v>
      </c>
      <c r="J154" s="329">
        <v>50</v>
      </c>
      <c r="K154" s="325"/>
    </row>
    <row r="155" spans="2:11" s="1" customFormat="1" ht="15" customHeight="1" x14ac:dyDescent="0.2">
      <c r="B155" s="302"/>
      <c r="C155" s="329" t="s">
        <v>2099</v>
      </c>
      <c r="D155" s="279"/>
      <c r="E155" s="279"/>
      <c r="F155" s="330" t="s">
        <v>2091</v>
      </c>
      <c r="G155" s="279"/>
      <c r="H155" s="329" t="s">
        <v>2131</v>
      </c>
      <c r="I155" s="329" t="s">
        <v>2101</v>
      </c>
      <c r="J155" s="329"/>
      <c r="K155" s="325"/>
    </row>
    <row r="156" spans="2:11" s="1" customFormat="1" ht="15" customHeight="1" x14ac:dyDescent="0.2">
      <c r="B156" s="302"/>
      <c r="C156" s="329" t="s">
        <v>2110</v>
      </c>
      <c r="D156" s="279"/>
      <c r="E156" s="279"/>
      <c r="F156" s="330" t="s">
        <v>2097</v>
      </c>
      <c r="G156" s="279"/>
      <c r="H156" s="329" t="s">
        <v>2131</v>
      </c>
      <c r="I156" s="329" t="s">
        <v>2093</v>
      </c>
      <c r="J156" s="329">
        <v>50</v>
      </c>
      <c r="K156" s="325"/>
    </row>
    <row r="157" spans="2:11" s="1" customFormat="1" ht="15" customHeight="1" x14ac:dyDescent="0.2">
      <c r="B157" s="302"/>
      <c r="C157" s="329" t="s">
        <v>2118</v>
      </c>
      <c r="D157" s="279"/>
      <c r="E157" s="279"/>
      <c r="F157" s="330" t="s">
        <v>2097</v>
      </c>
      <c r="G157" s="279"/>
      <c r="H157" s="329" t="s">
        <v>2131</v>
      </c>
      <c r="I157" s="329" t="s">
        <v>2093</v>
      </c>
      <c r="J157" s="329">
        <v>50</v>
      </c>
      <c r="K157" s="325"/>
    </row>
    <row r="158" spans="2:11" s="1" customFormat="1" ht="15" customHeight="1" x14ac:dyDescent="0.2">
      <c r="B158" s="302"/>
      <c r="C158" s="329" t="s">
        <v>2116</v>
      </c>
      <c r="D158" s="279"/>
      <c r="E158" s="279"/>
      <c r="F158" s="330" t="s">
        <v>2097</v>
      </c>
      <c r="G158" s="279"/>
      <c r="H158" s="329" t="s">
        <v>2131</v>
      </c>
      <c r="I158" s="329" t="s">
        <v>2093</v>
      </c>
      <c r="J158" s="329">
        <v>50</v>
      </c>
      <c r="K158" s="325"/>
    </row>
    <row r="159" spans="2:11" s="1" customFormat="1" ht="15" customHeight="1" x14ac:dyDescent="0.2">
      <c r="B159" s="302"/>
      <c r="C159" s="329" t="s">
        <v>128</v>
      </c>
      <c r="D159" s="279"/>
      <c r="E159" s="279"/>
      <c r="F159" s="330" t="s">
        <v>2091</v>
      </c>
      <c r="G159" s="279"/>
      <c r="H159" s="329" t="s">
        <v>2153</v>
      </c>
      <c r="I159" s="329" t="s">
        <v>2093</v>
      </c>
      <c r="J159" s="329" t="s">
        <v>2154</v>
      </c>
      <c r="K159" s="325"/>
    </row>
    <row r="160" spans="2:11" s="1" customFormat="1" ht="15" customHeight="1" x14ac:dyDescent="0.2">
      <c r="B160" s="302"/>
      <c r="C160" s="329" t="s">
        <v>2155</v>
      </c>
      <c r="D160" s="279"/>
      <c r="E160" s="279"/>
      <c r="F160" s="330" t="s">
        <v>2091</v>
      </c>
      <c r="G160" s="279"/>
      <c r="H160" s="329" t="s">
        <v>2156</v>
      </c>
      <c r="I160" s="329" t="s">
        <v>2126</v>
      </c>
      <c r="J160" s="329"/>
      <c r="K160" s="325"/>
    </row>
    <row r="161" spans="2:11" s="1" customFormat="1" ht="15" customHeight="1" x14ac:dyDescent="0.2">
      <c r="B161" s="331"/>
      <c r="C161" s="311"/>
      <c r="D161" s="311"/>
      <c r="E161" s="311"/>
      <c r="F161" s="311"/>
      <c r="G161" s="311"/>
      <c r="H161" s="311"/>
      <c r="I161" s="311"/>
      <c r="J161" s="311"/>
      <c r="K161" s="332"/>
    </row>
    <row r="162" spans="2:11" s="1" customFormat="1" ht="18.75" customHeight="1" x14ac:dyDescent="0.2">
      <c r="B162" s="313"/>
      <c r="C162" s="323"/>
      <c r="D162" s="323"/>
      <c r="E162" s="323"/>
      <c r="F162" s="333"/>
      <c r="G162" s="323"/>
      <c r="H162" s="323"/>
      <c r="I162" s="323"/>
      <c r="J162" s="323"/>
      <c r="K162" s="313"/>
    </row>
    <row r="163" spans="2:11" s="1" customFormat="1" ht="18.75" customHeight="1" x14ac:dyDescent="0.2"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</row>
    <row r="164" spans="2:11" s="1" customFormat="1" ht="7.5" customHeight="1" x14ac:dyDescent="0.2">
      <c r="B164" s="268"/>
      <c r="C164" s="269"/>
      <c r="D164" s="269"/>
      <c r="E164" s="269"/>
      <c r="F164" s="269"/>
      <c r="G164" s="269"/>
      <c r="H164" s="269"/>
      <c r="I164" s="269"/>
      <c r="J164" s="269"/>
      <c r="K164" s="270"/>
    </row>
    <row r="165" spans="2:11" s="1" customFormat="1" ht="45" customHeight="1" x14ac:dyDescent="0.2">
      <c r="B165" s="271"/>
      <c r="C165" s="552" t="s">
        <v>2157</v>
      </c>
      <c r="D165" s="552"/>
      <c r="E165" s="552"/>
      <c r="F165" s="552"/>
      <c r="G165" s="552"/>
      <c r="H165" s="552"/>
      <c r="I165" s="552"/>
      <c r="J165" s="552"/>
      <c r="K165" s="272"/>
    </row>
    <row r="166" spans="2:11" s="1" customFormat="1" ht="17.25" customHeight="1" x14ac:dyDescent="0.2">
      <c r="B166" s="271"/>
      <c r="C166" s="292" t="s">
        <v>2085</v>
      </c>
      <c r="D166" s="292"/>
      <c r="E166" s="292"/>
      <c r="F166" s="292" t="s">
        <v>2086</v>
      </c>
      <c r="G166" s="334"/>
      <c r="H166" s="335" t="s">
        <v>57</v>
      </c>
      <c r="I166" s="335" t="s">
        <v>60</v>
      </c>
      <c r="J166" s="292" t="s">
        <v>2087</v>
      </c>
      <c r="K166" s="272"/>
    </row>
    <row r="167" spans="2:11" s="1" customFormat="1" ht="17.25" customHeight="1" x14ac:dyDescent="0.2">
      <c r="B167" s="273"/>
      <c r="C167" s="294" t="s">
        <v>2088</v>
      </c>
      <c r="D167" s="294"/>
      <c r="E167" s="294"/>
      <c r="F167" s="295" t="s">
        <v>2089</v>
      </c>
      <c r="G167" s="336"/>
      <c r="H167" s="337"/>
      <c r="I167" s="337"/>
      <c r="J167" s="294" t="s">
        <v>2090</v>
      </c>
      <c r="K167" s="274"/>
    </row>
    <row r="168" spans="2:11" s="1" customFormat="1" ht="5.25" customHeight="1" x14ac:dyDescent="0.2">
      <c r="B168" s="302"/>
      <c r="C168" s="297"/>
      <c r="D168" s="297"/>
      <c r="E168" s="297"/>
      <c r="F168" s="297"/>
      <c r="G168" s="298"/>
      <c r="H168" s="297"/>
      <c r="I168" s="297"/>
      <c r="J168" s="297"/>
      <c r="K168" s="325"/>
    </row>
    <row r="169" spans="2:11" s="1" customFormat="1" ht="15" customHeight="1" x14ac:dyDescent="0.2">
      <c r="B169" s="302"/>
      <c r="C169" s="279" t="s">
        <v>2094</v>
      </c>
      <c r="D169" s="279"/>
      <c r="E169" s="279"/>
      <c r="F169" s="300" t="s">
        <v>2091</v>
      </c>
      <c r="G169" s="279"/>
      <c r="H169" s="279" t="s">
        <v>2131</v>
      </c>
      <c r="I169" s="279" t="s">
        <v>2093</v>
      </c>
      <c r="J169" s="279">
        <v>120</v>
      </c>
      <c r="K169" s="325"/>
    </row>
    <row r="170" spans="2:11" s="1" customFormat="1" ht="15" customHeight="1" x14ac:dyDescent="0.2">
      <c r="B170" s="302"/>
      <c r="C170" s="279" t="s">
        <v>2140</v>
      </c>
      <c r="D170" s="279"/>
      <c r="E170" s="279"/>
      <c r="F170" s="300" t="s">
        <v>2091</v>
      </c>
      <c r="G170" s="279"/>
      <c r="H170" s="279" t="s">
        <v>2141</v>
      </c>
      <c r="I170" s="279" t="s">
        <v>2093</v>
      </c>
      <c r="J170" s="279" t="s">
        <v>2142</v>
      </c>
      <c r="K170" s="325"/>
    </row>
    <row r="171" spans="2:11" s="1" customFormat="1" ht="15" customHeight="1" x14ac:dyDescent="0.2">
      <c r="B171" s="302"/>
      <c r="C171" s="279" t="s">
        <v>88</v>
      </c>
      <c r="D171" s="279"/>
      <c r="E171" s="279"/>
      <c r="F171" s="300" t="s">
        <v>2091</v>
      </c>
      <c r="G171" s="279"/>
      <c r="H171" s="279" t="s">
        <v>2158</v>
      </c>
      <c r="I171" s="279" t="s">
        <v>2093</v>
      </c>
      <c r="J171" s="279" t="s">
        <v>2142</v>
      </c>
      <c r="K171" s="325"/>
    </row>
    <row r="172" spans="2:11" s="1" customFormat="1" ht="15" customHeight="1" x14ac:dyDescent="0.2">
      <c r="B172" s="302"/>
      <c r="C172" s="279" t="s">
        <v>2096</v>
      </c>
      <c r="D172" s="279"/>
      <c r="E172" s="279"/>
      <c r="F172" s="300" t="s">
        <v>2097</v>
      </c>
      <c r="G172" s="279"/>
      <c r="H172" s="279" t="s">
        <v>2158</v>
      </c>
      <c r="I172" s="279" t="s">
        <v>2093</v>
      </c>
      <c r="J172" s="279">
        <v>50</v>
      </c>
      <c r="K172" s="325"/>
    </row>
    <row r="173" spans="2:11" s="1" customFormat="1" ht="15" customHeight="1" x14ac:dyDescent="0.2">
      <c r="B173" s="302"/>
      <c r="C173" s="279" t="s">
        <v>2099</v>
      </c>
      <c r="D173" s="279"/>
      <c r="E173" s="279"/>
      <c r="F173" s="300" t="s">
        <v>2091</v>
      </c>
      <c r="G173" s="279"/>
      <c r="H173" s="279" t="s">
        <v>2158</v>
      </c>
      <c r="I173" s="279" t="s">
        <v>2101</v>
      </c>
      <c r="J173" s="279"/>
      <c r="K173" s="325"/>
    </row>
    <row r="174" spans="2:11" s="1" customFormat="1" ht="15" customHeight="1" x14ac:dyDescent="0.2">
      <c r="B174" s="302"/>
      <c r="C174" s="279" t="s">
        <v>2110</v>
      </c>
      <c r="D174" s="279"/>
      <c r="E174" s="279"/>
      <c r="F174" s="300" t="s">
        <v>2097</v>
      </c>
      <c r="G174" s="279"/>
      <c r="H174" s="279" t="s">
        <v>2158</v>
      </c>
      <c r="I174" s="279" t="s">
        <v>2093</v>
      </c>
      <c r="J174" s="279">
        <v>50</v>
      </c>
      <c r="K174" s="325"/>
    </row>
    <row r="175" spans="2:11" s="1" customFormat="1" ht="15" customHeight="1" x14ac:dyDescent="0.2">
      <c r="B175" s="302"/>
      <c r="C175" s="279" t="s">
        <v>2118</v>
      </c>
      <c r="D175" s="279"/>
      <c r="E175" s="279"/>
      <c r="F175" s="300" t="s">
        <v>2097</v>
      </c>
      <c r="G175" s="279"/>
      <c r="H175" s="279" t="s">
        <v>2158</v>
      </c>
      <c r="I175" s="279" t="s">
        <v>2093</v>
      </c>
      <c r="J175" s="279">
        <v>50</v>
      </c>
      <c r="K175" s="325"/>
    </row>
    <row r="176" spans="2:11" s="1" customFormat="1" ht="15" customHeight="1" x14ac:dyDescent="0.2">
      <c r="B176" s="302"/>
      <c r="C176" s="279" t="s">
        <v>2116</v>
      </c>
      <c r="D176" s="279"/>
      <c r="E176" s="279"/>
      <c r="F176" s="300" t="s">
        <v>2097</v>
      </c>
      <c r="G176" s="279"/>
      <c r="H176" s="279" t="s">
        <v>2158</v>
      </c>
      <c r="I176" s="279" t="s">
        <v>2093</v>
      </c>
      <c r="J176" s="279">
        <v>50</v>
      </c>
      <c r="K176" s="325"/>
    </row>
    <row r="177" spans="2:11" s="1" customFormat="1" ht="15" customHeight="1" x14ac:dyDescent="0.2">
      <c r="B177" s="302"/>
      <c r="C177" s="279" t="s">
        <v>145</v>
      </c>
      <c r="D177" s="279"/>
      <c r="E177" s="279"/>
      <c r="F177" s="300" t="s">
        <v>2091</v>
      </c>
      <c r="G177" s="279"/>
      <c r="H177" s="279" t="s">
        <v>2159</v>
      </c>
      <c r="I177" s="279" t="s">
        <v>2160</v>
      </c>
      <c r="J177" s="279"/>
      <c r="K177" s="325"/>
    </row>
    <row r="178" spans="2:11" s="1" customFormat="1" ht="15" customHeight="1" x14ac:dyDescent="0.2">
      <c r="B178" s="302"/>
      <c r="C178" s="279" t="s">
        <v>60</v>
      </c>
      <c r="D178" s="279"/>
      <c r="E178" s="279"/>
      <c r="F178" s="300" t="s">
        <v>2091</v>
      </c>
      <c r="G178" s="279"/>
      <c r="H178" s="279" t="s">
        <v>2161</v>
      </c>
      <c r="I178" s="279" t="s">
        <v>2162</v>
      </c>
      <c r="J178" s="279">
        <v>1</v>
      </c>
      <c r="K178" s="325"/>
    </row>
    <row r="179" spans="2:11" s="1" customFormat="1" ht="15" customHeight="1" x14ac:dyDescent="0.2">
      <c r="B179" s="302"/>
      <c r="C179" s="279" t="s">
        <v>56</v>
      </c>
      <c r="D179" s="279"/>
      <c r="E179" s="279"/>
      <c r="F179" s="300" t="s">
        <v>2091</v>
      </c>
      <c r="G179" s="279"/>
      <c r="H179" s="279" t="s">
        <v>2163</v>
      </c>
      <c r="I179" s="279" t="s">
        <v>2093</v>
      </c>
      <c r="J179" s="279">
        <v>20</v>
      </c>
      <c r="K179" s="325"/>
    </row>
    <row r="180" spans="2:11" s="1" customFormat="1" ht="15" customHeight="1" x14ac:dyDescent="0.2">
      <c r="B180" s="302"/>
      <c r="C180" s="279" t="s">
        <v>57</v>
      </c>
      <c r="D180" s="279"/>
      <c r="E180" s="279"/>
      <c r="F180" s="300" t="s">
        <v>2091</v>
      </c>
      <c r="G180" s="279"/>
      <c r="H180" s="279" t="s">
        <v>2164</v>
      </c>
      <c r="I180" s="279" t="s">
        <v>2093</v>
      </c>
      <c r="J180" s="279">
        <v>255</v>
      </c>
      <c r="K180" s="325"/>
    </row>
    <row r="181" spans="2:11" s="1" customFormat="1" ht="15" customHeight="1" x14ac:dyDescent="0.2">
      <c r="B181" s="302"/>
      <c r="C181" s="279" t="s">
        <v>146</v>
      </c>
      <c r="D181" s="279"/>
      <c r="E181" s="279"/>
      <c r="F181" s="300" t="s">
        <v>2091</v>
      </c>
      <c r="G181" s="279"/>
      <c r="H181" s="279" t="s">
        <v>2055</v>
      </c>
      <c r="I181" s="279" t="s">
        <v>2093</v>
      </c>
      <c r="J181" s="279">
        <v>10</v>
      </c>
      <c r="K181" s="325"/>
    </row>
    <row r="182" spans="2:11" s="1" customFormat="1" ht="15" customHeight="1" x14ac:dyDescent="0.2">
      <c r="B182" s="302"/>
      <c r="C182" s="279" t="s">
        <v>147</v>
      </c>
      <c r="D182" s="279"/>
      <c r="E182" s="279"/>
      <c r="F182" s="300" t="s">
        <v>2091</v>
      </c>
      <c r="G182" s="279"/>
      <c r="H182" s="279" t="s">
        <v>2165</v>
      </c>
      <c r="I182" s="279" t="s">
        <v>2126</v>
      </c>
      <c r="J182" s="279"/>
      <c r="K182" s="325"/>
    </row>
    <row r="183" spans="2:11" s="1" customFormat="1" ht="15" customHeight="1" x14ac:dyDescent="0.2">
      <c r="B183" s="302"/>
      <c r="C183" s="279" t="s">
        <v>2166</v>
      </c>
      <c r="D183" s="279"/>
      <c r="E183" s="279"/>
      <c r="F183" s="300" t="s">
        <v>2091</v>
      </c>
      <c r="G183" s="279"/>
      <c r="H183" s="279" t="s">
        <v>2167</v>
      </c>
      <c r="I183" s="279" t="s">
        <v>2126</v>
      </c>
      <c r="J183" s="279"/>
      <c r="K183" s="325"/>
    </row>
    <row r="184" spans="2:11" s="1" customFormat="1" ht="15" customHeight="1" x14ac:dyDescent="0.2">
      <c r="B184" s="302"/>
      <c r="C184" s="279" t="s">
        <v>2155</v>
      </c>
      <c r="D184" s="279"/>
      <c r="E184" s="279"/>
      <c r="F184" s="300" t="s">
        <v>2091</v>
      </c>
      <c r="G184" s="279"/>
      <c r="H184" s="279" t="s">
        <v>2168</v>
      </c>
      <c r="I184" s="279" t="s">
        <v>2126</v>
      </c>
      <c r="J184" s="279"/>
      <c r="K184" s="325"/>
    </row>
    <row r="185" spans="2:11" s="1" customFormat="1" ht="15" customHeight="1" x14ac:dyDescent="0.2">
      <c r="B185" s="302"/>
      <c r="C185" s="279" t="s">
        <v>149</v>
      </c>
      <c r="D185" s="279"/>
      <c r="E185" s="279"/>
      <c r="F185" s="300" t="s">
        <v>2097</v>
      </c>
      <c r="G185" s="279"/>
      <c r="H185" s="279" t="s">
        <v>2169</v>
      </c>
      <c r="I185" s="279" t="s">
        <v>2093</v>
      </c>
      <c r="J185" s="279">
        <v>50</v>
      </c>
      <c r="K185" s="325"/>
    </row>
    <row r="186" spans="2:11" s="1" customFormat="1" ht="15" customHeight="1" x14ac:dyDescent="0.2">
      <c r="B186" s="302"/>
      <c r="C186" s="279" t="s">
        <v>2170</v>
      </c>
      <c r="D186" s="279"/>
      <c r="E186" s="279"/>
      <c r="F186" s="300" t="s">
        <v>2097</v>
      </c>
      <c r="G186" s="279"/>
      <c r="H186" s="279" t="s">
        <v>2171</v>
      </c>
      <c r="I186" s="279" t="s">
        <v>2172</v>
      </c>
      <c r="J186" s="279"/>
      <c r="K186" s="325"/>
    </row>
    <row r="187" spans="2:11" s="1" customFormat="1" ht="15" customHeight="1" x14ac:dyDescent="0.2">
      <c r="B187" s="302"/>
      <c r="C187" s="279" t="s">
        <v>2173</v>
      </c>
      <c r="D187" s="279"/>
      <c r="E187" s="279"/>
      <c r="F187" s="300" t="s">
        <v>2097</v>
      </c>
      <c r="G187" s="279"/>
      <c r="H187" s="279" t="s">
        <v>2174</v>
      </c>
      <c r="I187" s="279" t="s">
        <v>2172</v>
      </c>
      <c r="J187" s="279"/>
      <c r="K187" s="325"/>
    </row>
    <row r="188" spans="2:11" s="1" customFormat="1" ht="15" customHeight="1" x14ac:dyDescent="0.2">
      <c r="B188" s="302"/>
      <c r="C188" s="279" t="s">
        <v>2175</v>
      </c>
      <c r="D188" s="279"/>
      <c r="E188" s="279"/>
      <c r="F188" s="300" t="s">
        <v>2097</v>
      </c>
      <c r="G188" s="279"/>
      <c r="H188" s="279" t="s">
        <v>2176</v>
      </c>
      <c r="I188" s="279" t="s">
        <v>2172</v>
      </c>
      <c r="J188" s="279"/>
      <c r="K188" s="325"/>
    </row>
    <row r="189" spans="2:11" s="1" customFormat="1" ht="15" customHeight="1" x14ac:dyDescent="0.2">
      <c r="B189" s="302"/>
      <c r="C189" s="338" t="s">
        <v>2177</v>
      </c>
      <c r="D189" s="279"/>
      <c r="E189" s="279"/>
      <c r="F189" s="300" t="s">
        <v>2097</v>
      </c>
      <c r="G189" s="279"/>
      <c r="H189" s="279" t="s">
        <v>2178</v>
      </c>
      <c r="I189" s="279" t="s">
        <v>2179</v>
      </c>
      <c r="J189" s="339" t="s">
        <v>2180</v>
      </c>
      <c r="K189" s="325"/>
    </row>
    <row r="190" spans="2:11" s="18" customFormat="1" ht="15" customHeight="1" x14ac:dyDescent="0.2">
      <c r="B190" s="340"/>
      <c r="C190" s="341" t="s">
        <v>2181</v>
      </c>
      <c r="D190" s="342"/>
      <c r="E190" s="342"/>
      <c r="F190" s="343" t="s">
        <v>2097</v>
      </c>
      <c r="G190" s="342"/>
      <c r="H190" s="342" t="s">
        <v>2182</v>
      </c>
      <c r="I190" s="342" t="s">
        <v>2179</v>
      </c>
      <c r="J190" s="344" t="s">
        <v>2180</v>
      </c>
      <c r="K190" s="345"/>
    </row>
    <row r="191" spans="2:11" s="1" customFormat="1" ht="15" customHeight="1" x14ac:dyDescent="0.2">
      <c r="B191" s="302"/>
      <c r="C191" s="338" t="s">
        <v>45</v>
      </c>
      <c r="D191" s="279"/>
      <c r="E191" s="279"/>
      <c r="F191" s="300" t="s">
        <v>2091</v>
      </c>
      <c r="G191" s="279"/>
      <c r="H191" s="276" t="s">
        <v>2183</v>
      </c>
      <c r="I191" s="279" t="s">
        <v>2184</v>
      </c>
      <c r="J191" s="279"/>
      <c r="K191" s="325"/>
    </row>
    <row r="192" spans="2:11" s="1" customFormat="1" ht="15" customHeight="1" x14ac:dyDescent="0.2">
      <c r="B192" s="302"/>
      <c r="C192" s="338" t="s">
        <v>2185</v>
      </c>
      <c r="D192" s="279"/>
      <c r="E192" s="279"/>
      <c r="F192" s="300" t="s">
        <v>2091</v>
      </c>
      <c r="G192" s="279"/>
      <c r="H192" s="279" t="s">
        <v>2186</v>
      </c>
      <c r="I192" s="279" t="s">
        <v>2126</v>
      </c>
      <c r="J192" s="279"/>
      <c r="K192" s="325"/>
    </row>
    <row r="193" spans="2:11" s="1" customFormat="1" ht="15" customHeight="1" x14ac:dyDescent="0.2">
      <c r="B193" s="302"/>
      <c r="C193" s="338" t="s">
        <v>2187</v>
      </c>
      <c r="D193" s="279"/>
      <c r="E193" s="279"/>
      <c r="F193" s="300" t="s">
        <v>2091</v>
      </c>
      <c r="G193" s="279"/>
      <c r="H193" s="279" t="s">
        <v>2188</v>
      </c>
      <c r="I193" s="279" t="s">
        <v>2126</v>
      </c>
      <c r="J193" s="279"/>
      <c r="K193" s="325"/>
    </row>
    <row r="194" spans="2:11" s="1" customFormat="1" ht="15" customHeight="1" x14ac:dyDescent="0.2">
      <c r="B194" s="302"/>
      <c r="C194" s="338" t="s">
        <v>2189</v>
      </c>
      <c r="D194" s="279"/>
      <c r="E194" s="279"/>
      <c r="F194" s="300" t="s">
        <v>2097</v>
      </c>
      <c r="G194" s="279"/>
      <c r="H194" s="279" t="s">
        <v>2190</v>
      </c>
      <c r="I194" s="279" t="s">
        <v>2126</v>
      </c>
      <c r="J194" s="279"/>
      <c r="K194" s="325"/>
    </row>
    <row r="195" spans="2:11" s="1" customFormat="1" ht="15" customHeight="1" x14ac:dyDescent="0.2">
      <c r="B195" s="331"/>
      <c r="C195" s="346"/>
      <c r="D195" s="311"/>
      <c r="E195" s="311"/>
      <c r="F195" s="311"/>
      <c r="G195" s="311"/>
      <c r="H195" s="311"/>
      <c r="I195" s="311"/>
      <c r="J195" s="311"/>
      <c r="K195" s="332"/>
    </row>
    <row r="196" spans="2:11" s="1" customFormat="1" ht="18.75" customHeight="1" x14ac:dyDescent="0.2">
      <c r="B196" s="313"/>
      <c r="C196" s="323"/>
      <c r="D196" s="323"/>
      <c r="E196" s="323"/>
      <c r="F196" s="333"/>
      <c r="G196" s="323"/>
      <c r="H196" s="323"/>
      <c r="I196" s="323"/>
      <c r="J196" s="323"/>
      <c r="K196" s="313"/>
    </row>
    <row r="197" spans="2:11" s="1" customFormat="1" ht="18.75" customHeight="1" x14ac:dyDescent="0.2">
      <c r="B197" s="313"/>
      <c r="C197" s="323"/>
      <c r="D197" s="323"/>
      <c r="E197" s="323"/>
      <c r="F197" s="333"/>
      <c r="G197" s="323"/>
      <c r="H197" s="323"/>
      <c r="I197" s="323"/>
      <c r="J197" s="323"/>
      <c r="K197" s="313"/>
    </row>
    <row r="198" spans="2:11" s="1" customFormat="1" ht="18.75" customHeight="1" x14ac:dyDescent="0.2"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</row>
    <row r="199" spans="2:11" s="1" customFormat="1" ht="13.5" x14ac:dyDescent="0.2">
      <c r="B199" s="268"/>
      <c r="C199" s="269"/>
      <c r="D199" s="269"/>
      <c r="E199" s="269"/>
      <c r="F199" s="269"/>
      <c r="G199" s="269"/>
      <c r="H199" s="269"/>
      <c r="I199" s="269"/>
      <c r="J199" s="269"/>
      <c r="K199" s="270"/>
    </row>
    <row r="200" spans="2:11" s="1" customFormat="1" ht="21" x14ac:dyDescent="0.2">
      <c r="B200" s="271"/>
      <c r="C200" s="552" t="s">
        <v>2191</v>
      </c>
      <c r="D200" s="552"/>
      <c r="E200" s="552"/>
      <c r="F200" s="552"/>
      <c r="G200" s="552"/>
      <c r="H200" s="552"/>
      <c r="I200" s="552"/>
      <c r="J200" s="552"/>
      <c r="K200" s="272"/>
    </row>
    <row r="201" spans="2:11" s="1" customFormat="1" ht="25.5" customHeight="1" x14ac:dyDescent="0.3">
      <c r="B201" s="271"/>
      <c r="C201" s="347" t="s">
        <v>2192</v>
      </c>
      <c r="D201" s="347"/>
      <c r="E201" s="347"/>
      <c r="F201" s="347" t="s">
        <v>2193</v>
      </c>
      <c r="G201" s="348"/>
      <c r="H201" s="555" t="s">
        <v>2194</v>
      </c>
      <c r="I201" s="555"/>
      <c r="J201" s="555"/>
      <c r="K201" s="272"/>
    </row>
    <row r="202" spans="2:11" s="1" customFormat="1" ht="5.25" customHeight="1" x14ac:dyDescent="0.2">
      <c r="B202" s="302"/>
      <c r="C202" s="297"/>
      <c r="D202" s="297"/>
      <c r="E202" s="297"/>
      <c r="F202" s="297"/>
      <c r="G202" s="323"/>
      <c r="H202" s="297"/>
      <c r="I202" s="297"/>
      <c r="J202" s="297"/>
      <c r="K202" s="325"/>
    </row>
    <row r="203" spans="2:11" s="1" customFormat="1" ht="15" customHeight="1" x14ac:dyDescent="0.2">
      <c r="B203" s="302"/>
      <c r="C203" s="279" t="s">
        <v>2184</v>
      </c>
      <c r="D203" s="279"/>
      <c r="E203" s="279"/>
      <c r="F203" s="300" t="s">
        <v>46</v>
      </c>
      <c r="G203" s="279"/>
      <c r="H203" s="556" t="s">
        <v>2195</v>
      </c>
      <c r="I203" s="556"/>
      <c r="J203" s="556"/>
      <c r="K203" s="325"/>
    </row>
    <row r="204" spans="2:11" s="1" customFormat="1" ht="15" customHeight="1" x14ac:dyDescent="0.2">
      <c r="B204" s="302"/>
      <c r="C204" s="279"/>
      <c r="D204" s="279"/>
      <c r="E204" s="279"/>
      <c r="F204" s="300" t="s">
        <v>47</v>
      </c>
      <c r="G204" s="279"/>
      <c r="H204" s="556" t="s">
        <v>2196</v>
      </c>
      <c r="I204" s="556"/>
      <c r="J204" s="556"/>
      <c r="K204" s="325"/>
    </row>
    <row r="205" spans="2:11" s="1" customFormat="1" ht="15" customHeight="1" x14ac:dyDescent="0.2">
      <c r="B205" s="302"/>
      <c r="C205" s="279"/>
      <c r="D205" s="279"/>
      <c r="E205" s="279"/>
      <c r="F205" s="300" t="s">
        <v>50</v>
      </c>
      <c r="G205" s="279"/>
      <c r="H205" s="556" t="s">
        <v>2197</v>
      </c>
      <c r="I205" s="556"/>
      <c r="J205" s="556"/>
      <c r="K205" s="325"/>
    </row>
    <row r="206" spans="2:11" s="1" customFormat="1" ht="15" customHeight="1" x14ac:dyDescent="0.2">
      <c r="B206" s="302"/>
      <c r="C206" s="279"/>
      <c r="D206" s="279"/>
      <c r="E206" s="279"/>
      <c r="F206" s="300" t="s">
        <v>48</v>
      </c>
      <c r="G206" s="279"/>
      <c r="H206" s="556" t="s">
        <v>2198</v>
      </c>
      <c r="I206" s="556"/>
      <c r="J206" s="556"/>
      <c r="K206" s="325"/>
    </row>
    <row r="207" spans="2:11" s="1" customFormat="1" ht="15" customHeight="1" x14ac:dyDescent="0.2">
      <c r="B207" s="302"/>
      <c r="C207" s="279"/>
      <c r="D207" s="279"/>
      <c r="E207" s="279"/>
      <c r="F207" s="300" t="s">
        <v>49</v>
      </c>
      <c r="G207" s="279"/>
      <c r="H207" s="556" t="s">
        <v>2199</v>
      </c>
      <c r="I207" s="556"/>
      <c r="J207" s="556"/>
      <c r="K207" s="325"/>
    </row>
    <row r="208" spans="2:11" s="1" customFormat="1" ht="15" customHeight="1" x14ac:dyDescent="0.2">
      <c r="B208" s="302"/>
      <c r="C208" s="279"/>
      <c r="D208" s="279"/>
      <c r="E208" s="279"/>
      <c r="F208" s="300"/>
      <c r="G208" s="279"/>
      <c r="H208" s="279"/>
      <c r="I208" s="279"/>
      <c r="J208" s="279"/>
      <c r="K208" s="325"/>
    </row>
    <row r="209" spans="2:11" s="1" customFormat="1" ht="15" customHeight="1" x14ac:dyDescent="0.2">
      <c r="B209" s="302"/>
      <c r="C209" s="279" t="s">
        <v>2138</v>
      </c>
      <c r="D209" s="279"/>
      <c r="E209" s="279"/>
      <c r="F209" s="300" t="s">
        <v>81</v>
      </c>
      <c r="G209" s="279"/>
      <c r="H209" s="556" t="s">
        <v>2200</v>
      </c>
      <c r="I209" s="556"/>
      <c r="J209" s="556"/>
      <c r="K209" s="325"/>
    </row>
    <row r="210" spans="2:11" s="1" customFormat="1" ht="15" customHeight="1" x14ac:dyDescent="0.2">
      <c r="B210" s="302"/>
      <c r="C210" s="279"/>
      <c r="D210" s="279"/>
      <c r="E210" s="279"/>
      <c r="F210" s="300" t="s">
        <v>2034</v>
      </c>
      <c r="G210" s="279"/>
      <c r="H210" s="556" t="s">
        <v>2035</v>
      </c>
      <c r="I210" s="556"/>
      <c r="J210" s="556"/>
      <c r="K210" s="325"/>
    </row>
    <row r="211" spans="2:11" s="1" customFormat="1" ht="15" customHeight="1" x14ac:dyDescent="0.2">
      <c r="B211" s="302"/>
      <c r="C211" s="279"/>
      <c r="D211" s="279"/>
      <c r="E211" s="279"/>
      <c r="F211" s="300" t="s">
        <v>2032</v>
      </c>
      <c r="G211" s="279"/>
      <c r="H211" s="556" t="s">
        <v>2201</v>
      </c>
      <c r="I211" s="556"/>
      <c r="J211" s="556"/>
      <c r="K211" s="325"/>
    </row>
    <row r="212" spans="2:11" s="1" customFormat="1" ht="15" customHeight="1" x14ac:dyDescent="0.2">
      <c r="B212" s="349"/>
      <c r="C212" s="279"/>
      <c r="D212" s="279"/>
      <c r="E212" s="279"/>
      <c r="F212" s="300" t="s">
        <v>2036</v>
      </c>
      <c r="G212" s="338"/>
      <c r="H212" s="557" t="s">
        <v>2037</v>
      </c>
      <c r="I212" s="557"/>
      <c r="J212" s="557"/>
      <c r="K212" s="350"/>
    </row>
    <row r="213" spans="2:11" s="1" customFormat="1" ht="15" customHeight="1" x14ac:dyDescent="0.2">
      <c r="B213" s="349"/>
      <c r="C213" s="279"/>
      <c r="D213" s="279"/>
      <c r="E213" s="279"/>
      <c r="F213" s="300" t="s">
        <v>2038</v>
      </c>
      <c r="G213" s="338"/>
      <c r="H213" s="557" t="s">
        <v>2015</v>
      </c>
      <c r="I213" s="557"/>
      <c r="J213" s="557"/>
      <c r="K213" s="350"/>
    </row>
    <row r="214" spans="2:11" s="1" customFormat="1" ht="15" customHeight="1" x14ac:dyDescent="0.2">
      <c r="B214" s="349"/>
      <c r="C214" s="279"/>
      <c r="D214" s="279"/>
      <c r="E214" s="279"/>
      <c r="F214" s="300"/>
      <c r="G214" s="338"/>
      <c r="H214" s="329"/>
      <c r="I214" s="329"/>
      <c r="J214" s="329"/>
      <c r="K214" s="350"/>
    </row>
    <row r="215" spans="2:11" s="1" customFormat="1" ht="15" customHeight="1" x14ac:dyDescent="0.2">
      <c r="B215" s="349"/>
      <c r="C215" s="279" t="s">
        <v>2162</v>
      </c>
      <c r="D215" s="279"/>
      <c r="E215" s="279"/>
      <c r="F215" s="300">
        <v>1</v>
      </c>
      <c r="G215" s="338"/>
      <c r="H215" s="557" t="s">
        <v>2202</v>
      </c>
      <c r="I215" s="557"/>
      <c r="J215" s="557"/>
      <c r="K215" s="350"/>
    </row>
    <row r="216" spans="2:11" s="1" customFormat="1" ht="15" customHeight="1" x14ac:dyDescent="0.2">
      <c r="B216" s="349"/>
      <c r="C216" s="279"/>
      <c r="D216" s="279"/>
      <c r="E216" s="279"/>
      <c r="F216" s="300">
        <v>2</v>
      </c>
      <c r="G216" s="338"/>
      <c r="H216" s="557" t="s">
        <v>2203</v>
      </c>
      <c r="I216" s="557"/>
      <c r="J216" s="557"/>
      <c r="K216" s="350"/>
    </row>
    <row r="217" spans="2:11" s="1" customFormat="1" ht="15" customHeight="1" x14ac:dyDescent="0.2">
      <c r="B217" s="349"/>
      <c r="C217" s="279"/>
      <c r="D217" s="279"/>
      <c r="E217" s="279"/>
      <c r="F217" s="300">
        <v>3</v>
      </c>
      <c r="G217" s="338"/>
      <c r="H217" s="557" t="s">
        <v>2204</v>
      </c>
      <c r="I217" s="557"/>
      <c r="J217" s="557"/>
      <c r="K217" s="350"/>
    </row>
    <row r="218" spans="2:11" s="1" customFormat="1" ht="15" customHeight="1" x14ac:dyDescent="0.2">
      <c r="B218" s="349"/>
      <c r="C218" s="279"/>
      <c r="D218" s="279"/>
      <c r="E218" s="279"/>
      <c r="F218" s="300">
        <v>4</v>
      </c>
      <c r="G218" s="338"/>
      <c r="H218" s="557" t="s">
        <v>2205</v>
      </c>
      <c r="I218" s="557"/>
      <c r="J218" s="557"/>
      <c r="K218" s="350"/>
    </row>
    <row r="219" spans="2:11" s="1" customFormat="1" ht="12.75" customHeight="1" x14ac:dyDescent="0.2">
      <c r="B219" s="351"/>
      <c r="C219" s="352"/>
      <c r="D219" s="352"/>
      <c r="E219" s="352"/>
      <c r="F219" s="352"/>
      <c r="G219" s="352"/>
      <c r="H219" s="352"/>
      <c r="I219" s="352"/>
      <c r="J219" s="352"/>
      <c r="K219" s="35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2:BM241"/>
  <sheetViews>
    <sheetView showGridLines="0" topLeftCell="A220" workbookViewId="0">
      <selection activeCell="F229" sqref="F22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AT2" s="20" t="s">
        <v>89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33" t="str">
        <f>'Rekapitulace stavby'!K6</f>
        <v>Předávací stanice, Budovcova 1325</v>
      </c>
      <c r="F7" s="534"/>
      <c r="G7" s="534"/>
      <c r="H7" s="534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33" t="s">
        <v>124</v>
      </c>
      <c r="F9" s="535"/>
      <c r="G9" s="535"/>
      <c r="H9" s="535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36" t="s">
        <v>126</v>
      </c>
      <c r="F11" s="535"/>
      <c r="G11" s="535"/>
      <c r="H11" s="535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37" t="str">
        <f>'Rekapitulace stavby'!E14</f>
        <v>Vyplň údaj</v>
      </c>
      <c r="F20" s="538"/>
      <c r="G20" s="538"/>
      <c r="H20" s="538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39" t="s">
        <v>40</v>
      </c>
      <c r="F29" s="539"/>
      <c r="G29" s="539"/>
      <c r="H29" s="53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ROUND(J98,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ROUND((SUM(BE98:BE240)),  2)</f>
        <v>0</v>
      </c>
      <c r="G35" s="37"/>
      <c r="H35" s="37"/>
      <c r="I35" s="127">
        <v>0.21</v>
      </c>
      <c r="J35" s="126">
        <f>ROUND(((SUM(BE98:BE240))*I35),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ROUND((SUM(BF98:BF240)),  2)</f>
        <v>0</v>
      </c>
      <c r="G36" s="37"/>
      <c r="H36" s="37"/>
      <c r="I36" s="127">
        <v>0.12</v>
      </c>
      <c r="J36" s="126">
        <f>ROUND(((SUM(BF98:BF240))*I36),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ROUND((SUM(BG98:BG240)),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ROUND((SUM(BH98:BH240)),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ROUND((SUM(BI98:BI240)),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1" t="str">
        <f>E7</f>
        <v>Předávací stanice, Budovcova 1325</v>
      </c>
      <c r="F50" s="532"/>
      <c r="G50" s="532"/>
      <c r="H50" s="53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1" t="s">
        <v>124</v>
      </c>
      <c r="F52" s="530"/>
      <c r="G52" s="530"/>
      <c r="H52" s="530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1" t="str">
        <f>E11</f>
        <v>SO 01_D.1.1 -  Architektonicko-stavební řešení</v>
      </c>
      <c r="F54" s="530"/>
      <c r="G54" s="530"/>
      <c r="H54" s="530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J98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J99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132</v>
      </c>
      <c r="E65" s="151"/>
      <c r="F65" s="151"/>
      <c r="G65" s="151"/>
      <c r="H65" s="151"/>
      <c r="I65" s="151"/>
      <c r="J65" s="152">
        <f>J100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133</v>
      </c>
      <c r="E66" s="151"/>
      <c r="F66" s="151"/>
      <c r="G66" s="151"/>
      <c r="H66" s="151"/>
      <c r="I66" s="151"/>
      <c r="J66" s="152">
        <f>J141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134</v>
      </c>
      <c r="E67" s="151"/>
      <c r="F67" s="151"/>
      <c r="G67" s="151"/>
      <c r="H67" s="151"/>
      <c r="I67" s="151"/>
      <c r="J67" s="152">
        <f>J150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135</v>
      </c>
      <c r="E68" s="151"/>
      <c r="F68" s="151"/>
      <c r="G68" s="151"/>
      <c r="H68" s="151"/>
      <c r="I68" s="151"/>
      <c r="J68" s="152">
        <f>J157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136</v>
      </c>
      <c r="E69" s="151"/>
      <c r="F69" s="151"/>
      <c r="G69" s="151"/>
      <c r="H69" s="151"/>
      <c r="I69" s="151"/>
      <c r="J69" s="152">
        <f>J163</f>
        <v>0</v>
      </c>
      <c r="K69" s="100"/>
      <c r="L69" s="153"/>
    </row>
    <row r="70" spans="1:31" s="10" customFormat="1" ht="19.899999999999999" customHeight="1" x14ac:dyDescent="0.2">
      <c r="B70" s="149"/>
      <c r="C70" s="100"/>
      <c r="D70" s="150" t="s">
        <v>137</v>
      </c>
      <c r="E70" s="151"/>
      <c r="F70" s="151"/>
      <c r="G70" s="151"/>
      <c r="H70" s="151"/>
      <c r="I70" s="151"/>
      <c r="J70" s="152">
        <f>J169</f>
        <v>0</v>
      </c>
      <c r="K70" s="100"/>
      <c r="L70" s="153"/>
    </row>
    <row r="71" spans="1:31" s="10" customFormat="1" ht="19.899999999999999" customHeight="1" x14ac:dyDescent="0.2">
      <c r="B71" s="149"/>
      <c r="C71" s="100"/>
      <c r="D71" s="150" t="s">
        <v>138</v>
      </c>
      <c r="E71" s="151"/>
      <c r="F71" s="151"/>
      <c r="G71" s="151"/>
      <c r="H71" s="151"/>
      <c r="I71" s="151"/>
      <c r="J71" s="152">
        <f>J187</f>
        <v>0</v>
      </c>
      <c r="K71" s="100"/>
      <c r="L71" s="153"/>
    </row>
    <row r="72" spans="1:31" s="10" customFormat="1" ht="19.899999999999999" customHeight="1" x14ac:dyDescent="0.2">
      <c r="B72" s="149"/>
      <c r="C72" s="100"/>
      <c r="D72" s="150" t="s">
        <v>139</v>
      </c>
      <c r="E72" s="151"/>
      <c r="F72" s="151"/>
      <c r="G72" s="151"/>
      <c r="H72" s="151"/>
      <c r="I72" s="151"/>
      <c r="J72" s="152">
        <f>J199</f>
        <v>0</v>
      </c>
      <c r="K72" s="100"/>
      <c r="L72" s="153"/>
    </row>
    <row r="73" spans="1:31" s="9" customFormat="1" ht="24.95" customHeight="1" x14ac:dyDescent="0.2">
      <c r="B73" s="143"/>
      <c r="C73" s="144"/>
      <c r="D73" s="145" t="s">
        <v>140</v>
      </c>
      <c r="E73" s="146"/>
      <c r="F73" s="146"/>
      <c r="G73" s="146"/>
      <c r="H73" s="146"/>
      <c r="I73" s="146"/>
      <c r="J73" s="147">
        <f>J202</f>
        <v>0</v>
      </c>
      <c r="K73" s="144"/>
      <c r="L73" s="148"/>
    </row>
    <row r="74" spans="1:31" s="10" customFormat="1" ht="19.899999999999999" customHeight="1" x14ac:dyDescent="0.2">
      <c r="B74" s="149"/>
      <c r="C74" s="100"/>
      <c r="D74" s="150" t="s">
        <v>141</v>
      </c>
      <c r="E74" s="151"/>
      <c r="F74" s="151"/>
      <c r="G74" s="151"/>
      <c r="H74" s="151"/>
      <c r="I74" s="151"/>
      <c r="J74" s="152">
        <f>J203</f>
        <v>0</v>
      </c>
      <c r="K74" s="100"/>
      <c r="L74" s="153"/>
    </row>
    <row r="75" spans="1:31" s="10" customFormat="1" ht="19.899999999999999" customHeight="1" x14ac:dyDescent="0.2">
      <c r="B75" s="149"/>
      <c r="C75" s="100"/>
      <c r="D75" s="150" t="s">
        <v>142</v>
      </c>
      <c r="E75" s="151"/>
      <c r="F75" s="151"/>
      <c r="G75" s="151"/>
      <c r="H75" s="151"/>
      <c r="I75" s="151"/>
      <c r="J75" s="152">
        <f>J228</f>
        <v>0</v>
      </c>
      <c r="K75" s="100"/>
      <c r="L75" s="153"/>
    </row>
    <row r="76" spans="1:31" s="9" customFormat="1" ht="24.95" customHeight="1" x14ac:dyDescent="0.2">
      <c r="B76" s="143"/>
      <c r="C76" s="144"/>
      <c r="D76" s="145" t="s">
        <v>143</v>
      </c>
      <c r="E76" s="146"/>
      <c r="F76" s="146"/>
      <c r="G76" s="146"/>
      <c r="H76" s="146"/>
      <c r="I76" s="146"/>
      <c r="J76" s="147">
        <f>J236</f>
        <v>0</v>
      </c>
      <c r="K76" s="144"/>
      <c r="L76" s="148"/>
    </row>
    <row r="77" spans="1:31" s="2" customFormat="1" ht="21.75" customHeight="1" x14ac:dyDescent="0.2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 x14ac:dyDescent="0.2">
      <c r="A78" s="37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82" spans="1:31" s="2" customFormat="1" ht="6.95" customHeight="1" x14ac:dyDescent="0.2">
      <c r="A82" s="37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s="2" customFormat="1" ht="24.95" customHeight="1" x14ac:dyDescent="0.2">
      <c r="A83" s="37"/>
      <c r="B83" s="38"/>
      <c r="C83" s="26" t="s">
        <v>144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6.95" customHeight="1" x14ac:dyDescent="0.2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12" customHeight="1" x14ac:dyDescent="0.2">
      <c r="A85" s="37"/>
      <c r="B85" s="38"/>
      <c r="C85" s="32" t="s">
        <v>16</v>
      </c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16.5" customHeight="1" x14ac:dyDescent="0.2">
      <c r="A86" s="37"/>
      <c r="B86" s="38"/>
      <c r="C86" s="39"/>
      <c r="D86" s="39"/>
      <c r="E86" s="531" t="str">
        <f>E7</f>
        <v>Předávací stanice, Budovcova 1325</v>
      </c>
      <c r="F86" s="532"/>
      <c r="G86" s="532"/>
      <c r="H86" s="532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1" customFormat="1" ht="12" customHeight="1" x14ac:dyDescent="0.2">
      <c r="B87" s="24"/>
      <c r="C87" s="32" t="s">
        <v>123</v>
      </c>
      <c r="D87" s="25"/>
      <c r="E87" s="25"/>
      <c r="F87" s="25"/>
      <c r="G87" s="25"/>
      <c r="H87" s="25"/>
      <c r="I87" s="25"/>
      <c r="J87" s="25"/>
      <c r="K87" s="25"/>
      <c r="L87" s="23"/>
    </row>
    <row r="88" spans="1:31" s="2" customFormat="1" ht="16.5" customHeight="1" x14ac:dyDescent="0.2">
      <c r="A88" s="37"/>
      <c r="B88" s="38"/>
      <c r="C88" s="39"/>
      <c r="D88" s="39"/>
      <c r="E88" s="531" t="s">
        <v>124</v>
      </c>
      <c r="F88" s="530"/>
      <c r="G88" s="530"/>
      <c r="H88" s="530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2" customHeight="1" x14ac:dyDescent="0.2">
      <c r="A89" s="37"/>
      <c r="B89" s="38"/>
      <c r="C89" s="32" t="s">
        <v>125</v>
      </c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6.5" customHeight="1" x14ac:dyDescent="0.2">
      <c r="A90" s="37"/>
      <c r="B90" s="38"/>
      <c r="C90" s="39"/>
      <c r="D90" s="39"/>
      <c r="E90" s="491" t="str">
        <f>E11</f>
        <v>SO 01_D.1.1 -  Architektonicko-stavební řešení</v>
      </c>
      <c r="F90" s="530"/>
      <c r="G90" s="530"/>
      <c r="H90" s="530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6.95" customHeight="1" x14ac:dyDescent="0.2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 x14ac:dyDescent="0.2">
      <c r="A92" s="37"/>
      <c r="B92" s="38"/>
      <c r="C92" s="32" t="s">
        <v>21</v>
      </c>
      <c r="D92" s="39"/>
      <c r="E92" s="39"/>
      <c r="F92" s="30" t="str">
        <f>F14</f>
        <v>Poděbrady, ulice: Budovcova, Jižní, Žižkova</v>
      </c>
      <c r="G92" s="39"/>
      <c r="H92" s="39"/>
      <c r="I92" s="32" t="s">
        <v>23</v>
      </c>
      <c r="J92" s="62" t="str">
        <f>IF(J14="","",J14)</f>
        <v>15. 12. 2024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6.95" customHeight="1" x14ac:dyDescent="0.2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40.15" customHeight="1" x14ac:dyDescent="0.2">
      <c r="A94" s="37"/>
      <c r="B94" s="38"/>
      <c r="C94" s="32" t="s">
        <v>25</v>
      </c>
      <c r="D94" s="39"/>
      <c r="E94" s="39"/>
      <c r="F94" s="30" t="str">
        <f>E17</f>
        <v>Město Poděbrady,Jiřího nám. 20/I,29031 Poděbrady</v>
      </c>
      <c r="G94" s="39"/>
      <c r="H94" s="39"/>
      <c r="I94" s="32" t="s">
        <v>32</v>
      </c>
      <c r="J94" s="35" t="str">
        <f>E23</f>
        <v>TZB Kladno s.r.o.,Třebízského 466, 273 09, Kladno</v>
      </c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5.2" customHeight="1" x14ac:dyDescent="0.2">
      <c r="A95" s="37"/>
      <c r="B95" s="38"/>
      <c r="C95" s="32" t="s">
        <v>30</v>
      </c>
      <c r="D95" s="39"/>
      <c r="E95" s="39"/>
      <c r="F95" s="30" t="str">
        <f>IF(E20="","",E20)</f>
        <v>Vyplň údaj</v>
      </c>
      <c r="G95" s="39"/>
      <c r="H95" s="39"/>
      <c r="I95" s="32" t="s">
        <v>36</v>
      </c>
      <c r="J95" s="35" t="str">
        <f>E26</f>
        <v xml:space="preserve">Eva Vopalecká 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10.35" customHeight="1" x14ac:dyDescent="0.2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11" customFormat="1" ht="29.25" customHeight="1" x14ac:dyDescent="0.2">
      <c r="A97" s="154"/>
      <c r="B97" s="155"/>
      <c r="C97" s="156" t="s">
        <v>145</v>
      </c>
      <c r="D97" s="157" t="s">
        <v>60</v>
      </c>
      <c r="E97" s="157" t="s">
        <v>56</v>
      </c>
      <c r="F97" s="157" t="s">
        <v>57</v>
      </c>
      <c r="G97" s="157" t="s">
        <v>146</v>
      </c>
      <c r="H97" s="157" t="s">
        <v>147</v>
      </c>
      <c r="I97" s="157" t="s">
        <v>148</v>
      </c>
      <c r="J97" s="157" t="s">
        <v>129</v>
      </c>
      <c r="K97" s="158" t="s">
        <v>149</v>
      </c>
      <c r="L97" s="159"/>
      <c r="M97" s="71" t="s">
        <v>19</v>
      </c>
      <c r="N97" s="72" t="s">
        <v>45</v>
      </c>
      <c r="O97" s="72" t="s">
        <v>150</v>
      </c>
      <c r="P97" s="72" t="s">
        <v>151</v>
      </c>
      <c r="Q97" s="72" t="s">
        <v>152</v>
      </c>
      <c r="R97" s="72" t="s">
        <v>153</v>
      </c>
      <c r="S97" s="72" t="s">
        <v>154</v>
      </c>
      <c r="T97" s="73" t="s">
        <v>155</v>
      </c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</row>
    <row r="98" spans="1:65" s="2" customFormat="1" ht="22.9" customHeight="1" x14ac:dyDescent="0.25">
      <c r="A98" s="37"/>
      <c r="B98" s="38"/>
      <c r="C98" s="78" t="s">
        <v>156</v>
      </c>
      <c r="D98" s="39"/>
      <c r="E98" s="39"/>
      <c r="F98" s="39"/>
      <c r="G98" s="39"/>
      <c r="H98" s="39"/>
      <c r="I98" s="39"/>
      <c r="J98" s="160">
        <f>BK98</f>
        <v>0</v>
      </c>
      <c r="K98" s="39"/>
      <c r="L98" s="42"/>
      <c r="M98" s="74"/>
      <c r="N98" s="161"/>
      <c r="O98" s="75"/>
      <c r="P98" s="162">
        <f>P99+P202+P236</f>
        <v>0</v>
      </c>
      <c r="Q98" s="75"/>
      <c r="R98" s="162">
        <f>R99+R202+R236</f>
        <v>35.420393548</v>
      </c>
      <c r="S98" s="75"/>
      <c r="T98" s="163">
        <f>T99+T202+T236</f>
        <v>17.961000000000002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74</v>
      </c>
      <c r="AU98" s="20" t="s">
        <v>130</v>
      </c>
      <c r="BK98" s="164">
        <f>BK99+BK202+BK236</f>
        <v>0</v>
      </c>
    </row>
    <row r="99" spans="1:65" s="12" customFormat="1" ht="25.9" customHeight="1" x14ac:dyDescent="0.2">
      <c r="B99" s="165"/>
      <c r="C99" s="166"/>
      <c r="D99" s="167" t="s">
        <v>74</v>
      </c>
      <c r="E99" s="168" t="s">
        <v>157</v>
      </c>
      <c r="F99" s="168" t="s">
        <v>158</v>
      </c>
      <c r="G99" s="166"/>
      <c r="H99" s="166"/>
      <c r="I99" s="169"/>
      <c r="J99" s="170">
        <f>BK99</f>
        <v>0</v>
      </c>
      <c r="K99" s="166"/>
      <c r="L99" s="171"/>
      <c r="M99" s="172"/>
      <c r="N99" s="173"/>
      <c r="O99" s="173"/>
      <c r="P99" s="174">
        <f>P100+P141+P150+P157+P163+P169+P187+P199</f>
        <v>0</v>
      </c>
      <c r="Q99" s="173"/>
      <c r="R99" s="174">
        <f>R100+R141+R150+R157+R163+R169+R187+R199</f>
        <v>35.289838668000002</v>
      </c>
      <c r="S99" s="173"/>
      <c r="T99" s="175">
        <f>T100+T141+T150+T157+T163+T169+T187+T199</f>
        <v>17.862000000000002</v>
      </c>
      <c r="AR99" s="176" t="s">
        <v>82</v>
      </c>
      <c r="AT99" s="177" t="s">
        <v>74</v>
      </c>
      <c r="AU99" s="177" t="s">
        <v>75</v>
      </c>
      <c r="AY99" s="176" t="s">
        <v>159</v>
      </c>
      <c r="BK99" s="178">
        <f>BK100+BK141+BK150+BK157+BK163+BK169+BK187+BK199</f>
        <v>0</v>
      </c>
    </row>
    <row r="100" spans="1:65" s="12" customFormat="1" ht="22.9" customHeight="1" x14ac:dyDescent="0.2">
      <c r="B100" s="165"/>
      <c r="C100" s="166"/>
      <c r="D100" s="167" t="s">
        <v>74</v>
      </c>
      <c r="E100" s="179" t="s">
        <v>82</v>
      </c>
      <c r="F100" s="179" t="s">
        <v>160</v>
      </c>
      <c r="G100" s="166"/>
      <c r="H100" s="166"/>
      <c r="I100" s="169"/>
      <c r="J100" s="180">
        <f>BK100</f>
        <v>0</v>
      </c>
      <c r="K100" s="166"/>
      <c r="L100" s="171"/>
      <c r="M100" s="172"/>
      <c r="N100" s="173"/>
      <c r="O100" s="173"/>
      <c r="P100" s="174">
        <f>SUM(P101:P140)</f>
        <v>0</v>
      </c>
      <c r="Q100" s="173"/>
      <c r="R100" s="174">
        <f>SUM(R101:R140)</f>
        <v>15</v>
      </c>
      <c r="S100" s="173"/>
      <c r="T100" s="175">
        <f>SUM(T101:T140)</f>
        <v>0</v>
      </c>
      <c r="AR100" s="176" t="s">
        <v>82</v>
      </c>
      <c r="AT100" s="177" t="s">
        <v>74</v>
      </c>
      <c r="AU100" s="177" t="s">
        <v>82</v>
      </c>
      <c r="AY100" s="176" t="s">
        <v>159</v>
      </c>
      <c r="BK100" s="178">
        <f>SUM(BK101:BK140)</f>
        <v>0</v>
      </c>
    </row>
    <row r="101" spans="1:65" s="2" customFormat="1" ht="16.5" customHeight="1" x14ac:dyDescent="0.2">
      <c r="A101" s="37"/>
      <c r="B101" s="38"/>
      <c r="C101" s="181" t="s">
        <v>82</v>
      </c>
      <c r="D101" s="181" t="s">
        <v>161</v>
      </c>
      <c r="E101" s="182" t="s">
        <v>162</v>
      </c>
      <c r="F101" s="183" t="s">
        <v>163</v>
      </c>
      <c r="G101" s="184" t="s">
        <v>164</v>
      </c>
      <c r="H101" s="185">
        <v>37.5</v>
      </c>
      <c r="I101" s="186"/>
      <c r="J101" s="187">
        <f>ROUND(I101*H101,2)</f>
        <v>0</v>
      </c>
      <c r="K101" s="183" t="s">
        <v>165</v>
      </c>
      <c r="L101" s="42"/>
      <c r="M101" s="188" t="s">
        <v>19</v>
      </c>
      <c r="N101" s="189" t="s">
        <v>46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166</v>
      </c>
      <c r="AT101" s="192" t="s">
        <v>161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166</v>
      </c>
      <c r="BM101" s="192" t="s">
        <v>167</v>
      </c>
    </row>
    <row r="102" spans="1:65" s="2" customFormat="1" x14ac:dyDescent="0.2">
      <c r="A102" s="37"/>
      <c r="B102" s="38"/>
      <c r="C102" s="39"/>
      <c r="D102" s="194" t="s">
        <v>168</v>
      </c>
      <c r="E102" s="39"/>
      <c r="F102" s="195" t="s">
        <v>169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168</v>
      </c>
      <c r="AU102" s="20" t="s">
        <v>84</v>
      </c>
    </row>
    <row r="103" spans="1:65" s="13" customFormat="1" x14ac:dyDescent="0.2">
      <c r="B103" s="199"/>
      <c r="C103" s="200"/>
      <c r="D103" s="201" t="s">
        <v>170</v>
      </c>
      <c r="E103" s="202" t="s">
        <v>19</v>
      </c>
      <c r="F103" s="203" t="s">
        <v>171</v>
      </c>
      <c r="G103" s="200"/>
      <c r="H103" s="202" t="s">
        <v>19</v>
      </c>
      <c r="I103" s="204"/>
      <c r="J103" s="200"/>
      <c r="K103" s="200"/>
      <c r="L103" s="205"/>
      <c r="M103" s="206"/>
      <c r="N103" s="207"/>
      <c r="O103" s="207"/>
      <c r="P103" s="207"/>
      <c r="Q103" s="207"/>
      <c r="R103" s="207"/>
      <c r="S103" s="207"/>
      <c r="T103" s="208"/>
      <c r="AT103" s="209" t="s">
        <v>170</v>
      </c>
      <c r="AU103" s="209" t="s">
        <v>84</v>
      </c>
      <c r="AV103" s="13" t="s">
        <v>82</v>
      </c>
      <c r="AW103" s="13" t="s">
        <v>35</v>
      </c>
      <c r="AX103" s="13" t="s">
        <v>75</v>
      </c>
      <c r="AY103" s="209" t="s">
        <v>159</v>
      </c>
    </row>
    <row r="104" spans="1:65" s="14" customFormat="1" x14ac:dyDescent="0.2">
      <c r="B104" s="210"/>
      <c r="C104" s="211"/>
      <c r="D104" s="201" t="s">
        <v>170</v>
      </c>
      <c r="E104" s="212" t="s">
        <v>19</v>
      </c>
      <c r="F104" s="213" t="s">
        <v>172</v>
      </c>
      <c r="G104" s="211"/>
      <c r="H104" s="214">
        <v>37.5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82</v>
      </c>
      <c r="AY104" s="220" t="s">
        <v>159</v>
      </c>
    </row>
    <row r="105" spans="1:65" s="2" customFormat="1" ht="37.9" customHeight="1" x14ac:dyDescent="0.2">
      <c r="A105" s="37"/>
      <c r="B105" s="38"/>
      <c r="C105" s="181" t="s">
        <v>84</v>
      </c>
      <c r="D105" s="181" t="s">
        <v>161</v>
      </c>
      <c r="E105" s="182" t="s">
        <v>173</v>
      </c>
      <c r="F105" s="183" t="s">
        <v>174</v>
      </c>
      <c r="G105" s="184" t="s">
        <v>164</v>
      </c>
      <c r="H105" s="185">
        <v>37.5</v>
      </c>
      <c r="I105" s="186"/>
      <c r="J105" s="187">
        <f>ROUND(I105*H105,2)</f>
        <v>0</v>
      </c>
      <c r="K105" s="183" t="s">
        <v>165</v>
      </c>
      <c r="L105" s="42"/>
      <c r="M105" s="188" t="s">
        <v>19</v>
      </c>
      <c r="N105" s="189" t="s">
        <v>46</v>
      </c>
      <c r="O105" s="67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166</v>
      </c>
      <c r="AT105" s="192" t="s">
        <v>161</v>
      </c>
      <c r="AU105" s="192" t="s">
        <v>84</v>
      </c>
      <c r="AY105" s="20" t="s">
        <v>159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82</v>
      </c>
      <c r="BK105" s="193">
        <f>ROUND(I105*H105,2)</f>
        <v>0</v>
      </c>
      <c r="BL105" s="20" t="s">
        <v>166</v>
      </c>
      <c r="BM105" s="192" t="s">
        <v>175</v>
      </c>
    </row>
    <row r="106" spans="1:65" s="2" customFormat="1" x14ac:dyDescent="0.2">
      <c r="A106" s="37"/>
      <c r="B106" s="38"/>
      <c r="C106" s="39"/>
      <c r="D106" s="194" t="s">
        <v>168</v>
      </c>
      <c r="E106" s="39"/>
      <c r="F106" s="195" t="s">
        <v>176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168</v>
      </c>
      <c r="AU106" s="20" t="s">
        <v>84</v>
      </c>
    </row>
    <row r="107" spans="1:65" s="2" customFormat="1" ht="33" customHeight="1" x14ac:dyDescent="0.2">
      <c r="A107" s="37"/>
      <c r="B107" s="38"/>
      <c r="C107" s="181" t="s">
        <v>177</v>
      </c>
      <c r="D107" s="181" t="s">
        <v>161</v>
      </c>
      <c r="E107" s="182" t="s">
        <v>178</v>
      </c>
      <c r="F107" s="183" t="s">
        <v>179</v>
      </c>
      <c r="G107" s="184" t="s">
        <v>164</v>
      </c>
      <c r="H107" s="185">
        <v>9.75</v>
      </c>
      <c r="I107" s="186"/>
      <c r="J107" s="187">
        <f>ROUND(I107*H107,2)</f>
        <v>0</v>
      </c>
      <c r="K107" s="183" t="s">
        <v>165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166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166</v>
      </c>
      <c r="BM107" s="192" t="s">
        <v>180</v>
      </c>
    </row>
    <row r="108" spans="1:65" s="2" customFormat="1" x14ac:dyDescent="0.2">
      <c r="A108" s="37"/>
      <c r="B108" s="38"/>
      <c r="C108" s="39"/>
      <c r="D108" s="194" t="s">
        <v>168</v>
      </c>
      <c r="E108" s="39"/>
      <c r="F108" s="195" t="s">
        <v>181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168</v>
      </c>
      <c r="AU108" s="20" t="s">
        <v>84</v>
      </c>
    </row>
    <row r="109" spans="1:65" s="13" customFormat="1" x14ac:dyDescent="0.2">
      <c r="B109" s="199"/>
      <c r="C109" s="200"/>
      <c r="D109" s="201" t="s">
        <v>170</v>
      </c>
      <c r="E109" s="202" t="s">
        <v>19</v>
      </c>
      <c r="F109" s="203" t="s">
        <v>182</v>
      </c>
      <c r="G109" s="200"/>
      <c r="H109" s="202" t="s">
        <v>19</v>
      </c>
      <c r="I109" s="204"/>
      <c r="J109" s="200"/>
      <c r="K109" s="200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170</v>
      </c>
      <c r="AU109" s="209" t="s">
        <v>84</v>
      </c>
      <c r="AV109" s="13" t="s">
        <v>82</v>
      </c>
      <c r="AW109" s="13" t="s">
        <v>35</v>
      </c>
      <c r="AX109" s="13" t="s">
        <v>75</v>
      </c>
      <c r="AY109" s="209" t="s">
        <v>159</v>
      </c>
    </row>
    <row r="110" spans="1:65" s="14" customFormat="1" x14ac:dyDescent="0.2">
      <c r="B110" s="210"/>
      <c r="C110" s="211"/>
      <c r="D110" s="201" t="s">
        <v>170</v>
      </c>
      <c r="E110" s="212" t="s">
        <v>19</v>
      </c>
      <c r="F110" s="213" t="s">
        <v>183</v>
      </c>
      <c r="G110" s="211"/>
      <c r="H110" s="214">
        <v>37.5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4" customFormat="1" x14ac:dyDescent="0.2">
      <c r="B111" s="210"/>
      <c r="C111" s="211"/>
      <c r="D111" s="201" t="s">
        <v>170</v>
      </c>
      <c r="E111" s="212" t="s">
        <v>19</v>
      </c>
      <c r="F111" s="213" t="s">
        <v>184</v>
      </c>
      <c r="G111" s="211"/>
      <c r="H111" s="214">
        <v>-27.75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170</v>
      </c>
      <c r="AU111" s="220" t="s">
        <v>84</v>
      </c>
      <c r="AV111" s="14" t="s">
        <v>84</v>
      </c>
      <c r="AW111" s="14" t="s">
        <v>35</v>
      </c>
      <c r="AX111" s="14" t="s">
        <v>75</v>
      </c>
      <c r="AY111" s="220" t="s">
        <v>159</v>
      </c>
    </row>
    <row r="112" spans="1:65" s="15" customFormat="1" x14ac:dyDescent="0.2">
      <c r="B112" s="221"/>
      <c r="C112" s="222"/>
      <c r="D112" s="201" t="s">
        <v>170</v>
      </c>
      <c r="E112" s="223" t="s">
        <v>19</v>
      </c>
      <c r="F112" s="224" t="s">
        <v>185</v>
      </c>
      <c r="G112" s="222"/>
      <c r="H112" s="225">
        <v>9.75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170</v>
      </c>
      <c r="AU112" s="231" t="s">
        <v>84</v>
      </c>
      <c r="AV112" s="15" t="s">
        <v>166</v>
      </c>
      <c r="AW112" s="15" t="s">
        <v>35</v>
      </c>
      <c r="AX112" s="15" t="s">
        <v>82</v>
      </c>
      <c r="AY112" s="231" t="s">
        <v>159</v>
      </c>
    </row>
    <row r="113" spans="1:65" s="2" customFormat="1" ht="37.9" customHeight="1" x14ac:dyDescent="0.2">
      <c r="A113" s="37"/>
      <c r="B113" s="38"/>
      <c r="C113" s="181" t="s">
        <v>166</v>
      </c>
      <c r="D113" s="181" t="s">
        <v>161</v>
      </c>
      <c r="E113" s="182" t="s">
        <v>186</v>
      </c>
      <c r="F113" s="183" t="s">
        <v>187</v>
      </c>
      <c r="G113" s="184" t="s">
        <v>164</v>
      </c>
      <c r="H113" s="185">
        <v>9.75</v>
      </c>
      <c r="I113" s="186"/>
      <c r="J113" s="187">
        <f>ROUND(I113*H113,2)</f>
        <v>0</v>
      </c>
      <c r="K113" s="183" t="s">
        <v>165</v>
      </c>
      <c r="L113" s="42"/>
      <c r="M113" s="188" t="s">
        <v>19</v>
      </c>
      <c r="N113" s="189" t="s">
        <v>46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166</v>
      </c>
      <c r="AT113" s="192" t="s">
        <v>161</v>
      </c>
      <c r="AU113" s="192" t="s">
        <v>84</v>
      </c>
      <c r="AY113" s="20" t="s">
        <v>159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82</v>
      </c>
      <c r="BK113" s="193">
        <f>ROUND(I113*H113,2)</f>
        <v>0</v>
      </c>
      <c r="BL113" s="20" t="s">
        <v>166</v>
      </c>
      <c r="BM113" s="192" t="s">
        <v>188</v>
      </c>
    </row>
    <row r="114" spans="1:65" s="2" customFormat="1" x14ac:dyDescent="0.2">
      <c r="A114" s="37"/>
      <c r="B114" s="38"/>
      <c r="C114" s="39"/>
      <c r="D114" s="194" t="s">
        <v>168</v>
      </c>
      <c r="E114" s="39"/>
      <c r="F114" s="195" t="s">
        <v>189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168</v>
      </c>
      <c r="AU114" s="20" t="s">
        <v>84</v>
      </c>
    </row>
    <row r="115" spans="1:65" s="13" customFormat="1" x14ac:dyDescent="0.2">
      <c r="B115" s="199"/>
      <c r="C115" s="200"/>
      <c r="D115" s="201" t="s">
        <v>170</v>
      </c>
      <c r="E115" s="202" t="s">
        <v>19</v>
      </c>
      <c r="F115" s="203" t="s">
        <v>190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170</v>
      </c>
      <c r="AU115" s="209" t="s">
        <v>84</v>
      </c>
      <c r="AV115" s="13" t="s">
        <v>82</v>
      </c>
      <c r="AW115" s="13" t="s">
        <v>35</v>
      </c>
      <c r="AX115" s="13" t="s">
        <v>75</v>
      </c>
      <c r="AY115" s="209" t="s">
        <v>159</v>
      </c>
    </row>
    <row r="116" spans="1:65" s="14" customFormat="1" x14ac:dyDescent="0.2">
      <c r="B116" s="210"/>
      <c r="C116" s="211"/>
      <c r="D116" s="201" t="s">
        <v>170</v>
      </c>
      <c r="E116" s="212" t="s">
        <v>19</v>
      </c>
      <c r="F116" s="213" t="s">
        <v>183</v>
      </c>
      <c r="G116" s="211"/>
      <c r="H116" s="214">
        <v>37.5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170</v>
      </c>
      <c r="AU116" s="220" t="s">
        <v>84</v>
      </c>
      <c r="AV116" s="14" t="s">
        <v>84</v>
      </c>
      <c r="AW116" s="14" t="s">
        <v>35</v>
      </c>
      <c r="AX116" s="14" t="s">
        <v>75</v>
      </c>
      <c r="AY116" s="220" t="s">
        <v>159</v>
      </c>
    </row>
    <row r="117" spans="1:65" s="14" customFormat="1" x14ac:dyDescent="0.2">
      <c r="B117" s="210"/>
      <c r="C117" s="211"/>
      <c r="D117" s="201" t="s">
        <v>170</v>
      </c>
      <c r="E117" s="212" t="s">
        <v>19</v>
      </c>
      <c r="F117" s="213" t="s">
        <v>184</v>
      </c>
      <c r="G117" s="211"/>
      <c r="H117" s="214">
        <v>-27.75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170</v>
      </c>
      <c r="AU117" s="220" t="s">
        <v>84</v>
      </c>
      <c r="AV117" s="14" t="s">
        <v>84</v>
      </c>
      <c r="AW117" s="14" t="s">
        <v>35</v>
      </c>
      <c r="AX117" s="14" t="s">
        <v>75</v>
      </c>
      <c r="AY117" s="220" t="s">
        <v>159</v>
      </c>
    </row>
    <row r="118" spans="1:65" s="15" customFormat="1" x14ac:dyDescent="0.2">
      <c r="B118" s="221"/>
      <c r="C118" s="222"/>
      <c r="D118" s="201" t="s">
        <v>170</v>
      </c>
      <c r="E118" s="223" t="s">
        <v>19</v>
      </c>
      <c r="F118" s="224" t="s">
        <v>185</v>
      </c>
      <c r="G118" s="222"/>
      <c r="H118" s="225">
        <v>9.75</v>
      </c>
      <c r="I118" s="226"/>
      <c r="J118" s="222"/>
      <c r="K118" s="222"/>
      <c r="L118" s="227"/>
      <c r="M118" s="228"/>
      <c r="N118" s="229"/>
      <c r="O118" s="229"/>
      <c r="P118" s="229"/>
      <c r="Q118" s="229"/>
      <c r="R118" s="229"/>
      <c r="S118" s="229"/>
      <c r="T118" s="230"/>
      <c r="AT118" s="231" t="s">
        <v>170</v>
      </c>
      <c r="AU118" s="231" t="s">
        <v>84</v>
      </c>
      <c r="AV118" s="15" t="s">
        <v>166</v>
      </c>
      <c r="AW118" s="15" t="s">
        <v>35</v>
      </c>
      <c r="AX118" s="15" t="s">
        <v>82</v>
      </c>
      <c r="AY118" s="231" t="s">
        <v>159</v>
      </c>
    </row>
    <row r="119" spans="1:65" s="2" customFormat="1" ht="37.9" customHeight="1" x14ac:dyDescent="0.2">
      <c r="A119" s="37"/>
      <c r="B119" s="38"/>
      <c r="C119" s="181" t="s">
        <v>191</v>
      </c>
      <c r="D119" s="181" t="s">
        <v>161</v>
      </c>
      <c r="E119" s="182" t="s">
        <v>192</v>
      </c>
      <c r="F119" s="183" t="s">
        <v>193</v>
      </c>
      <c r="G119" s="184" t="s">
        <v>164</v>
      </c>
      <c r="H119" s="185">
        <v>195</v>
      </c>
      <c r="I119" s="186"/>
      <c r="J119" s="187">
        <f>ROUND(I119*H119,2)</f>
        <v>0</v>
      </c>
      <c r="K119" s="183" t="s">
        <v>165</v>
      </c>
      <c r="L119" s="42"/>
      <c r="M119" s="188" t="s">
        <v>19</v>
      </c>
      <c r="N119" s="189" t="s">
        <v>46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166</v>
      </c>
      <c r="AT119" s="192" t="s">
        <v>161</v>
      </c>
      <c r="AU119" s="192" t="s">
        <v>84</v>
      </c>
      <c r="AY119" s="20" t="s">
        <v>159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82</v>
      </c>
      <c r="BK119" s="193">
        <f>ROUND(I119*H119,2)</f>
        <v>0</v>
      </c>
      <c r="BL119" s="20" t="s">
        <v>166</v>
      </c>
      <c r="BM119" s="192" t="s">
        <v>194</v>
      </c>
    </row>
    <row r="120" spans="1:65" s="2" customFormat="1" x14ac:dyDescent="0.2">
      <c r="A120" s="37"/>
      <c r="B120" s="38"/>
      <c r="C120" s="39"/>
      <c r="D120" s="194" t="s">
        <v>168</v>
      </c>
      <c r="E120" s="39"/>
      <c r="F120" s="195" t="s">
        <v>195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168</v>
      </c>
      <c r="AU120" s="20" t="s">
        <v>84</v>
      </c>
    </row>
    <row r="121" spans="1:65" s="14" customFormat="1" x14ac:dyDescent="0.2">
      <c r="B121" s="210"/>
      <c r="C121" s="211"/>
      <c r="D121" s="201" t="s">
        <v>170</v>
      </c>
      <c r="E121" s="211"/>
      <c r="F121" s="213" t="s">
        <v>196</v>
      </c>
      <c r="G121" s="211"/>
      <c r="H121" s="214">
        <v>195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170</v>
      </c>
      <c r="AU121" s="220" t="s">
        <v>84</v>
      </c>
      <c r="AV121" s="14" t="s">
        <v>84</v>
      </c>
      <c r="AW121" s="14" t="s">
        <v>4</v>
      </c>
      <c r="AX121" s="14" t="s">
        <v>82</v>
      </c>
      <c r="AY121" s="220" t="s">
        <v>159</v>
      </c>
    </row>
    <row r="122" spans="1:65" s="2" customFormat="1" ht="24.2" customHeight="1" x14ac:dyDescent="0.2">
      <c r="A122" s="37"/>
      <c r="B122" s="38"/>
      <c r="C122" s="181" t="s">
        <v>197</v>
      </c>
      <c r="D122" s="181" t="s">
        <v>161</v>
      </c>
      <c r="E122" s="182" t="s">
        <v>198</v>
      </c>
      <c r="F122" s="183" t="s">
        <v>199</v>
      </c>
      <c r="G122" s="184" t="s">
        <v>164</v>
      </c>
      <c r="H122" s="185">
        <v>9.75</v>
      </c>
      <c r="I122" s="186"/>
      <c r="J122" s="187">
        <f>ROUND(I122*H122,2)</f>
        <v>0</v>
      </c>
      <c r="K122" s="183" t="s">
        <v>165</v>
      </c>
      <c r="L122" s="42"/>
      <c r="M122" s="188" t="s">
        <v>19</v>
      </c>
      <c r="N122" s="189" t="s">
        <v>46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166</v>
      </c>
      <c r="AT122" s="192" t="s">
        <v>161</v>
      </c>
      <c r="AU122" s="192" t="s">
        <v>84</v>
      </c>
      <c r="AY122" s="20" t="s">
        <v>159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82</v>
      </c>
      <c r="BK122" s="193">
        <f>ROUND(I122*H122,2)</f>
        <v>0</v>
      </c>
      <c r="BL122" s="20" t="s">
        <v>166</v>
      </c>
      <c r="BM122" s="192" t="s">
        <v>200</v>
      </c>
    </row>
    <row r="123" spans="1:65" s="2" customFormat="1" x14ac:dyDescent="0.2">
      <c r="A123" s="37"/>
      <c r="B123" s="38"/>
      <c r="C123" s="39"/>
      <c r="D123" s="194" t="s">
        <v>168</v>
      </c>
      <c r="E123" s="39"/>
      <c r="F123" s="195" t="s">
        <v>201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168</v>
      </c>
      <c r="AU123" s="20" t="s">
        <v>84</v>
      </c>
    </row>
    <row r="124" spans="1:65" s="2" customFormat="1" ht="24.2" customHeight="1" x14ac:dyDescent="0.2">
      <c r="A124" s="37"/>
      <c r="B124" s="38"/>
      <c r="C124" s="181" t="s">
        <v>202</v>
      </c>
      <c r="D124" s="181" t="s">
        <v>161</v>
      </c>
      <c r="E124" s="182" t="s">
        <v>203</v>
      </c>
      <c r="F124" s="183" t="s">
        <v>204</v>
      </c>
      <c r="G124" s="184" t="s">
        <v>205</v>
      </c>
      <c r="H124" s="185">
        <v>18.524999999999999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166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166</v>
      </c>
      <c r="BM124" s="192" t="s">
        <v>206</v>
      </c>
    </row>
    <row r="125" spans="1:65" s="2" customFormat="1" x14ac:dyDescent="0.2">
      <c r="A125" s="37"/>
      <c r="B125" s="38"/>
      <c r="C125" s="39"/>
      <c r="D125" s="194" t="s">
        <v>168</v>
      </c>
      <c r="E125" s="39"/>
      <c r="F125" s="195" t="s">
        <v>207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14" customFormat="1" x14ac:dyDescent="0.2">
      <c r="B126" s="210"/>
      <c r="C126" s="211"/>
      <c r="D126" s="201" t="s">
        <v>170</v>
      </c>
      <c r="E126" s="211"/>
      <c r="F126" s="213" t="s">
        <v>208</v>
      </c>
      <c r="G126" s="211"/>
      <c r="H126" s="214">
        <v>18.524999999999999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170</v>
      </c>
      <c r="AU126" s="220" t="s">
        <v>84</v>
      </c>
      <c r="AV126" s="14" t="s">
        <v>84</v>
      </c>
      <c r="AW126" s="14" t="s">
        <v>4</v>
      </c>
      <c r="AX126" s="14" t="s">
        <v>82</v>
      </c>
      <c r="AY126" s="220" t="s">
        <v>159</v>
      </c>
    </row>
    <row r="127" spans="1:65" s="2" customFormat="1" ht="24.2" customHeight="1" x14ac:dyDescent="0.2">
      <c r="A127" s="37"/>
      <c r="B127" s="38"/>
      <c r="C127" s="181" t="s">
        <v>209</v>
      </c>
      <c r="D127" s="181" t="s">
        <v>161</v>
      </c>
      <c r="E127" s="182" t="s">
        <v>210</v>
      </c>
      <c r="F127" s="183" t="s">
        <v>211</v>
      </c>
      <c r="G127" s="184" t="s">
        <v>164</v>
      </c>
      <c r="H127" s="185">
        <v>27.75</v>
      </c>
      <c r="I127" s="186"/>
      <c r="J127" s="187">
        <f>ROUND(I127*H127,2)</f>
        <v>0</v>
      </c>
      <c r="K127" s="183" t="s">
        <v>165</v>
      </c>
      <c r="L127" s="42"/>
      <c r="M127" s="188" t="s">
        <v>19</v>
      </c>
      <c r="N127" s="189" t="s">
        <v>46</v>
      </c>
      <c r="O127" s="67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166</v>
      </c>
      <c r="AT127" s="192" t="s">
        <v>161</v>
      </c>
      <c r="AU127" s="192" t="s">
        <v>84</v>
      </c>
      <c r="AY127" s="20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20" t="s">
        <v>82</v>
      </c>
      <c r="BK127" s="193">
        <f>ROUND(I127*H127,2)</f>
        <v>0</v>
      </c>
      <c r="BL127" s="20" t="s">
        <v>166</v>
      </c>
      <c r="BM127" s="192" t="s">
        <v>212</v>
      </c>
    </row>
    <row r="128" spans="1:65" s="2" customFormat="1" x14ac:dyDescent="0.2">
      <c r="A128" s="37"/>
      <c r="B128" s="38"/>
      <c r="C128" s="39"/>
      <c r="D128" s="194" t="s">
        <v>168</v>
      </c>
      <c r="E128" s="39"/>
      <c r="F128" s="195" t="s">
        <v>213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168</v>
      </c>
      <c r="AU128" s="20" t="s">
        <v>84</v>
      </c>
    </row>
    <row r="129" spans="1:65" s="13" customFormat="1" x14ac:dyDescent="0.2">
      <c r="B129" s="199"/>
      <c r="C129" s="200"/>
      <c r="D129" s="201" t="s">
        <v>170</v>
      </c>
      <c r="E129" s="202" t="s">
        <v>19</v>
      </c>
      <c r="F129" s="203" t="s">
        <v>214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170</v>
      </c>
      <c r="AU129" s="209" t="s">
        <v>84</v>
      </c>
      <c r="AV129" s="13" t="s">
        <v>82</v>
      </c>
      <c r="AW129" s="13" t="s">
        <v>35</v>
      </c>
      <c r="AX129" s="13" t="s">
        <v>75</v>
      </c>
      <c r="AY129" s="209" t="s">
        <v>159</v>
      </c>
    </row>
    <row r="130" spans="1:65" s="13" customFormat="1" x14ac:dyDescent="0.2">
      <c r="B130" s="199"/>
      <c r="C130" s="200"/>
      <c r="D130" s="201" t="s">
        <v>170</v>
      </c>
      <c r="E130" s="202" t="s">
        <v>19</v>
      </c>
      <c r="F130" s="203" t="s">
        <v>215</v>
      </c>
      <c r="G130" s="200"/>
      <c r="H130" s="202" t="s">
        <v>19</v>
      </c>
      <c r="I130" s="204"/>
      <c r="J130" s="200"/>
      <c r="K130" s="200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170</v>
      </c>
      <c r="AU130" s="209" t="s">
        <v>84</v>
      </c>
      <c r="AV130" s="13" t="s">
        <v>82</v>
      </c>
      <c r="AW130" s="13" t="s">
        <v>35</v>
      </c>
      <c r="AX130" s="13" t="s">
        <v>75</v>
      </c>
      <c r="AY130" s="209" t="s">
        <v>159</v>
      </c>
    </row>
    <row r="131" spans="1:65" s="13" customFormat="1" x14ac:dyDescent="0.2">
      <c r="B131" s="199"/>
      <c r="C131" s="200"/>
      <c r="D131" s="201" t="s">
        <v>170</v>
      </c>
      <c r="E131" s="202" t="s">
        <v>19</v>
      </c>
      <c r="F131" s="203" t="s">
        <v>216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170</v>
      </c>
      <c r="AU131" s="209" t="s">
        <v>84</v>
      </c>
      <c r="AV131" s="13" t="s">
        <v>82</v>
      </c>
      <c r="AW131" s="13" t="s">
        <v>35</v>
      </c>
      <c r="AX131" s="13" t="s">
        <v>75</v>
      </c>
      <c r="AY131" s="209" t="s">
        <v>159</v>
      </c>
    </row>
    <row r="132" spans="1:65" s="14" customFormat="1" x14ac:dyDescent="0.2">
      <c r="B132" s="210"/>
      <c r="C132" s="211"/>
      <c r="D132" s="201" t="s">
        <v>170</v>
      </c>
      <c r="E132" s="212" t="s">
        <v>19</v>
      </c>
      <c r="F132" s="213" t="s">
        <v>217</v>
      </c>
      <c r="G132" s="211"/>
      <c r="H132" s="214">
        <v>27.75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35</v>
      </c>
      <c r="AX132" s="14" t="s">
        <v>82</v>
      </c>
      <c r="AY132" s="220" t="s">
        <v>159</v>
      </c>
    </row>
    <row r="133" spans="1:65" s="2" customFormat="1" ht="37.9" customHeight="1" x14ac:dyDescent="0.2">
      <c r="A133" s="37"/>
      <c r="B133" s="38"/>
      <c r="C133" s="181" t="s">
        <v>218</v>
      </c>
      <c r="D133" s="181" t="s">
        <v>161</v>
      </c>
      <c r="E133" s="182" t="s">
        <v>219</v>
      </c>
      <c r="F133" s="183" t="s">
        <v>220</v>
      </c>
      <c r="G133" s="184" t="s">
        <v>164</v>
      </c>
      <c r="H133" s="185">
        <v>7.5</v>
      </c>
      <c r="I133" s="186"/>
      <c r="J133" s="187">
        <f>ROUND(I133*H133,2)</f>
        <v>0</v>
      </c>
      <c r="K133" s="183" t="s">
        <v>165</v>
      </c>
      <c r="L133" s="42"/>
      <c r="M133" s="188" t="s">
        <v>19</v>
      </c>
      <c r="N133" s="189" t="s">
        <v>46</v>
      </c>
      <c r="O133" s="6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161</v>
      </c>
      <c r="AU133" s="192" t="s">
        <v>84</v>
      </c>
      <c r="AY133" s="20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82</v>
      </c>
      <c r="BK133" s="193">
        <f>ROUND(I133*H133,2)</f>
        <v>0</v>
      </c>
      <c r="BL133" s="20" t="s">
        <v>166</v>
      </c>
      <c r="BM133" s="192" t="s">
        <v>221</v>
      </c>
    </row>
    <row r="134" spans="1:65" s="2" customFormat="1" x14ac:dyDescent="0.2">
      <c r="A134" s="37"/>
      <c r="B134" s="38"/>
      <c r="C134" s="39"/>
      <c r="D134" s="194" t="s">
        <v>168</v>
      </c>
      <c r="E134" s="39"/>
      <c r="F134" s="195" t="s">
        <v>222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168</v>
      </c>
      <c r="AU134" s="20" t="s">
        <v>84</v>
      </c>
    </row>
    <row r="135" spans="1:65" s="13" customFormat="1" x14ac:dyDescent="0.2">
      <c r="B135" s="199"/>
      <c r="C135" s="200"/>
      <c r="D135" s="201" t="s">
        <v>170</v>
      </c>
      <c r="E135" s="202" t="s">
        <v>19</v>
      </c>
      <c r="F135" s="203" t="s">
        <v>214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170</v>
      </c>
      <c r="AU135" s="209" t="s">
        <v>84</v>
      </c>
      <c r="AV135" s="13" t="s">
        <v>82</v>
      </c>
      <c r="AW135" s="13" t="s">
        <v>35</v>
      </c>
      <c r="AX135" s="13" t="s">
        <v>75</v>
      </c>
      <c r="AY135" s="209" t="s">
        <v>159</v>
      </c>
    </row>
    <row r="136" spans="1:65" s="13" customFormat="1" x14ac:dyDescent="0.2">
      <c r="B136" s="199"/>
      <c r="C136" s="200"/>
      <c r="D136" s="201" t="s">
        <v>170</v>
      </c>
      <c r="E136" s="202" t="s">
        <v>19</v>
      </c>
      <c r="F136" s="203" t="s">
        <v>215</v>
      </c>
      <c r="G136" s="200"/>
      <c r="H136" s="202" t="s">
        <v>19</v>
      </c>
      <c r="I136" s="204"/>
      <c r="J136" s="200"/>
      <c r="K136" s="200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170</v>
      </c>
      <c r="AU136" s="209" t="s">
        <v>84</v>
      </c>
      <c r="AV136" s="13" t="s">
        <v>82</v>
      </c>
      <c r="AW136" s="13" t="s">
        <v>35</v>
      </c>
      <c r="AX136" s="13" t="s">
        <v>75</v>
      </c>
      <c r="AY136" s="209" t="s">
        <v>159</v>
      </c>
    </row>
    <row r="137" spans="1:65" s="13" customFormat="1" x14ac:dyDescent="0.2">
      <c r="B137" s="199"/>
      <c r="C137" s="200"/>
      <c r="D137" s="201" t="s">
        <v>170</v>
      </c>
      <c r="E137" s="202" t="s">
        <v>19</v>
      </c>
      <c r="F137" s="203" t="s">
        <v>223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170</v>
      </c>
      <c r="AU137" s="209" t="s">
        <v>84</v>
      </c>
      <c r="AV137" s="13" t="s">
        <v>82</v>
      </c>
      <c r="AW137" s="13" t="s">
        <v>35</v>
      </c>
      <c r="AX137" s="13" t="s">
        <v>75</v>
      </c>
      <c r="AY137" s="209" t="s">
        <v>159</v>
      </c>
    </row>
    <row r="138" spans="1:65" s="14" customFormat="1" x14ac:dyDescent="0.2">
      <c r="B138" s="210"/>
      <c r="C138" s="211"/>
      <c r="D138" s="201" t="s">
        <v>170</v>
      </c>
      <c r="E138" s="212" t="s">
        <v>19</v>
      </c>
      <c r="F138" s="213" t="s">
        <v>224</v>
      </c>
      <c r="G138" s="211"/>
      <c r="H138" s="214">
        <v>7.5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170</v>
      </c>
      <c r="AU138" s="220" t="s">
        <v>84</v>
      </c>
      <c r="AV138" s="14" t="s">
        <v>84</v>
      </c>
      <c r="AW138" s="14" t="s">
        <v>35</v>
      </c>
      <c r="AX138" s="14" t="s">
        <v>82</v>
      </c>
      <c r="AY138" s="220" t="s">
        <v>159</v>
      </c>
    </row>
    <row r="139" spans="1:65" s="2" customFormat="1" ht="16.5" customHeight="1" x14ac:dyDescent="0.2">
      <c r="A139" s="37"/>
      <c r="B139" s="38"/>
      <c r="C139" s="232" t="s">
        <v>225</v>
      </c>
      <c r="D139" s="232" t="s">
        <v>226</v>
      </c>
      <c r="E139" s="233" t="s">
        <v>227</v>
      </c>
      <c r="F139" s="234" t="s">
        <v>228</v>
      </c>
      <c r="G139" s="235" t="s">
        <v>205</v>
      </c>
      <c r="H139" s="236">
        <v>15</v>
      </c>
      <c r="I139" s="237"/>
      <c r="J139" s="238">
        <f>ROUND(I139*H139,2)</f>
        <v>0</v>
      </c>
      <c r="K139" s="234" t="s">
        <v>165</v>
      </c>
      <c r="L139" s="239"/>
      <c r="M139" s="240" t="s">
        <v>19</v>
      </c>
      <c r="N139" s="241" t="s">
        <v>46</v>
      </c>
      <c r="O139" s="67"/>
      <c r="P139" s="190">
        <f>O139*H139</f>
        <v>0</v>
      </c>
      <c r="Q139" s="190">
        <v>1</v>
      </c>
      <c r="R139" s="190">
        <f>Q139*H139</f>
        <v>15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209</v>
      </c>
      <c r="AT139" s="192" t="s">
        <v>226</v>
      </c>
      <c r="AU139" s="192" t="s">
        <v>84</v>
      </c>
      <c r="AY139" s="20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82</v>
      </c>
      <c r="BK139" s="193">
        <f>ROUND(I139*H139,2)</f>
        <v>0</v>
      </c>
      <c r="BL139" s="20" t="s">
        <v>166</v>
      </c>
      <c r="BM139" s="192" t="s">
        <v>229</v>
      </c>
    </row>
    <row r="140" spans="1:65" s="14" customFormat="1" x14ac:dyDescent="0.2">
      <c r="B140" s="210"/>
      <c r="C140" s="211"/>
      <c r="D140" s="201" t="s">
        <v>170</v>
      </c>
      <c r="E140" s="211"/>
      <c r="F140" s="213" t="s">
        <v>230</v>
      </c>
      <c r="G140" s="211"/>
      <c r="H140" s="214">
        <v>15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84</v>
      </c>
      <c r="AV140" s="14" t="s">
        <v>84</v>
      </c>
      <c r="AW140" s="14" t="s">
        <v>4</v>
      </c>
      <c r="AX140" s="14" t="s">
        <v>82</v>
      </c>
      <c r="AY140" s="220" t="s">
        <v>159</v>
      </c>
    </row>
    <row r="141" spans="1:65" s="12" customFormat="1" ht="22.9" customHeight="1" x14ac:dyDescent="0.2">
      <c r="B141" s="165"/>
      <c r="C141" s="166"/>
      <c r="D141" s="167" t="s">
        <v>74</v>
      </c>
      <c r="E141" s="179" t="s">
        <v>84</v>
      </c>
      <c r="F141" s="179" t="s">
        <v>231</v>
      </c>
      <c r="G141" s="166"/>
      <c r="H141" s="166"/>
      <c r="I141" s="169"/>
      <c r="J141" s="180">
        <f>BK141</f>
        <v>0</v>
      </c>
      <c r="K141" s="166"/>
      <c r="L141" s="171"/>
      <c r="M141" s="172"/>
      <c r="N141" s="173"/>
      <c r="O141" s="173"/>
      <c r="P141" s="174">
        <f>SUM(P142:P149)</f>
        <v>0</v>
      </c>
      <c r="Q141" s="173"/>
      <c r="R141" s="174">
        <f>SUM(R142:R149)</f>
        <v>1.9943999999999996E-2</v>
      </c>
      <c r="S141" s="173"/>
      <c r="T141" s="175">
        <f>SUM(T142:T149)</f>
        <v>0</v>
      </c>
      <c r="AR141" s="176" t="s">
        <v>82</v>
      </c>
      <c r="AT141" s="177" t="s">
        <v>74</v>
      </c>
      <c r="AU141" s="177" t="s">
        <v>82</v>
      </c>
      <c r="AY141" s="176" t="s">
        <v>159</v>
      </c>
      <c r="BK141" s="178">
        <f>SUM(BK142:BK149)</f>
        <v>0</v>
      </c>
    </row>
    <row r="142" spans="1:65" s="2" customFormat="1" ht="24.2" customHeight="1" x14ac:dyDescent="0.2">
      <c r="A142" s="37"/>
      <c r="B142" s="38"/>
      <c r="C142" s="181" t="s">
        <v>232</v>
      </c>
      <c r="D142" s="181" t="s">
        <v>161</v>
      </c>
      <c r="E142" s="182" t="s">
        <v>233</v>
      </c>
      <c r="F142" s="183" t="s">
        <v>234</v>
      </c>
      <c r="G142" s="184" t="s">
        <v>235</v>
      </c>
      <c r="H142" s="185">
        <v>30</v>
      </c>
      <c r="I142" s="186"/>
      <c r="J142" s="187">
        <f>ROUND(I142*H142,2)</f>
        <v>0</v>
      </c>
      <c r="K142" s="183" t="s">
        <v>165</v>
      </c>
      <c r="L142" s="42"/>
      <c r="M142" s="188" t="s">
        <v>19</v>
      </c>
      <c r="N142" s="189" t="s">
        <v>46</v>
      </c>
      <c r="O142" s="67"/>
      <c r="P142" s="190">
        <f>O142*H142</f>
        <v>0</v>
      </c>
      <c r="Q142" s="190">
        <v>3.0945000000000001E-4</v>
      </c>
      <c r="R142" s="190">
        <f>Q142*H142</f>
        <v>9.2835000000000001E-3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166</v>
      </c>
      <c r="AT142" s="192" t="s">
        <v>161</v>
      </c>
      <c r="AU142" s="192" t="s">
        <v>84</v>
      </c>
      <c r="AY142" s="20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82</v>
      </c>
      <c r="BK142" s="193">
        <f>ROUND(I142*H142,2)</f>
        <v>0</v>
      </c>
      <c r="BL142" s="20" t="s">
        <v>166</v>
      </c>
      <c r="BM142" s="192" t="s">
        <v>236</v>
      </c>
    </row>
    <row r="143" spans="1:65" s="2" customFormat="1" x14ac:dyDescent="0.2">
      <c r="A143" s="37"/>
      <c r="B143" s="38"/>
      <c r="C143" s="39"/>
      <c r="D143" s="194" t="s">
        <v>168</v>
      </c>
      <c r="E143" s="39"/>
      <c r="F143" s="195" t="s">
        <v>237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168</v>
      </c>
      <c r="AU143" s="20" t="s">
        <v>84</v>
      </c>
    </row>
    <row r="144" spans="1:65" s="13" customFormat="1" x14ac:dyDescent="0.2">
      <c r="B144" s="199"/>
      <c r="C144" s="200"/>
      <c r="D144" s="201" t="s">
        <v>170</v>
      </c>
      <c r="E144" s="202" t="s">
        <v>19</v>
      </c>
      <c r="F144" s="203" t="s">
        <v>214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3" customFormat="1" x14ac:dyDescent="0.2">
      <c r="B145" s="199"/>
      <c r="C145" s="200"/>
      <c r="D145" s="201" t="s">
        <v>170</v>
      </c>
      <c r="E145" s="202" t="s">
        <v>19</v>
      </c>
      <c r="F145" s="203" t="s">
        <v>215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170</v>
      </c>
      <c r="AU145" s="209" t="s">
        <v>84</v>
      </c>
      <c r="AV145" s="13" t="s">
        <v>82</v>
      </c>
      <c r="AW145" s="13" t="s">
        <v>35</v>
      </c>
      <c r="AX145" s="13" t="s">
        <v>75</v>
      </c>
      <c r="AY145" s="209" t="s">
        <v>159</v>
      </c>
    </row>
    <row r="146" spans="1:65" s="13" customFormat="1" x14ac:dyDescent="0.2">
      <c r="B146" s="199"/>
      <c r="C146" s="200"/>
      <c r="D146" s="201" t="s">
        <v>170</v>
      </c>
      <c r="E146" s="202" t="s">
        <v>19</v>
      </c>
      <c r="F146" s="203" t="s">
        <v>238</v>
      </c>
      <c r="G146" s="200"/>
      <c r="H146" s="202" t="s">
        <v>19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170</v>
      </c>
      <c r="AU146" s="209" t="s">
        <v>84</v>
      </c>
      <c r="AV146" s="13" t="s">
        <v>82</v>
      </c>
      <c r="AW146" s="13" t="s">
        <v>35</v>
      </c>
      <c r="AX146" s="13" t="s">
        <v>75</v>
      </c>
      <c r="AY146" s="209" t="s">
        <v>159</v>
      </c>
    </row>
    <row r="147" spans="1:65" s="14" customFormat="1" x14ac:dyDescent="0.2">
      <c r="B147" s="210"/>
      <c r="C147" s="211"/>
      <c r="D147" s="201" t="s">
        <v>170</v>
      </c>
      <c r="E147" s="212" t="s">
        <v>19</v>
      </c>
      <c r="F147" s="213" t="s">
        <v>239</v>
      </c>
      <c r="G147" s="211"/>
      <c r="H147" s="214">
        <v>30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170</v>
      </c>
      <c r="AU147" s="220" t="s">
        <v>84</v>
      </c>
      <c r="AV147" s="14" t="s">
        <v>84</v>
      </c>
      <c r="AW147" s="14" t="s">
        <v>35</v>
      </c>
      <c r="AX147" s="14" t="s">
        <v>82</v>
      </c>
      <c r="AY147" s="220" t="s">
        <v>159</v>
      </c>
    </row>
    <row r="148" spans="1:65" s="2" customFormat="1" ht="16.5" customHeight="1" x14ac:dyDescent="0.2">
      <c r="A148" s="37"/>
      <c r="B148" s="38"/>
      <c r="C148" s="232" t="s">
        <v>8</v>
      </c>
      <c r="D148" s="232" t="s">
        <v>226</v>
      </c>
      <c r="E148" s="233" t="s">
        <v>240</v>
      </c>
      <c r="F148" s="234" t="s">
        <v>241</v>
      </c>
      <c r="G148" s="235" t="s">
        <v>235</v>
      </c>
      <c r="H148" s="236">
        <v>35.534999999999997</v>
      </c>
      <c r="I148" s="237"/>
      <c r="J148" s="238">
        <f>ROUND(I148*H148,2)</f>
        <v>0</v>
      </c>
      <c r="K148" s="234" t="s">
        <v>165</v>
      </c>
      <c r="L148" s="239"/>
      <c r="M148" s="240" t="s">
        <v>19</v>
      </c>
      <c r="N148" s="241" t="s">
        <v>46</v>
      </c>
      <c r="O148" s="67"/>
      <c r="P148" s="190">
        <f>O148*H148</f>
        <v>0</v>
      </c>
      <c r="Q148" s="190">
        <v>2.9999999999999997E-4</v>
      </c>
      <c r="R148" s="190">
        <f>Q148*H148</f>
        <v>1.0660499999999998E-2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209</v>
      </c>
      <c r="AT148" s="192" t="s">
        <v>226</v>
      </c>
      <c r="AU148" s="192" t="s">
        <v>84</v>
      </c>
      <c r="AY148" s="20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82</v>
      </c>
      <c r="BK148" s="193">
        <f>ROUND(I148*H148,2)</f>
        <v>0</v>
      </c>
      <c r="BL148" s="20" t="s">
        <v>166</v>
      </c>
      <c r="BM148" s="192" t="s">
        <v>242</v>
      </c>
    </row>
    <row r="149" spans="1:65" s="14" customFormat="1" x14ac:dyDescent="0.2">
      <c r="B149" s="210"/>
      <c r="C149" s="211"/>
      <c r="D149" s="201" t="s">
        <v>170</v>
      </c>
      <c r="E149" s="211"/>
      <c r="F149" s="213" t="s">
        <v>243</v>
      </c>
      <c r="G149" s="211"/>
      <c r="H149" s="214">
        <v>35.534999999999997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170</v>
      </c>
      <c r="AU149" s="220" t="s">
        <v>84</v>
      </c>
      <c r="AV149" s="14" t="s">
        <v>84</v>
      </c>
      <c r="AW149" s="14" t="s">
        <v>4</v>
      </c>
      <c r="AX149" s="14" t="s">
        <v>82</v>
      </c>
      <c r="AY149" s="220" t="s">
        <v>159</v>
      </c>
    </row>
    <row r="150" spans="1:65" s="12" customFormat="1" ht="22.9" customHeight="1" x14ac:dyDescent="0.2">
      <c r="B150" s="165"/>
      <c r="C150" s="166"/>
      <c r="D150" s="167" t="s">
        <v>74</v>
      </c>
      <c r="E150" s="179" t="s">
        <v>166</v>
      </c>
      <c r="F150" s="179" t="s">
        <v>244</v>
      </c>
      <c r="G150" s="166"/>
      <c r="H150" s="166"/>
      <c r="I150" s="169"/>
      <c r="J150" s="180">
        <f>BK150</f>
        <v>0</v>
      </c>
      <c r="K150" s="166"/>
      <c r="L150" s="171"/>
      <c r="M150" s="172"/>
      <c r="N150" s="173"/>
      <c r="O150" s="173"/>
      <c r="P150" s="174">
        <f>SUM(P151:P156)</f>
        <v>0</v>
      </c>
      <c r="Q150" s="173"/>
      <c r="R150" s="174">
        <f>SUM(R151:R156)</f>
        <v>0</v>
      </c>
      <c r="S150" s="173"/>
      <c r="T150" s="175">
        <f>SUM(T151:T156)</f>
        <v>0</v>
      </c>
      <c r="AR150" s="176" t="s">
        <v>82</v>
      </c>
      <c r="AT150" s="177" t="s">
        <v>74</v>
      </c>
      <c r="AU150" s="177" t="s">
        <v>82</v>
      </c>
      <c r="AY150" s="176" t="s">
        <v>159</v>
      </c>
      <c r="BK150" s="178">
        <f>SUM(BK151:BK156)</f>
        <v>0</v>
      </c>
    </row>
    <row r="151" spans="1:65" s="2" customFormat="1" ht="21.75" customHeight="1" x14ac:dyDescent="0.2">
      <c r="A151" s="37"/>
      <c r="B151" s="38"/>
      <c r="C151" s="181" t="s">
        <v>245</v>
      </c>
      <c r="D151" s="181" t="s">
        <v>161</v>
      </c>
      <c r="E151" s="182" t="s">
        <v>246</v>
      </c>
      <c r="F151" s="183" t="s">
        <v>247</v>
      </c>
      <c r="G151" s="184" t="s">
        <v>164</v>
      </c>
      <c r="H151" s="185">
        <v>2.25</v>
      </c>
      <c r="I151" s="186"/>
      <c r="J151" s="187">
        <f>ROUND(I151*H151,2)</f>
        <v>0</v>
      </c>
      <c r="K151" s="183" t="s">
        <v>165</v>
      </c>
      <c r="L151" s="42"/>
      <c r="M151" s="188" t="s">
        <v>19</v>
      </c>
      <c r="N151" s="189" t="s">
        <v>46</v>
      </c>
      <c r="O151" s="6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166</v>
      </c>
      <c r="AT151" s="192" t="s">
        <v>161</v>
      </c>
      <c r="AU151" s="192" t="s">
        <v>84</v>
      </c>
      <c r="AY151" s="20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82</v>
      </c>
      <c r="BK151" s="193">
        <f>ROUND(I151*H151,2)</f>
        <v>0</v>
      </c>
      <c r="BL151" s="20" t="s">
        <v>166</v>
      </c>
      <c r="BM151" s="192" t="s">
        <v>248</v>
      </c>
    </row>
    <row r="152" spans="1:65" s="2" customFormat="1" x14ac:dyDescent="0.2">
      <c r="A152" s="37"/>
      <c r="B152" s="38"/>
      <c r="C152" s="39"/>
      <c r="D152" s="194" t="s">
        <v>168</v>
      </c>
      <c r="E152" s="39"/>
      <c r="F152" s="195" t="s">
        <v>249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168</v>
      </c>
      <c r="AU152" s="20" t="s">
        <v>84</v>
      </c>
    </row>
    <row r="153" spans="1:65" s="13" customFormat="1" x14ac:dyDescent="0.2">
      <c r="B153" s="199"/>
      <c r="C153" s="200"/>
      <c r="D153" s="201" t="s">
        <v>170</v>
      </c>
      <c r="E153" s="202" t="s">
        <v>19</v>
      </c>
      <c r="F153" s="203" t="s">
        <v>214</v>
      </c>
      <c r="G153" s="200"/>
      <c r="H153" s="202" t="s">
        <v>19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170</v>
      </c>
      <c r="AU153" s="209" t="s">
        <v>84</v>
      </c>
      <c r="AV153" s="13" t="s">
        <v>82</v>
      </c>
      <c r="AW153" s="13" t="s">
        <v>35</v>
      </c>
      <c r="AX153" s="13" t="s">
        <v>75</v>
      </c>
      <c r="AY153" s="209" t="s">
        <v>159</v>
      </c>
    </row>
    <row r="154" spans="1:65" s="13" customFormat="1" x14ac:dyDescent="0.2">
      <c r="B154" s="199"/>
      <c r="C154" s="200"/>
      <c r="D154" s="201" t="s">
        <v>170</v>
      </c>
      <c r="E154" s="202" t="s">
        <v>19</v>
      </c>
      <c r="F154" s="203" t="s">
        <v>215</v>
      </c>
      <c r="G154" s="200"/>
      <c r="H154" s="202" t="s">
        <v>19</v>
      </c>
      <c r="I154" s="204"/>
      <c r="J154" s="200"/>
      <c r="K154" s="200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170</v>
      </c>
      <c r="AU154" s="209" t="s">
        <v>84</v>
      </c>
      <c r="AV154" s="13" t="s">
        <v>82</v>
      </c>
      <c r="AW154" s="13" t="s">
        <v>35</v>
      </c>
      <c r="AX154" s="13" t="s">
        <v>75</v>
      </c>
      <c r="AY154" s="209" t="s">
        <v>159</v>
      </c>
    </row>
    <row r="155" spans="1:65" s="13" customFormat="1" x14ac:dyDescent="0.2">
      <c r="B155" s="199"/>
      <c r="C155" s="200"/>
      <c r="D155" s="201" t="s">
        <v>170</v>
      </c>
      <c r="E155" s="202" t="s">
        <v>19</v>
      </c>
      <c r="F155" s="203" t="s">
        <v>250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170</v>
      </c>
      <c r="AU155" s="209" t="s">
        <v>84</v>
      </c>
      <c r="AV155" s="13" t="s">
        <v>82</v>
      </c>
      <c r="AW155" s="13" t="s">
        <v>35</v>
      </c>
      <c r="AX155" s="13" t="s">
        <v>75</v>
      </c>
      <c r="AY155" s="209" t="s">
        <v>159</v>
      </c>
    </row>
    <row r="156" spans="1:65" s="14" customFormat="1" x14ac:dyDescent="0.2">
      <c r="B156" s="210"/>
      <c r="C156" s="211"/>
      <c r="D156" s="201" t="s">
        <v>170</v>
      </c>
      <c r="E156" s="212" t="s">
        <v>19</v>
      </c>
      <c r="F156" s="213" t="s">
        <v>251</v>
      </c>
      <c r="G156" s="211"/>
      <c r="H156" s="214">
        <v>2.25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170</v>
      </c>
      <c r="AU156" s="220" t="s">
        <v>84</v>
      </c>
      <c r="AV156" s="14" t="s">
        <v>84</v>
      </c>
      <c r="AW156" s="14" t="s">
        <v>35</v>
      </c>
      <c r="AX156" s="14" t="s">
        <v>82</v>
      </c>
      <c r="AY156" s="220" t="s">
        <v>159</v>
      </c>
    </row>
    <row r="157" spans="1:65" s="12" customFormat="1" ht="22.9" customHeight="1" x14ac:dyDescent="0.2">
      <c r="B157" s="165"/>
      <c r="C157" s="166"/>
      <c r="D157" s="167" t="s">
        <v>74</v>
      </c>
      <c r="E157" s="179" t="s">
        <v>197</v>
      </c>
      <c r="F157" s="179" t="s">
        <v>252</v>
      </c>
      <c r="G157" s="166"/>
      <c r="H157" s="166"/>
      <c r="I157" s="169"/>
      <c r="J157" s="180">
        <f>BK157</f>
        <v>0</v>
      </c>
      <c r="K157" s="166"/>
      <c r="L157" s="171"/>
      <c r="M157" s="172"/>
      <c r="N157" s="173"/>
      <c r="O157" s="173"/>
      <c r="P157" s="174">
        <f>SUM(P158:P162)</f>
        <v>0</v>
      </c>
      <c r="Q157" s="173"/>
      <c r="R157" s="174">
        <f>SUM(R158:R162)</f>
        <v>20.265146999999999</v>
      </c>
      <c r="S157" s="173"/>
      <c r="T157" s="175">
        <f>SUM(T158:T162)</f>
        <v>0</v>
      </c>
      <c r="AR157" s="176" t="s">
        <v>82</v>
      </c>
      <c r="AT157" s="177" t="s">
        <v>74</v>
      </c>
      <c r="AU157" s="177" t="s">
        <v>82</v>
      </c>
      <c r="AY157" s="176" t="s">
        <v>159</v>
      </c>
      <c r="BK157" s="178">
        <f>SUM(BK158:BK162)</f>
        <v>0</v>
      </c>
    </row>
    <row r="158" spans="1:65" s="2" customFormat="1" ht="24.2" customHeight="1" x14ac:dyDescent="0.2">
      <c r="A158" s="37"/>
      <c r="B158" s="38"/>
      <c r="C158" s="181" t="s">
        <v>253</v>
      </c>
      <c r="D158" s="181" t="s">
        <v>161</v>
      </c>
      <c r="E158" s="182" t="s">
        <v>254</v>
      </c>
      <c r="F158" s="183" t="s">
        <v>255</v>
      </c>
      <c r="G158" s="184" t="s">
        <v>164</v>
      </c>
      <c r="H158" s="185">
        <v>8.1</v>
      </c>
      <c r="I158" s="186"/>
      <c r="J158" s="187">
        <f>ROUND(I158*H158,2)</f>
        <v>0</v>
      </c>
      <c r="K158" s="183" t="s">
        <v>165</v>
      </c>
      <c r="L158" s="42"/>
      <c r="M158" s="188" t="s">
        <v>19</v>
      </c>
      <c r="N158" s="189" t="s">
        <v>46</v>
      </c>
      <c r="O158" s="67"/>
      <c r="P158" s="190">
        <f>O158*H158</f>
        <v>0</v>
      </c>
      <c r="Q158" s="190">
        <v>2.5018699999999998</v>
      </c>
      <c r="R158" s="190">
        <f>Q158*H158</f>
        <v>20.265146999999999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166</v>
      </c>
      <c r="AT158" s="192" t="s">
        <v>161</v>
      </c>
      <c r="AU158" s="192" t="s">
        <v>84</v>
      </c>
      <c r="AY158" s="20" t="s">
        <v>159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20" t="s">
        <v>82</v>
      </c>
      <c r="BK158" s="193">
        <f>ROUND(I158*H158,2)</f>
        <v>0</v>
      </c>
      <c r="BL158" s="20" t="s">
        <v>166</v>
      </c>
      <c r="BM158" s="192" t="s">
        <v>256</v>
      </c>
    </row>
    <row r="159" spans="1:65" s="2" customFormat="1" x14ac:dyDescent="0.2">
      <c r="A159" s="37"/>
      <c r="B159" s="38"/>
      <c r="C159" s="39"/>
      <c r="D159" s="194" t="s">
        <v>168</v>
      </c>
      <c r="E159" s="39"/>
      <c r="F159" s="195" t="s">
        <v>257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168</v>
      </c>
      <c r="AU159" s="20" t="s">
        <v>84</v>
      </c>
    </row>
    <row r="160" spans="1:65" s="13" customFormat="1" x14ac:dyDescent="0.2">
      <c r="B160" s="199"/>
      <c r="C160" s="200"/>
      <c r="D160" s="201" t="s">
        <v>170</v>
      </c>
      <c r="E160" s="202" t="s">
        <v>19</v>
      </c>
      <c r="F160" s="203" t="s">
        <v>258</v>
      </c>
      <c r="G160" s="200"/>
      <c r="H160" s="202" t="s">
        <v>19</v>
      </c>
      <c r="I160" s="204"/>
      <c r="J160" s="200"/>
      <c r="K160" s="200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170</v>
      </c>
      <c r="AU160" s="209" t="s">
        <v>84</v>
      </c>
      <c r="AV160" s="13" t="s">
        <v>82</v>
      </c>
      <c r="AW160" s="13" t="s">
        <v>35</v>
      </c>
      <c r="AX160" s="13" t="s">
        <v>75</v>
      </c>
      <c r="AY160" s="209" t="s">
        <v>159</v>
      </c>
    </row>
    <row r="161" spans="1:65" s="13" customFormat="1" x14ac:dyDescent="0.2">
      <c r="B161" s="199"/>
      <c r="C161" s="200"/>
      <c r="D161" s="201" t="s">
        <v>170</v>
      </c>
      <c r="E161" s="202" t="s">
        <v>19</v>
      </c>
      <c r="F161" s="203" t="s">
        <v>259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170</v>
      </c>
      <c r="AU161" s="209" t="s">
        <v>84</v>
      </c>
      <c r="AV161" s="13" t="s">
        <v>82</v>
      </c>
      <c r="AW161" s="13" t="s">
        <v>35</v>
      </c>
      <c r="AX161" s="13" t="s">
        <v>75</v>
      </c>
      <c r="AY161" s="209" t="s">
        <v>159</v>
      </c>
    </row>
    <row r="162" spans="1:65" s="14" customFormat="1" x14ac:dyDescent="0.2">
      <c r="B162" s="210"/>
      <c r="C162" s="211"/>
      <c r="D162" s="201" t="s">
        <v>170</v>
      </c>
      <c r="E162" s="212" t="s">
        <v>19</v>
      </c>
      <c r="F162" s="213" t="s">
        <v>260</v>
      </c>
      <c r="G162" s="211"/>
      <c r="H162" s="214">
        <v>8.1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170</v>
      </c>
      <c r="AU162" s="220" t="s">
        <v>84</v>
      </c>
      <c r="AV162" s="14" t="s">
        <v>84</v>
      </c>
      <c r="AW162" s="14" t="s">
        <v>35</v>
      </c>
      <c r="AX162" s="14" t="s">
        <v>82</v>
      </c>
      <c r="AY162" s="220" t="s">
        <v>159</v>
      </c>
    </row>
    <row r="163" spans="1:65" s="12" customFormat="1" ht="22.9" customHeight="1" x14ac:dyDescent="0.2">
      <c r="B163" s="165"/>
      <c r="C163" s="166"/>
      <c r="D163" s="167" t="s">
        <v>74</v>
      </c>
      <c r="E163" s="179" t="s">
        <v>209</v>
      </c>
      <c r="F163" s="179" t="s">
        <v>261</v>
      </c>
      <c r="G163" s="166"/>
      <c r="H163" s="166"/>
      <c r="I163" s="169"/>
      <c r="J163" s="180">
        <f>BK163</f>
        <v>0</v>
      </c>
      <c r="K163" s="166"/>
      <c r="L163" s="171"/>
      <c r="M163" s="172"/>
      <c r="N163" s="173"/>
      <c r="O163" s="173"/>
      <c r="P163" s="174">
        <f>SUM(P164:P168)</f>
        <v>0</v>
      </c>
      <c r="Q163" s="173"/>
      <c r="R163" s="174">
        <f>SUM(R164:R168)</f>
        <v>9.4500000000000009E-4</v>
      </c>
      <c r="S163" s="173"/>
      <c r="T163" s="175">
        <f>SUM(T164:T168)</f>
        <v>0</v>
      </c>
      <c r="AR163" s="176" t="s">
        <v>82</v>
      </c>
      <c r="AT163" s="177" t="s">
        <v>74</v>
      </c>
      <c r="AU163" s="177" t="s">
        <v>82</v>
      </c>
      <c r="AY163" s="176" t="s">
        <v>159</v>
      </c>
      <c r="BK163" s="178">
        <f>SUM(BK164:BK168)</f>
        <v>0</v>
      </c>
    </row>
    <row r="164" spans="1:65" s="2" customFormat="1" ht="16.5" customHeight="1" x14ac:dyDescent="0.2">
      <c r="A164" s="37"/>
      <c r="B164" s="38"/>
      <c r="C164" s="181" t="s">
        <v>262</v>
      </c>
      <c r="D164" s="181" t="s">
        <v>161</v>
      </c>
      <c r="E164" s="182" t="s">
        <v>263</v>
      </c>
      <c r="F164" s="183" t="s">
        <v>264</v>
      </c>
      <c r="G164" s="184" t="s">
        <v>265</v>
      </c>
      <c r="H164" s="185">
        <v>10</v>
      </c>
      <c r="I164" s="186"/>
      <c r="J164" s="187">
        <f>ROUND(I164*H164,2)</f>
        <v>0</v>
      </c>
      <c r="K164" s="183" t="s">
        <v>165</v>
      </c>
      <c r="L164" s="42"/>
      <c r="M164" s="188" t="s">
        <v>19</v>
      </c>
      <c r="N164" s="189" t="s">
        <v>46</v>
      </c>
      <c r="O164" s="67"/>
      <c r="P164" s="190">
        <f>O164*H164</f>
        <v>0</v>
      </c>
      <c r="Q164" s="190">
        <v>9.4500000000000007E-5</v>
      </c>
      <c r="R164" s="190">
        <f>Q164*H164</f>
        <v>9.4500000000000009E-4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166</v>
      </c>
      <c r="AT164" s="192" t="s">
        <v>161</v>
      </c>
      <c r="AU164" s="192" t="s">
        <v>84</v>
      </c>
      <c r="AY164" s="20" t="s">
        <v>159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82</v>
      </c>
      <c r="BK164" s="193">
        <f>ROUND(I164*H164,2)</f>
        <v>0</v>
      </c>
      <c r="BL164" s="20" t="s">
        <v>166</v>
      </c>
      <c r="BM164" s="192" t="s">
        <v>266</v>
      </c>
    </row>
    <row r="165" spans="1:65" s="2" customFormat="1" x14ac:dyDescent="0.2">
      <c r="A165" s="37"/>
      <c r="B165" s="38"/>
      <c r="C165" s="39"/>
      <c r="D165" s="194" t="s">
        <v>168</v>
      </c>
      <c r="E165" s="39"/>
      <c r="F165" s="195" t="s">
        <v>267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168</v>
      </c>
      <c r="AU165" s="20" t="s">
        <v>84</v>
      </c>
    </row>
    <row r="166" spans="1:65" s="13" customFormat="1" x14ac:dyDescent="0.2">
      <c r="B166" s="199"/>
      <c r="C166" s="200"/>
      <c r="D166" s="201" t="s">
        <v>170</v>
      </c>
      <c r="E166" s="202" t="s">
        <v>19</v>
      </c>
      <c r="F166" s="203" t="s">
        <v>214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170</v>
      </c>
      <c r="AU166" s="209" t="s">
        <v>84</v>
      </c>
      <c r="AV166" s="13" t="s">
        <v>82</v>
      </c>
      <c r="AW166" s="13" t="s">
        <v>35</v>
      </c>
      <c r="AX166" s="13" t="s">
        <v>75</v>
      </c>
      <c r="AY166" s="209" t="s">
        <v>159</v>
      </c>
    </row>
    <row r="167" spans="1:65" s="13" customFormat="1" x14ac:dyDescent="0.2">
      <c r="B167" s="199"/>
      <c r="C167" s="200"/>
      <c r="D167" s="201" t="s">
        <v>170</v>
      </c>
      <c r="E167" s="202" t="s">
        <v>19</v>
      </c>
      <c r="F167" s="203" t="s">
        <v>215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170</v>
      </c>
      <c r="AU167" s="209" t="s">
        <v>84</v>
      </c>
      <c r="AV167" s="13" t="s">
        <v>82</v>
      </c>
      <c r="AW167" s="13" t="s">
        <v>35</v>
      </c>
      <c r="AX167" s="13" t="s">
        <v>75</v>
      </c>
      <c r="AY167" s="209" t="s">
        <v>159</v>
      </c>
    </row>
    <row r="168" spans="1:65" s="14" customFormat="1" x14ac:dyDescent="0.2">
      <c r="B168" s="210"/>
      <c r="C168" s="211"/>
      <c r="D168" s="201" t="s">
        <v>170</v>
      </c>
      <c r="E168" s="212" t="s">
        <v>19</v>
      </c>
      <c r="F168" s="213" t="s">
        <v>225</v>
      </c>
      <c r="G168" s="211"/>
      <c r="H168" s="214">
        <v>10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84</v>
      </c>
      <c r="AV168" s="14" t="s">
        <v>84</v>
      </c>
      <c r="AW168" s="14" t="s">
        <v>35</v>
      </c>
      <c r="AX168" s="14" t="s">
        <v>82</v>
      </c>
      <c r="AY168" s="220" t="s">
        <v>159</v>
      </c>
    </row>
    <row r="169" spans="1:65" s="12" customFormat="1" ht="22.9" customHeight="1" x14ac:dyDescent="0.2">
      <c r="B169" s="165"/>
      <c r="C169" s="166"/>
      <c r="D169" s="167" t="s">
        <v>74</v>
      </c>
      <c r="E169" s="179" t="s">
        <v>218</v>
      </c>
      <c r="F169" s="179" t="s">
        <v>268</v>
      </c>
      <c r="G169" s="166"/>
      <c r="H169" s="166"/>
      <c r="I169" s="169"/>
      <c r="J169" s="180">
        <f>BK169</f>
        <v>0</v>
      </c>
      <c r="K169" s="166"/>
      <c r="L169" s="171"/>
      <c r="M169" s="172"/>
      <c r="N169" s="173"/>
      <c r="O169" s="173"/>
      <c r="P169" s="174">
        <f>SUM(P170:P186)</f>
        <v>0</v>
      </c>
      <c r="Q169" s="173"/>
      <c r="R169" s="174">
        <f>SUM(R170:R186)</f>
        <v>3.8026680000000004E-3</v>
      </c>
      <c r="S169" s="173"/>
      <c r="T169" s="175">
        <f>SUM(T170:T186)</f>
        <v>17.862000000000002</v>
      </c>
      <c r="AR169" s="176" t="s">
        <v>82</v>
      </c>
      <c r="AT169" s="177" t="s">
        <v>74</v>
      </c>
      <c r="AU169" s="177" t="s">
        <v>82</v>
      </c>
      <c r="AY169" s="176" t="s">
        <v>159</v>
      </c>
      <c r="BK169" s="178">
        <f>SUM(BK170:BK186)</f>
        <v>0</v>
      </c>
    </row>
    <row r="170" spans="1:65" s="2" customFormat="1" ht="16.5" customHeight="1" x14ac:dyDescent="0.2">
      <c r="A170" s="37"/>
      <c r="B170" s="38"/>
      <c r="C170" s="181" t="s">
        <v>269</v>
      </c>
      <c r="D170" s="181" t="s">
        <v>161</v>
      </c>
      <c r="E170" s="182" t="s">
        <v>270</v>
      </c>
      <c r="F170" s="183" t="s">
        <v>271</v>
      </c>
      <c r="G170" s="184" t="s">
        <v>272</v>
      </c>
      <c r="H170" s="185">
        <v>1</v>
      </c>
      <c r="I170" s="186"/>
      <c r="J170" s="187">
        <f>ROUND(I170*H170,2)</f>
        <v>0</v>
      </c>
      <c r="K170" s="183" t="s">
        <v>19</v>
      </c>
      <c r="L170" s="42"/>
      <c r="M170" s="188" t="s">
        <v>19</v>
      </c>
      <c r="N170" s="189" t="s">
        <v>46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269</v>
      </c>
      <c r="AT170" s="192" t="s">
        <v>161</v>
      </c>
      <c r="AU170" s="192" t="s">
        <v>84</v>
      </c>
      <c r="AY170" s="20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82</v>
      </c>
      <c r="BK170" s="193">
        <f>ROUND(I170*H170,2)</f>
        <v>0</v>
      </c>
      <c r="BL170" s="20" t="s">
        <v>269</v>
      </c>
      <c r="BM170" s="192" t="s">
        <v>273</v>
      </c>
    </row>
    <row r="171" spans="1:65" s="2" customFormat="1" ht="24.2" customHeight="1" x14ac:dyDescent="0.2">
      <c r="A171" s="37"/>
      <c r="B171" s="38"/>
      <c r="C171" s="181" t="s">
        <v>274</v>
      </c>
      <c r="D171" s="181" t="s">
        <v>161</v>
      </c>
      <c r="E171" s="182" t="s">
        <v>275</v>
      </c>
      <c r="F171" s="183" t="s">
        <v>276</v>
      </c>
      <c r="G171" s="184" t="s">
        <v>235</v>
      </c>
      <c r="H171" s="185">
        <v>30</v>
      </c>
      <c r="I171" s="186"/>
      <c r="J171" s="187">
        <f>ROUND(I171*H171,2)</f>
        <v>0</v>
      </c>
      <c r="K171" s="183" t="s">
        <v>165</v>
      </c>
      <c r="L171" s="42"/>
      <c r="M171" s="188" t="s">
        <v>19</v>
      </c>
      <c r="N171" s="189" t="s">
        <v>46</v>
      </c>
      <c r="O171" s="67"/>
      <c r="P171" s="190">
        <f>O171*H171</f>
        <v>0</v>
      </c>
      <c r="Q171" s="190">
        <v>3.3000000000000003E-5</v>
      </c>
      <c r="R171" s="190">
        <f>Q171*H171</f>
        <v>9.8999999999999999E-4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269</v>
      </c>
      <c r="AT171" s="192" t="s">
        <v>161</v>
      </c>
      <c r="AU171" s="192" t="s">
        <v>84</v>
      </c>
      <c r="AY171" s="20" t="s">
        <v>159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0" t="s">
        <v>82</v>
      </c>
      <c r="BK171" s="193">
        <f>ROUND(I171*H171,2)</f>
        <v>0</v>
      </c>
      <c r="BL171" s="20" t="s">
        <v>269</v>
      </c>
      <c r="BM171" s="192" t="s">
        <v>277</v>
      </c>
    </row>
    <row r="172" spans="1:65" s="2" customFormat="1" x14ac:dyDescent="0.2">
      <c r="A172" s="37"/>
      <c r="B172" s="38"/>
      <c r="C172" s="39"/>
      <c r="D172" s="194" t="s">
        <v>168</v>
      </c>
      <c r="E172" s="39"/>
      <c r="F172" s="195" t="s">
        <v>278</v>
      </c>
      <c r="G172" s="39"/>
      <c r="H172" s="39"/>
      <c r="I172" s="196"/>
      <c r="J172" s="39"/>
      <c r="K172" s="39"/>
      <c r="L172" s="42"/>
      <c r="M172" s="197"/>
      <c r="N172" s="198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168</v>
      </c>
      <c r="AU172" s="20" t="s">
        <v>84</v>
      </c>
    </row>
    <row r="173" spans="1:65" s="2" customFormat="1" ht="16.5" customHeight="1" x14ac:dyDescent="0.2">
      <c r="A173" s="37"/>
      <c r="B173" s="38"/>
      <c r="C173" s="181" t="s">
        <v>279</v>
      </c>
      <c r="D173" s="181" t="s">
        <v>161</v>
      </c>
      <c r="E173" s="182" t="s">
        <v>280</v>
      </c>
      <c r="F173" s="183" t="s">
        <v>281</v>
      </c>
      <c r="G173" s="184" t="s">
        <v>164</v>
      </c>
      <c r="H173" s="185">
        <v>8.1</v>
      </c>
      <c r="I173" s="186"/>
      <c r="J173" s="187">
        <f>ROUND(I173*H173,2)</f>
        <v>0</v>
      </c>
      <c r="K173" s="183" t="s">
        <v>165</v>
      </c>
      <c r="L173" s="42"/>
      <c r="M173" s="188" t="s">
        <v>19</v>
      </c>
      <c r="N173" s="189" t="s">
        <v>46</v>
      </c>
      <c r="O173" s="67"/>
      <c r="P173" s="190">
        <f>O173*H173</f>
        <v>0</v>
      </c>
      <c r="Q173" s="190">
        <v>0</v>
      </c>
      <c r="R173" s="190">
        <f>Q173*H173</f>
        <v>0</v>
      </c>
      <c r="S173" s="190">
        <v>2.2000000000000002</v>
      </c>
      <c r="T173" s="191">
        <f>S173*H173</f>
        <v>17.82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166</v>
      </c>
      <c r="AT173" s="192" t="s">
        <v>161</v>
      </c>
      <c r="AU173" s="192" t="s">
        <v>84</v>
      </c>
      <c r="AY173" s="20" t="s">
        <v>159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0" t="s">
        <v>82</v>
      </c>
      <c r="BK173" s="193">
        <f>ROUND(I173*H173,2)</f>
        <v>0</v>
      </c>
      <c r="BL173" s="20" t="s">
        <v>166</v>
      </c>
      <c r="BM173" s="192" t="s">
        <v>282</v>
      </c>
    </row>
    <row r="174" spans="1:65" s="2" customFormat="1" x14ac:dyDescent="0.2">
      <c r="A174" s="37"/>
      <c r="B174" s="38"/>
      <c r="C174" s="39"/>
      <c r="D174" s="194" t="s">
        <v>168</v>
      </c>
      <c r="E174" s="39"/>
      <c r="F174" s="195" t="s">
        <v>283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168</v>
      </c>
      <c r="AU174" s="20" t="s">
        <v>84</v>
      </c>
    </row>
    <row r="175" spans="1:65" s="13" customFormat="1" x14ac:dyDescent="0.2">
      <c r="B175" s="199"/>
      <c r="C175" s="200"/>
      <c r="D175" s="201" t="s">
        <v>170</v>
      </c>
      <c r="E175" s="202" t="s">
        <v>19</v>
      </c>
      <c r="F175" s="203" t="s">
        <v>258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170</v>
      </c>
      <c r="AU175" s="209" t="s">
        <v>84</v>
      </c>
      <c r="AV175" s="13" t="s">
        <v>82</v>
      </c>
      <c r="AW175" s="13" t="s">
        <v>35</v>
      </c>
      <c r="AX175" s="13" t="s">
        <v>75</v>
      </c>
      <c r="AY175" s="209" t="s">
        <v>159</v>
      </c>
    </row>
    <row r="176" spans="1:65" s="13" customFormat="1" x14ac:dyDescent="0.2">
      <c r="B176" s="199"/>
      <c r="C176" s="200"/>
      <c r="D176" s="201" t="s">
        <v>170</v>
      </c>
      <c r="E176" s="202" t="s">
        <v>19</v>
      </c>
      <c r="F176" s="203" t="s">
        <v>259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170</v>
      </c>
      <c r="AU176" s="209" t="s">
        <v>84</v>
      </c>
      <c r="AV176" s="13" t="s">
        <v>82</v>
      </c>
      <c r="AW176" s="13" t="s">
        <v>35</v>
      </c>
      <c r="AX176" s="13" t="s">
        <v>75</v>
      </c>
      <c r="AY176" s="209" t="s">
        <v>159</v>
      </c>
    </row>
    <row r="177" spans="1:65" s="14" customFormat="1" x14ac:dyDescent="0.2">
      <c r="B177" s="210"/>
      <c r="C177" s="211"/>
      <c r="D177" s="201" t="s">
        <v>170</v>
      </c>
      <c r="E177" s="212" t="s">
        <v>19</v>
      </c>
      <c r="F177" s="213" t="s">
        <v>260</v>
      </c>
      <c r="G177" s="211"/>
      <c r="H177" s="214">
        <v>8.1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170</v>
      </c>
      <c r="AU177" s="220" t="s">
        <v>84</v>
      </c>
      <c r="AV177" s="14" t="s">
        <v>84</v>
      </c>
      <c r="AW177" s="14" t="s">
        <v>35</v>
      </c>
      <c r="AX177" s="14" t="s">
        <v>82</v>
      </c>
      <c r="AY177" s="220" t="s">
        <v>159</v>
      </c>
    </row>
    <row r="178" spans="1:65" s="2" customFormat="1" ht="24.2" customHeight="1" x14ac:dyDescent="0.2">
      <c r="A178" s="37"/>
      <c r="B178" s="38"/>
      <c r="C178" s="181" t="s">
        <v>284</v>
      </c>
      <c r="D178" s="181" t="s">
        <v>161</v>
      </c>
      <c r="E178" s="182" t="s">
        <v>285</v>
      </c>
      <c r="F178" s="183" t="s">
        <v>286</v>
      </c>
      <c r="G178" s="184" t="s">
        <v>265</v>
      </c>
      <c r="H178" s="185">
        <v>2</v>
      </c>
      <c r="I178" s="186"/>
      <c r="J178" s="187">
        <f>ROUND(I178*H178,2)</f>
        <v>0</v>
      </c>
      <c r="K178" s="183" t="s">
        <v>165</v>
      </c>
      <c r="L178" s="42"/>
      <c r="M178" s="188" t="s">
        <v>19</v>
      </c>
      <c r="N178" s="189" t="s">
        <v>46</v>
      </c>
      <c r="O178" s="67"/>
      <c r="P178" s="190">
        <f>O178*H178</f>
        <v>0</v>
      </c>
      <c r="Q178" s="190">
        <v>1.2750000000000001E-3</v>
      </c>
      <c r="R178" s="190">
        <f>Q178*H178</f>
        <v>2.5500000000000002E-3</v>
      </c>
      <c r="S178" s="190">
        <v>2.1000000000000001E-2</v>
      </c>
      <c r="T178" s="191">
        <f>S178*H178</f>
        <v>4.2000000000000003E-2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166</v>
      </c>
      <c r="AT178" s="192" t="s">
        <v>161</v>
      </c>
      <c r="AU178" s="192" t="s">
        <v>84</v>
      </c>
      <c r="AY178" s="20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82</v>
      </c>
      <c r="BK178" s="193">
        <f>ROUND(I178*H178,2)</f>
        <v>0</v>
      </c>
      <c r="BL178" s="20" t="s">
        <v>166</v>
      </c>
      <c r="BM178" s="192" t="s">
        <v>287</v>
      </c>
    </row>
    <row r="179" spans="1:65" s="2" customFormat="1" x14ac:dyDescent="0.2">
      <c r="A179" s="37"/>
      <c r="B179" s="38"/>
      <c r="C179" s="39"/>
      <c r="D179" s="194" t="s">
        <v>168</v>
      </c>
      <c r="E179" s="39"/>
      <c r="F179" s="195" t="s">
        <v>288</v>
      </c>
      <c r="G179" s="39"/>
      <c r="H179" s="39"/>
      <c r="I179" s="196"/>
      <c r="J179" s="39"/>
      <c r="K179" s="39"/>
      <c r="L179" s="42"/>
      <c r="M179" s="197"/>
      <c r="N179" s="198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168</v>
      </c>
      <c r="AU179" s="20" t="s">
        <v>84</v>
      </c>
    </row>
    <row r="180" spans="1:65" s="13" customFormat="1" x14ac:dyDescent="0.2">
      <c r="B180" s="199"/>
      <c r="C180" s="200"/>
      <c r="D180" s="201" t="s">
        <v>170</v>
      </c>
      <c r="E180" s="202" t="s">
        <v>19</v>
      </c>
      <c r="F180" s="203" t="s">
        <v>289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170</v>
      </c>
      <c r="AU180" s="209" t="s">
        <v>84</v>
      </c>
      <c r="AV180" s="13" t="s">
        <v>82</v>
      </c>
      <c r="AW180" s="13" t="s">
        <v>35</v>
      </c>
      <c r="AX180" s="13" t="s">
        <v>75</v>
      </c>
      <c r="AY180" s="209" t="s">
        <v>159</v>
      </c>
    </row>
    <row r="181" spans="1:65" s="14" customFormat="1" x14ac:dyDescent="0.2">
      <c r="B181" s="210"/>
      <c r="C181" s="211"/>
      <c r="D181" s="201" t="s">
        <v>170</v>
      </c>
      <c r="E181" s="212" t="s">
        <v>19</v>
      </c>
      <c r="F181" s="213" t="s">
        <v>290</v>
      </c>
      <c r="G181" s="211"/>
      <c r="H181" s="214">
        <v>2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84</v>
      </c>
      <c r="AV181" s="14" t="s">
        <v>84</v>
      </c>
      <c r="AW181" s="14" t="s">
        <v>35</v>
      </c>
      <c r="AX181" s="14" t="s">
        <v>82</v>
      </c>
      <c r="AY181" s="220" t="s">
        <v>159</v>
      </c>
    </row>
    <row r="182" spans="1:65" s="2" customFormat="1" ht="16.5" customHeight="1" x14ac:dyDescent="0.2">
      <c r="A182" s="37"/>
      <c r="B182" s="38"/>
      <c r="C182" s="181" t="s">
        <v>291</v>
      </c>
      <c r="D182" s="181" t="s">
        <v>161</v>
      </c>
      <c r="E182" s="182" t="s">
        <v>292</v>
      </c>
      <c r="F182" s="183" t="s">
        <v>293</v>
      </c>
      <c r="G182" s="184" t="s">
        <v>265</v>
      </c>
      <c r="H182" s="185">
        <v>23.6</v>
      </c>
      <c r="I182" s="186"/>
      <c r="J182" s="187">
        <f>ROUND(I182*H182,2)</f>
        <v>0</v>
      </c>
      <c r="K182" s="183" t="s">
        <v>165</v>
      </c>
      <c r="L182" s="42"/>
      <c r="M182" s="188" t="s">
        <v>19</v>
      </c>
      <c r="N182" s="189" t="s">
        <v>46</v>
      </c>
      <c r="O182" s="67"/>
      <c r="P182" s="190">
        <f>O182*H182</f>
        <v>0</v>
      </c>
      <c r="Q182" s="190">
        <v>1.113E-5</v>
      </c>
      <c r="R182" s="190">
        <f>Q182*H182</f>
        <v>2.6266800000000003E-4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166</v>
      </c>
      <c r="AT182" s="192" t="s">
        <v>161</v>
      </c>
      <c r="AU182" s="192" t="s">
        <v>84</v>
      </c>
      <c r="AY182" s="20" t="s">
        <v>159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20" t="s">
        <v>82</v>
      </c>
      <c r="BK182" s="193">
        <f>ROUND(I182*H182,2)</f>
        <v>0</v>
      </c>
      <c r="BL182" s="20" t="s">
        <v>166</v>
      </c>
      <c r="BM182" s="192" t="s">
        <v>294</v>
      </c>
    </row>
    <row r="183" spans="1:65" s="2" customFormat="1" x14ac:dyDescent="0.2">
      <c r="A183" s="37"/>
      <c r="B183" s="38"/>
      <c r="C183" s="39"/>
      <c r="D183" s="194" t="s">
        <v>168</v>
      </c>
      <c r="E183" s="39"/>
      <c r="F183" s="195" t="s">
        <v>295</v>
      </c>
      <c r="G183" s="39"/>
      <c r="H183" s="39"/>
      <c r="I183" s="196"/>
      <c r="J183" s="39"/>
      <c r="K183" s="39"/>
      <c r="L183" s="42"/>
      <c r="M183" s="197"/>
      <c r="N183" s="198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168</v>
      </c>
      <c r="AU183" s="20" t="s">
        <v>84</v>
      </c>
    </row>
    <row r="184" spans="1:65" s="13" customFormat="1" x14ac:dyDescent="0.2">
      <c r="B184" s="199"/>
      <c r="C184" s="200"/>
      <c r="D184" s="201" t="s">
        <v>170</v>
      </c>
      <c r="E184" s="202" t="s">
        <v>19</v>
      </c>
      <c r="F184" s="203" t="s">
        <v>258</v>
      </c>
      <c r="G184" s="200"/>
      <c r="H184" s="202" t="s">
        <v>19</v>
      </c>
      <c r="I184" s="204"/>
      <c r="J184" s="200"/>
      <c r="K184" s="200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170</v>
      </c>
      <c r="AU184" s="209" t="s">
        <v>84</v>
      </c>
      <c r="AV184" s="13" t="s">
        <v>82</v>
      </c>
      <c r="AW184" s="13" t="s">
        <v>35</v>
      </c>
      <c r="AX184" s="13" t="s">
        <v>75</v>
      </c>
      <c r="AY184" s="209" t="s">
        <v>159</v>
      </c>
    </row>
    <row r="185" spans="1:65" s="13" customFormat="1" x14ac:dyDescent="0.2">
      <c r="B185" s="199"/>
      <c r="C185" s="200"/>
      <c r="D185" s="201" t="s">
        <v>170</v>
      </c>
      <c r="E185" s="202" t="s">
        <v>19</v>
      </c>
      <c r="F185" s="203" t="s">
        <v>259</v>
      </c>
      <c r="G185" s="200"/>
      <c r="H185" s="202" t="s">
        <v>19</v>
      </c>
      <c r="I185" s="204"/>
      <c r="J185" s="200"/>
      <c r="K185" s="200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170</v>
      </c>
      <c r="AU185" s="209" t="s">
        <v>84</v>
      </c>
      <c r="AV185" s="13" t="s">
        <v>82</v>
      </c>
      <c r="AW185" s="13" t="s">
        <v>35</v>
      </c>
      <c r="AX185" s="13" t="s">
        <v>75</v>
      </c>
      <c r="AY185" s="209" t="s">
        <v>159</v>
      </c>
    </row>
    <row r="186" spans="1:65" s="14" customFormat="1" x14ac:dyDescent="0.2">
      <c r="B186" s="210"/>
      <c r="C186" s="211"/>
      <c r="D186" s="201" t="s">
        <v>170</v>
      </c>
      <c r="E186" s="212" t="s">
        <v>19</v>
      </c>
      <c r="F186" s="213" t="s">
        <v>296</v>
      </c>
      <c r="G186" s="211"/>
      <c r="H186" s="214">
        <v>23.6</v>
      </c>
      <c r="I186" s="215"/>
      <c r="J186" s="211"/>
      <c r="K186" s="211"/>
      <c r="L186" s="216"/>
      <c r="M186" s="217"/>
      <c r="N186" s="218"/>
      <c r="O186" s="218"/>
      <c r="P186" s="218"/>
      <c r="Q186" s="218"/>
      <c r="R186" s="218"/>
      <c r="S186" s="218"/>
      <c r="T186" s="219"/>
      <c r="AT186" s="220" t="s">
        <v>170</v>
      </c>
      <c r="AU186" s="220" t="s">
        <v>84</v>
      </c>
      <c r="AV186" s="14" t="s">
        <v>84</v>
      </c>
      <c r="AW186" s="14" t="s">
        <v>35</v>
      </c>
      <c r="AX186" s="14" t="s">
        <v>82</v>
      </c>
      <c r="AY186" s="220" t="s">
        <v>159</v>
      </c>
    </row>
    <row r="187" spans="1:65" s="12" customFormat="1" ht="22.9" customHeight="1" x14ac:dyDescent="0.2">
      <c r="B187" s="165"/>
      <c r="C187" s="166"/>
      <c r="D187" s="167" t="s">
        <v>74</v>
      </c>
      <c r="E187" s="179" t="s">
        <v>297</v>
      </c>
      <c r="F187" s="179" t="s">
        <v>298</v>
      </c>
      <c r="G187" s="166"/>
      <c r="H187" s="166"/>
      <c r="I187" s="169"/>
      <c r="J187" s="180">
        <f>BK187</f>
        <v>0</v>
      </c>
      <c r="K187" s="166"/>
      <c r="L187" s="171"/>
      <c r="M187" s="172"/>
      <c r="N187" s="173"/>
      <c r="O187" s="173"/>
      <c r="P187" s="174">
        <f>SUM(P188:P198)</f>
        <v>0</v>
      </c>
      <c r="Q187" s="173"/>
      <c r="R187" s="174">
        <f>SUM(R188:R198)</f>
        <v>0</v>
      </c>
      <c r="S187" s="173"/>
      <c r="T187" s="175">
        <f>SUM(T188:T198)</f>
        <v>0</v>
      </c>
      <c r="AR187" s="176" t="s">
        <v>82</v>
      </c>
      <c r="AT187" s="177" t="s">
        <v>74</v>
      </c>
      <c r="AU187" s="177" t="s">
        <v>82</v>
      </c>
      <c r="AY187" s="176" t="s">
        <v>159</v>
      </c>
      <c r="BK187" s="178">
        <f>SUM(BK188:BK198)</f>
        <v>0</v>
      </c>
    </row>
    <row r="188" spans="1:65" s="2" customFormat="1" ht="24.2" customHeight="1" x14ac:dyDescent="0.2">
      <c r="A188" s="37"/>
      <c r="B188" s="38"/>
      <c r="C188" s="181" t="s">
        <v>7</v>
      </c>
      <c r="D188" s="181" t="s">
        <v>161</v>
      </c>
      <c r="E188" s="182" t="s">
        <v>299</v>
      </c>
      <c r="F188" s="183" t="s">
        <v>300</v>
      </c>
      <c r="G188" s="184" t="s">
        <v>205</v>
      </c>
      <c r="H188" s="185">
        <v>17.960999999999999</v>
      </c>
      <c r="I188" s="186"/>
      <c r="J188" s="187">
        <f>ROUND(I188*H188,2)</f>
        <v>0</v>
      </c>
      <c r="K188" s="183" t="s">
        <v>165</v>
      </c>
      <c r="L188" s="42"/>
      <c r="M188" s="188" t="s">
        <v>19</v>
      </c>
      <c r="N188" s="189" t="s">
        <v>46</v>
      </c>
      <c r="O188" s="67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166</v>
      </c>
      <c r="AT188" s="192" t="s">
        <v>161</v>
      </c>
      <c r="AU188" s="192" t="s">
        <v>84</v>
      </c>
      <c r="AY188" s="20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82</v>
      </c>
      <c r="BK188" s="193">
        <f>ROUND(I188*H188,2)</f>
        <v>0</v>
      </c>
      <c r="BL188" s="20" t="s">
        <v>166</v>
      </c>
      <c r="BM188" s="192" t="s">
        <v>301</v>
      </c>
    </row>
    <row r="189" spans="1:65" s="2" customFormat="1" x14ac:dyDescent="0.2">
      <c r="A189" s="37"/>
      <c r="B189" s="38"/>
      <c r="C189" s="39"/>
      <c r="D189" s="194" t="s">
        <v>168</v>
      </c>
      <c r="E189" s="39"/>
      <c r="F189" s="195" t="s">
        <v>302</v>
      </c>
      <c r="G189" s="39"/>
      <c r="H189" s="39"/>
      <c r="I189" s="196"/>
      <c r="J189" s="39"/>
      <c r="K189" s="39"/>
      <c r="L189" s="42"/>
      <c r="M189" s="197"/>
      <c r="N189" s="198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168</v>
      </c>
      <c r="AU189" s="20" t="s">
        <v>84</v>
      </c>
    </row>
    <row r="190" spans="1:65" s="2" customFormat="1" ht="21.75" customHeight="1" x14ac:dyDescent="0.2">
      <c r="A190" s="37"/>
      <c r="B190" s="38"/>
      <c r="C190" s="181" t="s">
        <v>303</v>
      </c>
      <c r="D190" s="181" t="s">
        <v>161</v>
      </c>
      <c r="E190" s="182" t="s">
        <v>304</v>
      </c>
      <c r="F190" s="183" t="s">
        <v>305</v>
      </c>
      <c r="G190" s="184" t="s">
        <v>205</v>
      </c>
      <c r="H190" s="185">
        <v>17.960999999999999</v>
      </c>
      <c r="I190" s="186"/>
      <c r="J190" s="187">
        <f>ROUND(I190*H190,2)</f>
        <v>0</v>
      </c>
      <c r="K190" s="183" t="s">
        <v>165</v>
      </c>
      <c r="L190" s="42"/>
      <c r="M190" s="188" t="s">
        <v>19</v>
      </c>
      <c r="N190" s="189" t="s">
        <v>46</v>
      </c>
      <c r="O190" s="67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166</v>
      </c>
      <c r="AT190" s="192" t="s">
        <v>161</v>
      </c>
      <c r="AU190" s="192" t="s">
        <v>84</v>
      </c>
      <c r="AY190" s="20" t="s">
        <v>159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20" t="s">
        <v>82</v>
      </c>
      <c r="BK190" s="193">
        <f>ROUND(I190*H190,2)</f>
        <v>0</v>
      </c>
      <c r="BL190" s="20" t="s">
        <v>166</v>
      </c>
      <c r="BM190" s="192" t="s">
        <v>306</v>
      </c>
    </row>
    <row r="191" spans="1:65" s="2" customFormat="1" x14ac:dyDescent="0.2">
      <c r="A191" s="37"/>
      <c r="B191" s="38"/>
      <c r="C191" s="39"/>
      <c r="D191" s="194" t="s">
        <v>168</v>
      </c>
      <c r="E191" s="39"/>
      <c r="F191" s="195" t="s">
        <v>307</v>
      </c>
      <c r="G191" s="39"/>
      <c r="H191" s="39"/>
      <c r="I191" s="196"/>
      <c r="J191" s="39"/>
      <c r="K191" s="39"/>
      <c r="L191" s="42"/>
      <c r="M191" s="197"/>
      <c r="N191" s="198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168</v>
      </c>
      <c r="AU191" s="20" t="s">
        <v>84</v>
      </c>
    </row>
    <row r="192" spans="1:65" s="2" customFormat="1" ht="24.2" customHeight="1" x14ac:dyDescent="0.2">
      <c r="A192" s="37"/>
      <c r="B192" s="38"/>
      <c r="C192" s="181" t="s">
        <v>308</v>
      </c>
      <c r="D192" s="181" t="s">
        <v>161</v>
      </c>
      <c r="E192" s="182" t="s">
        <v>309</v>
      </c>
      <c r="F192" s="183" t="s">
        <v>310</v>
      </c>
      <c r="G192" s="184" t="s">
        <v>205</v>
      </c>
      <c r="H192" s="185">
        <v>538.83000000000004</v>
      </c>
      <c r="I192" s="186"/>
      <c r="J192" s="187">
        <f>ROUND(I192*H192,2)</f>
        <v>0</v>
      </c>
      <c r="K192" s="183" t="s">
        <v>165</v>
      </c>
      <c r="L192" s="42"/>
      <c r="M192" s="188" t="s">
        <v>19</v>
      </c>
      <c r="N192" s="189" t="s">
        <v>46</v>
      </c>
      <c r="O192" s="67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166</v>
      </c>
      <c r="AT192" s="192" t="s">
        <v>161</v>
      </c>
      <c r="AU192" s="192" t="s">
        <v>84</v>
      </c>
      <c r="AY192" s="20" t="s">
        <v>159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82</v>
      </c>
      <c r="BK192" s="193">
        <f>ROUND(I192*H192,2)</f>
        <v>0</v>
      </c>
      <c r="BL192" s="20" t="s">
        <v>166</v>
      </c>
      <c r="BM192" s="192" t="s">
        <v>311</v>
      </c>
    </row>
    <row r="193" spans="1:65" s="2" customFormat="1" x14ac:dyDescent="0.2">
      <c r="A193" s="37"/>
      <c r="B193" s="38"/>
      <c r="C193" s="39"/>
      <c r="D193" s="194" t="s">
        <v>168</v>
      </c>
      <c r="E193" s="39"/>
      <c r="F193" s="195" t="s">
        <v>312</v>
      </c>
      <c r="G193" s="39"/>
      <c r="H193" s="39"/>
      <c r="I193" s="196"/>
      <c r="J193" s="39"/>
      <c r="K193" s="39"/>
      <c r="L193" s="42"/>
      <c r="M193" s="197"/>
      <c r="N193" s="198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168</v>
      </c>
      <c r="AU193" s="20" t="s">
        <v>84</v>
      </c>
    </row>
    <row r="194" spans="1:65" s="14" customFormat="1" x14ac:dyDescent="0.2">
      <c r="B194" s="210"/>
      <c r="C194" s="211"/>
      <c r="D194" s="201" t="s">
        <v>170</v>
      </c>
      <c r="E194" s="211"/>
      <c r="F194" s="213" t="s">
        <v>313</v>
      </c>
      <c r="G194" s="211"/>
      <c r="H194" s="214">
        <v>538.83000000000004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170</v>
      </c>
      <c r="AU194" s="220" t="s">
        <v>84</v>
      </c>
      <c r="AV194" s="14" t="s">
        <v>84</v>
      </c>
      <c r="AW194" s="14" t="s">
        <v>4</v>
      </c>
      <c r="AX194" s="14" t="s">
        <v>82</v>
      </c>
      <c r="AY194" s="220" t="s">
        <v>159</v>
      </c>
    </row>
    <row r="195" spans="1:65" s="2" customFormat="1" ht="24.2" customHeight="1" x14ac:dyDescent="0.2">
      <c r="A195" s="37"/>
      <c r="B195" s="38"/>
      <c r="C195" s="181" t="s">
        <v>314</v>
      </c>
      <c r="D195" s="181" t="s">
        <v>161</v>
      </c>
      <c r="E195" s="182" t="s">
        <v>315</v>
      </c>
      <c r="F195" s="183" t="s">
        <v>316</v>
      </c>
      <c r="G195" s="184" t="s">
        <v>205</v>
      </c>
      <c r="H195" s="185">
        <v>9.9000000000000005E-2</v>
      </c>
      <c r="I195" s="186"/>
      <c r="J195" s="187">
        <f>ROUND(I195*H195,2)</f>
        <v>0</v>
      </c>
      <c r="K195" s="183" t="s">
        <v>165</v>
      </c>
      <c r="L195" s="42"/>
      <c r="M195" s="188" t="s">
        <v>19</v>
      </c>
      <c r="N195" s="189" t="s">
        <v>46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166</v>
      </c>
      <c r="AT195" s="192" t="s">
        <v>161</v>
      </c>
      <c r="AU195" s="192" t="s">
        <v>84</v>
      </c>
      <c r="AY195" s="20" t="s">
        <v>159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82</v>
      </c>
      <c r="BK195" s="193">
        <f>ROUND(I195*H195,2)</f>
        <v>0</v>
      </c>
      <c r="BL195" s="20" t="s">
        <v>166</v>
      </c>
      <c r="BM195" s="192" t="s">
        <v>317</v>
      </c>
    </row>
    <row r="196" spans="1:65" s="2" customFormat="1" x14ac:dyDescent="0.2">
      <c r="A196" s="37"/>
      <c r="B196" s="38"/>
      <c r="C196" s="39"/>
      <c r="D196" s="194" t="s">
        <v>168</v>
      </c>
      <c r="E196" s="39"/>
      <c r="F196" s="195" t="s">
        <v>318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168</v>
      </c>
      <c r="AU196" s="20" t="s">
        <v>84</v>
      </c>
    </row>
    <row r="197" spans="1:65" s="2" customFormat="1" ht="24.2" customHeight="1" x14ac:dyDescent="0.2">
      <c r="A197" s="37"/>
      <c r="B197" s="38"/>
      <c r="C197" s="181" t="s">
        <v>319</v>
      </c>
      <c r="D197" s="181" t="s">
        <v>161</v>
      </c>
      <c r="E197" s="182" t="s">
        <v>320</v>
      </c>
      <c r="F197" s="183" t="s">
        <v>321</v>
      </c>
      <c r="G197" s="184" t="s">
        <v>205</v>
      </c>
      <c r="H197" s="185">
        <v>17.861999999999998</v>
      </c>
      <c r="I197" s="186"/>
      <c r="J197" s="187">
        <f>ROUND(I197*H197,2)</f>
        <v>0</v>
      </c>
      <c r="K197" s="183" t="s">
        <v>165</v>
      </c>
      <c r="L197" s="42"/>
      <c r="M197" s="188" t="s">
        <v>19</v>
      </c>
      <c r="N197" s="189" t="s">
        <v>46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166</v>
      </c>
      <c r="AT197" s="192" t="s">
        <v>161</v>
      </c>
      <c r="AU197" s="192" t="s">
        <v>84</v>
      </c>
      <c r="AY197" s="20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82</v>
      </c>
      <c r="BK197" s="193">
        <f>ROUND(I197*H197,2)</f>
        <v>0</v>
      </c>
      <c r="BL197" s="20" t="s">
        <v>166</v>
      </c>
      <c r="BM197" s="192" t="s">
        <v>322</v>
      </c>
    </row>
    <row r="198" spans="1:65" s="2" customFormat="1" x14ac:dyDescent="0.2">
      <c r="A198" s="37"/>
      <c r="B198" s="38"/>
      <c r="C198" s="39"/>
      <c r="D198" s="194" t="s">
        <v>168</v>
      </c>
      <c r="E198" s="39"/>
      <c r="F198" s="195" t="s">
        <v>323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168</v>
      </c>
      <c r="AU198" s="20" t="s">
        <v>84</v>
      </c>
    </row>
    <row r="199" spans="1:65" s="12" customFormat="1" ht="22.9" customHeight="1" x14ac:dyDescent="0.2">
      <c r="B199" s="165"/>
      <c r="C199" s="166"/>
      <c r="D199" s="167" t="s">
        <v>74</v>
      </c>
      <c r="E199" s="179" t="s">
        <v>324</v>
      </c>
      <c r="F199" s="179" t="s">
        <v>325</v>
      </c>
      <c r="G199" s="166"/>
      <c r="H199" s="166"/>
      <c r="I199" s="169"/>
      <c r="J199" s="180">
        <f>BK199</f>
        <v>0</v>
      </c>
      <c r="K199" s="166"/>
      <c r="L199" s="171"/>
      <c r="M199" s="172"/>
      <c r="N199" s="173"/>
      <c r="O199" s="173"/>
      <c r="P199" s="174">
        <f>SUM(P200:P201)</f>
        <v>0</v>
      </c>
      <c r="Q199" s="173"/>
      <c r="R199" s="174">
        <f>SUM(R200:R201)</f>
        <v>0</v>
      </c>
      <c r="S199" s="173"/>
      <c r="T199" s="175">
        <f>SUM(T200:T201)</f>
        <v>0</v>
      </c>
      <c r="AR199" s="176" t="s">
        <v>82</v>
      </c>
      <c r="AT199" s="177" t="s">
        <v>74</v>
      </c>
      <c r="AU199" s="177" t="s">
        <v>82</v>
      </c>
      <c r="AY199" s="176" t="s">
        <v>159</v>
      </c>
      <c r="BK199" s="178">
        <f>SUM(BK200:BK201)</f>
        <v>0</v>
      </c>
    </row>
    <row r="200" spans="1:65" s="2" customFormat="1" ht="37.9" customHeight="1" x14ac:dyDescent="0.2">
      <c r="A200" s="37"/>
      <c r="B200" s="38"/>
      <c r="C200" s="181" t="s">
        <v>326</v>
      </c>
      <c r="D200" s="181" t="s">
        <v>161</v>
      </c>
      <c r="E200" s="182" t="s">
        <v>327</v>
      </c>
      <c r="F200" s="183" t="s">
        <v>328</v>
      </c>
      <c r="G200" s="184" t="s">
        <v>205</v>
      </c>
      <c r="H200" s="185">
        <v>35.289000000000001</v>
      </c>
      <c r="I200" s="186"/>
      <c r="J200" s="187">
        <f>ROUND(I200*H200,2)</f>
        <v>0</v>
      </c>
      <c r="K200" s="183" t="s">
        <v>165</v>
      </c>
      <c r="L200" s="42"/>
      <c r="M200" s="188" t="s">
        <v>19</v>
      </c>
      <c r="N200" s="189" t="s">
        <v>46</v>
      </c>
      <c r="O200" s="67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166</v>
      </c>
      <c r="AT200" s="192" t="s">
        <v>161</v>
      </c>
      <c r="AU200" s="192" t="s">
        <v>84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166</v>
      </c>
      <c r="BM200" s="192" t="s">
        <v>329</v>
      </c>
    </row>
    <row r="201" spans="1:65" s="2" customFormat="1" x14ac:dyDescent="0.2">
      <c r="A201" s="37"/>
      <c r="B201" s="38"/>
      <c r="C201" s="39"/>
      <c r="D201" s="194" t="s">
        <v>168</v>
      </c>
      <c r="E201" s="39"/>
      <c r="F201" s="195" t="s">
        <v>330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168</v>
      </c>
      <c r="AU201" s="20" t="s">
        <v>84</v>
      </c>
    </row>
    <row r="202" spans="1:65" s="12" customFormat="1" ht="25.9" customHeight="1" x14ac:dyDescent="0.2">
      <c r="B202" s="165"/>
      <c r="C202" s="166"/>
      <c r="D202" s="167" t="s">
        <v>74</v>
      </c>
      <c r="E202" s="168" t="s">
        <v>331</v>
      </c>
      <c r="F202" s="168" t="s">
        <v>332</v>
      </c>
      <c r="G202" s="166"/>
      <c r="H202" s="166"/>
      <c r="I202" s="169"/>
      <c r="J202" s="170">
        <f>BK202</f>
        <v>0</v>
      </c>
      <c r="K202" s="166"/>
      <c r="L202" s="171"/>
      <c r="M202" s="172"/>
      <c r="N202" s="173"/>
      <c r="O202" s="173"/>
      <c r="P202" s="174">
        <f>P203+P228</f>
        <v>0</v>
      </c>
      <c r="Q202" s="173"/>
      <c r="R202" s="174">
        <f>R203+R228</f>
        <v>0.13055488000000001</v>
      </c>
      <c r="S202" s="173"/>
      <c r="T202" s="175">
        <f>T203+T228</f>
        <v>9.8999999999999991E-2</v>
      </c>
      <c r="AR202" s="176" t="s">
        <v>84</v>
      </c>
      <c r="AT202" s="177" t="s">
        <v>74</v>
      </c>
      <c r="AU202" s="177" t="s">
        <v>75</v>
      </c>
      <c r="AY202" s="176" t="s">
        <v>159</v>
      </c>
      <c r="BK202" s="178">
        <f>BK203+BK228</f>
        <v>0</v>
      </c>
    </row>
    <row r="203" spans="1:65" s="12" customFormat="1" ht="22.9" customHeight="1" x14ac:dyDescent="0.2">
      <c r="B203" s="165"/>
      <c r="C203" s="166"/>
      <c r="D203" s="167" t="s">
        <v>74</v>
      </c>
      <c r="E203" s="179" t="s">
        <v>333</v>
      </c>
      <c r="F203" s="179" t="s">
        <v>334</v>
      </c>
      <c r="G203" s="166"/>
      <c r="H203" s="166"/>
      <c r="I203" s="169"/>
      <c r="J203" s="180">
        <f>BK203</f>
        <v>0</v>
      </c>
      <c r="K203" s="166"/>
      <c r="L203" s="171"/>
      <c r="M203" s="172"/>
      <c r="N203" s="173"/>
      <c r="O203" s="173"/>
      <c r="P203" s="174">
        <f>SUM(P204:P227)</f>
        <v>0</v>
      </c>
      <c r="Q203" s="173"/>
      <c r="R203" s="174">
        <f>SUM(R204:R227)</f>
        <v>0.11827688</v>
      </c>
      <c r="S203" s="173"/>
      <c r="T203" s="175">
        <f>SUM(T204:T227)</f>
        <v>9.8999999999999991E-2</v>
      </c>
      <c r="AR203" s="176" t="s">
        <v>84</v>
      </c>
      <c r="AT203" s="177" t="s">
        <v>74</v>
      </c>
      <c r="AU203" s="177" t="s">
        <v>82</v>
      </c>
      <c r="AY203" s="176" t="s">
        <v>159</v>
      </c>
      <c r="BK203" s="178">
        <f>SUM(BK204:BK227)</f>
        <v>0</v>
      </c>
    </row>
    <row r="204" spans="1:65" s="2" customFormat="1" ht="21.75" customHeight="1" x14ac:dyDescent="0.2">
      <c r="A204" s="37"/>
      <c r="B204" s="38"/>
      <c r="C204" s="181" t="s">
        <v>335</v>
      </c>
      <c r="D204" s="181" t="s">
        <v>161</v>
      </c>
      <c r="E204" s="182" t="s">
        <v>336</v>
      </c>
      <c r="F204" s="183" t="s">
        <v>337</v>
      </c>
      <c r="G204" s="184" t="s">
        <v>235</v>
      </c>
      <c r="H204" s="185">
        <v>18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269</v>
      </c>
      <c r="AT204" s="192" t="s">
        <v>161</v>
      </c>
      <c r="AU204" s="192" t="s">
        <v>84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269</v>
      </c>
      <c r="BM204" s="192" t="s">
        <v>338</v>
      </c>
    </row>
    <row r="205" spans="1:65" s="2" customFormat="1" x14ac:dyDescent="0.2">
      <c r="A205" s="37"/>
      <c r="B205" s="38"/>
      <c r="C205" s="39"/>
      <c r="D205" s="194" t="s">
        <v>168</v>
      </c>
      <c r="E205" s="39"/>
      <c r="F205" s="195" t="s">
        <v>339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84</v>
      </c>
    </row>
    <row r="206" spans="1:65" s="13" customFormat="1" x14ac:dyDescent="0.2">
      <c r="B206" s="199"/>
      <c r="C206" s="200"/>
      <c r="D206" s="201" t="s">
        <v>170</v>
      </c>
      <c r="E206" s="202" t="s">
        <v>19</v>
      </c>
      <c r="F206" s="203" t="s">
        <v>258</v>
      </c>
      <c r="G206" s="200"/>
      <c r="H206" s="202" t="s">
        <v>19</v>
      </c>
      <c r="I206" s="204"/>
      <c r="J206" s="200"/>
      <c r="K206" s="200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170</v>
      </c>
      <c r="AU206" s="209" t="s">
        <v>84</v>
      </c>
      <c r="AV206" s="13" t="s">
        <v>82</v>
      </c>
      <c r="AW206" s="13" t="s">
        <v>35</v>
      </c>
      <c r="AX206" s="13" t="s">
        <v>75</v>
      </c>
      <c r="AY206" s="209" t="s">
        <v>159</v>
      </c>
    </row>
    <row r="207" spans="1:65" s="13" customFormat="1" x14ac:dyDescent="0.2">
      <c r="B207" s="199"/>
      <c r="C207" s="200"/>
      <c r="D207" s="201" t="s">
        <v>170</v>
      </c>
      <c r="E207" s="202" t="s">
        <v>19</v>
      </c>
      <c r="F207" s="203" t="s">
        <v>259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170</v>
      </c>
      <c r="AU207" s="209" t="s">
        <v>84</v>
      </c>
      <c r="AV207" s="13" t="s">
        <v>82</v>
      </c>
      <c r="AW207" s="13" t="s">
        <v>35</v>
      </c>
      <c r="AX207" s="13" t="s">
        <v>75</v>
      </c>
      <c r="AY207" s="209" t="s">
        <v>159</v>
      </c>
    </row>
    <row r="208" spans="1:65" s="14" customFormat="1" x14ac:dyDescent="0.2">
      <c r="B208" s="210"/>
      <c r="C208" s="211"/>
      <c r="D208" s="201" t="s">
        <v>170</v>
      </c>
      <c r="E208" s="212" t="s">
        <v>19</v>
      </c>
      <c r="F208" s="213" t="s">
        <v>340</v>
      </c>
      <c r="G208" s="211"/>
      <c r="H208" s="214">
        <v>18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170</v>
      </c>
      <c r="AU208" s="220" t="s">
        <v>84</v>
      </c>
      <c r="AV208" s="14" t="s">
        <v>84</v>
      </c>
      <c r="AW208" s="14" t="s">
        <v>35</v>
      </c>
      <c r="AX208" s="14" t="s">
        <v>82</v>
      </c>
      <c r="AY208" s="220" t="s">
        <v>159</v>
      </c>
    </row>
    <row r="209" spans="1:65" s="2" customFormat="1" ht="16.5" customHeight="1" x14ac:dyDescent="0.2">
      <c r="A209" s="37"/>
      <c r="B209" s="38"/>
      <c r="C209" s="232" t="s">
        <v>341</v>
      </c>
      <c r="D209" s="232" t="s">
        <v>226</v>
      </c>
      <c r="E209" s="233" t="s">
        <v>342</v>
      </c>
      <c r="F209" s="234" t="s">
        <v>343</v>
      </c>
      <c r="G209" s="235" t="s">
        <v>205</v>
      </c>
      <c r="H209" s="236">
        <v>5.0000000000000001E-3</v>
      </c>
      <c r="I209" s="237"/>
      <c r="J209" s="238">
        <f>ROUND(I209*H209,2)</f>
        <v>0</v>
      </c>
      <c r="K209" s="234" t="s">
        <v>165</v>
      </c>
      <c r="L209" s="239"/>
      <c r="M209" s="240" t="s">
        <v>19</v>
      </c>
      <c r="N209" s="241" t="s">
        <v>46</v>
      </c>
      <c r="O209" s="67"/>
      <c r="P209" s="190">
        <f>O209*H209</f>
        <v>0</v>
      </c>
      <c r="Q209" s="190">
        <v>1</v>
      </c>
      <c r="R209" s="190">
        <f>Q209*H209</f>
        <v>5.0000000000000001E-3</v>
      </c>
      <c r="S209" s="190">
        <v>0</v>
      </c>
      <c r="T209" s="19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2" t="s">
        <v>344</v>
      </c>
      <c r="AT209" s="192" t="s">
        <v>226</v>
      </c>
      <c r="AU209" s="192" t="s">
        <v>84</v>
      </c>
      <c r="AY209" s="20" t="s">
        <v>159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20" t="s">
        <v>82</v>
      </c>
      <c r="BK209" s="193">
        <f>ROUND(I209*H209,2)</f>
        <v>0</v>
      </c>
      <c r="BL209" s="20" t="s">
        <v>269</v>
      </c>
      <c r="BM209" s="192" t="s">
        <v>345</v>
      </c>
    </row>
    <row r="210" spans="1:65" s="14" customFormat="1" x14ac:dyDescent="0.2">
      <c r="B210" s="210"/>
      <c r="C210" s="211"/>
      <c r="D210" s="201" t="s">
        <v>170</v>
      </c>
      <c r="E210" s="211"/>
      <c r="F210" s="213" t="s">
        <v>346</v>
      </c>
      <c r="G210" s="211"/>
      <c r="H210" s="214">
        <v>5.0000000000000001E-3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170</v>
      </c>
      <c r="AU210" s="220" t="s">
        <v>84</v>
      </c>
      <c r="AV210" s="14" t="s">
        <v>84</v>
      </c>
      <c r="AW210" s="14" t="s">
        <v>4</v>
      </c>
      <c r="AX210" s="14" t="s">
        <v>82</v>
      </c>
      <c r="AY210" s="220" t="s">
        <v>159</v>
      </c>
    </row>
    <row r="211" spans="1:65" s="2" customFormat="1" ht="16.5" customHeight="1" x14ac:dyDescent="0.2">
      <c r="A211" s="37"/>
      <c r="B211" s="38"/>
      <c r="C211" s="181" t="s">
        <v>347</v>
      </c>
      <c r="D211" s="181" t="s">
        <v>161</v>
      </c>
      <c r="E211" s="182" t="s">
        <v>348</v>
      </c>
      <c r="F211" s="183" t="s">
        <v>349</v>
      </c>
      <c r="G211" s="184" t="s">
        <v>235</v>
      </c>
      <c r="H211" s="185">
        <v>18</v>
      </c>
      <c r="I211" s="186"/>
      <c r="J211" s="187">
        <f>ROUND(I211*H211,2)</f>
        <v>0</v>
      </c>
      <c r="K211" s="183" t="s">
        <v>165</v>
      </c>
      <c r="L211" s="42"/>
      <c r="M211" s="188" t="s">
        <v>19</v>
      </c>
      <c r="N211" s="189" t="s">
        <v>46</v>
      </c>
      <c r="O211" s="67"/>
      <c r="P211" s="190">
        <f>O211*H211</f>
        <v>0</v>
      </c>
      <c r="Q211" s="190">
        <v>3.9825E-4</v>
      </c>
      <c r="R211" s="190">
        <f>Q211*H211</f>
        <v>7.1685000000000004E-3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269</v>
      </c>
      <c r="AT211" s="192" t="s">
        <v>161</v>
      </c>
      <c r="AU211" s="192" t="s">
        <v>84</v>
      </c>
      <c r="AY211" s="20" t="s">
        <v>159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82</v>
      </c>
      <c r="BK211" s="193">
        <f>ROUND(I211*H211,2)</f>
        <v>0</v>
      </c>
      <c r="BL211" s="20" t="s">
        <v>269</v>
      </c>
      <c r="BM211" s="192" t="s">
        <v>350</v>
      </c>
    </row>
    <row r="212" spans="1:65" s="2" customFormat="1" x14ac:dyDescent="0.2">
      <c r="A212" s="37"/>
      <c r="B212" s="38"/>
      <c r="C212" s="39"/>
      <c r="D212" s="194" t="s">
        <v>168</v>
      </c>
      <c r="E212" s="39"/>
      <c r="F212" s="195" t="s">
        <v>351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168</v>
      </c>
      <c r="AU212" s="20" t="s">
        <v>84</v>
      </c>
    </row>
    <row r="213" spans="1:65" s="2" customFormat="1" ht="24.2" customHeight="1" x14ac:dyDescent="0.2">
      <c r="A213" s="37"/>
      <c r="B213" s="38"/>
      <c r="C213" s="232" t="s">
        <v>352</v>
      </c>
      <c r="D213" s="232" t="s">
        <v>226</v>
      </c>
      <c r="E213" s="233" t="s">
        <v>353</v>
      </c>
      <c r="F213" s="234" t="s">
        <v>354</v>
      </c>
      <c r="G213" s="235" t="s">
        <v>235</v>
      </c>
      <c r="H213" s="236">
        <v>20.978999999999999</v>
      </c>
      <c r="I213" s="237"/>
      <c r="J213" s="238">
        <f>ROUND(I213*H213,2)</f>
        <v>0</v>
      </c>
      <c r="K213" s="234" t="s">
        <v>165</v>
      </c>
      <c r="L213" s="239"/>
      <c r="M213" s="240" t="s">
        <v>19</v>
      </c>
      <c r="N213" s="241" t="s">
        <v>46</v>
      </c>
      <c r="O213" s="67"/>
      <c r="P213" s="190">
        <f>O213*H213</f>
        <v>0</v>
      </c>
      <c r="Q213" s="190">
        <v>4.7000000000000002E-3</v>
      </c>
      <c r="R213" s="190">
        <f>Q213*H213</f>
        <v>9.8601300000000003E-2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344</v>
      </c>
      <c r="AT213" s="192" t="s">
        <v>226</v>
      </c>
      <c r="AU213" s="192" t="s">
        <v>84</v>
      </c>
      <c r="AY213" s="20" t="s">
        <v>159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20" t="s">
        <v>82</v>
      </c>
      <c r="BK213" s="193">
        <f>ROUND(I213*H213,2)</f>
        <v>0</v>
      </c>
      <c r="BL213" s="20" t="s">
        <v>269</v>
      </c>
      <c r="BM213" s="192" t="s">
        <v>355</v>
      </c>
    </row>
    <row r="214" spans="1:65" s="14" customFormat="1" x14ac:dyDescent="0.2">
      <c r="B214" s="210"/>
      <c r="C214" s="211"/>
      <c r="D214" s="201" t="s">
        <v>170</v>
      </c>
      <c r="E214" s="211"/>
      <c r="F214" s="213" t="s">
        <v>356</v>
      </c>
      <c r="G214" s="211"/>
      <c r="H214" s="214">
        <v>20.978999999999999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170</v>
      </c>
      <c r="AU214" s="220" t="s">
        <v>84</v>
      </c>
      <c r="AV214" s="14" t="s">
        <v>84</v>
      </c>
      <c r="AW214" s="14" t="s">
        <v>4</v>
      </c>
      <c r="AX214" s="14" t="s">
        <v>82</v>
      </c>
      <c r="AY214" s="220" t="s">
        <v>159</v>
      </c>
    </row>
    <row r="215" spans="1:65" s="2" customFormat="1" ht="21.75" customHeight="1" x14ac:dyDescent="0.2">
      <c r="A215" s="37"/>
      <c r="B215" s="38"/>
      <c r="C215" s="181" t="s">
        <v>357</v>
      </c>
      <c r="D215" s="181" t="s">
        <v>161</v>
      </c>
      <c r="E215" s="182" t="s">
        <v>358</v>
      </c>
      <c r="F215" s="183" t="s">
        <v>359</v>
      </c>
      <c r="G215" s="184" t="s">
        <v>235</v>
      </c>
      <c r="H215" s="185">
        <v>18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5.4999999999999997E-3</v>
      </c>
      <c r="T215" s="191">
        <f>S215*H215</f>
        <v>9.8999999999999991E-2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269</v>
      </c>
      <c r="AT215" s="192" t="s">
        <v>161</v>
      </c>
      <c r="AU215" s="192" t="s">
        <v>84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269</v>
      </c>
      <c r="BM215" s="192" t="s">
        <v>360</v>
      </c>
    </row>
    <row r="216" spans="1:65" s="2" customFormat="1" x14ac:dyDescent="0.2">
      <c r="A216" s="37"/>
      <c r="B216" s="38"/>
      <c r="C216" s="39"/>
      <c r="D216" s="194" t="s">
        <v>168</v>
      </c>
      <c r="E216" s="39"/>
      <c r="F216" s="195" t="s">
        <v>361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84</v>
      </c>
    </row>
    <row r="217" spans="1:65" s="13" customFormat="1" x14ac:dyDescent="0.2">
      <c r="B217" s="199"/>
      <c r="C217" s="200"/>
      <c r="D217" s="201" t="s">
        <v>170</v>
      </c>
      <c r="E217" s="202" t="s">
        <v>19</v>
      </c>
      <c r="F217" s="203" t="s">
        <v>258</v>
      </c>
      <c r="G217" s="200"/>
      <c r="H217" s="202" t="s">
        <v>19</v>
      </c>
      <c r="I217" s="204"/>
      <c r="J217" s="200"/>
      <c r="K217" s="200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170</v>
      </c>
      <c r="AU217" s="209" t="s">
        <v>84</v>
      </c>
      <c r="AV217" s="13" t="s">
        <v>82</v>
      </c>
      <c r="AW217" s="13" t="s">
        <v>35</v>
      </c>
      <c r="AX217" s="13" t="s">
        <v>75</v>
      </c>
      <c r="AY217" s="209" t="s">
        <v>159</v>
      </c>
    </row>
    <row r="218" spans="1:65" s="13" customFormat="1" x14ac:dyDescent="0.2">
      <c r="B218" s="199"/>
      <c r="C218" s="200"/>
      <c r="D218" s="201" t="s">
        <v>170</v>
      </c>
      <c r="E218" s="202" t="s">
        <v>19</v>
      </c>
      <c r="F218" s="203" t="s">
        <v>259</v>
      </c>
      <c r="G218" s="200"/>
      <c r="H218" s="202" t="s">
        <v>19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170</v>
      </c>
      <c r="AU218" s="209" t="s">
        <v>84</v>
      </c>
      <c r="AV218" s="13" t="s">
        <v>82</v>
      </c>
      <c r="AW218" s="13" t="s">
        <v>35</v>
      </c>
      <c r="AX218" s="13" t="s">
        <v>75</v>
      </c>
      <c r="AY218" s="209" t="s">
        <v>159</v>
      </c>
    </row>
    <row r="219" spans="1:65" s="14" customFormat="1" x14ac:dyDescent="0.2">
      <c r="B219" s="210"/>
      <c r="C219" s="211"/>
      <c r="D219" s="201" t="s">
        <v>170</v>
      </c>
      <c r="E219" s="212" t="s">
        <v>19</v>
      </c>
      <c r="F219" s="213" t="s">
        <v>340</v>
      </c>
      <c r="G219" s="211"/>
      <c r="H219" s="214">
        <v>18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170</v>
      </c>
      <c r="AU219" s="220" t="s">
        <v>84</v>
      </c>
      <c r="AV219" s="14" t="s">
        <v>84</v>
      </c>
      <c r="AW219" s="14" t="s">
        <v>35</v>
      </c>
      <c r="AX219" s="14" t="s">
        <v>82</v>
      </c>
      <c r="AY219" s="220" t="s">
        <v>159</v>
      </c>
    </row>
    <row r="220" spans="1:65" s="2" customFormat="1" ht="24.2" customHeight="1" x14ac:dyDescent="0.2">
      <c r="A220" s="37"/>
      <c r="B220" s="38"/>
      <c r="C220" s="181" t="s">
        <v>344</v>
      </c>
      <c r="D220" s="181" t="s">
        <v>161</v>
      </c>
      <c r="E220" s="182" t="s">
        <v>362</v>
      </c>
      <c r="F220" s="183" t="s">
        <v>363</v>
      </c>
      <c r="G220" s="184" t="s">
        <v>364</v>
      </c>
      <c r="H220" s="185">
        <v>2</v>
      </c>
      <c r="I220" s="186"/>
      <c r="J220" s="187">
        <f>ROUND(I220*H220,2)</f>
        <v>0</v>
      </c>
      <c r="K220" s="183" t="s">
        <v>165</v>
      </c>
      <c r="L220" s="42"/>
      <c r="M220" s="188" t="s">
        <v>19</v>
      </c>
      <c r="N220" s="189" t="s">
        <v>46</v>
      </c>
      <c r="O220" s="67"/>
      <c r="P220" s="190">
        <f>O220*H220</f>
        <v>0</v>
      </c>
      <c r="Q220" s="190">
        <v>2.9903999999999998E-4</v>
      </c>
      <c r="R220" s="190">
        <f>Q220*H220</f>
        <v>5.9807999999999997E-4</v>
      </c>
      <c r="S220" s="190">
        <v>0</v>
      </c>
      <c r="T220" s="19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2" t="s">
        <v>269</v>
      </c>
      <c r="AT220" s="192" t="s">
        <v>161</v>
      </c>
      <c r="AU220" s="192" t="s">
        <v>84</v>
      </c>
      <c r="AY220" s="20" t="s">
        <v>159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20" t="s">
        <v>82</v>
      </c>
      <c r="BK220" s="193">
        <f>ROUND(I220*H220,2)</f>
        <v>0</v>
      </c>
      <c r="BL220" s="20" t="s">
        <v>269</v>
      </c>
      <c r="BM220" s="192" t="s">
        <v>365</v>
      </c>
    </row>
    <row r="221" spans="1:65" s="2" customFormat="1" x14ac:dyDescent="0.2">
      <c r="A221" s="37"/>
      <c r="B221" s="38"/>
      <c r="C221" s="39"/>
      <c r="D221" s="194" t="s">
        <v>168</v>
      </c>
      <c r="E221" s="39"/>
      <c r="F221" s="195" t="s">
        <v>366</v>
      </c>
      <c r="G221" s="39"/>
      <c r="H221" s="39"/>
      <c r="I221" s="196"/>
      <c r="J221" s="39"/>
      <c r="K221" s="39"/>
      <c r="L221" s="42"/>
      <c r="M221" s="197"/>
      <c r="N221" s="198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168</v>
      </c>
      <c r="AU221" s="20" t="s">
        <v>84</v>
      </c>
    </row>
    <row r="222" spans="1:65" s="13" customFormat="1" x14ac:dyDescent="0.2">
      <c r="B222" s="199"/>
      <c r="C222" s="200"/>
      <c r="D222" s="201" t="s">
        <v>170</v>
      </c>
      <c r="E222" s="202" t="s">
        <v>19</v>
      </c>
      <c r="F222" s="203" t="s">
        <v>367</v>
      </c>
      <c r="G222" s="200"/>
      <c r="H222" s="202" t="s">
        <v>19</v>
      </c>
      <c r="I222" s="204"/>
      <c r="J222" s="200"/>
      <c r="K222" s="200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170</v>
      </c>
      <c r="AU222" s="209" t="s">
        <v>84</v>
      </c>
      <c r="AV222" s="13" t="s">
        <v>82</v>
      </c>
      <c r="AW222" s="13" t="s">
        <v>35</v>
      </c>
      <c r="AX222" s="13" t="s">
        <v>75</v>
      </c>
      <c r="AY222" s="209" t="s">
        <v>159</v>
      </c>
    </row>
    <row r="223" spans="1:65" s="14" customFormat="1" x14ac:dyDescent="0.2">
      <c r="B223" s="210"/>
      <c r="C223" s="211"/>
      <c r="D223" s="201" t="s">
        <v>170</v>
      </c>
      <c r="E223" s="212" t="s">
        <v>19</v>
      </c>
      <c r="F223" s="213" t="s">
        <v>84</v>
      </c>
      <c r="G223" s="211"/>
      <c r="H223" s="214">
        <v>2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170</v>
      </c>
      <c r="AU223" s="220" t="s">
        <v>84</v>
      </c>
      <c r="AV223" s="14" t="s">
        <v>84</v>
      </c>
      <c r="AW223" s="14" t="s">
        <v>35</v>
      </c>
      <c r="AX223" s="14" t="s">
        <v>82</v>
      </c>
      <c r="AY223" s="220" t="s">
        <v>159</v>
      </c>
    </row>
    <row r="224" spans="1:65" s="2" customFormat="1" ht="24.2" customHeight="1" x14ac:dyDescent="0.2">
      <c r="A224" s="37"/>
      <c r="B224" s="38"/>
      <c r="C224" s="232" t="s">
        <v>368</v>
      </c>
      <c r="D224" s="232" t="s">
        <v>226</v>
      </c>
      <c r="E224" s="233" t="s">
        <v>353</v>
      </c>
      <c r="F224" s="234" t="s">
        <v>354</v>
      </c>
      <c r="G224" s="235" t="s">
        <v>235</v>
      </c>
      <c r="H224" s="236">
        <v>1.47</v>
      </c>
      <c r="I224" s="237"/>
      <c r="J224" s="238">
        <f>ROUND(I224*H224,2)</f>
        <v>0</v>
      </c>
      <c r="K224" s="234" t="s">
        <v>165</v>
      </c>
      <c r="L224" s="239"/>
      <c r="M224" s="240" t="s">
        <v>19</v>
      </c>
      <c r="N224" s="241" t="s">
        <v>46</v>
      </c>
      <c r="O224" s="67"/>
      <c r="P224" s="190">
        <f>O224*H224</f>
        <v>0</v>
      </c>
      <c r="Q224" s="190">
        <v>4.7000000000000002E-3</v>
      </c>
      <c r="R224" s="190">
        <f>Q224*H224</f>
        <v>6.9090000000000002E-3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344</v>
      </c>
      <c r="AT224" s="192" t="s">
        <v>226</v>
      </c>
      <c r="AU224" s="192" t="s">
        <v>84</v>
      </c>
      <c r="AY224" s="20" t="s">
        <v>159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20" t="s">
        <v>82</v>
      </c>
      <c r="BK224" s="193">
        <f>ROUND(I224*H224,2)</f>
        <v>0</v>
      </c>
      <c r="BL224" s="20" t="s">
        <v>269</v>
      </c>
      <c r="BM224" s="192" t="s">
        <v>369</v>
      </c>
    </row>
    <row r="225" spans="1:65" s="14" customFormat="1" x14ac:dyDescent="0.2">
      <c r="B225" s="210"/>
      <c r="C225" s="211"/>
      <c r="D225" s="201" t="s">
        <v>170</v>
      </c>
      <c r="E225" s="211"/>
      <c r="F225" s="213" t="s">
        <v>370</v>
      </c>
      <c r="G225" s="211"/>
      <c r="H225" s="214">
        <v>1.47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170</v>
      </c>
      <c r="AU225" s="220" t="s">
        <v>84</v>
      </c>
      <c r="AV225" s="14" t="s">
        <v>84</v>
      </c>
      <c r="AW225" s="14" t="s">
        <v>4</v>
      </c>
      <c r="AX225" s="14" t="s">
        <v>82</v>
      </c>
      <c r="AY225" s="220" t="s">
        <v>159</v>
      </c>
    </row>
    <row r="226" spans="1:65" s="2" customFormat="1" ht="33" customHeight="1" x14ac:dyDescent="0.2">
      <c r="A226" s="37"/>
      <c r="B226" s="38"/>
      <c r="C226" s="181" t="s">
        <v>371</v>
      </c>
      <c r="D226" s="181" t="s">
        <v>161</v>
      </c>
      <c r="E226" s="182" t="s">
        <v>372</v>
      </c>
      <c r="F226" s="183" t="s">
        <v>373</v>
      </c>
      <c r="G226" s="184" t="s">
        <v>205</v>
      </c>
      <c r="H226" s="185">
        <v>0.11799999999999999</v>
      </c>
      <c r="I226" s="186"/>
      <c r="J226" s="187">
        <f>ROUND(I226*H226,2)</f>
        <v>0</v>
      </c>
      <c r="K226" s="183" t="s">
        <v>165</v>
      </c>
      <c r="L226" s="42"/>
      <c r="M226" s="188" t="s">
        <v>19</v>
      </c>
      <c r="N226" s="189" t="s">
        <v>46</v>
      </c>
      <c r="O226" s="67"/>
      <c r="P226" s="190">
        <f>O226*H226</f>
        <v>0</v>
      </c>
      <c r="Q226" s="190">
        <v>0</v>
      </c>
      <c r="R226" s="190">
        <f>Q226*H226</f>
        <v>0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269</v>
      </c>
      <c r="AT226" s="192" t="s">
        <v>161</v>
      </c>
      <c r="AU226" s="192" t="s">
        <v>84</v>
      </c>
      <c r="AY226" s="20" t="s">
        <v>159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82</v>
      </c>
      <c r="BK226" s="193">
        <f>ROUND(I226*H226,2)</f>
        <v>0</v>
      </c>
      <c r="BL226" s="20" t="s">
        <v>269</v>
      </c>
      <c r="BM226" s="192" t="s">
        <v>374</v>
      </c>
    </row>
    <row r="227" spans="1:65" s="2" customFormat="1" x14ac:dyDescent="0.2">
      <c r="A227" s="37"/>
      <c r="B227" s="38"/>
      <c r="C227" s="39"/>
      <c r="D227" s="194" t="s">
        <v>168</v>
      </c>
      <c r="E227" s="39"/>
      <c r="F227" s="195" t="s">
        <v>375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168</v>
      </c>
      <c r="AU227" s="20" t="s">
        <v>84</v>
      </c>
    </row>
    <row r="228" spans="1:65" s="12" customFormat="1" ht="22.9" customHeight="1" x14ac:dyDescent="0.2">
      <c r="B228" s="165"/>
      <c r="C228" s="166"/>
      <c r="D228" s="167" t="s">
        <v>74</v>
      </c>
      <c r="E228" s="179" t="s">
        <v>376</v>
      </c>
      <c r="F228" s="179" t="s">
        <v>377</v>
      </c>
      <c r="G228" s="166"/>
      <c r="H228" s="166"/>
      <c r="I228" s="169"/>
      <c r="J228" s="180">
        <f>BK228</f>
        <v>0</v>
      </c>
      <c r="K228" s="166"/>
      <c r="L228" s="171"/>
      <c r="M228" s="172"/>
      <c r="N228" s="173"/>
      <c r="O228" s="173"/>
      <c r="P228" s="174">
        <f>SUM(P229:P235)</f>
        <v>0</v>
      </c>
      <c r="Q228" s="173"/>
      <c r="R228" s="174">
        <f>SUM(R229:R235)</f>
        <v>1.2278000000000001E-2</v>
      </c>
      <c r="S228" s="173"/>
      <c r="T228" s="175">
        <f>SUM(T229:T235)</f>
        <v>0</v>
      </c>
      <c r="AR228" s="176" t="s">
        <v>84</v>
      </c>
      <c r="AT228" s="177" t="s">
        <v>74</v>
      </c>
      <c r="AU228" s="177" t="s">
        <v>82</v>
      </c>
      <c r="AY228" s="176" t="s">
        <v>159</v>
      </c>
      <c r="BK228" s="178">
        <f>SUM(BK229:BK235)</f>
        <v>0</v>
      </c>
    </row>
    <row r="229" spans="1:65" s="2" customFormat="1" ht="24.2" customHeight="1" x14ac:dyDescent="0.2">
      <c r="A229" s="37"/>
      <c r="B229" s="38"/>
      <c r="C229" s="181" t="s">
        <v>378</v>
      </c>
      <c r="D229" s="181" t="s">
        <v>161</v>
      </c>
      <c r="E229" s="182" t="s">
        <v>379</v>
      </c>
      <c r="F229" s="183" t="s">
        <v>380</v>
      </c>
      <c r="G229" s="184" t="s">
        <v>235</v>
      </c>
      <c r="H229" s="185">
        <v>20</v>
      </c>
      <c r="I229" s="186"/>
      <c r="J229" s="187">
        <f>ROUND(I229*H229,2)</f>
        <v>0</v>
      </c>
      <c r="K229" s="183" t="s">
        <v>165</v>
      </c>
      <c r="L229" s="42"/>
      <c r="M229" s="188" t="s">
        <v>19</v>
      </c>
      <c r="N229" s="189" t="s">
        <v>46</v>
      </c>
      <c r="O229" s="67"/>
      <c r="P229" s="190">
        <f>O229*H229</f>
        <v>0</v>
      </c>
      <c r="Q229" s="190">
        <v>2.8499999999999999E-4</v>
      </c>
      <c r="R229" s="190">
        <f>Q229*H229</f>
        <v>5.7000000000000002E-3</v>
      </c>
      <c r="S229" s="190">
        <v>0</v>
      </c>
      <c r="T229" s="19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2" t="s">
        <v>269</v>
      </c>
      <c r="AT229" s="192" t="s">
        <v>161</v>
      </c>
      <c r="AU229" s="192" t="s">
        <v>84</v>
      </c>
      <c r="AY229" s="20" t="s">
        <v>159</v>
      </c>
      <c r="BE229" s="193">
        <f>IF(N229="základní",J229,0)</f>
        <v>0</v>
      </c>
      <c r="BF229" s="193">
        <f>IF(N229="snížená",J229,0)</f>
        <v>0</v>
      </c>
      <c r="BG229" s="193">
        <f>IF(N229="zákl. přenesená",J229,0)</f>
        <v>0</v>
      </c>
      <c r="BH229" s="193">
        <f>IF(N229="sníž. přenesená",J229,0)</f>
        <v>0</v>
      </c>
      <c r="BI229" s="193">
        <f>IF(N229="nulová",J229,0)</f>
        <v>0</v>
      </c>
      <c r="BJ229" s="20" t="s">
        <v>82</v>
      </c>
      <c r="BK229" s="193">
        <f>ROUND(I229*H229,2)</f>
        <v>0</v>
      </c>
      <c r="BL229" s="20" t="s">
        <v>269</v>
      </c>
      <c r="BM229" s="192" t="s">
        <v>381</v>
      </c>
    </row>
    <row r="230" spans="1:65" s="2" customFormat="1" x14ac:dyDescent="0.2">
      <c r="A230" s="37"/>
      <c r="B230" s="38"/>
      <c r="C230" s="39"/>
      <c r="D230" s="194" t="s">
        <v>168</v>
      </c>
      <c r="E230" s="39"/>
      <c r="F230" s="195" t="s">
        <v>382</v>
      </c>
      <c r="G230" s="39"/>
      <c r="H230" s="39"/>
      <c r="I230" s="196"/>
      <c r="J230" s="39"/>
      <c r="K230" s="39"/>
      <c r="L230" s="42"/>
      <c r="M230" s="197"/>
      <c r="N230" s="198"/>
      <c r="O230" s="67"/>
      <c r="P230" s="67"/>
      <c r="Q230" s="67"/>
      <c r="R230" s="67"/>
      <c r="S230" s="67"/>
      <c r="T230" s="68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20" t="s">
        <v>168</v>
      </c>
      <c r="AU230" s="20" t="s">
        <v>84</v>
      </c>
    </row>
    <row r="231" spans="1:65" s="13" customFormat="1" x14ac:dyDescent="0.2">
      <c r="B231" s="199"/>
      <c r="C231" s="200"/>
      <c r="D231" s="201" t="s">
        <v>170</v>
      </c>
      <c r="E231" s="202" t="s">
        <v>19</v>
      </c>
      <c r="F231" s="203" t="s">
        <v>258</v>
      </c>
      <c r="G231" s="200"/>
      <c r="H231" s="202" t="s">
        <v>19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170</v>
      </c>
      <c r="AU231" s="209" t="s">
        <v>84</v>
      </c>
      <c r="AV231" s="13" t="s">
        <v>82</v>
      </c>
      <c r="AW231" s="13" t="s">
        <v>35</v>
      </c>
      <c r="AX231" s="13" t="s">
        <v>75</v>
      </c>
      <c r="AY231" s="209" t="s">
        <v>159</v>
      </c>
    </row>
    <row r="232" spans="1:65" s="13" customFormat="1" x14ac:dyDescent="0.2">
      <c r="B232" s="199"/>
      <c r="C232" s="200"/>
      <c r="D232" s="201" t="s">
        <v>170</v>
      </c>
      <c r="E232" s="202" t="s">
        <v>19</v>
      </c>
      <c r="F232" s="203" t="s">
        <v>259</v>
      </c>
      <c r="G232" s="200"/>
      <c r="H232" s="202" t="s">
        <v>19</v>
      </c>
      <c r="I232" s="204"/>
      <c r="J232" s="200"/>
      <c r="K232" s="200"/>
      <c r="L232" s="205"/>
      <c r="M232" s="206"/>
      <c r="N232" s="207"/>
      <c r="O232" s="207"/>
      <c r="P232" s="207"/>
      <c r="Q232" s="207"/>
      <c r="R232" s="207"/>
      <c r="S232" s="207"/>
      <c r="T232" s="208"/>
      <c r="AT232" s="209" t="s">
        <v>170</v>
      </c>
      <c r="AU232" s="209" t="s">
        <v>84</v>
      </c>
      <c r="AV232" s="13" t="s">
        <v>82</v>
      </c>
      <c r="AW232" s="13" t="s">
        <v>35</v>
      </c>
      <c r="AX232" s="13" t="s">
        <v>75</v>
      </c>
      <c r="AY232" s="209" t="s">
        <v>159</v>
      </c>
    </row>
    <row r="233" spans="1:65" s="14" customFormat="1" x14ac:dyDescent="0.2">
      <c r="B233" s="210"/>
      <c r="C233" s="211"/>
      <c r="D233" s="201" t="s">
        <v>170</v>
      </c>
      <c r="E233" s="212" t="s">
        <v>19</v>
      </c>
      <c r="F233" s="213" t="s">
        <v>383</v>
      </c>
      <c r="G233" s="211"/>
      <c r="H233" s="214">
        <v>20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170</v>
      </c>
      <c r="AU233" s="220" t="s">
        <v>84</v>
      </c>
      <c r="AV233" s="14" t="s">
        <v>84</v>
      </c>
      <c r="AW233" s="14" t="s">
        <v>35</v>
      </c>
      <c r="AX233" s="14" t="s">
        <v>82</v>
      </c>
      <c r="AY233" s="220" t="s">
        <v>159</v>
      </c>
    </row>
    <row r="234" spans="1:65" s="2" customFormat="1" ht="16.5" customHeight="1" x14ac:dyDescent="0.2">
      <c r="A234" s="37"/>
      <c r="B234" s="38"/>
      <c r="C234" s="181" t="s">
        <v>384</v>
      </c>
      <c r="D234" s="181" t="s">
        <v>161</v>
      </c>
      <c r="E234" s="182" t="s">
        <v>385</v>
      </c>
      <c r="F234" s="183" t="s">
        <v>386</v>
      </c>
      <c r="G234" s="184" t="s">
        <v>235</v>
      </c>
      <c r="H234" s="185">
        <v>20</v>
      </c>
      <c r="I234" s="186"/>
      <c r="J234" s="187">
        <f>ROUND(I234*H234,2)</f>
        <v>0</v>
      </c>
      <c r="K234" s="183" t="s">
        <v>165</v>
      </c>
      <c r="L234" s="42"/>
      <c r="M234" s="188" t="s">
        <v>19</v>
      </c>
      <c r="N234" s="189" t="s">
        <v>46</v>
      </c>
      <c r="O234" s="67"/>
      <c r="P234" s="190">
        <f>O234*H234</f>
        <v>0</v>
      </c>
      <c r="Q234" s="190">
        <v>3.2890000000000003E-4</v>
      </c>
      <c r="R234" s="190">
        <f>Q234*H234</f>
        <v>6.5780000000000005E-3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269</v>
      </c>
      <c r="AT234" s="192" t="s">
        <v>161</v>
      </c>
      <c r="AU234" s="192" t="s">
        <v>84</v>
      </c>
      <c r="AY234" s="20" t="s">
        <v>159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82</v>
      </c>
      <c r="BK234" s="193">
        <f>ROUND(I234*H234,2)</f>
        <v>0</v>
      </c>
      <c r="BL234" s="20" t="s">
        <v>269</v>
      </c>
      <c r="BM234" s="192" t="s">
        <v>387</v>
      </c>
    </row>
    <row r="235" spans="1:65" s="2" customFormat="1" x14ac:dyDescent="0.2">
      <c r="A235" s="37"/>
      <c r="B235" s="38"/>
      <c r="C235" s="39"/>
      <c r="D235" s="194" t="s">
        <v>168</v>
      </c>
      <c r="E235" s="39"/>
      <c r="F235" s="195" t="s">
        <v>388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168</v>
      </c>
      <c r="AU235" s="20" t="s">
        <v>84</v>
      </c>
    </row>
    <row r="236" spans="1:65" s="12" customFormat="1" ht="25.9" customHeight="1" x14ac:dyDescent="0.2">
      <c r="B236" s="165"/>
      <c r="C236" s="166"/>
      <c r="D236" s="167" t="s">
        <v>74</v>
      </c>
      <c r="E236" s="168" t="s">
        <v>389</v>
      </c>
      <c r="F236" s="168" t="s">
        <v>390</v>
      </c>
      <c r="G236" s="166"/>
      <c r="H236" s="166"/>
      <c r="I236" s="169"/>
      <c r="J236" s="170">
        <f>BK236</f>
        <v>0</v>
      </c>
      <c r="K236" s="166"/>
      <c r="L236" s="171"/>
      <c r="M236" s="172"/>
      <c r="N236" s="173"/>
      <c r="O236" s="173"/>
      <c r="P236" s="174">
        <f>SUM(P237:P240)</f>
        <v>0</v>
      </c>
      <c r="Q236" s="173"/>
      <c r="R236" s="174">
        <f>SUM(R237:R240)</f>
        <v>0</v>
      </c>
      <c r="S236" s="173"/>
      <c r="T236" s="175">
        <f>SUM(T237:T240)</f>
        <v>0</v>
      </c>
      <c r="AR236" s="176" t="s">
        <v>166</v>
      </c>
      <c r="AT236" s="177" t="s">
        <v>74</v>
      </c>
      <c r="AU236" s="177" t="s">
        <v>75</v>
      </c>
      <c r="AY236" s="176" t="s">
        <v>159</v>
      </c>
      <c r="BK236" s="178">
        <f>SUM(BK237:BK240)</f>
        <v>0</v>
      </c>
    </row>
    <row r="237" spans="1:65" s="2" customFormat="1" ht="16.5" customHeight="1" x14ac:dyDescent="0.2">
      <c r="A237" s="37"/>
      <c r="B237" s="38"/>
      <c r="C237" s="181" t="s">
        <v>391</v>
      </c>
      <c r="D237" s="181" t="s">
        <v>161</v>
      </c>
      <c r="E237" s="182" t="s">
        <v>392</v>
      </c>
      <c r="F237" s="183" t="s">
        <v>393</v>
      </c>
      <c r="G237" s="184" t="s">
        <v>394</v>
      </c>
      <c r="H237" s="185">
        <v>32</v>
      </c>
      <c r="I237" s="186"/>
      <c r="J237" s="187">
        <f>ROUND(I237*H237,2)</f>
        <v>0</v>
      </c>
      <c r="K237" s="183" t="s">
        <v>165</v>
      </c>
      <c r="L237" s="42"/>
      <c r="M237" s="188" t="s">
        <v>19</v>
      </c>
      <c r="N237" s="189" t="s">
        <v>46</v>
      </c>
      <c r="O237" s="67"/>
      <c r="P237" s="190">
        <f>O237*H237</f>
        <v>0</v>
      </c>
      <c r="Q237" s="190">
        <v>0</v>
      </c>
      <c r="R237" s="190">
        <f>Q237*H237</f>
        <v>0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395</v>
      </c>
      <c r="AT237" s="192" t="s">
        <v>161</v>
      </c>
      <c r="AU237" s="192" t="s">
        <v>82</v>
      </c>
      <c r="AY237" s="20" t="s">
        <v>159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20" t="s">
        <v>82</v>
      </c>
      <c r="BK237" s="193">
        <f>ROUND(I237*H237,2)</f>
        <v>0</v>
      </c>
      <c r="BL237" s="20" t="s">
        <v>395</v>
      </c>
      <c r="BM237" s="192" t="s">
        <v>396</v>
      </c>
    </row>
    <row r="238" spans="1:65" s="2" customFormat="1" x14ac:dyDescent="0.2">
      <c r="A238" s="37"/>
      <c r="B238" s="38"/>
      <c r="C238" s="39"/>
      <c r="D238" s="194" t="s">
        <v>168</v>
      </c>
      <c r="E238" s="39"/>
      <c r="F238" s="195" t="s">
        <v>397</v>
      </c>
      <c r="G238" s="39"/>
      <c r="H238" s="39"/>
      <c r="I238" s="196"/>
      <c r="J238" s="39"/>
      <c r="K238" s="39"/>
      <c r="L238" s="42"/>
      <c r="M238" s="197"/>
      <c r="N238" s="198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168</v>
      </c>
      <c r="AU238" s="20" t="s">
        <v>82</v>
      </c>
    </row>
    <row r="239" spans="1:65" s="13" customFormat="1" x14ac:dyDescent="0.2">
      <c r="B239" s="199"/>
      <c r="C239" s="200"/>
      <c r="D239" s="201" t="s">
        <v>170</v>
      </c>
      <c r="E239" s="202" t="s">
        <v>19</v>
      </c>
      <c r="F239" s="203" t="s">
        <v>398</v>
      </c>
      <c r="G239" s="200"/>
      <c r="H239" s="202" t="s">
        <v>19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170</v>
      </c>
      <c r="AU239" s="209" t="s">
        <v>82</v>
      </c>
      <c r="AV239" s="13" t="s">
        <v>82</v>
      </c>
      <c r="AW239" s="13" t="s">
        <v>35</v>
      </c>
      <c r="AX239" s="13" t="s">
        <v>75</v>
      </c>
      <c r="AY239" s="209" t="s">
        <v>159</v>
      </c>
    </row>
    <row r="240" spans="1:65" s="14" customFormat="1" x14ac:dyDescent="0.2">
      <c r="B240" s="210"/>
      <c r="C240" s="211"/>
      <c r="D240" s="201" t="s">
        <v>170</v>
      </c>
      <c r="E240" s="212" t="s">
        <v>19</v>
      </c>
      <c r="F240" s="213" t="s">
        <v>399</v>
      </c>
      <c r="G240" s="211"/>
      <c r="H240" s="214">
        <v>32</v>
      </c>
      <c r="I240" s="215"/>
      <c r="J240" s="211"/>
      <c r="K240" s="211"/>
      <c r="L240" s="216"/>
      <c r="M240" s="242"/>
      <c r="N240" s="243"/>
      <c r="O240" s="243"/>
      <c r="P240" s="243"/>
      <c r="Q240" s="243"/>
      <c r="R240" s="243"/>
      <c r="S240" s="243"/>
      <c r="T240" s="244"/>
      <c r="AT240" s="220" t="s">
        <v>170</v>
      </c>
      <c r="AU240" s="220" t="s">
        <v>82</v>
      </c>
      <c r="AV240" s="14" t="s">
        <v>84</v>
      </c>
      <c r="AW240" s="14" t="s">
        <v>35</v>
      </c>
      <c r="AX240" s="14" t="s">
        <v>82</v>
      </c>
      <c r="AY240" s="220" t="s">
        <v>159</v>
      </c>
    </row>
    <row r="241" spans="1:31" s="2" customFormat="1" ht="6.95" customHeight="1" x14ac:dyDescent="0.2">
      <c r="A241" s="37"/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42"/>
      <c r="M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</row>
  </sheetData>
  <sheetProtection algorithmName="SHA-512" hashValue="bLB5Lfwnt96CwpnQ1PfoovSuHLc5P4V8vPnk8rgmadHYLLAIFlscs/Lq5wNSynqprLoFr1JLlrQiFLrch0YzVw==" saltValue="BURgV0OqINh8diWAGiCArjBFdUuTPM3dUC3u9JXCsiQFTaOl8bALaCb9+6kJZMMYyMhjxt+47QZ8DvrWVAK26g==" spinCount="100000" sheet="1" objects="1" scenarios="1" formatColumns="0" formatRows="0" autoFilter="0"/>
  <autoFilter ref="C97:K240" xr:uid="{00000000-0009-0000-0000-000001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100-000000000000}"/>
    <hyperlink ref="F106" r:id="rId2" xr:uid="{00000000-0004-0000-0100-000001000000}"/>
    <hyperlink ref="F108" r:id="rId3" xr:uid="{00000000-0004-0000-0100-000002000000}"/>
    <hyperlink ref="F114" r:id="rId4" xr:uid="{00000000-0004-0000-0100-000003000000}"/>
    <hyperlink ref="F120" r:id="rId5" xr:uid="{00000000-0004-0000-0100-000004000000}"/>
    <hyperlink ref="F123" r:id="rId6" xr:uid="{00000000-0004-0000-0100-000005000000}"/>
    <hyperlink ref="F125" r:id="rId7" xr:uid="{00000000-0004-0000-0100-000006000000}"/>
    <hyperlink ref="F128" r:id="rId8" xr:uid="{00000000-0004-0000-0100-000007000000}"/>
    <hyperlink ref="F134" r:id="rId9" xr:uid="{00000000-0004-0000-0100-000008000000}"/>
    <hyperlink ref="F143" r:id="rId10" xr:uid="{00000000-0004-0000-0100-000009000000}"/>
    <hyperlink ref="F152" r:id="rId11" xr:uid="{00000000-0004-0000-0100-00000A000000}"/>
    <hyperlink ref="F159" r:id="rId12" xr:uid="{00000000-0004-0000-0100-00000B000000}"/>
    <hyperlink ref="F165" r:id="rId13" xr:uid="{00000000-0004-0000-0100-00000C000000}"/>
    <hyperlink ref="F172" r:id="rId14" xr:uid="{00000000-0004-0000-0100-00000D000000}"/>
    <hyperlink ref="F174" r:id="rId15" xr:uid="{00000000-0004-0000-0100-00000E000000}"/>
    <hyperlink ref="F179" r:id="rId16" xr:uid="{00000000-0004-0000-0100-00000F000000}"/>
    <hyperlink ref="F183" r:id="rId17" xr:uid="{00000000-0004-0000-0100-000010000000}"/>
    <hyperlink ref="F189" r:id="rId18" xr:uid="{00000000-0004-0000-0100-000011000000}"/>
    <hyperlink ref="F191" r:id="rId19" xr:uid="{00000000-0004-0000-0100-000012000000}"/>
    <hyperlink ref="F193" r:id="rId20" xr:uid="{00000000-0004-0000-0100-000013000000}"/>
    <hyperlink ref="F196" r:id="rId21" xr:uid="{00000000-0004-0000-0100-000014000000}"/>
    <hyperlink ref="F198" r:id="rId22" xr:uid="{00000000-0004-0000-0100-000015000000}"/>
    <hyperlink ref="F201" r:id="rId23" xr:uid="{00000000-0004-0000-0100-000016000000}"/>
    <hyperlink ref="F205" r:id="rId24" xr:uid="{00000000-0004-0000-0100-000017000000}"/>
    <hyperlink ref="F212" r:id="rId25" xr:uid="{00000000-0004-0000-0100-000018000000}"/>
    <hyperlink ref="F216" r:id="rId26" xr:uid="{00000000-0004-0000-0100-000019000000}"/>
    <hyperlink ref="F221" r:id="rId27" xr:uid="{00000000-0004-0000-0100-00001A000000}"/>
    <hyperlink ref="F227" r:id="rId28" xr:uid="{00000000-0004-0000-0100-00001B000000}"/>
    <hyperlink ref="F230" r:id="rId29" xr:uid="{00000000-0004-0000-0100-00001C000000}"/>
    <hyperlink ref="F235" r:id="rId30" xr:uid="{00000000-0004-0000-0100-00001D000000}"/>
    <hyperlink ref="F238" r:id="rId31" xr:uid="{00000000-0004-0000-0100-00001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2:BM163"/>
  <sheetViews>
    <sheetView showGridLines="0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AT2" s="20" t="s">
        <v>92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33" t="str">
        <f>'Rekapitulace stavby'!K6</f>
        <v>Předávací stanice, Budovcova 1325</v>
      </c>
      <c r="F7" s="534"/>
      <c r="G7" s="534"/>
      <c r="H7" s="534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33" t="s">
        <v>124</v>
      </c>
      <c r="F9" s="535"/>
      <c r="G9" s="535"/>
      <c r="H9" s="535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36" t="s">
        <v>400</v>
      </c>
      <c r="F11" s="535"/>
      <c r="G11" s="535"/>
      <c r="H11" s="535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37" t="str">
        <f>'Rekapitulace stavby'!E14</f>
        <v>Vyplň údaj</v>
      </c>
      <c r="F20" s="538"/>
      <c r="G20" s="538"/>
      <c r="H20" s="538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39" t="s">
        <v>40</v>
      </c>
      <c r="F29" s="539"/>
      <c r="G29" s="539"/>
      <c r="H29" s="53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ROUND(J91,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ROUND((SUM(BE91:BE162)),  2)</f>
        <v>0</v>
      </c>
      <c r="G35" s="37"/>
      <c r="H35" s="37"/>
      <c r="I35" s="127">
        <v>0.21</v>
      </c>
      <c r="J35" s="126">
        <f>ROUND(((SUM(BE91:BE162))*I35),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ROUND((SUM(BF91:BF162)),  2)</f>
        <v>0</v>
      </c>
      <c r="G36" s="37"/>
      <c r="H36" s="37"/>
      <c r="I36" s="127">
        <v>0.12</v>
      </c>
      <c r="J36" s="126">
        <f>ROUND(((SUM(BF91:BF162))*I36),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ROUND((SUM(BG91:BG162)),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ROUND((SUM(BH91:BH162)),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ROUND((SUM(BI91:BI162)),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1" t="str">
        <f>E7</f>
        <v>Předávací stanice, Budovcova 1325</v>
      </c>
      <c r="F50" s="532"/>
      <c r="G50" s="532"/>
      <c r="H50" s="53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1" t="s">
        <v>124</v>
      </c>
      <c r="F52" s="530"/>
      <c r="G52" s="530"/>
      <c r="H52" s="530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1" t="str">
        <f>E11</f>
        <v>SO 01_D.1.2 - Teplovod</v>
      </c>
      <c r="F54" s="530"/>
      <c r="G54" s="530"/>
      <c r="H54" s="530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J91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140</v>
      </c>
      <c r="E64" s="146"/>
      <c r="F64" s="146"/>
      <c r="G64" s="146"/>
      <c r="H64" s="146"/>
      <c r="I64" s="146"/>
      <c r="J64" s="147">
        <f>J92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401</v>
      </c>
      <c r="E65" s="151"/>
      <c r="F65" s="151"/>
      <c r="G65" s="151"/>
      <c r="H65" s="151"/>
      <c r="I65" s="151"/>
      <c r="J65" s="152">
        <f>J93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142</v>
      </c>
      <c r="E66" s="151"/>
      <c r="F66" s="151"/>
      <c r="G66" s="151"/>
      <c r="H66" s="151"/>
      <c r="I66" s="151"/>
      <c r="J66" s="152">
        <f>J114</f>
        <v>0</v>
      </c>
      <c r="K66" s="100"/>
      <c r="L66" s="153"/>
    </row>
    <row r="67" spans="1:31" s="9" customFormat="1" ht="24.95" customHeight="1" x14ac:dyDescent="0.2">
      <c r="B67" s="143"/>
      <c r="C67" s="144"/>
      <c r="D67" s="145" t="s">
        <v>402</v>
      </c>
      <c r="E67" s="146"/>
      <c r="F67" s="146"/>
      <c r="G67" s="146"/>
      <c r="H67" s="146"/>
      <c r="I67" s="146"/>
      <c r="J67" s="147">
        <f>J125</f>
        <v>0</v>
      </c>
      <c r="K67" s="144"/>
      <c r="L67" s="148"/>
    </row>
    <row r="68" spans="1:31" s="10" customFormat="1" ht="19.899999999999999" customHeight="1" x14ac:dyDescent="0.2">
      <c r="B68" s="149"/>
      <c r="C68" s="100"/>
      <c r="D68" s="150" t="s">
        <v>403</v>
      </c>
      <c r="E68" s="151"/>
      <c r="F68" s="151"/>
      <c r="G68" s="151"/>
      <c r="H68" s="151"/>
      <c r="I68" s="151"/>
      <c r="J68" s="152">
        <f>J126</f>
        <v>0</v>
      </c>
      <c r="K68" s="100"/>
      <c r="L68" s="153"/>
    </row>
    <row r="69" spans="1:31" s="9" customFormat="1" ht="24.95" customHeight="1" x14ac:dyDescent="0.2">
      <c r="B69" s="143"/>
      <c r="C69" s="144"/>
      <c r="D69" s="145" t="s">
        <v>143</v>
      </c>
      <c r="E69" s="146"/>
      <c r="F69" s="146"/>
      <c r="G69" s="146"/>
      <c r="H69" s="146"/>
      <c r="I69" s="146"/>
      <c r="J69" s="147">
        <f>J147</f>
        <v>0</v>
      </c>
      <c r="K69" s="144"/>
      <c r="L69" s="148"/>
    </row>
    <row r="70" spans="1:31" s="2" customFormat="1" ht="21.75" customHeight="1" x14ac:dyDescent="0.2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 x14ac:dyDescent="0.2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 x14ac:dyDescent="0.2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 x14ac:dyDescent="0.2">
      <c r="A76" s="37"/>
      <c r="B76" s="38"/>
      <c r="C76" s="26" t="s">
        <v>144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 x14ac:dyDescent="0.2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 x14ac:dyDescent="0.2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 x14ac:dyDescent="0.2">
      <c r="A79" s="37"/>
      <c r="B79" s="38"/>
      <c r="C79" s="39"/>
      <c r="D79" s="39"/>
      <c r="E79" s="531" t="str">
        <f>E7</f>
        <v>Předávací stanice, Budovcova 1325</v>
      </c>
      <c r="F79" s="532"/>
      <c r="G79" s="532"/>
      <c r="H79" s="532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" customFormat="1" ht="12" customHeight="1" x14ac:dyDescent="0.2">
      <c r="B80" s="24"/>
      <c r="C80" s="32" t="s">
        <v>123</v>
      </c>
      <c r="D80" s="25"/>
      <c r="E80" s="25"/>
      <c r="F80" s="25"/>
      <c r="G80" s="25"/>
      <c r="H80" s="25"/>
      <c r="I80" s="25"/>
      <c r="J80" s="25"/>
      <c r="K80" s="25"/>
      <c r="L80" s="23"/>
    </row>
    <row r="81" spans="1:65" s="2" customFormat="1" ht="16.5" customHeight="1" x14ac:dyDescent="0.2">
      <c r="A81" s="37"/>
      <c r="B81" s="38"/>
      <c r="C81" s="39"/>
      <c r="D81" s="39"/>
      <c r="E81" s="531" t="s">
        <v>124</v>
      </c>
      <c r="F81" s="530"/>
      <c r="G81" s="530"/>
      <c r="H81" s="530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 x14ac:dyDescent="0.2">
      <c r="A82" s="37"/>
      <c r="B82" s="38"/>
      <c r="C82" s="32" t="s">
        <v>125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 x14ac:dyDescent="0.2">
      <c r="A83" s="37"/>
      <c r="B83" s="38"/>
      <c r="C83" s="39"/>
      <c r="D83" s="39"/>
      <c r="E83" s="491" t="str">
        <f>E11</f>
        <v>SO 01_D.1.2 - Teplovod</v>
      </c>
      <c r="F83" s="530"/>
      <c r="G83" s="530"/>
      <c r="H83" s="530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 x14ac:dyDescent="0.2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 x14ac:dyDescent="0.2">
      <c r="A85" s="37"/>
      <c r="B85" s="38"/>
      <c r="C85" s="32" t="s">
        <v>21</v>
      </c>
      <c r="D85" s="39"/>
      <c r="E85" s="39"/>
      <c r="F85" s="30" t="str">
        <f>F14</f>
        <v>Poděbrady, ulice: Budovcova, Jižní, Žižkova</v>
      </c>
      <c r="G85" s="39"/>
      <c r="H85" s="39"/>
      <c r="I85" s="32" t="s">
        <v>23</v>
      </c>
      <c r="J85" s="62" t="str">
        <f>IF(J14="","",J14)</f>
        <v>15. 12. 2024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 x14ac:dyDescent="0.2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40.15" customHeight="1" x14ac:dyDescent="0.2">
      <c r="A87" s="37"/>
      <c r="B87" s="38"/>
      <c r="C87" s="32" t="s">
        <v>25</v>
      </c>
      <c r="D87" s="39"/>
      <c r="E87" s="39"/>
      <c r="F87" s="30" t="str">
        <f>E17</f>
        <v>Město Poděbrady,Jiřího nám. 20/I,29031 Poděbrady</v>
      </c>
      <c r="G87" s="39"/>
      <c r="H87" s="39"/>
      <c r="I87" s="32" t="s">
        <v>32</v>
      </c>
      <c r="J87" s="35" t="str">
        <f>E23</f>
        <v>TZB Kladno s.r.o.,Třebízského 466, 273 09, Kladno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 x14ac:dyDescent="0.2">
      <c r="A88" s="37"/>
      <c r="B88" s="38"/>
      <c r="C88" s="32" t="s">
        <v>30</v>
      </c>
      <c r="D88" s="39"/>
      <c r="E88" s="39"/>
      <c r="F88" s="30" t="str">
        <f>IF(E20="","",E20)</f>
        <v>Vyplň údaj</v>
      </c>
      <c r="G88" s="39"/>
      <c r="H88" s="39"/>
      <c r="I88" s="32" t="s">
        <v>36</v>
      </c>
      <c r="J88" s="35" t="str">
        <f>E26</f>
        <v xml:space="preserve">Eva Vopalecká 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 x14ac:dyDescent="0.2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 x14ac:dyDescent="0.2">
      <c r="A90" s="154"/>
      <c r="B90" s="155"/>
      <c r="C90" s="156" t="s">
        <v>145</v>
      </c>
      <c r="D90" s="157" t="s">
        <v>60</v>
      </c>
      <c r="E90" s="157" t="s">
        <v>56</v>
      </c>
      <c r="F90" s="157" t="s">
        <v>57</v>
      </c>
      <c r="G90" s="157" t="s">
        <v>146</v>
      </c>
      <c r="H90" s="157" t="s">
        <v>147</v>
      </c>
      <c r="I90" s="157" t="s">
        <v>148</v>
      </c>
      <c r="J90" s="157" t="s">
        <v>129</v>
      </c>
      <c r="K90" s="158" t="s">
        <v>149</v>
      </c>
      <c r="L90" s="159"/>
      <c r="M90" s="71" t="s">
        <v>19</v>
      </c>
      <c r="N90" s="72" t="s">
        <v>45</v>
      </c>
      <c r="O90" s="72" t="s">
        <v>150</v>
      </c>
      <c r="P90" s="72" t="s">
        <v>151</v>
      </c>
      <c r="Q90" s="72" t="s">
        <v>152</v>
      </c>
      <c r="R90" s="72" t="s">
        <v>153</v>
      </c>
      <c r="S90" s="72" t="s">
        <v>154</v>
      </c>
      <c r="T90" s="73" t="s">
        <v>155</v>
      </c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</row>
    <row r="91" spans="1:65" s="2" customFormat="1" ht="22.9" customHeight="1" x14ac:dyDescent="0.25">
      <c r="A91" s="37"/>
      <c r="B91" s="38"/>
      <c r="C91" s="78" t="s">
        <v>156</v>
      </c>
      <c r="D91" s="39"/>
      <c r="E91" s="39"/>
      <c r="F91" s="39"/>
      <c r="G91" s="39"/>
      <c r="H91" s="39"/>
      <c r="I91" s="39"/>
      <c r="J91" s="160">
        <f>BK91</f>
        <v>0</v>
      </c>
      <c r="K91" s="39"/>
      <c r="L91" s="42"/>
      <c r="M91" s="74"/>
      <c r="N91" s="161"/>
      <c r="O91" s="75"/>
      <c r="P91" s="162">
        <f>P92+P125+P147</f>
        <v>0</v>
      </c>
      <c r="Q91" s="75"/>
      <c r="R91" s="162">
        <f>R92+R125+R147</f>
        <v>0.30911087599999998</v>
      </c>
      <c r="S91" s="75"/>
      <c r="T91" s="163">
        <f>T92+T125+T147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74</v>
      </c>
      <c r="AU91" s="20" t="s">
        <v>130</v>
      </c>
      <c r="BK91" s="164">
        <f>BK92+BK125+BK147</f>
        <v>0</v>
      </c>
    </row>
    <row r="92" spans="1:65" s="12" customFormat="1" ht="25.9" customHeight="1" x14ac:dyDescent="0.2">
      <c r="B92" s="165"/>
      <c r="C92" s="166"/>
      <c r="D92" s="167" t="s">
        <v>74</v>
      </c>
      <c r="E92" s="168" t="s">
        <v>331</v>
      </c>
      <c r="F92" s="168" t="s">
        <v>332</v>
      </c>
      <c r="G92" s="166"/>
      <c r="H92" s="166"/>
      <c r="I92" s="169"/>
      <c r="J92" s="170">
        <f>BK92</f>
        <v>0</v>
      </c>
      <c r="K92" s="166"/>
      <c r="L92" s="171"/>
      <c r="M92" s="172"/>
      <c r="N92" s="173"/>
      <c r="O92" s="173"/>
      <c r="P92" s="174">
        <f>P93+P114</f>
        <v>0</v>
      </c>
      <c r="Q92" s="173"/>
      <c r="R92" s="174">
        <f>R93+R114</f>
        <v>9.1116875999999999E-2</v>
      </c>
      <c r="S92" s="173"/>
      <c r="T92" s="175">
        <f>T93+T114</f>
        <v>0</v>
      </c>
      <c r="AR92" s="176" t="s">
        <v>84</v>
      </c>
      <c r="AT92" s="177" t="s">
        <v>74</v>
      </c>
      <c r="AU92" s="177" t="s">
        <v>75</v>
      </c>
      <c r="AY92" s="176" t="s">
        <v>159</v>
      </c>
      <c r="BK92" s="178">
        <f>BK93+BK114</f>
        <v>0</v>
      </c>
    </row>
    <row r="93" spans="1:65" s="12" customFormat="1" ht="22.9" customHeight="1" x14ac:dyDescent="0.2">
      <c r="B93" s="165"/>
      <c r="C93" s="166"/>
      <c r="D93" s="167" t="s">
        <v>74</v>
      </c>
      <c r="E93" s="179" t="s">
        <v>404</v>
      </c>
      <c r="F93" s="179" t="s">
        <v>405</v>
      </c>
      <c r="G93" s="166"/>
      <c r="H93" s="166"/>
      <c r="I93" s="169"/>
      <c r="J93" s="180">
        <f>BK93</f>
        <v>0</v>
      </c>
      <c r="K93" s="166"/>
      <c r="L93" s="171"/>
      <c r="M93" s="172"/>
      <c r="N93" s="173"/>
      <c r="O93" s="173"/>
      <c r="P93" s="174">
        <f>SUM(P94:P113)</f>
        <v>0</v>
      </c>
      <c r="Q93" s="173"/>
      <c r="R93" s="174">
        <f>SUM(R94:R113)</f>
        <v>8.9399699999999999E-2</v>
      </c>
      <c r="S93" s="173"/>
      <c r="T93" s="175">
        <f>SUM(T94:T113)</f>
        <v>0</v>
      </c>
      <c r="AR93" s="176" t="s">
        <v>84</v>
      </c>
      <c r="AT93" s="177" t="s">
        <v>74</v>
      </c>
      <c r="AU93" s="177" t="s">
        <v>82</v>
      </c>
      <c r="AY93" s="176" t="s">
        <v>159</v>
      </c>
      <c r="BK93" s="178">
        <f>SUM(BK94:BK113)</f>
        <v>0</v>
      </c>
    </row>
    <row r="94" spans="1:65" s="2" customFormat="1" ht="24.2" customHeight="1" x14ac:dyDescent="0.2">
      <c r="A94" s="37"/>
      <c r="B94" s="38"/>
      <c r="C94" s="181" t="s">
        <v>82</v>
      </c>
      <c r="D94" s="181" t="s">
        <v>161</v>
      </c>
      <c r="E94" s="182" t="s">
        <v>406</v>
      </c>
      <c r="F94" s="183" t="s">
        <v>407</v>
      </c>
      <c r="G94" s="184" t="s">
        <v>265</v>
      </c>
      <c r="H94" s="185">
        <v>12</v>
      </c>
      <c r="I94" s="186"/>
      <c r="J94" s="187">
        <f>ROUND(I94*H94,2)</f>
        <v>0</v>
      </c>
      <c r="K94" s="183" t="s">
        <v>165</v>
      </c>
      <c r="L94" s="42"/>
      <c r="M94" s="188" t="s">
        <v>19</v>
      </c>
      <c r="N94" s="189" t="s">
        <v>46</v>
      </c>
      <c r="O94" s="67"/>
      <c r="P94" s="190">
        <f>O94*H94</f>
        <v>0</v>
      </c>
      <c r="Q94" s="190">
        <v>7.3035749999999997E-3</v>
      </c>
      <c r="R94" s="190">
        <f>Q94*H94</f>
        <v>8.7642899999999996E-2</v>
      </c>
      <c r="S94" s="190">
        <v>0</v>
      </c>
      <c r="T94" s="191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269</v>
      </c>
      <c r="AT94" s="192" t="s">
        <v>161</v>
      </c>
      <c r="AU94" s="192" t="s">
        <v>84</v>
      </c>
      <c r="AY94" s="20" t="s">
        <v>159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82</v>
      </c>
      <c r="BK94" s="193">
        <f>ROUND(I94*H94,2)</f>
        <v>0</v>
      </c>
      <c r="BL94" s="20" t="s">
        <v>269</v>
      </c>
      <c r="BM94" s="192" t="s">
        <v>408</v>
      </c>
    </row>
    <row r="95" spans="1:65" s="2" customFormat="1" x14ac:dyDescent="0.2">
      <c r="A95" s="37"/>
      <c r="B95" s="38"/>
      <c r="C95" s="39"/>
      <c r="D95" s="194" t="s">
        <v>168</v>
      </c>
      <c r="E95" s="39"/>
      <c r="F95" s="195" t="s">
        <v>409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168</v>
      </c>
      <c r="AU95" s="20" t="s">
        <v>84</v>
      </c>
    </row>
    <row r="96" spans="1:65" s="13" customFormat="1" x14ac:dyDescent="0.2">
      <c r="B96" s="199"/>
      <c r="C96" s="200"/>
      <c r="D96" s="201" t="s">
        <v>170</v>
      </c>
      <c r="E96" s="202" t="s">
        <v>19</v>
      </c>
      <c r="F96" s="203" t="s">
        <v>410</v>
      </c>
      <c r="G96" s="200"/>
      <c r="H96" s="202" t="s">
        <v>19</v>
      </c>
      <c r="I96" s="204"/>
      <c r="J96" s="200"/>
      <c r="K96" s="200"/>
      <c r="L96" s="205"/>
      <c r="M96" s="206"/>
      <c r="N96" s="207"/>
      <c r="O96" s="207"/>
      <c r="P96" s="207"/>
      <c r="Q96" s="207"/>
      <c r="R96" s="207"/>
      <c r="S96" s="207"/>
      <c r="T96" s="208"/>
      <c r="AT96" s="209" t="s">
        <v>170</v>
      </c>
      <c r="AU96" s="209" t="s">
        <v>84</v>
      </c>
      <c r="AV96" s="13" t="s">
        <v>82</v>
      </c>
      <c r="AW96" s="13" t="s">
        <v>35</v>
      </c>
      <c r="AX96" s="13" t="s">
        <v>75</v>
      </c>
      <c r="AY96" s="209" t="s">
        <v>159</v>
      </c>
    </row>
    <row r="97" spans="1:65" s="14" customFormat="1" x14ac:dyDescent="0.2">
      <c r="B97" s="210"/>
      <c r="C97" s="211"/>
      <c r="D97" s="201" t="s">
        <v>170</v>
      </c>
      <c r="E97" s="212" t="s">
        <v>19</v>
      </c>
      <c r="F97" s="213" t="s">
        <v>209</v>
      </c>
      <c r="G97" s="211"/>
      <c r="H97" s="214">
        <v>8</v>
      </c>
      <c r="I97" s="215"/>
      <c r="J97" s="211"/>
      <c r="K97" s="211"/>
      <c r="L97" s="216"/>
      <c r="M97" s="217"/>
      <c r="N97" s="218"/>
      <c r="O97" s="218"/>
      <c r="P97" s="218"/>
      <c r="Q97" s="218"/>
      <c r="R97" s="218"/>
      <c r="S97" s="218"/>
      <c r="T97" s="219"/>
      <c r="AT97" s="220" t="s">
        <v>170</v>
      </c>
      <c r="AU97" s="220" t="s">
        <v>84</v>
      </c>
      <c r="AV97" s="14" t="s">
        <v>84</v>
      </c>
      <c r="AW97" s="14" t="s">
        <v>35</v>
      </c>
      <c r="AX97" s="14" t="s">
        <v>75</v>
      </c>
      <c r="AY97" s="220" t="s">
        <v>159</v>
      </c>
    </row>
    <row r="98" spans="1:65" s="14" customFormat="1" x14ac:dyDescent="0.2">
      <c r="B98" s="210"/>
      <c r="C98" s="211"/>
      <c r="D98" s="201" t="s">
        <v>170</v>
      </c>
      <c r="E98" s="212" t="s">
        <v>19</v>
      </c>
      <c r="F98" s="213" t="s">
        <v>166</v>
      </c>
      <c r="G98" s="211"/>
      <c r="H98" s="214">
        <v>4</v>
      </c>
      <c r="I98" s="215"/>
      <c r="J98" s="211"/>
      <c r="K98" s="211"/>
      <c r="L98" s="216"/>
      <c r="M98" s="217"/>
      <c r="N98" s="218"/>
      <c r="O98" s="218"/>
      <c r="P98" s="218"/>
      <c r="Q98" s="218"/>
      <c r="R98" s="218"/>
      <c r="S98" s="218"/>
      <c r="T98" s="219"/>
      <c r="AT98" s="220" t="s">
        <v>170</v>
      </c>
      <c r="AU98" s="220" t="s">
        <v>84</v>
      </c>
      <c r="AV98" s="14" t="s">
        <v>84</v>
      </c>
      <c r="AW98" s="14" t="s">
        <v>35</v>
      </c>
      <c r="AX98" s="14" t="s">
        <v>75</v>
      </c>
      <c r="AY98" s="220" t="s">
        <v>159</v>
      </c>
    </row>
    <row r="99" spans="1:65" s="15" customFormat="1" x14ac:dyDescent="0.2">
      <c r="B99" s="221"/>
      <c r="C99" s="222"/>
      <c r="D99" s="201" t="s">
        <v>170</v>
      </c>
      <c r="E99" s="223" t="s">
        <v>19</v>
      </c>
      <c r="F99" s="224" t="s">
        <v>185</v>
      </c>
      <c r="G99" s="222"/>
      <c r="H99" s="225">
        <v>12</v>
      </c>
      <c r="I99" s="226"/>
      <c r="J99" s="222"/>
      <c r="K99" s="222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170</v>
      </c>
      <c r="AU99" s="231" t="s">
        <v>84</v>
      </c>
      <c r="AV99" s="15" t="s">
        <v>166</v>
      </c>
      <c r="AW99" s="15" t="s">
        <v>35</v>
      </c>
      <c r="AX99" s="15" t="s">
        <v>82</v>
      </c>
      <c r="AY99" s="231" t="s">
        <v>159</v>
      </c>
    </row>
    <row r="100" spans="1:65" s="2" customFormat="1" ht="24.2" customHeight="1" x14ac:dyDescent="0.2">
      <c r="A100" s="37"/>
      <c r="B100" s="38"/>
      <c r="C100" s="181" t="s">
        <v>84</v>
      </c>
      <c r="D100" s="181" t="s">
        <v>161</v>
      </c>
      <c r="E100" s="182" t="s">
        <v>411</v>
      </c>
      <c r="F100" s="183" t="s">
        <v>412</v>
      </c>
      <c r="G100" s="184" t="s">
        <v>265</v>
      </c>
      <c r="H100" s="185">
        <v>12</v>
      </c>
      <c r="I100" s="186"/>
      <c r="J100" s="187">
        <f>ROUND(I100*H100,2)</f>
        <v>0</v>
      </c>
      <c r="K100" s="183" t="s">
        <v>165</v>
      </c>
      <c r="L100" s="42"/>
      <c r="M100" s="188" t="s">
        <v>19</v>
      </c>
      <c r="N100" s="189" t="s">
        <v>46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269</v>
      </c>
      <c r="AT100" s="192" t="s">
        <v>161</v>
      </c>
      <c r="AU100" s="192" t="s">
        <v>84</v>
      </c>
      <c r="AY100" s="20" t="s">
        <v>159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82</v>
      </c>
      <c r="BK100" s="193">
        <f>ROUND(I100*H100,2)</f>
        <v>0</v>
      </c>
      <c r="BL100" s="20" t="s">
        <v>269</v>
      </c>
      <c r="BM100" s="192" t="s">
        <v>413</v>
      </c>
    </row>
    <row r="101" spans="1:65" s="2" customFormat="1" x14ac:dyDescent="0.2">
      <c r="A101" s="37"/>
      <c r="B101" s="38"/>
      <c r="C101" s="39"/>
      <c r="D101" s="194" t="s">
        <v>168</v>
      </c>
      <c r="E101" s="39"/>
      <c r="F101" s="195" t="s">
        <v>414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168</v>
      </c>
      <c r="AU101" s="20" t="s">
        <v>84</v>
      </c>
    </row>
    <row r="102" spans="1:65" s="13" customFormat="1" x14ac:dyDescent="0.2">
      <c r="B102" s="199"/>
      <c r="C102" s="200"/>
      <c r="D102" s="201" t="s">
        <v>170</v>
      </c>
      <c r="E102" s="202" t="s">
        <v>19</v>
      </c>
      <c r="F102" s="203" t="s">
        <v>410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170</v>
      </c>
      <c r="AU102" s="209" t="s">
        <v>84</v>
      </c>
      <c r="AV102" s="13" t="s">
        <v>82</v>
      </c>
      <c r="AW102" s="13" t="s">
        <v>35</v>
      </c>
      <c r="AX102" s="13" t="s">
        <v>75</v>
      </c>
      <c r="AY102" s="209" t="s">
        <v>159</v>
      </c>
    </row>
    <row r="103" spans="1:65" s="14" customFormat="1" x14ac:dyDescent="0.2">
      <c r="B103" s="210"/>
      <c r="C103" s="211"/>
      <c r="D103" s="201" t="s">
        <v>170</v>
      </c>
      <c r="E103" s="212" t="s">
        <v>19</v>
      </c>
      <c r="F103" s="213" t="s">
        <v>209</v>
      </c>
      <c r="G103" s="211"/>
      <c r="H103" s="214">
        <v>8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170</v>
      </c>
      <c r="AU103" s="220" t="s">
        <v>84</v>
      </c>
      <c r="AV103" s="14" t="s">
        <v>84</v>
      </c>
      <c r="AW103" s="14" t="s">
        <v>35</v>
      </c>
      <c r="AX103" s="14" t="s">
        <v>75</v>
      </c>
      <c r="AY103" s="220" t="s">
        <v>159</v>
      </c>
    </row>
    <row r="104" spans="1:65" s="14" customFormat="1" x14ac:dyDescent="0.2">
      <c r="B104" s="210"/>
      <c r="C104" s="211"/>
      <c r="D104" s="201" t="s">
        <v>170</v>
      </c>
      <c r="E104" s="212" t="s">
        <v>19</v>
      </c>
      <c r="F104" s="213" t="s">
        <v>166</v>
      </c>
      <c r="G104" s="211"/>
      <c r="H104" s="214">
        <v>4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75</v>
      </c>
      <c r="AY104" s="220" t="s">
        <v>159</v>
      </c>
    </row>
    <row r="105" spans="1:65" s="15" customFormat="1" x14ac:dyDescent="0.2">
      <c r="B105" s="221"/>
      <c r="C105" s="222"/>
      <c r="D105" s="201" t="s">
        <v>170</v>
      </c>
      <c r="E105" s="223" t="s">
        <v>19</v>
      </c>
      <c r="F105" s="224" t="s">
        <v>185</v>
      </c>
      <c r="G105" s="222"/>
      <c r="H105" s="225">
        <v>12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170</v>
      </c>
      <c r="AU105" s="231" t="s">
        <v>84</v>
      </c>
      <c r="AV105" s="15" t="s">
        <v>166</v>
      </c>
      <c r="AW105" s="15" t="s">
        <v>35</v>
      </c>
      <c r="AX105" s="15" t="s">
        <v>82</v>
      </c>
      <c r="AY105" s="231" t="s">
        <v>159</v>
      </c>
    </row>
    <row r="106" spans="1:65" s="2" customFormat="1" ht="33" customHeight="1" x14ac:dyDescent="0.2">
      <c r="A106" s="37"/>
      <c r="B106" s="38"/>
      <c r="C106" s="181" t="s">
        <v>177</v>
      </c>
      <c r="D106" s="181" t="s">
        <v>161</v>
      </c>
      <c r="E106" s="182" t="s">
        <v>415</v>
      </c>
      <c r="F106" s="183" t="s">
        <v>416</v>
      </c>
      <c r="G106" s="184" t="s">
        <v>265</v>
      </c>
      <c r="H106" s="185">
        <v>12</v>
      </c>
      <c r="I106" s="186"/>
      <c r="J106" s="187">
        <f>ROUND(I106*H106,2)</f>
        <v>0</v>
      </c>
      <c r="K106" s="183" t="s">
        <v>165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1.4640000000000001E-4</v>
      </c>
      <c r="R106" s="190">
        <f>Q106*H106</f>
        <v>1.7568000000000002E-3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269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269</v>
      </c>
      <c r="BM106" s="192" t="s">
        <v>417</v>
      </c>
    </row>
    <row r="107" spans="1:65" s="2" customFormat="1" x14ac:dyDescent="0.2">
      <c r="A107" s="37"/>
      <c r="B107" s="38"/>
      <c r="C107" s="39"/>
      <c r="D107" s="194" t="s">
        <v>168</v>
      </c>
      <c r="E107" s="39"/>
      <c r="F107" s="195" t="s">
        <v>418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168</v>
      </c>
      <c r="AU107" s="20" t="s">
        <v>84</v>
      </c>
    </row>
    <row r="108" spans="1:65" s="13" customFormat="1" x14ac:dyDescent="0.2">
      <c r="B108" s="199"/>
      <c r="C108" s="200"/>
      <c r="D108" s="201" t="s">
        <v>170</v>
      </c>
      <c r="E108" s="202" t="s">
        <v>19</v>
      </c>
      <c r="F108" s="203" t="s">
        <v>410</v>
      </c>
      <c r="G108" s="200"/>
      <c r="H108" s="202" t="s">
        <v>19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170</v>
      </c>
      <c r="AU108" s="209" t="s">
        <v>84</v>
      </c>
      <c r="AV108" s="13" t="s">
        <v>82</v>
      </c>
      <c r="AW108" s="13" t="s">
        <v>35</v>
      </c>
      <c r="AX108" s="13" t="s">
        <v>75</v>
      </c>
      <c r="AY108" s="209" t="s">
        <v>159</v>
      </c>
    </row>
    <row r="109" spans="1:65" s="14" customFormat="1" x14ac:dyDescent="0.2">
      <c r="B109" s="210"/>
      <c r="C109" s="211"/>
      <c r="D109" s="201" t="s">
        <v>170</v>
      </c>
      <c r="E109" s="212" t="s">
        <v>19</v>
      </c>
      <c r="F109" s="213" t="s">
        <v>209</v>
      </c>
      <c r="G109" s="211"/>
      <c r="H109" s="214">
        <v>8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4" customFormat="1" x14ac:dyDescent="0.2">
      <c r="B110" s="210"/>
      <c r="C110" s="211"/>
      <c r="D110" s="201" t="s">
        <v>170</v>
      </c>
      <c r="E110" s="212" t="s">
        <v>19</v>
      </c>
      <c r="F110" s="213" t="s">
        <v>166</v>
      </c>
      <c r="G110" s="211"/>
      <c r="H110" s="214">
        <v>4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5" customFormat="1" x14ac:dyDescent="0.2">
      <c r="B111" s="221"/>
      <c r="C111" s="222"/>
      <c r="D111" s="201" t="s">
        <v>170</v>
      </c>
      <c r="E111" s="223" t="s">
        <v>19</v>
      </c>
      <c r="F111" s="224" t="s">
        <v>185</v>
      </c>
      <c r="G111" s="222"/>
      <c r="H111" s="225">
        <v>12</v>
      </c>
      <c r="I111" s="226"/>
      <c r="J111" s="222"/>
      <c r="K111" s="222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170</v>
      </c>
      <c r="AU111" s="231" t="s">
        <v>84</v>
      </c>
      <c r="AV111" s="15" t="s">
        <v>166</v>
      </c>
      <c r="AW111" s="15" t="s">
        <v>35</v>
      </c>
      <c r="AX111" s="15" t="s">
        <v>82</v>
      </c>
      <c r="AY111" s="231" t="s">
        <v>159</v>
      </c>
    </row>
    <row r="112" spans="1:65" s="2" customFormat="1" ht="24.2" customHeight="1" x14ac:dyDescent="0.2">
      <c r="A112" s="37"/>
      <c r="B112" s="38"/>
      <c r="C112" s="181" t="s">
        <v>166</v>
      </c>
      <c r="D112" s="181" t="s">
        <v>161</v>
      </c>
      <c r="E112" s="182" t="s">
        <v>419</v>
      </c>
      <c r="F112" s="183" t="s">
        <v>420</v>
      </c>
      <c r="G112" s="184" t="s">
        <v>205</v>
      </c>
      <c r="H112" s="185">
        <v>8.8999999999999996E-2</v>
      </c>
      <c r="I112" s="186"/>
      <c r="J112" s="187">
        <f>ROUND(I112*H112,2)</f>
        <v>0</v>
      </c>
      <c r="K112" s="183" t="s">
        <v>165</v>
      </c>
      <c r="L112" s="42"/>
      <c r="M112" s="188" t="s">
        <v>19</v>
      </c>
      <c r="N112" s="189" t="s">
        <v>46</v>
      </c>
      <c r="O112" s="67"/>
      <c r="P112" s="190">
        <f>O112*H112</f>
        <v>0</v>
      </c>
      <c r="Q112" s="190">
        <v>0</v>
      </c>
      <c r="R112" s="190">
        <f>Q112*H112</f>
        <v>0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269</v>
      </c>
      <c r="AT112" s="192" t="s">
        <v>161</v>
      </c>
      <c r="AU112" s="192" t="s">
        <v>84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421</v>
      </c>
    </row>
    <row r="113" spans="1:65" s="2" customFormat="1" x14ac:dyDescent="0.2">
      <c r="A113" s="37"/>
      <c r="B113" s="38"/>
      <c r="C113" s="39"/>
      <c r="D113" s="194" t="s">
        <v>168</v>
      </c>
      <c r="E113" s="39"/>
      <c r="F113" s="195" t="s">
        <v>422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168</v>
      </c>
      <c r="AU113" s="20" t="s">
        <v>84</v>
      </c>
    </row>
    <row r="114" spans="1:65" s="12" customFormat="1" ht="22.9" customHeight="1" x14ac:dyDescent="0.2">
      <c r="B114" s="165"/>
      <c r="C114" s="166"/>
      <c r="D114" s="167" t="s">
        <v>74</v>
      </c>
      <c r="E114" s="179" t="s">
        <v>376</v>
      </c>
      <c r="F114" s="179" t="s">
        <v>377</v>
      </c>
      <c r="G114" s="166"/>
      <c r="H114" s="166"/>
      <c r="I114" s="169"/>
      <c r="J114" s="180">
        <f>BK114</f>
        <v>0</v>
      </c>
      <c r="K114" s="166"/>
      <c r="L114" s="171"/>
      <c r="M114" s="172"/>
      <c r="N114" s="173"/>
      <c r="O114" s="173"/>
      <c r="P114" s="174">
        <f>SUM(P115:P124)</f>
        <v>0</v>
      </c>
      <c r="Q114" s="173"/>
      <c r="R114" s="174">
        <f>SUM(R115:R124)</f>
        <v>1.7171759999999999E-3</v>
      </c>
      <c r="S114" s="173"/>
      <c r="T114" s="175">
        <f>SUM(T115:T124)</f>
        <v>0</v>
      </c>
      <c r="AR114" s="176" t="s">
        <v>84</v>
      </c>
      <c r="AT114" s="177" t="s">
        <v>74</v>
      </c>
      <c r="AU114" s="177" t="s">
        <v>82</v>
      </c>
      <c r="AY114" s="176" t="s">
        <v>159</v>
      </c>
      <c r="BK114" s="178">
        <f>SUM(BK115:BK124)</f>
        <v>0</v>
      </c>
    </row>
    <row r="115" spans="1:65" s="2" customFormat="1" ht="24.2" customHeight="1" x14ac:dyDescent="0.2">
      <c r="A115" s="37"/>
      <c r="B115" s="38"/>
      <c r="C115" s="181" t="s">
        <v>191</v>
      </c>
      <c r="D115" s="181" t="s">
        <v>161</v>
      </c>
      <c r="E115" s="182" t="s">
        <v>423</v>
      </c>
      <c r="F115" s="183" t="s">
        <v>424</v>
      </c>
      <c r="G115" s="184" t="s">
        <v>265</v>
      </c>
      <c r="H115" s="185">
        <v>12</v>
      </c>
      <c r="I115" s="186"/>
      <c r="J115" s="187">
        <f>ROUND(I115*H115,2)</f>
        <v>0</v>
      </c>
      <c r="K115" s="183" t="s">
        <v>165</v>
      </c>
      <c r="L115" s="42"/>
      <c r="M115" s="188" t="s">
        <v>19</v>
      </c>
      <c r="N115" s="189" t="s">
        <v>46</v>
      </c>
      <c r="O115" s="67"/>
      <c r="P115" s="190">
        <f>O115*H115</f>
        <v>0</v>
      </c>
      <c r="Q115" s="190">
        <v>1.1569999999999999E-5</v>
      </c>
      <c r="R115" s="190">
        <f>Q115*H115</f>
        <v>1.3883999999999999E-4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269</v>
      </c>
      <c r="AT115" s="192" t="s">
        <v>161</v>
      </c>
      <c r="AU115" s="192" t="s">
        <v>84</v>
      </c>
      <c r="AY115" s="20" t="s">
        <v>159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82</v>
      </c>
      <c r="BK115" s="193">
        <f>ROUND(I115*H115,2)</f>
        <v>0</v>
      </c>
      <c r="BL115" s="20" t="s">
        <v>269</v>
      </c>
      <c r="BM115" s="192" t="s">
        <v>425</v>
      </c>
    </row>
    <row r="116" spans="1:65" s="2" customFormat="1" x14ac:dyDescent="0.2">
      <c r="A116" s="37"/>
      <c r="B116" s="38"/>
      <c r="C116" s="39"/>
      <c r="D116" s="194" t="s">
        <v>168</v>
      </c>
      <c r="E116" s="39"/>
      <c r="F116" s="195" t="s">
        <v>426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168</v>
      </c>
      <c r="AU116" s="20" t="s">
        <v>84</v>
      </c>
    </row>
    <row r="117" spans="1:65" s="13" customFormat="1" x14ac:dyDescent="0.2">
      <c r="B117" s="199"/>
      <c r="C117" s="200"/>
      <c r="D117" s="201" t="s">
        <v>170</v>
      </c>
      <c r="E117" s="202" t="s">
        <v>19</v>
      </c>
      <c r="F117" s="203" t="s">
        <v>410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84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 x14ac:dyDescent="0.2">
      <c r="B118" s="210"/>
      <c r="C118" s="211"/>
      <c r="D118" s="201" t="s">
        <v>170</v>
      </c>
      <c r="E118" s="212" t="s">
        <v>19</v>
      </c>
      <c r="F118" s="213" t="s">
        <v>209</v>
      </c>
      <c r="G118" s="211"/>
      <c r="H118" s="214">
        <v>8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 x14ac:dyDescent="0.2">
      <c r="B119" s="210"/>
      <c r="C119" s="211"/>
      <c r="D119" s="201" t="s">
        <v>170</v>
      </c>
      <c r="E119" s="212" t="s">
        <v>19</v>
      </c>
      <c r="F119" s="213" t="s">
        <v>166</v>
      </c>
      <c r="G119" s="211"/>
      <c r="H119" s="214">
        <v>4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84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5" customFormat="1" x14ac:dyDescent="0.2">
      <c r="B120" s="221"/>
      <c r="C120" s="222"/>
      <c r="D120" s="201" t="s">
        <v>170</v>
      </c>
      <c r="E120" s="223" t="s">
        <v>19</v>
      </c>
      <c r="F120" s="224" t="s">
        <v>185</v>
      </c>
      <c r="G120" s="222"/>
      <c r="H120" s="225">
        <v>12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170</v>
      </c>
      <c r="AU120" s="231" t="s">
        <v>84</v>
      </c>
      <c r="AV120" s="15" t="s">
        <v>166</v>
      </c>
      <c r="AW120" s="15" t="s">
        <v>35</v>
      </c>
      <c r="AX120" s="15" t="s">
        <v>82</v>
      </c>
      <c r="AY120" s="231" t="s">
        <v>159</v>
      </c>
    </row>
    <row r="121" spans="1:65" s="2" customFormat="1" ht="24.2" customHeight="1" x14ac:dyDescent="0.2">
      <c r="A121" s="37"/>
      <c r="B121" s="38"/>
      <c r="C121" s="181" t="s">
        <v>197</v>
      </c>
      <c r="D121" s="181" t="s">
        <v>161</v>
      </c>
      <c r="E121" s="182" t="s">
        <v>427</v>
      </c>
      <c r="F121" s="183" t="s">
        <v>428</v>
      </c>
      <c r="G121" s="184" t="s">
        <v>265</v>
      </c>
      <c r="H121" s="185">
        <v>12</v>
      </c>
      <c r="I121" s="186"/>
      <c r="J121" s="187">
        <f>ROUND(I121*H121,2)</f>
        <v>0</v>
      </c>
      <c r="K121" s="183" t="s">
        <v>165</v>
      </c>
      <c r="L121" s="42"/>
      <c r="M121" s="188" t="s">
        <v>19</v>
      </c>
      <c r="N121" s="189" t="s">
        <v>46</v>
      </c>
      <c r="O121" s="67"/>
      <c r="P121" s="190">
        <f>O121*H121</f>
        <v>0</v>
      </c>
      <c r="Q121" s="190">
        <v>4.6628000000000001E-5</v>
      </c>
      <c r="R121" s="190">
        <f>Q121*H121</f>
        <v>5.5953600000000002E-4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269</v>
      </c>
      <c r="AT121" s="192" t="s">
        <v>161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269</v>
      </c>
      <c r="BM121" s="192" t="s">
        <v>429</v>
      </c>
    </row>
    <row r="122" spans="1:65" s="2" customFormat="1" x14ac:dyDescent="0.2">
      <c r="A122" s="37"/>
      <c r="B122" s="38"/>
      <c r="C122" s="39"/>
      <c r="D122" s="194" t="s">
        <v>168</v>
      </c>
      <c r="E122" s="39"/>
      <c r="F122" s="195" t="s">
        <v>430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168</v>
      </c>
      <c r="AU122" s="20" t="s">
        <v>84</v>
      </c>
    </row>
    <row r="123" spans="1:65" s="2" customFormat="1" ht="24.2" customHeight="1" x14ac:dyDescent="0.2">
      <c r="A123" s="37"/>
      <c r="B123" s="38"/>
      <c r="C123" s="181" t="s">
        <v>202</v>
      </c>
      <c r="D123" s="181" t="s">
        <v>161</v>
      </c>
      <c r="E123" s="182" t="s">
        <v>431</v>
      </c>
      <c r="F123" s="183" t="s">
        <v>432</v>
      </c>
      <c r="G123" s="184" t="s">
        <v>265</v>
      </c>
      <c r="H123" s="185">
        <v>12</v>
      </c>
      <c r="I123" s="186"/>
      <c r="J123" s="187">
        <f>ROUND(I123*H123,2)</f>
        <v>0</v>
      </c>
      <c r="K123" s="183" t="s">
        <v>165</v>
      </c>
      <c r="L123" s="42"/>
      <c r="M123" s="188" t="s">
        <v>19</v>
      </c>
      <c r="N123" s="189" t="s">
        <v>46</v>
      </c>
      <c r="O123" s="67"/>
      <c r="P123" s="190">
        <f>O123*H123</f>
        <v>0</v>
      </c>
      <c r="Q123" s="190">
        <v>8.4900000000000004E-5</v>
      </c>
      <c r="R123" s="190">
        <f>Q123*H123</f>
        <v>1.0188E-3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269</v>
      </c>
      <c r="AT123" s="192" t="s">
        <v>161</v>
      </c>
      <c r="AU123" s="192" t="s">
        <v>84</v>
      </c>
      <c r="AY123" s="20" t="s">
        <v>159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82</v>
      </c>
      <c r="BK123" s="193">
        <f>ROUND(I123*H123,2)</f>
        <v>0</v>
      </c>
      <c r="BL123" s="20" t="s">
        <v>269</v>
      </c>
      <c r="BM123" s="192" t="s">
        <v>433</v>
      </c>
    </row>
    <row r="124" spans="1:65" s="2" customFormat="1" x14ac:dyDescent="0.2">
      <c r="A124" s="37"/>
      <c r="B124" s="38"/>
      <c r="C124" s="39"/>
      <c r="D124" s="194" t="s">
        <v>168</v>
      </c>
      <c r="E124" s="39"/>
      <c r="F124" s="195" t="s">
        <v>434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168</v>
      </c>
      <c r="AU124" s="20" t="s">
        <v>84</v>
      </c>
    </row>
    <row r="125" spans="1:65" s="12" customFormat="1" ht="25.9" customHeight="1" x14ac:dyDescent="0.2">
      <c r="B125" s="165"/>
      <c r="C125" s="166"/>
      <c r="D125" s="167" t="s">
        <v>74</v>
      </c>
      <c r="E125" s="168" t="s">
        <v>226</v>
      </c>
      <c r="F125" s="168" t="s">
        <v>435</v>
      </c>
      <c r="G125" s="166"/>
      <c r="H125" s="166"/>
      <c r="I125" s="169"/>
      <c r="J125" s="170">
        <f>BK125</f>
        <v>0</v>
      </c>
      <c r="K125" s="166"/>
      <c r="L125" s="171"/>
      <c r="M125" s="172"/>
      <c r="N125" s="173"/>
      <c r="O125" s="173"/>
      <c r="P125" s="174">
        <f>P126</f>
        <v>0</v>
      </c>
      <c r="Q125" s="173"/>
      <c r="R125" s="174">
        <f>R126</f>
        <v>0.21799399999999999</v>
      </c>
      <c r="S125" s="173"/>
      <c r="T125" s="175">
        <f>T126</f>
        <v>0</v>
      </c>
      <c r="AR125" s="176" t="s">
        <v>177</v>
      </c>
      <c r="AT125" s="177" t="s">
        <v>74</v>
      </c>
      <c r="AU125" s="177" t="s">
        <v>75</v>
      </c>
      <c r="AY125" s="176" t="s">
        <v>159</v>
      </c>
      <c r="BK125" s="178">
        <f>BK126</f>
        <v>0</v>
      </c>
    </row>
    <row r="126" spans="1:65" s="12" customFormat="1" ht="22.9" customHeight="1" x14ac:dyDescent="0.2">
      <c r="B126" s="165"/>
      <c r="C126" s="166"/>
      <c r="D126" s="167" t="s">
        <v>74</v>
      </c>
      <c r="E126" s="179" t="s">
        <v>436</v>
      </c>
      <c r="F126" s="179" t="s">
        <v>437</v>
      </c>
      <c r="G126" s="166"/>
      <c r="H126" s="166"/>
      <c r="I126" s="169"/>
      <c r="J126" s="180">
        <f>BK126</f>
        <v>0</v>
      </c>
      <c r="K126" s="166"/>
      <c r="L126" s="171"/>
      <c r="M126" s="172"/>
      <c r="N126" s="173"/>
      <c r="O126" s="173"/>
      <c r="P126" s="174">
        <f>SUM(P127:P146)</f>
        <v>0</v>
      </c>
      <c r="Q126" s="173"/>
      <c r="R126" s="174">
        <f>SUM(R127:R146)</f>
        <v>0.21799399999999999</v>
      </c>
      <c r="S126" s="173"/>
      <c r="T126" s="175">
        <f>SUM(T127:T146)</f>
        <v>0</v>
      </c>
      <c r="AR126" s="176" t="s">
        <v>177</v>
      </c>
      <c r="AT126" s="177" t="s">
        <v>74</v>
      </c>
      <c r="AU126" s="177" t="s">
        <v>82</v>
      </c>
      <c r="AY126" s="176" t="s">
        <v>159</v>
      </c>
      <c r="BK126" s="178">
        <f>SUM(BK127:BK146)</f>
        <v>0</v>
      </c>
    </row>
    <row r="127" spans="1:65" s="2" customFormat="1" ht="16.5" customHeight="1" x14ac:dyDescent="0.2">
      <c r="A127" s="37"/>
      <c r="B127" s="38"/>
      <c r="C127" s="181" t="s">
        <v>209</v>
      </c>
      <c r="D127" s="181" t="s">
        <v>161</v>
      </c>
      <c r="E127" s="182" t="s">
        <v>438</v>
      </c>
      <c r="F127" s="183" t="s">
        <v>439</v>
      </c>
      <c r="G127" s="184" t="s">
        <v>265</v>
      </c>
      <c r="H127" s="185">
        <v>12</v>
      </c>
      <c r="I127" s="186"/>
      <c r="J127" s="187">
        <f>ROUND(I127*H127,2)</f>
        <v>0</v>
      </c>
      <c r="K127" s="183" t="s">
        <v>165</v>
      </c>
      <c r="L127" s="42"/>
      <c r="M127" s="188" t="s">
        <v>19</v>
      </c>
      <c r="N127" s="189" t="s">
        <v>46</v>
      </c>
      <c r="O127" s="67"/>
      <c r="P127" s="190">
        <f>O127*H127</f>
        <v>0</v>
      </c>
      <c r="Q127" s="190">
        <v>1.7000000000000001E-4</v>
      </c>
      <c r="R127" s="190">
        <f>Q127*H127</f>
        <v>2.0400000000000001E-3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440</v>
      </c>
      <c r="AT127" s="192" t="s">
        <v>161</v>
      </c>
      <c r="AU127" s="192" t="s">
        <v>84</v>
      </c>
      <c r="AY127" s="20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20" t="s">
        <v>82</v>
      </c>
      <c r="BK127" s="193">
        <f>ROUND(I127*H127,2)</f>
        <v>0</v>
      </c>
      <c r="BL127" s="20" t="s">
        <v>440</v>
      </c>
      <c r="BM127" s="192" t="s">
        <v>441</v>
      </c>
    </row>
    <row r="128" spans="1:65" s="2" customFormat="1" x14ac:dyDescent="0.2">
      <c r="A128" s="37"/>
      <c r="B128" s="38"/>
      <c r="C128" s="39"/>
      <c r="D128" s="194" t="s">
        <v>168</v>
      </c>
      <c r="E128" s="39"/>
      <c r="F128" s="195" t="s">
        <v>442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168</v>
      </c>
      <c r="AU128" s="20" t="s">
        <v>84</v>
      </c>
    </row>
    <row r="129" spans="1:65" s="13" customFormat="1" ht="22.5" x14ac:dyDescent="0.2">
      <c r="B129" s="199"/>
      <c r="C129" s="200"/>
      <c r="D129" s="201" t="s">
        <v>170</v>
      </c>
      <c r="E129" s="202" t="s">
        <v>19</v>
      </c>
      <c r="F129" s="203" t="s">
        <v>443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170</v>
      </c>
      <c r="AU129" s="209" t="s">
        <v>84</v>
      </c>
      <c r="AV129" s="13" t="s">
        <v>82</v>
      </c>
      <c r="AW129" s="13" t="s">
        <v>35</v>
      </c>
      <c r="AX129" s="13" t="s">
        <v>75</v>
      </c>
      <c r="AY129" s="209" t="s">
        <v>159</v>
      </c>
    </row>
    <row r="130" spans="1:65" s="14" customFormat="1" x14ac:dyDescent="0.2">
      <c r="B130" s="210"/>
      <c r="C130" s="211"/>
      <c r="D130" s="201" t="s">
        <v>170</v>
      </c>
      <c r="E130" s="212" t="s">
        <v>19</v>
      </c>
      <c r="F130" s="213" t="s">
        <v>197</v>
      </c>
      <c r="G130" s="211"/>
      <c r="H130" s="214">
        <v>6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170</v>
      </c>
      <c r="AU130" s="220" t="s">
        <v>84</v>
      </c>
      <c r="AV130" s="14" t="s">
        <v>84</v>
      </c>
      <c r="AW130" s="14" t="s">
        <v>35</v>
      </c>
      <c r="AX130" s="14" t="s">
        <v>75</v>
      </c>
      <c r="AY130" s="220" t="s">
        <v>159</v>
      </c>
    </row>
    <row r="131" spans="1:65" s="14" customFormat="1" x14ac:dyDescent="0.2">
      <c r="B131" s="210"/>
      <c r="C131" s="211"/>
      <c r="D131" s="201" t="s">
        <v>170</v>
      </c>
      <c r="E131" s="212" t="s">
        <v>19</v>
      </c>
      <c r="F131" s="213" t="s">
        <v>197</v>
      </c>
      <c r="G131" s="211"/>
      <c r="H131" s="214">
        <v>6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170</v>
      </c>
      <c r="AU131" s="220" t="s">
        <v>84</v>
      </c>
      <c r="AV131" s="14" t="s">
        <v>84</v>
      </c>
      <c r="AW131" s="14" t="s">
        <v>35</v>
      </c>
      <c r="AX131" s="14" t="s">
        <v>75</v>
      </c>
      <c r="AY131" s="220" t="s">
        <v>159</v>
      </c>
    </row>
    <row r="132" spans="1:65" s="15" customFormat="1" x14ac:dyDescent="0.2">
      <c r="B132" s="221"/>
      <c r="C132" s="222"/>
      <c r="D132" s="201" t="s">
        <v>170</v>
      </c>
      <c r="E132" s="223" t="s">
        <v>19</v>
      </c>
      <c r="F132" s="224" t="s">
        <v>185</v>
      </c>
      <c r="G132" s="222"/>
      <c r="H132" s="225">
        <v>12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170</v>
      </c>
      <c r="AU132" s="231" t="s">
        <v>84</v>
      </c>
      <c r="AV132" s="15" t="s">
        <v>166</v>
      </c>
      <c r="AW132" s="15" t="s">
        <v>35</v>
      </c>
      <c r="AX132" s="15" t="s">
        <v>82</v>
      </c>
      <c r="AY132" s="231" t="s">
        <v>159</v>
      </c>
    </row>
    <row r="133" spans="1:65" s="2" customFormat="1" ht="16.5" customHeight="1" x14ac:dyDescent="0.2">
      <c r="A133" s="37"/>
      <c r="B133" s="38"/>
      <c r="C133" s="232" t="s">
        <v>218</v>
      </c>
      <c r="D133" s="232" t="s">
        <v>226</v>
      </c>
      <c r="E133" s="233" t="s">
        <v>444</v>
      </c>
      <c r="F133" s="234" t="s">
        <v>445</v>
      </c>
      <c r="G133" s="235" t="s">
        <v>265</v>
      </c>
      <c r="H133" s="236">
        <v>12.6</v>
      </c>
      <c r="I133" s="237"/>
      <c r="J133" s="238">
        <f>ROUND(I133*H133,2)</f>
        <v>0</v>
      </c>
      <c r="K133" s="234" t="s">
        <v>165</v>
      </c>
      <c r="L133" s="239"/>
      <c r="M133" s="240" t="s">
        <v>19</v>
      </c>
      <c r="N133" s="241" t="s">
        <v>46</v>
      </c>
      <c r="O133" s="67"/>
      <c r="P133" s="190">
        <f>O133*H133</f>
        <v>0</v>
      </c>
      <c r="Q133" s="190">
        <v>8.7899999999999992E-3</v>
      </c>
      <c r="R133" s="190">
        <f>Q133*H133</f>
        <v>0.11075399999999999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446</v>
      </c>
      <c r="AT133" s="192" t="s">
        <v>226</v>
      </c>
      <c r="AU133" s="192" t="s">
        <v>84</v>
      </c>
      <c r="AY133" s="20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82</v>
      </c>
      <c r="BK133" s="193">
        <f>ROUND(I133*H133,2)</f>
        <v>0</v>
      </c>
      <c r="BL133" s="20" t="s">
        <v>446</v>
      </c>
      <c r="BM133" s="192" t="s">
        <v>447</v>
      </c>
    </row>
    <row r="134" spans="1:65" s="14" customFormat="1" x14ac:dyDescent="0.2">
      <c r="B134" s="210"/>
      <c r="C134" s="211"/>
      <c r="D134" s="201" t="s">
        <v>170</v>
      </c>
      <c r="E134" s="211"/>
      <c r="F134" s="213" t="s">
        <v>448</v>
      </c>
      <c r="G134" s="211"/>
      <c r="H134" s="214">
        <v>12.6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170</v>
      </c>
      <c r="AU134" s="220" t="s">
        <v>84</v>
      </c>
      <c r="AV134" s="14" t="s">
        <v>84</v>
      </c>
      <c r="AW134" s="14" t="s">
        <v>4</v>
      </c>
      <c r="AX134" s="14" t="s">
        <v>82</v>
      </c>
      <c r="AY134" s="220" t="s">
        <v>159</v>
      </c>
    </row>
    <row r="135" spans="1:65" s="2" customFormat="1" ht="24.2" customHeight="1" x14ac:dyDescent="0.2">
      <c r="A135" s="37"/>
      <c r="B135" s="38"/>
      <c r="C135" s="181" t="s">
        <v>225</v>
      </c>
      <c r="D135" s="181" t="s">
        <v>161</v>
      </c>
      <c r="E135" s="182" t="s">
        <v>449</v>
      </c>
      <c r="F135" s="183" t="s">
        <v>450</v>
      </c>
      <c r="G135" s="184" t="s">
        <v>364</v>
      </c>
      <c r="H135" s="185">
        <v>2</v>
      </c>
      <c r="I135" s="186"/>
      <c r="J135" s="187">
        <f>ROUND(I135*H135,2)</f>
        <v>0</v>
      </c>
      <c r="K135" s="183" t="s">
        <v>165</v>
      </c>
      <c r="L135" s="42"/>
      <c r="M135" s="188" t="s">
        <v>19</v>
      </c>
      <c r="N135" s="189" t="s">
        <v>46</v>
      </c>
      <c r="O135" s="67"/>
      <c r="P135" s="190">
        <f>O135*H135</f>
        <v>0</v>
      </c>
      <c r="Q135" s="190">
        <v>2.2000000000000001E-4</v>
      </c>
      <c r="R135" s="190">
        <f>Q135*H135</f>
        <v>4.4000000000000002E-4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440</v>
      </c>
      <c r="AT135" s="192" t="s">
        <v>161</v>
      </c>
      <c r="AU135" s="192" t="s">
        <v>84</v>
      </c>
      <c r="AY135" s="20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82</v>
      </c>
      <c r="BK135" s="193">
        <f>ROUND(I135*H135,2)</f>
        <v>0</v>
      </c>
      <c r="BL135" s="20" t="s">
        <v>440</v>
      </c>
      <c r="BM135" s="192" t="s">
        <v>451</v>
      </c>
    </row>
    <row r="136" spans="1:65" s="2" customFormat="1" x14ac:dyDescent="0.2">
      <c r="A136" s="37"/>
      <c r="B136" s="38"/>
      <c r="C136" s="39"/>
      <c r="D136" s="194" t="s">
        <v>168</v>
      </c>
      <c r="E136" s="39"/>
      <c r="F136" s="195" t="s">
        <v>452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168</v>
      </c>
      <c r="AU136" s="20" t="s">
        <v>84</v>
      </c>
    </row>
    <row r="137" spans="1:65" s="13" customFormat="1" x14ac:dyDescent="0.2">
      <c r="B137" s="199"/>
      <c r="C137" s="200"/>
      <c r="D137" s="201" t="s">
        <v>170</v>
      </c>
      <c r="E137" s="202" t="s">
        <v>19</v>
      </c>
      <c r="F137" s="203" t="s">
        <v>453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170</v>
      </c>
      <c r="AU137" s="209" t="s">
        <v>84</v>
      </c>
      <c r="AV137" s="13" t="s">
        <v>82</v>
      </c>
      <c r="AW137" s="13" t="s">
        <v>35</v>
      </c>
      <c r="AX137" s="13" t="s">
        <v>75</v>
      </c>
      <c r="AY137" s="209" t="s">
        <v>159</v>
      </c>
    </row>
    <row r="138" spans="1:65" s="14" customFormat="1" x14ac:dyDescent="0.2">
      <c r="B138" s="210"/>
      <c r="C138" s="211"/>
      <c r="D138" s="201" t="s">
        <v>170</v>
      </c>
      <c r="E138" s="212" t="s">
        <v>19</v>
      </c>
      <c r="F138" s="213" t="s">
        <v>84</v>
      </c>
      <c r="G138" s="211"/>
      <c r="H138" s="214">
        <v>2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170</v>
      </c>
      <c r="AU138" s="220" t="s">
        <v>84</v>
      </c>
      <c r="AV138" s="14" t="s">
        <v>84</v>
      </c>
      <c r="AW138" s="14" t="s">
        <v>35</v>
      </c>
      <c r="AX138" s="14" t="s">
        <v>82</v>
      </c>
      <c r="AY138" s="220" t="s">
        <v>159</v>
      </c>
    </row>
    <row r="139" spans="1:65" s="2" customFormat="1" ht="21.75" customHeight="1" x14ac:dyDescent="0.2">
      <c r="A139" s="37"/>
      <c r="B139" s="38"/>
      <c r="C139" s="232" t="s">
        <v>232</v>
      </c>
      <c r="D139" s="232" t="s">
        <v>226</v>
      </c>
      <c r="E139" s="233" t="s">
        <v>454</v>
      </c>
      <c r="F139" s="234" t="s">
        <v>455</v>
      </c>
      <c r="G139" s="235" t="s">
        <v>364</v>
      </c>
      <c r="H139" s="236">
        <v>2</v>
      </c>
      <c r="I139" s="237"/>
      <c r="J139" s="238">
        <f>ROUND(I139*H139,2)</f>
        <v>0</v>
      </c>
      <c r="K139" s="234" t="s">
        <v>165</v>
      </c>
      <c r="L139" s="239"/>
      <c r="M139" s="240" t="s">
        <v>19</v>
      </c>
      <c r="N139" s="241" t="s">
        <v>46</v>
      </c>
      <c r="O139" s="67"/>
      <c r="P139" s="190">
        <f>O139*H139</f>
        <v>0</v>
      </c>
      <c r="Q139" s="190">
        <v>1.6799999999999999E-2</v>
      </c>
      <c r="R139" s="190">
        <f>Q139*H139</f>
        <v>3.3599999999999998E-2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446</v>
      </c>
      <c r="AT139" s="192" t="s">
        <v>226</v>
      </c>
      <c r="AU139" s="192" t="s">
        <v>84</v>
      </c>
      <c r="AY139" s="20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82</v>
      </c>
      <c r="BK139" s="193">
        <f>ROUND(I139*H139,2)</f>
        <v>0</v>
      </c>
      <c r="BL139" s="20" t="s">
        <v>446</v>
      </c>
      <c r="BM139" s="192" t="s">
        <v>456</v>
      </c>
    </row>
    <row r="140" spans="1:65" s="2" customFormat="1" ht="21.75" customHeight="1" x14ac:dyDescent="0.2">
      <c r="A140" s="37"/>
      <c r="B140" s="38"/>
      <c r="C140" s="181" t="s">
        <v>8</v>
      </c>
      <c r="D140" s="181" t="s">
        <v>161</v>
      </c>
      <c r="E140" s="182" t="s">
        <v>457</v>
      </c>
      <c r="F140" s="183" t="s">
        <v>458</v>
      </c>
      <c r="G140" s="184" t="s">
        <v>364</v>
      </c>
      <c r="H140" s="185">
        <v>2</v>
      </c>
      <c r="I140" s="186"/>
      <c r="J140" s="187">
        <f>ROUND(I140*H140,2)</f>
        <v>0</v>
      </c>
      <c r="K140" s="183" t="s">
        <v>165</v>
      </c>
      <c r="L140" s="42"/>
      <c r="M140" s="188" t="s">
        <v>19</v>
      </c>
      <c r="N140" s="189" t="s">
        <v>46</v>
      </c>
      <c r="O140" s="67"/>
      <c r="P140" s="190">
        <f>O140*H140</f>
        <v>0</v>
      </c>
      <c r="Q140" s="190">
        <v>3.2799999999999999E-3</v>
      </c>
      <c r="R140" s="190">
        <f>Q140*H140</f>
        <v>6.5599999999999999E-3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440</v>
      </c>
      <c r="AT140" s="192" t="s">
        <v>161</v>
      </c>
      <c r="AU140" s="192" t="s">
        <v>84</v>
      </c>
      <c r="AY140" s="20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82</v>
      </c>
      <c r="BK140" s="193">
        <f>ROUND(I140*H140,2)</f>
        <v>0</v>
      </c>
      <c r="BL140" s="20" t="s">
        <v>440</v>
      </c>
      <c r="BM140" s="192" t="s">
        <v>459</v>
      </c>
    </row>
    <row r="141" spans="1:65" s="2" customFormat="1" x14ac:dyDescent="0.2">
      <c r="A141" s="37"/>
      <c r="B141" s="38"/>
      <c r="C141" s="39"/>
      <c r="D141" s="194" t="s">
        <v>168</v>
      </c>
      <c r="E141" s="39"/>
      <c r="F141" s="195" t="s">
        <v>460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168</v>
      </c>
      <c r="AU141" s="20" t="s">
        <v>84</v>
      </c>
    </row>
    <row r="142" spans="1:65" s="13" customFormat="1" x14ac:dyDescent="0.2">
      <c r="B142" s="199"/>
      <c r="C142" s="200"/>
      <c r="D142" s="201" t="s">
        <v>170</v>
      </c>
      <c r="E142" s="202" t="s">
        <v>19</v>
      </c>
      <c r="F142" s="203" t="s">
        <v>461</v>
      </c>
      <c r="G142" s="200"/>
      <c r="H142" s="202" t="s">
        <v>19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170</v>
      </c>
      <c r="AU142" s="209" t="s">
        <v>84</v>
      </c>
      <c r="AV142" s="13" t="s">
        <v>82</v>
      </c>
      <c r="AW142" s="13" t="s">
        <v>35</v>
      </c>
      <c r="AX142" s="13" t="s">
        <v>75</v>
      </c>
      <c r="AY142" s="209" t="s">
        <v>159</v>
      </c>
    </row>
    <row r="143" spans="1:65" s="14" customFormat="1" x14ac:dyDescent="0.2">
      <c r="B143" s="210"/>
      <c r="C143" s="211"/>
      <c r="D143" s="201" t="s">
        <v>170</v>
      </c>
      <c r="E143" s="212" t="s">
        <v>19</v>
      </c>
      <c r="F143" s="213" t="s">
        <v>84</v>
      </c>
      <c r="G143" s="211"/>
      <c r="H143" s="214">
        <v>2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170</v>
      </c>
      <c r="AU143" s="220" t="s">
        <v>84</v>
      </c>
      <c r="AV143" s="14" t="s">
        <v>84</v>
      </c>
      <c r="AW143" s="14" t="s">
        <v>35</v>
      </c>
      <c r="AX143" s="14" t="s">
        <v>82</v>
      </c>
      <c r="AY143" s="220" t="s">
        <v>159</v>
      </c>
    </row>
    <row r="144" spans="1:65" s="2" customFormat="1" ht="16.5" customHeight="1" x14ac:dyDescent="0.2">
      <c r="A144" s="37"/>
      <c r="B144" s="38"/>
      <c r="C144" s="232" t="s">
        <v>245</v>
      </c>
      <c r="D144" s="232" t="s">
        <v>226</v>
      </c>
      <c r="E144" s="233" t="s">
        <v>462</v>
      </c>
      <c r="F144" s="234" t="s">
        <v>463</v>
      </c>
      <c r="G144" s="235" t="s">
        <v>364</v>
      </c>
      <c r="H144" s="236">
        <v>2</v>
      </c>
      <c r="I144" s="237"/>
      <c r="J144" s="238">
        <f>ROUND(I144*H144,2)</f>
        <v>0</v>
      </c>
      <c r="K144" s="234" t="s">
        <v>165</v>
      </c>
      <c r="L144" s="239"/>
      <c r="M144" s="240" t="s">
        <v>19</v>
      </c>
      <c r="N144" s="241" t="s">
        <v>46</v>
      </c>
      <c r="O144" s="67"/>
      <c r="P144" s="190">
        <f>O144*H144</f>
        <v>0</v>
      </c>
      <c r="Q144" s="190">
        <v>2.3E-3</v>
      </c>
      <c r="R144" s="190">
        <f>Q144*H144</f>
        <v>4.5999999999999999E-3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446</v>
      </c>
      <c r="AT144" s="192" t="s">
        <v>226</v>
      </c>
      <c r="AU144" s="192" t="s">
        <v>84</v>
      </c>
      <c r="AY144" s="20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0" t="s">
        <v>82</v>
      </c>
      <c r="BK144" s="193">
        <f>ROUND(I144*H144,2)</f>
        <v>0</v>
      </c>
      <c r="BL144" s="20" t="s">
        <v>446</v>
      </c>
      <c r="BM144" s="192" t="s">
        <v>464</v>
      </c>
    </row>
    <row r="145" spans="1:65" s="2" customFormat="1" ht="16.5" customHeight="1" x14ac:dyDescent="0.2">
      <c r="A145" s="37"/>
      <c r="B145" s="38"/>
      <c r="C145" s="181" t="s">
        <v>253</v>
      </c>
      <c r="D145" s="181" t="s">
        <v>161</v>
      </c>
      <c r="E145" s="182" t="s">
        <v>465</v>
      </c>
      <c r="F145" s="183" t="s">
        <v>466</v>
      </c>
      <c r="G145" s="184" t="s">
        <v>272</v>
      </c>
      <c r="H145" s="185">
        <v>1</v>
      </c>
      <c r="I145" s="186"/>
      <c r="J145" s="187">
        <f>ROUND(I145*H145,2)</f>
        <v>0</v>
      </c>
      <c r="K145" s="183" t="s">
        <v>19</v>
      </c>
      <c r="L145" s="42"/>
      <c r="M145" s="188" t="s">
        <v>19</v>
      </c>
      <c r="N145" s="189" t="s">
        <v>46</v>
      </c>
      <c r="O145" s="67"/>
      <c r="P145" s="190">
        <f>O145*H145</f>
        <v>0</v>
      </c>
      <c r="Q145" s="190">
        <v>0.03</v>
      </c>
      <c r="R145" s="190">
        <f>Q145*H145</f>
        <v>0.03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440</v>
      </c>
      <c r="AT145" s="192" t="s">
        <v>161</v>
      </c>
      <c r="AU145" s="192" t="s">
        <v>84</v>
      </c>
      <c r="AY145" s="20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20" t="s">
        <v>82</v>
      </c>
      <c r="BK145" s="193">
        <f>ROUND(I145*H145,2)</f>
        <v>0</v>
      </c>
      <c r="BL145" s="20" t="s">
        <v>440</v>
      </c>
      <c r="BM145" s="192" t="s">
        <v>467</v>
      </c>
    </row>
    <row r="146" spans="1:65" s="2" customFormat="1" ht="16.5" customHeight="1" x14ac:dyDescent="0.2">
      <c r="A146" s="37"/>
      <c r="B146" s="38"/>
      <c r="C146" s="181" t="s">
        <v>262</v>
      </c>
      <c r="D146" s="181" t="s">
        <v>161</v>
      </c>
      <c r="E146" s="182" t="s">
        <v>468</v>
      </c>
      <c r="F146" s="183" t="s">
        <v>469</v>
      </c>
      <c r="G146" s="184" t="s">
        <v>272</v>
      </c>
      <c r="H146" s="185">
        <v>1</v>
      </c>
      <c r="I146" s="186"/>
      <c r="J146" s="187">
        <f>ROUND(I146*H146,2)</f>
        <v>0</v>
      </c>
      <c r="K146" s="183" t="s">
        <v>19</v>
      </c>
      <c r="L146" s="42"/>
      <c r="M146" s="188" t="s">
        <v>19</v>
      </c>
      <c r="N146" s="189" t="s">
        <v>46</v>
      </c>
      <c r="O146" s="67"/>
      <c r="P146" s="190">
        <f>O146*H146</f>
        <v>0</v>
      </c>
      <c r="Q146" s="190">
        <v>0.03</v>
      </c>
      <c r="R146" s="190">
        <f>Q146*H146</f>
        <v>0.03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440</v>
      </c>
      <c r="AT146" s="192" t="s">
        <v>161</v>
      </c>
      <c r="AU146" s="192" t="s">
        <v>84</v>
      </c>
      <c r="AY146" s="20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82</v>
      </c>
      <c r="BK146" s="193">
        <f>ROUND(I146*H146,2)</f>
        <v>0</v>
      </c>
      <c r="BL146" s="20" t="s">
        <v>440</v>
      </c>
      <c r="BM146" s="192" t="s">
        <v>470</v>
      </c>
    </row>
    <row r="147" spans="1:65" s="12" customFormat="1" ht="25.9" customHeight="1" x14ac:dyDescent="0.2">
      <c r="B147" s="165"/>
      <c r="C147" s="166"/>
      <c r="D147" s="167" t="s">
        <v>74</v>
      </c>
      <c r="E147" s="168" t="s">
        <v>389</v>
      </c>
      <c r="F147" s="168" t="s">
        <v>390</v>
      </c>
      <c r="G147" s="166"/>
      <c r="H147" s="166"/>
      <c r="I147" s="169"/>
      <c r="J147" s="170">
        <f>BK147</f>
        <v>0</v>
      </c>
      <c r="K147" s="166"/>
      <c r="L147" s="171"/>
      <c r="M147" s="172"/>
      <c r="N147" s="173"/>
      <c r="O147" s="173"/>
      <c r="P147" s="174">
        <f>SUM(P148:P162)</f>
        <v>0</v>
      </c>
      <c r="Q147" s="173"/>
      <c r="R147" s="174">
        <f>SUM(R148:R162)</f>
        <v>0</v>
      </c>
      <c r="S147" s="173"/>
      <c r="T147" s="175">
        <f>SUM(T148:T162)</f>
        <v>0</v>
      </c>
      <c r="AR147" s="176" t="s">
        <v>166</v>
      </c>
      <c r="AT147" s="177" t="s">
        <v>74</v>
      </c>
      <c r="AU147" s="177" t="s">
        <v>75</v>
      </c>
      <c r="AY147" s="176" t="s">
        <v>159</v>
      </c>
      <c r="BK147" s="178">
        <f>SUM(BK148:BK162)</f>
        <v>0</v>
      </c>
    </row>
    <row r="148" spans="1:65" s="2" customFormat="1" ht="21.75" customHeight="1" x14ac:dyDescent="0.2">
      <c r="A148" s="37"/>
      <c r="B148" s="38"/>
      <c r="C148" s="181" t="s">
        <v>269</v>
      </c>
      <c r="D148" s="181" t="s">
        <v>161</v>
      </c>
      <c r="E148" s="182" t="s">
        <v>471</v>
      </c>
      <c r="F148" s="183" t="s">
        <v>472</v>
      </c>
      <c r="G148" s="184" t="s">
        <v>394</v>
      </c>
      <c r="H148" s="185">
        <v>24</v>
      </c>
      <c r="I148" s="186"/>
      <c r="J148" s="187">
        <f>ROUND(I148*H148,2)</f>
        <v>0</v>
      </c>
      <c r="K148" s="183" t="s">
        <v>165</v>
      </c>
      <c r="L148" s="42"/>
      <c r="M148" s="188" t="s">
        <v>19</v>
      </c>
      <c r="N148" s="189" t="s">
        <v>46</v>
      </c>
      <c r="O148" s="6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395</v>
      </c>
      <c r="AT148" s="192" t="s">
        <v>161</v>
      </c>
      <c r="AU148" s="192" t="s">
        <v>82</v>
      </c>
      <c r="AY148" s="20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82</v>
      </c>
      <c r="BK148" s="193">
        <f>ROUND(I148*H148,2)</f>
        <v>0</v>
      </c>
      <c r="BL148" s="20" t="s">
        <v>395</v>
      </c>
      <c r="BM148" s="192" t="s">
        <v>473</v>
      </c>
    </row>
    <row r="149" spans="1:65" s="2" customFormat="1" x14ac:dyDescent="0.2">
      <c r="A149" s="37"/>
      <c r="B149" s="38"/>
      <c r="C149" s="39"/>
      <c r="D149" s="194" t="s">
        <v>168</v>
      </c>
      <c r="E149" s="39"/>
      <c r="F149" s="195" t="s">
        <v>474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168</v>
      </c>
      <c r="AU149" s="20" t="s">
        <v>82</v>
      </c>
    </row>
    <row r="150" spans="1:65" s="2" customFormat="1" ht="19.5" x14ac:dyDescent="0.2">
      <c r="A150" s="37"/>
      <c r="B150" s="38"/>
      <c r="C150" s="39"/>
      <c r="D150" s="201" t="s">
        <v>475</v>
      </c>
      <c r="E150" s="39"/>
      <c r="F150" s="245" t="s">
        <v>476</v>
      </c>
      <c r="G150" s="39"/>
      <c r="H150" s="39"/>
      <c r="I150" s="196"/>
      <c r="J150" s="39"/>
      <c r="K150" s="39"/>
      <c r="L150" s="42"/>
      <c r="M150" s="197"/>
      <c r="N150" s="198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475</v>
      </c>
      <c r="AU150" s="20" t="s">
        <v>82</v>
      </c>
    </row>
    <row r="151" spans="1:65" s="2" customFormat="1" ht="16.5" customHeight="1" x14ac:dyDescent="0.2">
      <c r="A151" s="37"/>
      <c r="B151" s="38"/>
      <c r="C151" s="181" t="s">
        <v>274</v>
      </c>
      <c r="D151" s="181" t="s">
        <v>161</v>
      </c>
      <c r="E151" s="182" t="s">
        <v>477</v>
      </c>
      <c r="F151" s="183" t="s">
        <v>478</v>
      </c>
      <c r="G151" s="184" t="s">
        <v>394</v>
      </c>
      <c r="H151" s="185">
        <v>4</v>
      </c>
      <c r="I151" s="186"/>
      <c r="J151" s="187">
        <f>ROUND(I151*H151,2)</f>
        <v>0</v>
      </c>
      <c r="K151" s="183" t="s">
        <v>165</v>
      </c>
      <c r="L151" s="42"/>
      <c r="M151" s="188" t="s">
        <v>19</v>
      </c>
      <c r="N151" s="189" t="s">
        <v>46</v>
      </c>
      <c r="O151" s="6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395</v>
      </c>
      <c r="AT151" s="192" t="s">
        <v>161</v>
      </c>
      <c r="AU151" s="192" t="s">
        <v>82</v>
      </c>
      <c r="AY151" s="20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82</v>
      </c>
      <c r="BK151" s="193">
        <f>ROUND(I151*H151,2)</f>
        <v>0</v>
      </c>
      <c r="BL151" s="20" t="s">
        <v>395</v>
      </c>
      <c r="BM151" s="192" t="s">
        <v>479</v>
      </c>
    </row>
    <row r="152" spans="1:65" s="2" customFormat="1" x14ac:dyDescent="0.2">
      <c r="A152" s="37"/>
      <c r="B152" s="38"/>
      <c r="C152" s="39"/>
      <c r="D152" s="194" t="s">
        <v>168</v>
      </c>
      <c r="E152" s="39"/>
      <c r="F152" s="195" t="s">
        <v>480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168</v>
      </c>
      <c r="AU152" s="20" t="s">
        <v>82</v>
      </c>
    </row>
    <row r="153" spans="1:65" s="2" customFormat="1" ht="19.5" x14ac:dyDescent="0.2">
      <c r="A153" s="37"/>
      <c r="B153" s="38"/>
      <c r="C153" s="39"/>
      <c r="D153" s="201" t="s">
        <v>475</v>
      </c>
      <c r="E153" s="39"/>
      <c r="F153" s="245" t="s">
        <v>481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475</v>
      </c>
      <c r="AU153" s="20" t="s">
        <v>82</v>
      </c>
    </row>
    <row r="154" spans="1:65" s="2" customFormat="1" ht="16.5" customHeight="1" x14ac:dyDescent="0.2">
      <c r="A154" s="37"/>
      <c r="B154" s="38"/>
      <c r="C154" s="181" t="s">
        <v>279</v>
      </c>
      <c r="D154" s="181" t="s">
        <v>161</v>
      </c>
      <c r="E154" s="182" t="s">
        <v>477</v>
      </c>
      <c r="F154" s="183" t="s">
        <v>478</v>
      </c>
      <c r="G154" s="184" t="s">
        <v>394</v>
      </c>
      <c r="H154" s="185">
        <v>6</v>
      </c>
      <c r="I154" s="186"/>
      <c r="J154" s="187">
        <f>ROUND(I154*H154,2)</f>
        <v>0</v>
      </c>
      <c r="K154" s="183" t="s">
        <v>165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395</v>
      </c>
      <c r="AT154" s="192" t="s">
        <v>161</v>
      </c>
      <c r="AU154" s="192" t="s">
        <v>82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395</v>
      </c>
      <c r="BM154" s="192" t="s">
        <v>482</v>
      </c>
    </row>
    <row r="155" spans="1:65" s="2" customFormat="1" x14ac:dyDescent="0.2">
      <c r="A155" s="37"/>
      <c r="B155" s="38"/>
      <c r="C155" s="39"/>
      <c r="D155" s="194" t="s">
        <v>168</v>
      </c>
      <c r="E155" s="39"/>
      <c r="F155" s="195" t="s">
        <v>480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168</v>
      </c>
      <c r="AU155" s="20" t="s">
        <v>82</v>
      </c>
    </row>
    <row r="156" spans="1:65" s="2" customFormat="1" ht="19.5" x14ac:dyDescent="0.2">
      <c r="A156" s="37"/>
      <c r="B156" s="38"/>
      <c r="C156" s="39"/>
      <c r="D156" s="201" t="s">
        <v>475</v>
      </c>
      <c r="E156" s="39"/>
      <c r="F156" s="245" t="s">
        <v>483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475</v>
      </c>
      <c r="AU156" s="20" t="s">
        <v>82</v>
      </c>
    </row>
    <row r="157" spans="1:65" s="2" customFormat="1" ht="21.75" customHeight="1" x14ac:dyDescent="0.2">
      <c r="A157" s="37"/>
      <c r="B157" s="38"/>
      <c r="C157" s="181" t="s">
        <v>284</v>
      </c>
      <c r="D157" s="181" t="s">
        <v>161</v>
      </c>
      <c r="E157" s="182" t="s">
        <v>484</v>
      </c>
      <c r="F157" s="183" t="s">
        <v>485</v>
      </c>
      <c r="G157" s="184" t="s">
        <v>394</v>
      </c>
      <c r="H157" s="185">
        <v>12</v>
      </c>
      <c r="I157" s="186"/>
      <c r="J157" s="187">
        <f>ROUND(I157*H157,2)</f>
        <v>0</v>
      </c>
      <c r="K157" s="183" t="s">
        <v>165</v>
      </c>
      <c r="L157" s="42"/>
      <c r="M157" s="188" t="s">
        <v>19</v>
      </c>
      <c r="N157" s="189" t="s">
        <v>46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395</v>
      </c>
      <c r="AT157" s="192" t="s">
        <v>161</v>
      </c>
      <c r="AU157" s="192" t="s">
        <v>82</v>
      </c>
      <c r="AY157" s="20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82</v>
      </c>
      <c r="BK157" s="193">
        <f>ROUND(I157*H157,2)</f>
        <v>0</v>
      </c>
      <c r="BL157" s="20" t="s">
        <v>395</v>
      </c>
      <c r="BM157" s="192" t="s">
        <v>486</v>
      </c>
    </row>
    <row r="158" spans="1:65" s="2" customFormat="1" x14ac:dyDescent="0.2">
      <c r="A158" s="37"/>
      <c r="B158" s="38"/>
      <c r="C158" s="39"/>
      <c r="D158" s="194" t="s">
        <v>168</v>
      </c>
      <c r="E158" s="39"/>
      <c r="F158" s="195" t="s">
        <v>487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168</v>
      </c>
      <c r="AU158" s="20" t="s">
        <v>82</v>
      </c>
    </row>
    <row r="159" spans="1:65" s="2" customFormat="1" ht="19.5" x14ac:dyDescent="0.2">
      <c r="A159" s="37"/>
      <c r="B159" s="38"/>
      <c r="C159" s="39"/>
      <c r="D159" s="201" t="s">
        <v>475</v>
      </c>
      <c r="E159" s="39"/>
      <c r="F159" s="245" t="s">
        <v>488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475</v>
      </c>
      <c r="AU159" s="20" t="s">
        <v>82</v>
      </c>
    </row>
    <row r="160" spans="1:65" s="2" customFormat="1" ht="21.75" customHeight="1" x14ac:dyDescent="0.2">
      <c r="A160" s="37"/>
      <c r="B160" s="38"/>
      <c r="C160" s="181" t="s">
        <v>291</v>
      </c>
      <c r="D160" s="181" t="s">
        <v>161</v>
      </c>
      <c r="E160" s="182" t="s">
        <v>484</v>
      </c>
      <c r="F160" s="183" t="s">
        <v>485</v>
      </c>
      <c r="G160" s="184" t="s">
        <v>394</v>
      </c>
      <c r="H160" s="185">
        <v>6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395</v>
      </c>
      <c r="AT160" s="192" t="s">
        <v>161</v>
      </c>
      <c r="AU160" s="192" t="s">
        <v>82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395</v>
      </c>
      <c r="BM160" s="192" t="s">
        <v>489</v>
      </c>
    </row>
    <row r="161" spans="1:47" s="2" customFormat="1" x14ac:dyDescent="0.2">
      <c r="A161" s="37"/>
      <c r="B161" s="38"/>
      <c r="C161" s="39"/>
      <c r="D161" s="194" t="s">
        <v>168</v>
      </c>
      <c r="E161" s="39"/>
      <c r="F161" s="195" t="s">
        <v>487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82</v>
      </c>
    </row>
    <row r="162" spans="1:47" s="2" customFormat="1" ht="19.5" x14ac:dyDescent="0.2">
      <c r="A162" s="37"/>
      <c r="B162" s="38"/>
      <c r="C162" s="39"/>
      <c r="D162" s="201" t="s">
        <v>475</v>
      </c>
      <c r="E162" s="39"/>
      <c r="F162" s="245" t="s">
        <v>490</v>
      </c>
      <c r="G162" s="39"/>
      <c r="H162" s="39"/>
      <c r="I162" s="196"/>
      <c r="J162" s="39"/>
      <c r="K162" s="39"/>
      <c r="L162" s="42"/>
      <c r="M162" s="246"/>
      <c r="N162" s="247"/>
      <c r="O162" s="248"/>
      <c r="P162" s="248"/>
      <c r="Q162" s="248"/>
      <c r="R162" s="248"/>
      <c r="S162" s="248"/>
      <c r="T162" s="249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475</v>
      </c>
      <c r="AU162" s="20" t="s">
        <v>82</v>
      </c>
    </row>
    <row r="163" spans="1:47" s="2" customFormat="1" ht="6.95" customHeight="1" x14ac:dyDescent="0.2">
      <c r="A163" s="37"/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42"/>
      <c r="M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</sheetData>
  <sheetProtection algorithmName="SHA-512" hashValue="qMW8s+pgtREZwEXD+T/UT7NuYBAxyspFQxANQeJ+oygC3u0H1Pmob6aYzvl5wi5de+g+nV8y+IpYG7Bl0pLCrg==" saltValue="ppQ+t5EeWAlJ9ZDrun6BgAYv9DSh0VGUE5nuVkGUAvvcDPL1+bf7hbwlvjt2u6xLpCDHdIqsqxjCiyKGUcySMg==" spinCount="100000" sheet="1" objects="1" scenarios="1" formatColumns="0" formatRows="0" autoFilter="0"/>
  <autoFilter ref="C90:K162" xr:uid="{00000000-0009-0000-0000-000002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200-000000000000}"/>
    <hyperlink ref="F101" r:id="rId2" xr:uid="{00000000-0004-0000-0200-000001000000}"/>
    <hyperlink ref="F107" r:id="rId3" xr:uid="{00000000-0004-0000-0200-000002000000}"/>
    <hyperlink ref="F113" r:id="rId4" xr:uid="{00000000-0004-0000-0200-000003000000}"/>
    <hyperlink ref="F116" r:id="rId5" xr:uid="{00000000-0004-0000-0200-000004000000}"/>
    <hyperlink ref="F122" r:id="rId6" xr:uid="{00000000-0004-0000-0200-000005000000}"/>
    <hyperlink ref="F124" r:id="rId7" xr:uid="{00000000-0004-0000-0200-000006000000}"/>
    <hyperlink ref="F128" r:id="rId8" xr:uid="{00000000-0004-0000-0200-000007000000}"/>
    <hyperlink ref="F136" r:id="rId9" xr:uid="{00000000-0004-0000-0200-000008000000}"/>
    <hyperlink ref="F141" r:id="rId10" xr:uid="{00000000-0004-0000-0200-000009000000}"/>
    <hyperlink ref="F149" r:id="rId11" xr:uid="{00000000-0004-0000-0200-00000A000000}"/>
    <hyperlink ref="F152" r:id="rId12" xr:uid="{00000000-0004-0000-0200-00000B000000}"/>
    <hyperlink ref="F155" r:id="rId13" xr:uid="{00000000-0004-0000-0200-00000C000000}"/>
    <hyperlink ref="F158" r:id="rId14" xr:uid="{00000000-0004-0000-0200-00000D000000}"/>
    <hyperlink ref="F161" r:id="rId15" xr:uid="{00000000-0004-0000-0200-00000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2:BM143"/>
  <sheetViews>
    <sheetView showGridLines="0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AT2" s="20" t="s">
        <v>95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33" t="str">
        <f>'Rekapitulace stavby'!K6</f>
        <v>Předávací stanice, Budovcova 1325</v>
      </c>
      <c r="F7" s="534"/>
      <c r="G7" s="534"/>
      <c r="H7" s="534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33" t="s">
        <v>124</v>
      </c>
      <c r="F9" s="535"/>
      <c r="G9" s="535"/>
      <c r="H9" s="535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36" t="s">
        <v>491</v>
      </c>
      <c r="F11" s="535"/>
      <c r="G11" s="535"/>
      <c r="H11" s="535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37" t="str">
        <f>'Rekapitulace stavby'!E14</f>
        <v>Vyplň údaj</v>
      </c>
      <c r="F20" s="538"/>
      <c r="G20" s="538"/>
      <c r="H20" s="538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19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492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39" t="s">
        <v>40</v>
      </c>
      <c r="F29" s="539"/>
      <c r="G29" s="539"/>
      <c r="H29" s="53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ROUND(J92,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ROUND((SUM(BE92:BE142)),  2)</f>
        <v>0</v>
      </c>
      <c r="G35" s="37"/>
      <c r="H35" s="37"/>
      <c r="I35" s="127">
        <v>0.21</v>
      </c>
      <c r="J35" s="126">
        <f>ROUND(((SUM(BE92:BE142))*I35),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ROUND((SUM(BF92:BF142)),  2)</f>
        <v>0</v>
      </c>
      <c r="G36" s="37"/>
      <c r="H36" s="37"/>
      <c r="I36" s="127">
        <v>0.12</v>
      </c>
      <c r="J36" s="126">
        <f>ROUND(((SUM(BF92:BF142))*I36),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ROUND((SUM(BG92:BG142)),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ROUND((SUM(BH92:BH142)),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ROUND((SUM(BI92:BI142)),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1" t="str">
        <f>E7</f>
        <v>Předávací stanice, Budovcova 1325</v>
      </c>
      <c r="F50" s="532"/>
      <c r="G50" s="532"/>
      <c r="H50" s="53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1" t="s">
        <v>124</v>
      </c>
      <c r="F52" s="530"/>
      <c r="G52" s="530"/>
      <c r="H52" s="530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1" t="str">
        <f>E11</f>
        <v>SO 01_D.1.4 - Elektroinstalace - Přívod do PS 1325 z PS 1152</v>
      </c>
      <c r="F54" s="530"/>
      <c r="G54" s="530"/>
      <c r="H54" s="530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>Miroslav Juřík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J92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J93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137</v>
      </c>
      <c r="E65" s="151"/>
      <c r="F65" s="151"/>
      <c r="G65" s="151"/>
      <c r="H65" s="151"/>
      <c r="I65" s="151"/>
      <c r="J65" s="152">
        <f>J94</f>
        <v>0</v>
      </c>
      <c r="K65" s="100"/>
      <c r="L65" s="153"/>
    </row>
    <row r="66" spans="1:31" s="9" customFormat="1" ht="24.95" customHeight="1" x14ac:dyDescent="0.2">
      <c r="B66" s="143"/>
      <c r="C66" s="144"/>
      <c r="D66" s="145" t="s">
        <v>140</v>
      </c>
      <c r="E66" s="146"/>
      <c r="F66" s="146"/>
      <c r="G66" s="146"/>
      <c r="H66" s="146"/>
      <c r="I66" s="146"/>
      <c r="J66" s="147">
        <f>J97</f>
        <v>0</v>
      </c>
      <c r="K66" s="144"/>
      <c r="L66" s="148"/>
    </row>
    <row r="67" spans="1:31" s="10" customFormat="1" ht="19.899999999999999" customHeight="1" x14ac:dyDescent="0.2">
      <c r="B67" s="149"/>
      <c r="C67" s="100"/>
      <c r="D67" s="150" t="s">
        <v>493</v>
      </c>
      <c r="E67" s="151"/>
      <c r="F67" s="151"/>
      <c r="G67" s="151"/>
      <c r="H67" s="151"/>
      <c r="I67" s="151"/>
      <c r="J67" s="152">
        <f>J98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494</v>
      </c>
      <c r="E68" s="151"/>
      <c r="F68" s="151"/>
      <c r="G68" s="151"/>
      <c r="H68" s="151"/>
      <c r="I68" s="151"/>
      <c r="J68" s="152">
        <f>J125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495</v>
      </c>
      <c r="E69" s="151"/>
      <c r="F69" s="151"/>
      <c r="G69" s="151"/>
      <c r="H69" s="151"/>
      <c r="I69" s="151"/>
      <c r="J69" s="152">
        <f>J134</f>
        <v>0</v>
      </c>
      <c r="K69" s="100"/>
      <c r="L69" s="153"/>
    </row>
    <row r="70" spans="1:31" s="9" customFormat="1" ht="24.95" customHeight="1" x14ac:dyDescent="0.2">
      <c r="B70" s="143"/>
      <c r="C70" s="144"/>
      <c r="D70" s="145" t="s">
        <v>143</v>
      </c>
      <c r="E70" s="146"/>
      <c r="F70" s="146"/>
      <c r="G70" s="146"/>
      <c r="H70" s="146"/>
      <c r="I70" s="146"/>
      <c r="J70" s="147">
        <f>J139</f>
        <v>0</v>
      </c>
      <c r="K70" s="144"/>
      <c r="L70" s="148"/>
    </row>
    <row r="71" spans="1:31" s="2" customFormat="1" ht="21.75" customHeight="1" x14ac:dyDescent="0.2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6.95" customHeight="1" x14ac:dyDescent="0.2">
      <c r="A72" s="37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6" spans="1:31" s="2" customFormat="1" ht="6.95" customHeight="1" x14ac:dyDescent="0.2">
      <c r="A76" s="37"/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24.95" customHeight="1" x14ac:dyDescent="0.2">
      <c r="A77" s="37"/>
      <c r="B77" s="38"/>
      <c r="C77" s="26" t="s">
        <v>144</v>
      </c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 x14ac:dyDescent="0.2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 x14ac:dyDescent="0.2">
      <c r="A79" s="37"/>
      <c r="B79" s="38"/>
      <c r="C79" s="32" t="s">
        <v>16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6.5" customHeight="1" x14ac:dyDescent="0.2">
      <c r="A80" s="37"/>
      <c r="B80" s="38"/>
      <c r="C80" s="39"/>
      <c r="D80" s="39"/>
      <c r="E80" s="531" t="str">
        <f>E7</f>
        <v>Předávací stanice, Budovcova 1325</v>
      </c>
      <c r="F80" s="532"/>
      <c r="G80" s="532"/>
      <c r="H80" s="532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" customFormat="1" ht="12" customHeight="1" x14ac:dyDescent="0.2">
      <c r="B81" s="24"/>
      <c r="C81" s="32" t="s">
        <v>123</v>
      </c>
      <c r="D81" s="25"/>
      <c r="E81" s="25"/>
      <c r="F81" s="25"/>
      <c r="G81" s="25"/>
      <c r="H81" s="25"/>
      <c r="I81" s="25"/>
      <c r="J81" s="25"/>
      <c r="K81" s="25"/>
      <c r="L81" s="23"/>
    </row>
    <row r="82" spans="1:65" s="2" customFormat="1" ht="16.5" customHeight="1" x14ac:dyDescent="0.2">
      <c r="A82" s="37"/>
      <c r="B82" s="38"/>
      <c r="C82" s="39"/>
      <c r="D82" s="39"/>
      <c r="E82" s="531" t="s">
        <v>124</v>
      </c>
      <c r="F82" s="530"/>
      <c r="G82" s="530"/>
      <c r="H82" s="530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 x14ac:dyDescent="0.2">
      <c r="A83" s="37"/>
      <c r="B83" s="38"/>
      <c r="C83" s="32" t="s">
        <v>125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6.5" customHeight="1" x14ac:dyDescent="0.2">
      <c r="A84" s="37"/>
      <c r="B84" s="38"/>
      <c r="C84" s="39"/>
      <c r="D84" s="39"/>
      <c r="E84" s="491" t="str">
        <f>E11</f>
        <v>SO 01_D.1.4 - Elektroinstalace - Přívod do PS 1325 z PS 1152</v>
      </c>
      <c r="F84" s="530"/>
      <c r="G84" s="530"/>
      <c r="H84" s="530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6.95" customHeight="1" x14ac:dyDescent="0.2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2" customHeight="1" x14ac:dyDescent="0.2">
      <c r="A86" s="37"/>
      <c r="B86" s="38"/>
      <c r="C86" s="32" t="s">
        <v>21</v>
      </c>
      <c r="D86" s="39"/>
      <c r="E86" s="39"/>
      <c r="F86" s="30" t="str">
        <f>F14</f>
        <v>Poděbrady, ulice: Budovcova, Jižní, Žižkova</v>
      </c>
      <c r="G86" s="39"/>
      <c r="H86" s="39"/>
      <c r="I86" s="32" t="s">
        <v>23</v>
      </c>
      <c r="J86" s="62" t="str">
        <f>IF(J14="","",J14)</f>
        <v>15. 12. 2024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6.95" customHeight="1" x14ac:dyDescent="0.2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40.15" customHeight="1" x14ac:dyDescent="0.2">
      <c r="A88" s="37"/>
      <c r="B88" s="38"/>
      <c r="C88" s="32" t="s">
        <v>25</v>
      </c>
      <c r="D88" s="39"/>
      <c r="E88" s="39"/>
      <c r="F88" s="30" t="str">
        <f>E17</f>
        <v>Město Poděbrady,Jiřího nám. 20/I,29031 Poděbrady</v>
      </c>
      <c r="G88" s="39"/>
      <c r="H88" s="39"/>
      <c r="I88" s="32" t="s">
        <v>32</v>
      </c>
      <c r="J88" s="35" t="str">
        <f>E23</f>
        <v>TZB Kladno s.r.o.,Třebízského 466, 273 09, Kladno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 x14ac:dyDescent="0.2">
      <c r="A89" s="37"/>
      <c r="B89" s="38"/>
      <c r="C89" s="32" t="s">
        <v>30</v>
      </c>
      <c r="D89" s="39"/>
      <c r="E89" s="39"/>
      <c r="F89" s="30" t="str">
        <f>IF(E20="","",E20)</f>
        <v>Vyplň údaj</v>
      </c>
      <c r="G89" s="39"/>
      <c r="H89" s="39"/>
      <c r="I89" s="32" t="s">
        <v>36</v>
      </c>
      <c r="J89" s="35" t="str">
        <f>E26</f>
        <v>Miroslav Juřík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0.3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11" customFormat="1" ht="29.25" customHeight="1" x14ac:dyDescent="0.2">
      <c r="A91" s="154"/>
      <c r="B91" s="155"/>
      <c r="C91" s="156" t="s">
        <v>145</v>
      </c>
      <c r="D91" s="157" t="s">
        <v>60</v>
      </c>
      <c r="E91" s="157" t="s">
        <v>56</v>
      </c>
      <c r="F91" s="157" t="s">
        <v>57</v>
      </c>
      <c r="G91" s="157" t="s">
        <v>146</v>
      </c>
      <c r="H91" s="157" t="s">
        <v>147</v>
      </c>
      <c r="I91" s="157" t="s">
        <v>148</v>
      </c>
      <c r="J91" s="157" t="s">
        <v>129</v>
      </c>
      <c r="K91" s="158" t="s">
        <v>149</v>
      </c>
      <c r="L91" s="159"/>
      <c r="M91" s="71" t="s">
        <v>19</v>
      </c>
      <c r="N91" s="72" t="s">
        <v>45</v>
      </c>
      <c r="O91" s="72" t="s">
        <v>150</v>
      </c>
      <c r="P91" s="72" t="s">
        <v>151</v>
      </c>
      <c r="Q91" s="72" t="s">
        <v>152</v>
      </c>
      <c r="R91" s="72" t="s">
        <v>153</v>
      </c>
      <c r="S91" s="72" t="s">
        <v>154</v>
      </c>
      <c r="T91" s="73" t="s">
        <v>155</v>
      </c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</row>
    <row r="92" spans="1:65" s="2" customFormat="1" ht="22.9" customHeight="1" x14ac:dyDescent="0.25">
      <c r="A92" s="37"/>
      <c r="B92" s="38"/>
      <c r="C92" s="78" t="s">
        <v>156</v>
      </c>
      <c r="D92" s="39"/>
      <c r="E92" s="39"/>
      <c r="F92" s="39"/>
      <c r="G92" s="39"/>
      <c r="H92" s="39"/>
      <c r="I92" s="39"/>
      <c r="J92" s="160">
        <f>BK92</f>
        <v>0</v>
      </c>
      <c r="K92" s="39"/>
      <c r="L92" s="42"/>
      <c r="M92" s="74"/>
      <c r="N92" s="161"/>
      <c r="O92" s="75"/>
      <c r="P92" s="162">
        <f>P93+P97+P139</f>
        <v>0</v>
      </c>
      <c r="Q92" s="75"/>
      <c r="R92" s="162">
        <f>R93+R97+R139</f>
        <v>0</v>
      </c>
      <c r="S92" s="75"/>
      <c r="T92" s="163">
        <f>T93+T97+T139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74</v>
      </c>
      <c r="AU92" s="20" t="s">
        <v>130</v>
      </c>
      <c r="BK92" s="164">
        <f>BK93+BK97+BK139</f>
        <v>0</v>
      </c>
    </row>
    <row r="93" spans="1:65" s="12" customFormat="1" ht="25.9" customHeight="1" x14ac:dyDescent="0.2">
      <c r="B93" s="165"/>
      <c r="C93" s="166"/>
      <c r="D93" s="167" t="s">
        <v>74</v>
      </c>
      <c r="E93" s="168" t="s">
        <v>157</v>
      </c>
      <c r="F93" s="168" t="s">
        <v>158</v>
      </c>
      <c r="G93" s="166"/>
      <c r="H93" s="166"/>
      <c r="I93" s="169"/>
      <c r="J93" s="170">
        <f>BK93</f>
        <v>0</v>
      </c>
      <c r="K93" s="166"/>
      <c r="L93" s="171"/>
      <c r="M93" s="172"/>
      <c r="N93" s="173"/>
      <c r="O93" s="173"/>
      <c r="P93" s="174">
        <f>P94</f>
        <v>0</v>
      </c>
      <c r="Q93" s="173"/>
      <c r="R93" s="174">
        <f>R94</f>
        <v>0</v>
      </c>
      <c r="S93" s="173"/>
      <c r="T93" s="175">
        <f>T94</f>
        <v>0</v>
      </c>
      <c r="AR93" s="176" t="s">
        <v>82</v>
      </c>
      <c r="AT93" s="177" t="s">
        <v>74</v>
      </c>
      <c r="AU93" s="177" t="s">
        <v>75</v>
      </c>
      <c r="AY93" s="176" t="s">
        <v>159</v>
      </c>
      <c r="BK93" s="178">
        <f>BK94</f>
        <v>0</v>
      </c>
    </row>
    <row r="94" spans="1:65" s="12" customFormat="1" ht="22.9" customHeight="1" x14ac:dyDescent="0.2">
      <c r="B94" s="165"/>
      <c r="C94" s="166"/>
      <c r="D94" s="167" t="s">
        <v>74</v>
      </c>
      <c r="E94" s="179" t="s">
        <v>218</v>
      </c>
      <c r="F94" s="179" t="s">
        <v>268</v>
      </c>
      <c r="G94" s="166"/>
      <c r="H94" s="166"/>
      <c r="I94" s="169"/>
      <c r="J94" s="180">
        <f>BK94</f>
        <v>0</v>
      </c>
      <c r="K94" s="166"/>
      <c r="L94" s="171"/>
      <c r="M94" s="172"/>
      <c r="N94" s="173"/>
      <c r="O94" s="173"/>
      <c r="P94" s="174">
        <f>SUM(P95:P96)</f>
        <v>0</v>
      </c>
      <c r="Q94" s="173"/>
      <c r="R94" s="174">
        <f>SUM(R95:R96)</f>
        <v>0</v>
      </c>
      <c r="S94" s="173"/>
      <c r="T94" s="175">
        <f>SUM(T95:T96)</f>
        <v>0</v>
      </c>
      <c r="AR94" s="176" t="s">
        <v>82</v>
      </c>
      <c r="AT94" s="177" t="s">
        <v>74</v>
      </c>
      <c r="AU94" s="177" t="s">
        <v>82</v>
      </c>
      <c r="AY94" s="176" t="s">
        <v>159</v>
      </c>
      <c r="BK94" s="178">
        <f>SUM(BK95:BK96)</f>
        <v>0</v>
      </c>
    </row>
    <row r="95" spans="1:65" s="2" customFormat="1" ht="24.2" customHeight="1" x14ac:dyDescent="0.2">
      <c r="A95" s="37"/>
      <c r="B95" s="38"/>
      <c r="C95" s="181" t="s">
        <v>82</v>
      </c>
      <c r="D95" s="181" t="s">
        <v>161</v>
      </c>
      <c r="E95" s="182" t="s">
        <v>496</v>
      </c>
      <c r="F95" s="183" t="s">
        <v>497</v>
      </c>
      <c r="G95" s="184" t="s">
        <v>364</v>
      </c>
      <c r="H95" s="185">
        <v>2</v>
      </c>
      <c r="I95" s="186"/>
      <c r="J95" s="187">
        <f>ROUND(I95*H95,2)</f>
        <v>0</v>
      </c>
      <c r="K95" s="183" t="s">
        <v>165</v>
      </c>
      <c r="L95" s="42"/>
      <c r="M95" s="188" t="s">
        <v>19</v>
      </c>
      <c r="N95" s="189" t="s">
        <v>46</v>
      </c>
      <c r="O95" s="67"/>
      <c r="P95" s="190">
        <f>O95*H95</f>
        <v>0</v>
      </c>
      <c r="Q95" s="190">
        <v>0</v>
      </c>
      <c r="R95" s="190">
        <f>Q95*H95</f>
        <v>0</v>
      </c>
      <c r="S95" s="190">
        <v>0</v>
      </c>
      <c r="T95" s="191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92" t="s">
        <v>166</v>
      </c>
      <c r="AT95" s="192" t="s">
        <v>161</v>
      </c>
      <c r="AU95" s="192" t="s">
        <v>84</v>
      </c>
      <c r="AY95" s="20" t="s">
        <v>159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20" t="s">
        <v>82</v>
      </c>
      <c r="BK95" s="193">
        <f>ROUND(I95*H95,2)</f>
        <v>0</v>
      </c>
      <c r="BL95" s="20" t="s">
        <v>166</v>
      </c>
      <c r="BM95" s="192" t="s">
        <v>84</v>
      </c>
    </row>
    <row r="96" spans="1:65" s="2" customFormat="1" x14ac:dyDescent="0.2">
      <c r="A96" s="37"/>
      <c r="B96" s="38"/>
      <c r="C96" s="39"/>
      <c r="D96" s="194" t="s">
        <v>168</v>
      </c>
      <c r="E96" s="39"/>
      <c r="F96" s="195" t="s">
        <v>498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168</v>
      </c>
      <c r="AU96" s="20" t="s">
        <v>84</v>
      </c>
    </row>
    <row r="97" spans="1:65" s="12" customFormat="1" ht="25.9" customHeight="1" x14ac:dyDescent="0.2">
      <c r="B97" s="165"/>
      <c r="C97" s="166"/>
      <c r="D97" s="167" t="s">
        <v>74</v>
      </c>
      <c r="E97" s="168" t="s">
        <v>331</v>
      </c>
      <c r="F97" s="168" t="s">
        <v>332</v>
      </c>
      <c r="G97" s="166"/>
      <c r="H97" s="166"/>
      <c r="I97" s="169"/>
      <c r="J97" s="170">
        <f>BK97</f>
        <v>0</v>
      </c>
      <c r="K97" s="166"/>
      <c r="L97" s="171"/>
      <c r="M97" s="172"/>
      <c r="N97" s="173"/>
      <c r="O97" s="173"/>
      <c r="P97" s="174">
        <f>P98+P125+P134</f>
        <v>0</v>
      </c>
      <c r="Q97" s="173"/>
      <c r="R97" s="174">
        <f>R98+R125+R134</f>
        <v>0</v>
      </c>
      <c r="S97" s="173"/>
      <c r="T97" s="175">
        <f>T98+T125+T134</f>
        <v>0</v>
      </c>
      <c r="AR97" s="176" t="s">
        <v>84</v>
      </c>
      <c r="AT97" s="177" t="s">
        <v>74</v>
      </c>
      <c r="AU97" s="177" t="s">
        <v>75</v>
      </c>
      <c r="AY97" s="176" t="s">
        <v>159</v>
      </c>
      <c r="BK97" s="178">
        <f>BK98+BK125+BK134</f>
        <v>0</v>
      </c>
    </row>
    <row r="98" spans="1:65" s="12" customFormat="1" ht="22.9" customHeight="1" x14ac:dyDescent="0.2">
      <c r="B98" s="165"/>
      <c r="C98" s="166"/>
      <c r="D98" s="167" t="s">
        <v>74</v>
      </c>
      <c r="E98" s="179" t="s">
        <v>499</v>
      </c>
      <c r="F98" s="179" t="s">
        <v>500</v>
      </c>
      <c r="G98" s="166"/>
      <c r="H98" s="166"/>
      <c r="I98" s="169"/>
      <c r="J98" s="180">
        <f>BK98</f>
        <v>0</v>
      </c>
      <c r="K98" s="166"/>
      <c r="L98" s="171"/>
      <c r="M98" s="172"/>
      <c r="N98" s="173"/>
      <c r="O98" s="173"/>
      <c r="P98" s="174">
        <f>SUM(P99:P124)</f>
        <v>0</v>
      </c>
      <c r="Q98" s="173"/>
      <c r="R98" s="174">
        <f>SUM(R99:R124)</f>
        <v>0</v>
      </c>
      <c r="S98" s="173"/>
      <c r="T98" s="175">
        <f>SUM(T99:T124)</f>
        <v>0</v>
      </c>
      <c r="AR98" s="176" t="s">
        <v>84</v>
      </c>
      <c r="AT98" s="177" t="s">
        <v>74</v>
      </c>
      <c r="AU98" s="177" t="s">
        <v>82</v>
      </c>
      <c r="AY98" s="176" t="s">
        <v>159</v>
      </c>
      <c r="BK98" s="178">
        <f>SUM(BK99:BK124)</f>
        <v>0</v>
      </c>
    </row>
    <row r="99" spans="1:65" s="2" customFormat="1" ht="24.2" customHeight="1" x14ac:dyDescent="0.2">
      <c r="A99" s="37"/>
      <c r="B99" s="38"/>
      <c r="C99" s="181" t="s">
        <v>84</v>
      </c>
      <c r="D99" s="181" t="s">
        <v>161</v>
      </c>
      <c r="E99" s="182" t="s">
        <v>501</v>
      </c>
      <c r="F99" s="183" t="s">
        <v>502</v>
      </c>
      <c r="G99" s="184" t="s">
        <v>265</v>
      </c>
      <c r="H99" s="185">
        <v>20</v>
      </c>
      <c r="I99" s="186"/>
      <c r="J99" s="187">
        <f>ROUND(I99*H99,2)</f>
        <v>0</v>
      </c>
      <c r="K99" s="183" t="s">
        <v>165</v>
      </c>
      <c r="L99" s="42"/>
      <c r="M99" s="188" t="s">
        <v>19</v>
      </c>
      <c r="N99" s="189" t="s">
        <v>46</v>
      </c>
      <c r="O99" s="67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269</v>
      </c>
      <c r="AT99" s="192" t="s">
        <v>161</v>
      </c>
      <c r="AU99" s="192" t="s">
        <v>84</v>
      </c>
      <c r="AY99" s="20" t="s">
        <v>159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82</v>
      </c>
      <c r="BK99" s="193">
        <f>ROUND(I99*H99,2)</f>
        <v>0</v>
      </c>
      <c r="BL99" s="20" t="s">
        <v>269</v>
      </c>
      <c r="BM99" s="192" t="s">
        <v>166</v>
      </c>
    </row>
    <row r="100" spans="1:65" s="2" customFormat="1" x14ac:dyDescent="0.2">
      <c r="A100" s="37"/>
      <c r="B100" s="38"/>
      <c r="C100" s="39"/>
      <c r="D100" s="194" t="s">
        <v>168</v>
      </c>
      <c r="E100" s="39"/>
      <c r="F100" s="195" t="s">
        <v>503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168</v>
      </c>
      <c r="AU100" s="20" t="s">
        <v>84</v>
      </c>
    </row>
    <row r="101" spans="1:65" s="2" customFormat="1" ht="16.5" customHeight="1" x14ac:dyDescent="0.2">
      <c r="A101" s="37"/>
      <c r="B101" s="38"/>
      <c r="C101" s="232" t="s">
        <v>177</v>
      </c>
      <c r="D101" s="232" t="s">
        <v>226</v>
      </c>
      <c r="E101" s="233" t="s">
        <v>504</v>
      </c>
      <c r="F101" s="234" t="s">
        <v>505</v>
      </c>
      <c r="G101" s="235" t="s">
        <v>265</v>
      </c>
      <c r="H101" s="236">
        <v>21</v>
      </c>
      <c r="I101" s="237"/>
      <c r="J101" s="238">
        <f>ROUND(I101*H101,2)</f>
        <v>0</v>
      </c>
      <c r="K101" s="234" t="s">
        <v>165</v>
      </c>
      <c r="L101" s="239"/>
      <c r="M101" s="240" t="s">
        <v>19</v>
      </c>
      <c r="N101" s="241" t="s">
        <v>46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344</v>
      </c>
      <c r="AT101" s="192" t="s">
        <v>226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269</v>
      </c>
      <c r="BM101" s="192" t="s">
        <v>197</v>
      </c>
    </row>
    <row r="102" spans="1:65" s="2" customFormat="1" ht="24.2" customHeight="1" x14ac:dyDescent="0.2">
      <c r="A102" s="37"/>
      <c r="B102" s="38"/>
      <c r="C102" s="181" t="s">
        <v>166</v>
      </c>
      <c r="D102" s="181" t="s">
        <v>161</v>
      </c>
      <c r="E102" s="182" t="s">
        <v>506</v>
      </c>
      <c r="F102" s="183" t="s">
        <v>507</v>
      </c>
      <c r="G102" s="184" t="s">
        <v>265</v>
      </c>
      <c r="H102" s="185">
        <v>48</v>
      </c>
      <c r="I102" s="186"/>
      <c r="J102" s="187">
        <f>ROUND(I102*H102,2)</f>
        <v>0</v>
      </c>
      <c r="K102" s="183" t="s">
        <v>165</v>
      </c>
      <c r="L102" s="42"/>
      <c r="M102" s="188" t="s">
        <v>19</v>
      </c>
      <c r="N102" s="189" t="s">
        <v>46</v>
      </c>
      <c r="O102" s="67"/>
      <c r="P102" s="190">
        <f>O102*H102</f>
        <v>0</v>
      </c>
      <c r="Q102" s="190">
        <v>0</v>
      </c>
      <c r="R102" s="190">
        <f>Q102*H102</f>
        <v>0</v>
      </c>
      <c r="S102" s="190">
        <v>0</v>
      </c>
      <c r="T102" s="191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92" t="s">
        <v>269</v>
      </c>
      <c r="AT102" s="192" t="s">
        <v>161</v>
      </c>
      <c r="AU102" s="192" t="s">
        <v>84</v>
      </c>
      <c r="AY102" s="20" t="s">
        <v>159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20" t="s">
        <v>82</v>
      </c>
      <c r="BK102" s="193">
        <f>ROUND(I102*H102,2)</f>
        <v>0</v>
      </c>
      <c r="BL102" s="20" t="s">
        <v>269</v>
      </c>
      <c r="BM102" s="192" t="s">
        <v>209</v>
      </c>
    </row>
    <row r="103" spans="1:65" s="2" customFormat="1" x14ac:dyDescent="0.2">
      <c r="A103" s="37"/>
      <c r="B103" s="38"/>
      <c r="C103" s="39"/>
      <c r="D103" s="194" t="s">
        <v>168</v>
      </c>
      <c r="E103" s="39"/>
      <c r="F103" s="195" t="s">
        <v>508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168</v>
      </c>
      <c r="AU103" s="20" t="s">
        <v>84</v>
      </c>
    </row>
    <row r="104" spans="1:65" s="2" customFormat="1" ht="24.2" customHeight="1" x14ac:dyDescent="0.2">
      <c r="A104" s="37"/>
      <c r="B104" s="38"/>
      <c r="C104" s="232" t="s">
        <v>191</v>
      </c>
      <c r="D104" s="232" t="s">
        <v>226</v>
      </c>
      <c r="E104" s="233" t="s">
        <v>509</v>
      </c>
      <c r="F104" s="234" t="s">
        <v>510</v>
      </c>
      <c r="G104" s="235" t="s">
        <v>265</v>
      </c>
      <c r="H104" s="236">
        <v>50.4</v>
      </c>
      <c r="I104" s="237"/>
      <c r="J104" s="238">
        <f>ROUND(I104*H104,2)</f>
        <v>0</v>
      </c>
      <c r="K104" s="234" t="s">
        <v>165</v>
      </c>
      <c r="L104" s="239"/>
      <c r="M104" s="240" t="s">
        <v>19</v>
      </c>
      <c r="N104" s="241" t="s">
        <v>46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344</v>
      </c>
      <c r="AT104" s="192" t="s">
        <v>226</v>
      </c>
      <c r="AU104" s="192" t="s">
        <v>84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269</v>
      </c>
      <c r="BM104" s="192" t="s">
        <v>225</v>
      </c>
    </row>
    <row r="105" spans="1:65" s="14" customFormat="1" x14ac:dyDescent="0.2">
      <c r="B105" s="210"/>
      <c r="C105" s="211"/>
      <c r="D105" s="201" t="s">
        <v>170</v>
      </c>
      <c r="E105" s="212" t="s">
        <v>19</v>
      </c>
      <c r="F105" s="213" t="s">
        <v>511</v>
      </c>
      <c r="G105" s="211"/>
      <c r="H105" s="214">
        <v>50.4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170</v>
      </c>
      <c r="AU105" s="220" t="s">
        <v>84</v>
      </c>
      <c r="AV105" s="14" t="s">
        <v>84</v>
      </c>
      <c r="AW105" s="14" t="s">
        <v>35</v>
      </c>
      <c r="AX105" s="14" t="s">
        <v>75</v>
      </c>
      <c r="AY105" s="220" t="s">
        <v>159</v>
      </c>
    </row>
    <row r="106" spans="1:65" s="15" customFormat="1" x14ac:dyDescent="0.2">
      <c r="B106" s="221"/>
      <c r="C106" s="222"/>
      <c r="D106" s="201" t="s">
        <v>170</v>
      </c>
      <c r="E106" s="223" t="s">
        <v>19</v>
      </c>
      <c r="F106" s="224" t="s">
        <v>185</v>
      </c>
      <c r="G106" s="222"/>
      <c r="H106" s="225">
        <v>50.4</v>
      </c>
      <c r="I106" s="226"/>
      <c r="J106" s="222"/>
      <c r="K106" s="222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170</v>
      </c>
      <c r="AU106" s="231" t="s">
        <v>84</v>
      </c>
      <c r="AV106" s="15" t="s">
        <v>166</v>
      </c>
      <c r="AW106" s="15" t="s">
        <v>35</v>
      </c>
      <c r="AX106" s="15" t="s">
        <v>82</v>
      </c>
      <c r="AY106" s="231" t="s">
        <v>159</v>
      </c>
    </row>
    <row r="107" spans="1:65" s="2" customFormat="1" ht="24.2" customHeight="1" x14ac:dyDescent="0.2">
      <c r="A107" s="37"/>
      <c r="B107" s="38"/>
      <c r="C107" s="181" t="s">
        <v>197</v>
      </c>
      <c r="D107" s="181" t="s">
        <v>161</v>
      </c>
      <c r="E107" s="182" t="s">
        <v>512</v>
      </c>
      <c r="F107" s="183" t="s">
        <v>513</v>
      </c>
      <c r="G107" s="184" t="s">
        <v>364</v>
      </c>
      <c r="H107" s="185">
        <v>2</v>
      </c>
      <c r="I107" s="186"/>
      <c r="J107" s="187">
        <f>ROUND(I107*H107,2)</f>
        <v>0</v>
      </c>
      <c r="K107" s="183" t="s">
        <v>165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269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269</v>
      </c>
      <c r="BM107" s="192" t="s">
        <v>8</v>
      </c>
    </row>
    <row r="108" spans="1:65" s="2" customFormat="1" x14ac:dyDescent="0.2">
      <c r="A108" s="37"/>
      <c r="B108" s="38"/>
      <c r="C108" s="39"/>
      <c r="D108" s="194" t="s">
        <v>168</v>
      </c>
      <c r="E108" s="39"/>
      <c r="F108" s="195" t="s">
        <v>514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168</v>
      </c>
      <c r="AU108" s="20" t="s">
        <v>84</v>
      </c>
    </row>
    <row r="109" spans="1:65" s="2" customFormat="1" ht="16.5" customHeight="1" x14ac:dyDescent="0.2">
      <c r="A109" s="37"/>
      <c r="B109" s="38"/>
      <c r="C109" s="232" t="s">
        <v>202</v>
      </c>
      <c r="D109" s="232" t="s">
        <v>226</v>
      </c>
      <c r="E109" s="233" t="s">
        <v>515</v>
      </c>
      <c r="F109" s="234" t="s">
        <v>516</v>
      </c>
      <c r="G109" s="235" t="s">
        <v>364</v>
      </c>
      <c r="H109" s="236">
        <v>2</v>
      </c>
      <c r="I109" s="237"/>
      <c r="J109" s="238">
        <f>ROUND(I109*H109,2)</f>
        <v>0</v>
      </c>
      <c r="K109" s="234" t="s">
        <v>165</v>
      </c>
      <c r="L109" s="239"/>
      <c r="M109" s="240" t="s">
        <v>19</v>
      </c>
      <c r="N109" s="241" t="s">
        <v>46</v>
      </c>
      <c r="O109" s="67"/>
      <c r="P109" s="190">
        <f>O109*H109</f>
        <v>0</v>
      </c>
      <c r="Q109" s="190">
        <v>0</v>
      </c>
      <c r="R109" s="190">
        <f>Q109*H109</f>
        <v>0</v>
      </c>
      <c r="S109" s="190">
        <v>0</v>
      </c>
      <c r="T109" s="191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344</v>
      </c>
      <c r="AT109" s="192" t="s">
        <v>226</v>
      </c>
      <c r="AU109" s="192" t="s">
        <v>84</v>
      </c>
      <c r="AY109" s="20" t="s">
        <v>159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20" t="s">
        <v>82</v>
      </c>
      <c r="BK109" s="193">
        <f>ROUND(I109*H109,2)</f>
        <v>0</v>
      </c>
      <c r="BL109" s="20" t="s">
        <v>269</v>
      </c>
      <c r="BM109" s="192" t="s">
        <v>253</v>
      </c>
    </row>
    <row r="110" spans="1:65" s="2" customFormat="1" ht="24.2" customHeight="1" x14ac:dyDescent="0.2">
      <c r="A110" s="37"/>
      <c r="B110" s="38"/>
      <c r="C110" s="181" t="s">
        <v>209</v>
      </c>
      <c r="D110" s="181" t="s">
        <v>161</v>
      </c>
      <c r="E110" s="182" t="s">
        <v>517</v>
      </c>
      <c r="F110" s="183" t="s">
        <v>518</v>
      </c>
      <c r="G110" s="184" t="s">
        <v>265</v>
      </c>
      <c r="H110" s="185">
        <v>80</v>
      </c>
      <c r="I110" s="186"/>
      <c r="J110" s="187">
        <f>ROUND(I110*H110,2)</f>
        <v>0</v>
      </c>
      <c r="K110" s="183" t="s">
        <v>165</v>
      </c>
      <c r="L110" s="42"/>
      <c r="M110" s="188" t="s">
        <v>19</v>
      </c>
      <c r="N110" s="189" t="s">
        <v>46</v>
      </c>
      <c r="O110" s="67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269</v>
      </c>
      <c r="AT110" s="192" t="s">
        <v>161</v>
      </c>
      <c r="AU110" s="192" t="s">
        <v>84</v>
      </c>
      <c r="AY110" s="20" t="s">
        <v>159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82</v>
      </c>
      <c r="BK110" s="193">
        <f>ROUND(I110*H110,2)</f>
        <v>0</v>
      </c>
      <c r="BL110" s="20" t="s">
        <v>269</v>
      </c>
      <c r="BM110" s="192" t="s">
        <v>269</v>
      </c>
    </row>
    <row r="111" spans="1:65" s="2" customFormat="1" x14ac:dyDescent="0.2">
      <c r="A111" s="37"/>
      <c r="B111" s="38"/>
      <c r="C111" s="39"/>
      <c r="D111" s="194" t="s">
        <v>168</v>
      </c>
      <c r="E111" s="39"/>
      <c r="F111" s="195" t="s">
        <v>519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168</v>
      </c>
      <c r="AU111" s="20" t="s">
        <v>84</v>
      </c>
    </row>
    <row r="112" spans="1:65" s="2" customFormat="1" ht="16.5" customHeight="1" x14ac:dyDescent="0.2">
      <c r="A112" s="37"/>
      <c r="B112" s="38"/>
      <c r="C112" s="232" t="s">
        <v>218</v>
      </c>
      <c r="D112" s="232" t="s">
        <v>226</v>
      </c>
      <c r="E112" s="233" t="s">
        <v>520</v>
      </c>
      <c r="F112" s="234" t="s">
        <v>521</v>
      </c>
      <c r="G112" s="235" t="s">
        <v>265</v>
      </c>
      <c r="H112" s="236">
        <v>92</v>
      </c>
      <c r="I112" s="237"/>
      <c r="J112" s="238">
        <f>ROUND(I112*H112,2)</f>
        <v>0</v>
      </c>
      <c r="K112" s="234" t="s">
        <v>165</v>
      </c>
      <c r="L112" s="239"/>
      <c r="M112" s="240" t="s">
        <v>19</v>
      </c>
      <c r="N112" s="241" t="s">
        <v>46</v>
      </c>
      <c r="O112" s="67"/>
      <c r="P112" s="190">
        <f>O112*H112</f>
        <v>0</v>
      </c>
      <c r="Q112" s="190">
        <v>0</v>
      </c>
      <c r="R112" s="190">
        <f>Q112*H112</f>
        <v>0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344</v>
      </c>
      <c r="AT112" s="192" t="s">
        <v>226</v>
      </c>
      <c r="AU112" s="192" t="s">
        <v>84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279</v>
      </c>
    </row>
    <row r="113" spans="1:65" s="14" customFormat="1" x14ac:dyDescent="0.2">
      <c r="B113" s="210"/>
      <c r="C113" s="211"/>
      <c r="D113" s="201" t="s">
        <v>170</v>
      </c>
      <c r="E113" s="212" t="s">
        <v>19</v>
      </c>
      <c r="F113" s="213" t="s">
        <v>522</v>
      </c>
      <c r="G113" s="211"/>
      <c r="H113" s="214">
        <v>92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170</v>
      </c>
      <c r="AU113" s="220" t="s">
        <v>84</v>
      </c>
      <c r="AV113" s="14" t="s">
        <v>84</v>
      </c>
      <c r="AW113" s="14" t="s">
        <v>35</v>
      </c>
      <c r="AX113" s="14" t="s">
        <v>75</v>
      </c>
      <c r="AY113" s="220" t="s">
        <v>159</v>
      </c>
    </row>
    <row r="114" spans="1:65" s="15" customFormat="1" x14ac:dyDescent="0.2">
      <c r="B114" s="221"/>
      <c r="C114" s="222"/>
      <c r="D114" s="201" t="s">
        <v>170</v>
      </c>
      <c r="E114" s="223" t="s">
        <v>19</v>
      </c>
      <c r="F114" s="224" t="s">
        <v>185</v>
      </c>
      <c r="G114" s="222"/>
      <c r="H114" s="225">
        <v>92</v>
      </c>
      <c r="I114" s="226"/>
      <c r="J114" s="222"/>
      <c r="K114" s="222"/>
      <c r="L114" s="227"/>
      <c r="M114" s="228"/>
      <c r="N114" s="229"/>
      <c r="O114" s="229"/>
      <c r="P114" s="229"/>
      <c r="Q114" s="229"/>
      <c r="R114" s="229"/>
      <c r="S114" s="229"/>
      <c r="T114" s="230"/>
      <c r="AT114" s="231" t="s">
        <v>170</v>
      </c>
      <c r="AU114" s="231" t="s">
        <v>84</v>
      </c>
      <c r="AV114" s="15" t="s">
        <v>166</v>
      </c>
      <c r="AW114" s="15" t="s">
        <v>35</v>
      </c>
      <c r="AX114" s="15" t="s">
        <v>82</v>
      </c>
      <c r="AY114" s="231" t="s">
        <v>159</v>
      </c>
    </row>
    <row r="115" spans="1:65" s="2" customFormat="1" ht="24.2" customHeight="1" x14ac:dyDescent="0.2">
      <c r="A115" s="37"/>
      <c r="B115" s="38"/>
      <c r="C115" s="181" t="s">
        <v>225</v>
      </c>
      <c r="D115" s="181" t="s">
        <v>161</v>
      </c>
      <c r="E115" s="182" t="s">
        <v>523</v>
      </c>
      <c r="F115" s="183" t="s">
        <v>524</v>
      </c>
      <c r="G115" s="184" t="s">
        <v>265</v>
      </c>
      <c r="H115" s="185">
        <v>80</v>
      </c>
      <c r="I115" s="186"/>
      <c r="J115" s="187">
        <f>ROUND(I115*H115,2)</f>
        <v>0</v>
      </c>
      <c r="K115" s="183" t="s">
        <v>165</v>
      </c>
      <c r="L115" s="42"/>
      <c r="M115" s="188" t="s">
        <v>19</v>
      </c>
      <c r="N115" s="189" t="s">
        <v>46</v>
      </c>
      <c r="O115" s="67"/>
      <c r="P115" s="190">
        <f>O115*H115</f>
        <v>0</v>
      </c>
      <c r="Q115" s="190">
        <v>0</v>
      </c>
      <c r="R115" s="190">
        <f>Q115*H115</f>
        <v>0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269</v>
      </c>
      <c r="AT115" s="192" t="s">
        <v>161</v>
      </c>
      <c r="AU115" s="192" t="s">
        <v>84</v>
      </c>
      <c r="AY115" s="20" t="s">
        <v>159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82</v>
      </c>
      <c r="BK115" s="193">
        <f>ROUND(I115*H115,2)</f>
        <v>0</v>
      </c>
      <c r="BL115" s="20" t="s">
        <v>269</v>
      </c>
      <c r="BM115" s="192" t="s">
        <v>291</v>
      </c>
    </row>
    <row r="116" spans="1:65" s="2" customFormat="1" x14ac:dyDescent="0.2">
      <c r="A116" s="37"/>
      <c r="B116" s="38"/>
      <c r="C116" s="39"/>
      <c r="D116" s="194" t="s">
        <v>168</v>
      </c>
      <c r="E116" s="39"/>
      <c r="F116" s="195" t="s">
        <v>525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168</v>
      </c>
      <c r="AU116" s="20" t="s">
        <v>84</v>
      </c>
    </row>
    <row r="117" spans="1:65" s="2" customFormat="1" ht="16.5" customHeight="1" x14ac:dyDescent="0.2">
      <c r="A117" s="37"/>
      <c r="B117" s="38"/>
      <c r="C117" s="232" t="s">
        <v>232</v>
      </c>
      <c r="D117" s="232" t="s">
        <v>226</v>
      </c>
      <c r="E117" s="233" t="s">
        <v>526</v>
      </c>
      <c r="F117" s="234" t="s">
        <v>527</v>
      </c>
      <c r="G117" s="235" t="s">
        <v>265</v>
      </c>
      <c r="H117" s="236">
        <v>92</v>
      </c>
      <c r="I117" s="237"/>
      <c r="J117" s="238">
        <f>ROUND(I117*H117,2)</f>
        <v>0</v>
      </c>
      <c r="K117" s="234" t="s">
        <v>165</v>
      </c>
      <c r="L117" s="239"/>
      <c r="M117" s="240" t="s">
        <v>19</v>
      </c>
      <c r="N117" s="241" t="s">
        <v>46</v>
      </c>
      <c r="O117" s="6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344</v>
      </c>
      <c r="AT117" s="192" t="s">
        <v>226</v>
      </c>
      <c r="AU117" s="192" t="s">
        <v>84</v>
      </c>
      <c r="AY117" s="20" t="s">
        <v>159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82</v>
      </c>
      <c r="BK117" s="193">
        <f>ROUND(I117*H117,2)</f>
        <v>0</v>
      </c>
      <c r="BL117" s="20" t="s">
        <v>269</v>
      </c>
      <c r="BM117" s="192" t="s">
        <v>303</v>
      </c>
    </row>
    <row r="118" spans="1:65" s="14" customFormat="1" x14ac:dyDescent="0.2">
      <c r="B118" s="210"/>
      <c r="C118" s="211"/>
      <c r="D118" s="201" t="s">
        <v>170</v>
      </c>
      <c r="E118" s="212" t="s">
        <v>19</v>
      </c>
      <c r="F118" s="213" t="s">
        <v>522</v>
      </c>
      <c r="G118" s="211"/>
      <c r="H118" s="214">
        <v>92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5" customFormat="1" x14ac:dyDescent="0.2">
      <c r="B119" s="221"/>
      <c r="C119" s="222"/>
      <c r="D119" s="201" t="s">
        <v>170</v>
      </c>
      <c r="E119" s="223" t="s">
        <v>19</v>
      </c>
      <c r="F119" s="224" t="s">
        <v>185</v>
      </c>
      <c r="G119" s="222"/>
      <c r="H119" s="225">
        <v>92</v>
      </c>
      <c r="I119" s="226"/>
      <c r="J119" s="222"/>
      <c r="K119" s="222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170</v>
      </c>
      <c r="AU119" s="231" t="s">
        <v>84</v>
      </c>
      <c r="AV119" s="15" t="s">
        <v>166</v>
      </c>
      <c r="AW119" s="15" t="s">
        <v>35</v>
      </c>
      <c r="AX119" s="15" t="s">
        <v>82</v>
      </c>
      <c r="AY119" s="231" t="s">
        <v>159</v>
      </c>
    </row>
    <row r="120" spans="1:65" s="2" customFormat="1" ht="24.2" customHeight="1" x14ac:dyDescent="0.2">
      <c r="A120" s="37"/>
      <c r="B120" s="38"/>
      <c r="C120" s="181" t="s">
        <v>8</v>
      </c>
      <c r="D120" s="181" t="s">
        <v>161</v>
      </c>
      <c r="E120" s="182" t="s">
        <v>528</v>
      </c>
      <c r="F120" s="183" t="s">
        <v>529</v>
      </c>
      <c r="G120" s="184" t="s">
        <v>265</v>
      </c>
      <c r="H120" s="185">
        <v>80</v>
      </c>
      <c r="I120" s="186"/>
      <c r="J120" s="187">
        <f>ROUND(I120*H120,2)</f>
        <v>0</v>
      </c>
      <c r="K120" s="183" t="s">
        <v>165</v>
      </c>
      <c r="L120" s="42"/>
      <c r="M120" s="188" t="s">
        <v>19</v>
      </c>
      <c r="N120" s="189" t="s">
        <v>46</v>
      </c>
      <c r="O120" s="67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269</v>
      </c>
      <c r="AT120" s="192" t="s">
        <v>161</v>
      </c>
      <c r="AU120" s="192" t="s">
        <v>84</v>
      </c>
      <c r="AY120" s="20" t="s">
        <v>159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20" t="s">
        <v>82</v>
      </c>
      <c r="BK120" s="193">
        <f>ROUND(I120*H120,2)</f>
        <v>0</v>
      </c>
      <c r="BL120" s="20" t="s">
        <v>269</v>
      </c>
      <c r="BM120" s="192" t="s">
        <v>314</v>
      </c>
    </row>
    <row r="121" spans="1:65" s="2" customFormat="1" x14ac:dyDescent="0.2">
      <c r="A121" s="37"/>
      <c r="B121" s="38"/>
      <c r="C121" s="39"/>
      <c r="D121" s="194" t="s">
        <v>168</v>
      </c>
      <c r="E121" s="39"/>
      <c r="F121" s="195" t="s">
        <v>530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168</v>
      </c>
      <c r="AU121" s="20" t="s">
        <v>84</v>
      </c>
    </row>
    <row r="122" spans="1:65" s="2" customFormat="1" ht="16.5" customHeight="1" x14ac:dyDescent="0.2">
      <c r="A122" s="37"/>
      <c r="B122" s="38"/>
      <c r="C122" s="232" t="s">
        <v>245</v>
      </c>
      <c r="D122" s="232" t="s">
        <v>226</v>
      </c>
      <c r="E122" s="233" t="s">
        <v>531</v>
      </c>
      <c r="F122" s="234" t="s">
        <v>532</v>
      </c>
      <c r="G122" s="235" t="s">
        <v>265</v>
      </c>
      <c r="H122" s="236">
        <v>92</v>
      </c>
      <c r="I122" s="237"/>
      <c r="J122" s="238">
        <f>ROUND(I122*H122,2)</f>
        <v>0</v>
      </c>
      <c r="K122" s="234" t="s">
        <v>165</v>
      </c>
      <c r="L122" s="239"/>
      <c r="M122" s="240" t="s">
        <v>19</v>
      </c>
      <c r="N122" s="241" t="s">
        <v>46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344</v>
      </c>
      <c r="AT122" s="192" t="s">
        <v>226</v>
      </c>
      <c r="AU122" s="192" t="s">
        <v>84</v>
      </c>
      <c r="AY122" s="20" t="s">
        <v>159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82</v>
      </c>
      <c r="BK122" s="193">
        <f>ROUND(I122*H122,2)</f>
        <v>0</v>
      </c>
      <c r="BL122" s="20" t="s">
        <v>269</v>
      </c>
      <c r="BM122" s="192" t="s">
        <v>326</v>
      </c>
    </row>
    <row r="123" spans="1:65" s="14" customFormat="1" x14ac:dyDescent="0.2">
      <c r="B123" s="210"/>
      <c r="C123" s="211"/>
      <c r="D123" s="201" t="s">
        <v>170</v>
      </c>
      <c r="E123" s="212" t="s">
        <v>19</v>
      </c>
      <c r="F123" s="213" t="s">
        <v>522</v>
      </c>
      <c r="G123" s="211"/>
      <c r="H123" s="214">
        <v>92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170</v>
      </c>
      <c r="AU123" s="220" t="s">
        <v>84</v>
      </c>
      <c r="AV123" s="14" t="s">
        <v>84</v>
      </c>
      <c r="AW123" s="14" t="s">
        <v>35</v>
      </c>
      <c r="AX123" s="14" t="s">
        <v>75</v>
      </c>
      <c r="AY123" s="220" t="s">
        <v>159</v>
      </c>
    </row>
    <row r="124" spans="1:65" s="15" customFormat="1" x14ac:dyDescent="0.2">
      <c r="B124" s="221"/>
      <c r="C124" s="222"/>
      <c r="D124" s="201" t="s">
        <v>170</v>
      </c>
      <c r="E124" s="223" t="s">
        <v>19</v>
      </c>
      <c r="F124" s="224" t="s">
        <v>185</v>
      </c>
      <c r="G124" s="222"/>
      <c r="H124" s="225">
        <v>92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170</v>
      </c>
      <c r="AU124" s="231" t="s">
        <v>84</v>
      </c>
      <c r="AV124" s="15" t="s">
        <v>166</v>
      </c>
      <c r="AW124" s="15" t="s">
        <v>35</v>
      </c>
      <c r="AX124" s="15" t="s">
        <v>82</v>
      </c>
      <c r="AY124" s="231" t="s">
        <v>159</v>
      </c>
    </row>
    <row r="125" spans="1:65" s="12" customFormat="1" ht="22.9" customHeight="1" x14ac:dyDescent="0.2">
      <c r="B125" s="165"/>
      <c r="C125" s="166"/>
      <c r="D125" s="167" t="s">
        <v>74</v>
      </c>
      <c r="E125" s="179" t="s">
        <v>533</v>
      </c>
      <c r="F125" s="179" t="s">
        <v>534</v>
      </c>
      <c r="G125" s="166"/>
      <c r="H125" s="166"/>
      <c r="I125" s="169"/>
      <c r="J125" s="180">
        <f>BK125</f>
        <v>0</v>
      </c>
      <c r="K125" s="166"/>
      <c r="L125" s="171"/>
      <c r="M125" s="172"/>
      <c r="N125" s="173"/>
      <c r="O125" s="173"/>
      <c r="P125" s="174">
        <f>SUM(P126:P133)</f>
        <v>0</v>
      </c>
      <c r="Q125" s="173"/>
      <c r="R125" s="174">
        <f>SUM(R126:R133)</f>
        <v>0</v>
      </c>
      <c r="S125" s="173"/>
      <c r="T125" s="175">
        <f>SUM(T126:T133)</f>
        <v>0</v>
      </c>
      <c r="AR125" s="176" t="s">
        <v>84</v>
      </c>
      <c r="AT125" s="177" t="s">
        <v>74</v>
      </c>
      <c r="AU125" s="177" t="s">
        <v>82</v>
      </c>
      <c r="AY125" s="176" t="s">
        <v>159</v>
      </c>
      <c r="BK125" s="178">
        <f>SUM(BK126:BK133)</f>
        <v>0</v>
      </c>
    </row>
    <row r="126" spans="1:65" s="2" customFormat="1" ht="16.5" customHeight="1" x14ac:dyDescent="0.2">
      <c r="A126" s="37"/>
      <c r="B126" s="38"/>
      <c r="C126" s="181" t="s">
        <v>253</v>
      </c>
      <c r="D126" s="181" t="s">
        <v>161</v>
      </c>
      <c r="E126" s="182" t="s">
        <v>535</v>
      </c>
      <c r="F126" s="183" t="s">
        <v>536</v>
      </c>
      <c r="G126" s="184" t="s">
        <v>265</v>
      </c>
      <c r="H126" s="185">
        <v>80</v>
      </c>
      <c r="I126" s="186"/>
      <c r="J126" s="187">
        <f>ROUND(I126*H126,2)</f>
        <v>0</v>
      </c>
      <c r="K126" s="183" t="s">
        <v>165</v>
      </c>
      <c r="L126" s="42"/>
      <c r="M126" s="188" t="s">
        <v>19</v>
      </c>
      <c r="N126" s="189" t="s">
        <v>46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269</v>
      </c>
      <c r="AT126" s="192" t="s">
        <v>161</v>
      </c>
      <c r="AU126" s="192" t="s">
        <v>84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269</v>
      </c>
      <c r="BM126" s="192" t="s">
        <v>341</v>
      </c>
    </row>
    <row r="127" spans="1:65" s="2" customFormat="1" x14ac:dyDescent="0.2">
      <c r="A127" s="37"/>
      <c r="B127" s="38"/>
      <c r="C127" s="39"/>
      <c r="D127" s="194" t="s">
        <v>168</v>
      </c>
      <c r="E127" s="39"/>
      <c r="F127" s="195" t="s">
        <v>537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168</v>
      </c>
      <c r="AU127" s="20" t="s">
        <v>84</v>
      </c>
    </row>
    <row r="128" spans="1:65" s="2" customFormat="1" ht="16.5" customHeight="1" x14ac:dyDescent="0.2">
      <c r="A128" s="37"/>
      <c r="B128" s="38"/>
      <c r="C128" s="232" t="s">
        <v>262</v>
      </c>
      <c r="D128" s="232" t="s">
        <v>226</v>
      </c>
      <c r="E128" s="233" t="s">
        <v>538</v>
      </c>
      <c r="F128" s="234" t="s">
        <v>539</v>
      </c>
      <c r="G128" s="235" t="s">
        <v>265</v>
      </c>
      <c r="H128" s="236">
        <v>84</v>
      </c>
      <c r="I128" s="237"/>
      <c r="J128" s="238">
        <f>ROUND(I128*H128,2)</f>
        <v>0</v>
      </c>
      <c r="K128" s="234" t="s">
        <v>165</v>
      </c>
      <c r="L128" s="239"/>
      <c r="M128" s="240" t="s">
        <v>19</v>
      </c>
      <c r="N128" s="241" t="s">
        <v>46</v>
      </c>
      <c r="O128" s="6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344</v>
      </c>
      <c r="AT128" s="192" t="s">
        <v>226</v>
      </c>
      <c r="AU128" s="192" t="s">
        <v>84</v>
      </c>
      <c r="AY128" s="20" t="s">
        <v>159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20" t="s">
        <v>82</v>
      </c>
      <c r="BK128" s="193">
        <f>ROUND(I128*H128,2)</f>
        <v>0</v>
      </c>
      <c r="BL128" s="20" t="s">
        <v>269</v>
      </c>
      <c r="BM128" s="192" t="s">
        <v>352</v>
      </c>
    </row>
    <row r="129" spans="1:65" s="2" customFormat="1" ht="16.5" customHeight="1" x14ac:dyDescent="0.2">
      <c r="A129" s="37"/>
      <c r="B129" s="38"/>
      <c r="C129" s="181" t="s">
        <v>269</v>
      </c>
      <c r="D129" s="181" t="s">
        <v>161</v>
      </c>
      <c r="E129" s="182" t="s">
        <v>540</v>
      </c>
      <c r="F129" s="183" t="s">
        <v>541</v>
      </c>
      <c r="G129" s="184" t="s">
        <v>265</v>
      </c>
      <c r="H129" s="185">
        <v>80</v>
      </c>
      <c r="I129" s="186"/>
      <c r="J129" s="187">
        <f>ROUND(I129*H129,2)</f>
        <v>0</v>
      </c>
      <c r="K129" s="183" t="s">
        <v>165</v>
      </c>
      <c r="L129" s="42"/>
      <c r="M129" s="188" t="s">
        <v>19</v>
      </c>
      <c r="N129" s="189" t="s">
        <v>46</v>
      </c>
      <c r="O129" s="6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269</v>
      </c>
      <c r="AT129" s="192" t="s">
        <v>161</v>
      </c>
      <c r="AU129" s="192" t="s">
        <v>84</v>
      </c>
      <c r="AY129" s="20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20" t="s">
        <v>82</v>
      </c>
      <c r="BK129" s="193">
        <f>ROUND(I129*H129,2)</f>
        <v>0</v>
      </c>
      <c r="BL129" s="20" t="s">
        <v>269</v>
      </c>
      <c r="BM129" s="192" t="s">
        <v>344</v>
      </c>
    </row>
    <row r="130" spans="1:65" s="2" customFormat="1" x14ac:dyDescent="0.2">
      <c r="A130" s="37"/>
      <c r="B130" s="38"/>
      <c r="C130" s="39"/>
      <c r="D130" s="194" t="s">
        <v>168</v>
      </c>
      <c r="E130" s="39"/>
      <c r="F130" s="195" t="s">
        <v>542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168</v>
      </c>
      <c r="AU130" s="20" t="s">
        <v>84</v>
      </c>
    </row>
    <row r="131" spans="1:65" s="2" customFormat="1" ht="16.5" customHeight="1" x14ac:dyDescent="0.2">
      <c r="A131" s="37"/>
      <c r="B131" s="38"/>
      <c r="C131" s="232" t="s">
        <v>274</v>
      </c>
      <c r="D131" s="232" t="s">
        <v>226</v>
      </c>
      <c r="E131" s="233" t="s">
        <v>543</v>
      </c>
      <c r="F131" s="234" t="s">
        <v>544</v>
      </c>
      <c r="G131" s="235" t="s">
        <v>265</v>
      </c>
      <c r="H131" s="236">
        <v>96</v>
      </c>
      <c r="I131" s="237"/>
      <c r="J131" s="238">
        <f>ROUND(I131*H131,2)</f>
        <v>0</v>
      </c>
      <c r="K131" s="234" t="s">
        <v>165</v>
      </c>
      <c r="L131" s="239"/>
      <c r="M131" s="240" t="s">
        <v>19</v>
      </c>
      <c r="N131" s="241" t="s">
        <v>46</v>
      </c>
      <c r="O131" s="6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344</v>
      </c>
      <c r="AT131" s="192" t="s">
        <v>226</v>
      </c>
      <c r="AU131" s="192" t="s">
        <v>84</v>
      </c>
      <c r="AY131" s="20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82</v>
      </c>
      <c r="BK131" s="193">
        <f>ROUND(I131*H131,2)</f>
        <v>0</v>
      </c>
      <c r="BL131" s="20" t="s">
        <v>269</v>
      </c>
      <c r="BM131" s="192" t="s">
        <v>371</v>
      </c>
    </row>
    <row r="132" spans="1:65" s="14" customFormat="1" x14ac:dyDescent="0.2">
      <c r="B132" s="210"/>
      <c r="C132" s="211"/>
      <c r="D132" s="201" t="s">
        <v>170</v>
      </c>
      <c r="E132" s="212" t="s">
        <v>19</v>
      </c>
      <c r="F132" s="213" t="s">
        <v>545</v>
      </c>
      <c r="G132" s="211"/>
      <c r="H132" s="214">
        <v>96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35</v>
      </c>
      <c r="AX132" s="14" t="s">
        <v>75</v>
      </c>
      <c r="AY132" s="220" t="s">
        <v>159</v>
      </c>
    </row>
    <row r="133" spans="1:65" s="15" customFormat="1" x14ac:dyDescent="0.2">
      <c r="B133" s="221"/>
      <c r="C133" s="222"/>
      <c r="D133" s="201" t="s">
        <v>170</v>
      </c>
      <c r="E133" s="223" t="s">
        <v>19</v>
      </c>
      <c r="F133" s="224" t="s">
        <v>185</v>
      </c>
      <c r="G133" s="222"/>
      <c r="H133" s="225">
        <v>96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170</v>
      </c>
      <c r="AU133" s="231" t="s">
        <v>84</v>
      </c>
      <c r="AV133" s="15" t="s">
        <v>166</v>
      </c>
      <c r="AW133" s="15" t="s">
        <v>35</v>
      </c>
      <c r="AX133" s="15" t="s">
        <v>82</v>
      </c>
      <c r="AY133" s="231" t="s">
        <v>159</v>
      </c>
    </row>
    <row r="134" spans="1:65" s="12" customFormat="1" ht="22.9" customHeight="1" x14ac:dyDescent="0.2">
      <c r="B134" s="165"/>
      <c r="C134" s="166"/>
      <c r="D134" s="167" t="s">
        <v>74</v>
      </c>
      <c r="E134" s="179" t="s">
        <v>546</v>
      </c>
      <c r="F134" s="179" t="s">
        <v>547</v>
      </c>
      <c r="G134" s="166"/>
      <c r="H134" s="166"/>
      <c r="I134" s="169"/>
      <c r="J134" s="180">
        <f>BK134</f>
        <v>0</v>
      </c>
      <c r="K134" s="166"/>
      <c r="L134" s="171"/>
      <c r="M134" s="172"/>
      <c r="N134" s="173"/>
      <c r="O134" s="173"/>
      <c r="P134" s="174">
        <f>SUM(P135:P138)</f>
        <v>0</v>
      </c>
      <c r="Q134" s="173"/>
      <c r="R134" s="174">
        <f>SUM(R135:R138)</f>
        <v>0</v>
      </c>
      <c r="S134" s="173"/>
      <c r="T134" s="175">
        <f>SUM(T135:T138)</f>
        <v>0</v>
      </c>
      <c r="AR134" s="176" t="s">
        <v>84</v>
      </c>
      <c r="AT134" s="177" t="s">
        <v>74</v>
      </c>
      <c r="AU134" s="177" t="s">
        <v>82</v>
      </c>
      <c r="AY134" s="176" t="s">
        <v>159</v>
      </c>
      <c r="BK134" s="178">
        <f>SUM(BK135:BK138)</f>
        <v>0</v>
      </c>
    </row>
    <row r="135" spans="1:65" s="2" customFormat="1" ht="21.75" customHeight="1" x14ac:dyDescent="0.2">
      <c r="A135" s="37"/>
      <c r="B135" s="38"/>
      <c r="C135" s="181" t="s">
        <v>279</v>
      </c>
      <c r="D135" s="181" t="s">
        <v>161</v>
      </c>
      <c r="E135" s="182" t="s">
        <v>548</v>
      </c>
      <c r="F135" s="183" t="s">
        <v>549</v>
      </c>
      <c r="G135" s="184" t="s">
        <v>364</v>
      </c>
      <c r="H135" s="185">
        <v>18</v>
      </c>
      <c r="I135" s="186"/>
      <c r="J135" s="187">
        <f>ROUND(I135*H135,2)</f>
        <v>0</v>
      </c>
      <c r="K135" s="183" t="s">
        <v>165</v>
      </c>
      <c r="L135" s="42"/>
      <c r="M135" s="188" t="s">
        <v>19</v>
      </c>
      <c r="N135" s="189" t="s">
        <v>46</v>
      </c>
      <c r="O135" s="6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269</v>
      </c>
      <c r="AT135" s="192" t="s">
        <v>161</v>
      </c>
      <c r="AU135" s="192" t="s">
        <v>84</v>
      </c>
      <c r="AY135" s="20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82</v>
      </c>
      <c r="BK135" s="193">
        <f>ROUND(I135*H135,2)</f>
        <v>0</v>
      </c>
      <c r="BL135" s="20" t="s">
        <v>269</v>
      </c>
      <c r="BM135" s="192" t="s">
        <v>384</v>
      </c>
    </row>
    <row r="136" spans="1:65" s="2" customFormat="1" x14ac:dyDescent="0.2">
      <c r="A136" s="37"/>
      <c r="B136" s="38"/>
      <c r="C136" s="39"/>
      <c r="D136" s="194" t="s">
        <v>168</v>
      </c>
      <c r="E136" s="39"/>
      <c r="F136" s="195" t="s">
        <v>550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168</v>
      </c>
      <c r="AU136" s="20" t="s">
        <v>84</v>
      </c>
    </row>
    <row r="137" spans="1:65" s="2" customFormat="1" ht="21.75" customHeight="1" x14ac:dyDescent="0.2">
      <c r="A137" s="37"/>
      <c r="B137" s="38"/>
      <c r="C137" s="181" t="s">
        <v>284</v>
      </c>
      <c r="D137" s="181" t="s">
        <v>161</v>
      </c>
      <c r="E137" s="182" t="s">
        <v>551</v>
      </c>
      <c r="F137" s="183" t="s">
        <v>552</v>
      </c>
      <c r="G137" s="184" t="s">
        <v>364</v>
      </c>
      <c r="H137" s="185">
        <v>2</v>
      </c>
      <c r="I137" s="186"/>
      <c r="J137" s="187">
        <f>ROUND(I137*H137,2)</f>
        <v>0</v>
      </c>
      <c r="K137" s="183" t="s">
        <v>165</v>
      </c>
      <c r="L137" s="42"/>
      <c r="M137" s="188" t="s">
        <v>19</v>
      </c>
      <c r="N137" s="189" t="s">
        <v>46</v>
      </c>
      <c r="O137" s="6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269</v>
      </c>
      <c r="AT137" s="192" t="s">
        <v>161</v>
      </c>
      <c r="AU137" s="192" t="s">
        <v>84</v>
      </c>
      <c r="AY137" s="20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82</v>
      </c>
      <c r="BK137" s="193">
        <f>ROUND(I137*H137,2)</f>
        <v>0</v>
      </c>
      <c r="BL137" s="20" t="s">
        <v>269</v>
      </c>
      <c r="BM137" s="192" t="s">
        <v>553</v>
      </c>
    </row>
    <row r="138" spans="1:65" s="2" customFormat="1" x14ac:dyDescent="0.2">
      <c r="A138" s="37"/>
      <c r="B138" s="38"/>
      <c r="C138" s="39"/>
      <c r="D138" s="194" t="s">
        <v>168</v>
      </c>
      <c r="E138" s="39"/>
      <c r="F138" s="195" t="s">
        <v>554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168</v>
      </c>
      <c r="AU138" s="20" t="s">
        <v>84</v>
      </c>
    </row>
    <row r="139" spans="1:65" s="12" customFormat="1" ht="25.9" customHeight="1" x14ac:dyDescent="0.2">
      <c r="B139" s="165"/>
      <c r="C139" s="166"/>
      <c r="D139" s="167" t="s">
        <v>74</v>
      </c>
      <c r="E139" s="168" t="s">
        <v>389</v>
      </c>
      <c r="F139" s="168" t="s">
        <v>390</v>
      </c>
      <c r="G139" s="166"/>
      <c r="H139" s="166"/>
      <c r="I139" s="169"/>
      <c r="J139" s="170">
        <f>BK139</f>
        <v>0</v>
      </c>
      <c r="K139" s="166"/>
      <c r="L139" s="171"/>
      <c r="M139" s="172"/>
      <c r="N139" s="173"/>
      <c r="O139" s="173"/>
      <c r="P139" s="174">
        <f>SUM(P140:P142)</f>
        <v>0</v>
      </c>
      <c r="Q139" s="173"/>
      <c r="R139" s="174">
        <f>SUM(R140:R142)</f>
        <v>0</v>
      </c>
      <c r="S139" s="173"/>
      <c r="T139" s="175">
        <f>SUM(T140:T142)</f>
        <v>0</v>
      </c>
      <c r="AR139" s="176" t="s">
        <v>166</v>
      </c>
      <c r="AT139" s="177" t="s">
        <v>74</v>
      </c>
      <c r="AU139" s="177" t="s">
        <v>75</v>
      </c>
      <c r="AY139" s="176" t="s">
        <v>159</v>
      </c>
      <c r="BK139" s="178">
        <f>SUM(BK140:BK142)</f>
        <v>0</v>
      </c>
    </row>
    <row r="140" spans="1:65" s="2" customFormat="1" ht="16.5" customHeight="1" x14ac:dyDescent="0.2">
      <c r="A140" s="37"/>
      <c r="B140" s="38"/>
      <c r="C140" s="181" t="s">
        <v>291</v>
      </c>
      <c r="D140" s="181" t="s">
        <v>161</v>
      </c>
      <c r="E140" s="182" t="s">
        <v>555</v>
      </c>
      <c r="F140" s="183" t="s">
        <v>556</v>
      </c>
      <c r="G140" s="184" t="s">
        <v>394</v>
      </c>
      <c r="H140" s="185">
        <v>5</v>
      </c>
      <c r="I140" s="186"/>
      <c r="J140" s="187">
        <f>ROUND(I140*H140,2)</f>
        <v>0</v>
      </c>
      <c r="K140" s="183" t="s">
        <v>165</v>
      </c>
      <c r="L140" s="42"/>
      <c r="M140" s="188" t="s">
        <v>19</v>
      </c>
      <c r="N140" s="189" t="s">
        <v>46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557</v>
      </c>
      <c r="AT140" s="192" t="s">
        <v>161</v>
      </c>
      <c r="AU140" s="192" t="s">
        <v>82</v>
      </c>
      <c r="AY140" s="20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82</v>
      </c>
      <c r="BK140" s="193">
        <f>ROUND(I140*H140,2)</f>
        <v>0</v>
      </c>
      <c r="BL140" s="20" t="s">
        <v>557</v>
      </c>
      <c r="BM140" s="192" t="s">
        <v>558</v>
      </c>
    </row>
    <row r="141" spans="1:65" s="2" customFormat="1" x14ac:dyDescent="0.2">
      <c r="A141" s="37"/>
      <c r="B141" s="38"/>
      <c r="C141" s="39"/>
      <c r="D141" s="194" t="s">
        <v>168</v>
      </c>
      <c r="E141" s="39"/>
      <c r="F141" s="195" t="s">
        <v>559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168</v>
      </c>
      <c r="AU141" s="20" t="s">
        <v>82</v>
      </c>
    </row>
    <row r="142" spans="1:65" s="2" customFormat="1" ht="19.5" x14ac:dyDescent="0.2">
      <c r="A142" s="37"/>
      <c r="B142" s="38"/>
      <c r="C142" s="39"/>
      <c r="D142" s="201" t="s">
        <v>475</v>
      </c>
      <c r="E142" s="39"/>
      <c r="F142" s="245" t="s">
        <v>560</v>
      </c>
      <c r="G142" s="39"/>
      <c r="H142" s="39"/>
      <c r="I142" s="196"/>
      <c r="J142" s="39"/>
      <c r="K142" s="39"/>
      <c r="L142" s="42"/>
      <c r="M142" s="246"/>
      <c r="N142" s="247"/>
      <c r="O142" s="248"/>
      <c r="P142" s="248"/>
      <c r="Q142" s="248"/>
      <c r="R142" s="248"/>
      <c r="S142" s="248"/>
      <c r="T142" s="249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475</v>
      </c>
      <c r="AU142" s="20" t="s">
        <v>82</v>
      </c>
    </row>
    <row r="143" spans="1:65" s="2" customFormat="1" ht="6.95" customHeight="1" x14ac:dyDescent="0.2">
      <c r="A143" s="37"/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42"/>
      <c r="M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</sheetData>
  <sheetProtection algorithmName="SHA-512" hashValue="b2jh9RK+eWkTJ5+vHGSy363TeinSEQn66/XTQDsetMJhhpX0slqpeA7bc4pS2jNF7xYG1VpW5nXGiQ4CnfgnsQ==" saltValue="GZ1XSWT7v1HDyR17vqu2Ytf2DmbR95a6apKw9WfoMaM3UgQuqT3GHqw9WRGuSBKt+JiHN/UueFwsnQ5QbyaQ7A==" spinCount="100000" sheet="1" objects="1" scenarios="1" formatColumns="0" formatRows="0" autoFilter="0"/>
  <autoFilter ref="C91:K142" xr:uid="{00000000-0009-0000-0000-000003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300-000000000000}"/>
    <hyperlink ref="F100" r:id="rId2" xr:uid="{00000000-0004-0000-0300-000001000000}"/>
    <hyperlink ref="F103" r:id="rId3" xr:uid="{00000000-0004-0000-0300-000002000000}"/>
    <hyperlink ref="F108" r:id="rId4" xr:uid="{00000000-0004-0000-0300-000003000000}"/>
    <hyperlink ref="F111" r:id="rId5" xr:uid="{00000000-0004-0000-0300-000004000000}"/>
    <hyperlink ref="F116" r:id="rId6" xr:uid="{00000000-0004-0000-0300-000005000000}"/>
    <hyperlink ref="F121" r:id="rId7" xr:uid="{00000000-0004-0000-0300-000006000000}"/>
    <hyperlink ref="F127" r:id="rId8" xr:uid="{00000000-0004-0000-0300-000007000000}"/>
    <hyperlink ref="F130" r:id="rId9" xr:uid="{00000000-0004-0000-0300-000008000000}"/>
    <hyperlink ref="F136" r:id="rId10" xr:uid="{00000000-0004-0000-0300-000009000000}"/>
    <hyperlink ref="F138" r:id="rId11" xr:uid="{00000000-0004-0000-0300-00000A000000}"/>
    <hyperlink ref="F141" r:id="rId12" xr:uid="{00000000-0004-0000-03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2:BM301"/>
  <sheetViews>
    <sheetView showGridLines="0" topLeftCell="A271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AT2" s="20" t="s">
        <v>101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33" t="str">
        <f>'Rekapitulace stavby'!K6</f>
        <v>Předávací stanice, Budovcova 1325</v>
      </c>
      <c r="F7" s="534"/>
      <c r="G7" s="534"/>
      <c r="H7" s="534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33" t="s">
        <v>561</v>
      </c>
      <c r="F9" s="535"/>
      <c r="G9" s="535"/>
      <c r="H9" s="535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36" t="s">
        <v>562</v>
      </c>
      <c r="F11" s="535"/>
      <c r="G11" s="535"/>
      <c r="H11" s="535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37" t="str">
        <f>'Rekapitulace stavby'!E14</f>
        <v>Vyplň údaj</v>
      </c>
      <c r="F20" s="538"/>
      <c r="G20" s="538"/>
      <c r="H20" s="538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39" t="s">
        <v>40</v>
      </c>
      <c r="F29" s="539"/>
      <c r="G29" s="539"/>
      <c r="H29" s="53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ROUND(J98,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ROUND((SUM(BE98:BE300)),  2)</f>
        <v>0</v>
      </c>
      <c r="G35" s="37"/>
      <c r="H35" s="37"/>
      <c r="I35" s="127">
        <v>0.21</v>
      </c>
      <c r="J35" s="126">
        <f>ROUND(((SUM(BE98:BE300))*I35),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ROUND((SUM(BF98:BF300)),  2)</f>
        <v>0</v>
      </c>
      <c r="G36" s="37"/>
      <c r="H36" s="37"/>
      <c r="I36" s="127">
        <v>0.12</v>
      </c>
      <c r="J36" s="126">
        <f>ROUND(((SUM(BF98:BF300))*I36),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ROUND((SUM(BG98:BG300)),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ROUND((SUM(BH98:BH300)),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ROUND((SUM(BI98:BI300)),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1" t="str">
        <f>E7</f>
        <v>Předávací stanice, Budovcova 1325</v>
      </c>
      <c r="F50" s="532"/>
      <c r="G50" s="532"/>
      <c r="H50" s="53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1" t="s">
        <v>561</v>
      </c>
      <c r="F52" s="530"/>
      <c r="G52" s="530"/>
      <c r="H52" s="530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1" t="str">
        <f>E11</f>
        <v>SO 02_D.1.1 - Architektonicko-stavební řešení</v>
      </c>
      <c r="F54" s="530"/>
      <c r="G54" s="530"/>
      <c r="H54" s="530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J98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J99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563</v>
      </c>
      <c r="E65" s="151"/>
      <c r="F65" s="151"/>
      <c r="G65" s="151"/>
      <c r="H65" s="151"/>
      <c r="I65" s="151"/>
      <c r="J65" s="152">
        <f>J100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135</v>
      </c>
      <c r="E66" s="151"/>
      <c r="F66" s="151"/>
      <c r="G66" s="151"/>
      <c r="H66" s="151"/>
      <c r="I66" s="151"/>
      <c r="J66" s="152">
        <f>J106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137</v>
      </c>
      <c r="E67" s="151"/>
      <c r="F67" s="151"/>
      <c r="G67" s="151"/>
      <c r="H67" s="151"/>
      <c r="I67" s="151"/>
      <c r="J67" s="152">
        <f>J153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564</v>
      </c>
      <c r="E68" s="151"/>
      <c r="F68" s="151"/>
      <c r="G68" s="151"/>
      <c r="H68" s="151"/>
      <c r="I68" s="151"/>
      <c r="J68" s="152">
        <f>J214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139</v>
      </c>
      <c r="E69" s="151"/>
      <c r="F69" s="151"/>
      <c r="G69" s="151"/>
      <c r="H69" s="151"/>
      <c r="I69" s="151"/>
      <c r="J69" s="152">
        <f>J229</f>
        <v>0</v>
      </c>
      <c r="K69" s="100"/>
      <c r="L69" s="153"/>
    </row>
    <row r="70" spans="1:31" s="9" customFormat="1" ht="24.95" customHeight="1" x14ac:dyDescent="0.2">
      <c r="B70" s="143"/>
      <c r="C70" s="144"/>
      <c r="D70" s="145" t="s">
        <v>140</v>
      </c>
      <c r="E70" s="146"/>
      <c r="F70" s="146"/>
      <c r="G70" s="146"/>
      <c r="H70" s="146"/>
      <c r="I70" s="146"/>
      <c r="J70" s="147">
        <f>J232</f>
        <v>0</v>
      </c>
      <c r="K70" s="144"/>
      <c r="L70" s="148"/>
    </row>
    <row r="71" spans="1:31" s="10" customFormat="1" ht="19.899999999999999" customHeight="1" x14ac:dyDescent="0.2">
      <c r="B71" s="149"/>
      <c r="C71" s="100"/>
      <c r="D71" s="150" t="s">
        <v>141</v>
      </c>
      <c r="E71" s="151"/>
      <c r="F71" s="151"/>
      <c r="G71" s="151"/>
      <c r="H71" s="151"/>
      <c r="I71" s="151"/>
      <c r="J71" s="152">
        <f>J233</f>
        <v>0</v>
      </c>
      <c r="K71" s="100"/>
      <c r="L71" s="153"/>
    </row>
    <row r="72" spans="1:31" s="10" customFormat="1" ht="19.899999999999999" customHeight="1" x14ac:dyDescent="0.2">
      <c r="B72" s="149"/>
      <c r="C72" s="100"/>
      <c r="D72" s="150" t="s">
        <v>565</v>
      </c>
      <c r="E72" s="151"/>
      <c r="F72" s="151"/>
      <c r="G72" s="151"/>
      <c r="H72" s="151"/>
      <c r="I72" s="151"/>
      <c r="J72" s="152">
        <f>J242</f>
        <v>0</v>
      </c>
      <c r="K72" s="100"/>
      <c r="L72" s="153"/>
    </row>
    <row r="73" spans="1:31" s="10" customFormat="1" ht="19.899999999999999" customHeight="1" x14ac:dyDescent="0.2">
      <c r="B73" s="149"/>
      <c r="C73" s="100"/>
      <c r="D73" s="150" t="s">
        <v>142</v>
      </c>
      <c r="E73" s="151"/>
      <c r="F73" s="151"/>
      <c r="G73" s="151"/>
      <c r="H73" s="151"/>
      <c r="I73" s="151"/>
      <c r="J73" s="152">
        <f>J258</f>
        <v>0</v>
      </c>
      <c r="K73" s="100"/>
      <c r="L73" s="153"/>
    </row>
    <row r="74" spans="1:31" s="10" customFormat="1" ht="19.899999999999999" customHeight="1" x14ac:dyDescent="0.2">
      <c r="B74" s="149"/>
      <c r="C74" s="100"/>
      <c r="D74" s="150" t="s">
        <v>566</v>
      </c>
      <c r="E74" s="151"/>
      <c r="F74" s="151"/>
      <c r="G74" s="151"/>
      <c r="H74" s="151"/>
      <c r="I74" s="151"/>
      <c r="J74" s="152">
        <f>J270</f>
        <v>0</v>
      </c>
      <c r="K74" s="100"/>
      <c r="L74" s="153"/>
    </row>
    <row r="75" spans="1:31" s="10" customFormat="1" ht="19.899999999999999" customHeight="1" x14ac:dyDescent="0.2">
      <c r="B75" s="149"/>
      <c r="C75" s="100"/>
      <c r="D75" s="150" t="s">
        <v>567</v>
      </c>
      <c r="E75" s="151"/>
      <c r="F75" s="151"/>
      <c r="G75" s="151"/>
      <c r="H75" s="151"/>
      <c r="I75" s="151"/>
      <c r="J75" s="152">
        <f>J284</f>
        <v>0</v>
      </c>
      <c r="K75" s="100"/>
      <c r="L75" s="153"/>
    </row>
    <row r="76" spans="1:31" s="9" customFormat="1" ht="24.95" customHeight="1" x14ac:dyDescent="0.2">
      <c r="B76" s="143"/>
      <c r="C76" s="144"/>
      <c r="D76" s="145" t="s">
        <v>143</v>
      </c>
      <c r="E76" s="146"/>
      <c r="F76" s="146"/>
      <c r="G76" s="146"/>
      <c r="H76" s="146"/>
      <c r="I76" s="146"/>
      <c r="J76" s="147">
        <f>J296</f>
        <v>0</v>
      </c>
      <c r="K76" s="144"/>
      <c r="L76" s="148"/>
    </row>
    <row r="77" spans="1:31" s="2" customFormat="1" ht="21.75" customHeight="1" x14ac:dyDescent="0.2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 x14ac:dyDescent="0.2">
      <c r="A78" s="37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82" spans="1:31" s="2" customFormat="1" ht="6.95" customHeight="1" x14ac:dyDescent="0.2">
      <c r="A82" s="37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s="2" customFormat="1" ht="24.95" customHeight="1" x14ac:dyDescent="0.2">
      <c r="A83" s="37"/>
      <c r="B83" s="38"/>
      <c r="C83" s="26" t="s">
        <v>144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6.95" customHeight="1" x14ac:dyDescent="0.2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12" customHeight="1" x14ac:dyDescent="0.2">
      <c r="A85" s="37"/>
      <c r="B85" s="38"/>
      <c r="C85" s="32" t="s">
        <v>16</v>
      </c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16.5" customHeight="1" x14ac:dyDescent="0.2">
      <c r="A86" s="37"/>
      <c r="B86" s="38"/>
      <c r="C86" s="39"/>
      <c r="D86" s="39"/>
      <c r="E86" s="531" t="str">
        <f>E7</f>
        <v>Předávací stanice, Budovcova 1325</v>
      </c>
      <c r="F86" s="532"/>
      <c r="G86" s="532"/>
      <c r="H86" s="532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1" customFormat="1" ht="12" customHeight="1" x14ac:dyDescent="0.2">
      <c r="B87" s="24"/>
      <c r="C87" s="32" t="s">
        <v>123</v>
      </c>
      <c r="D87" s="25"/>
      <c r="E87" s="25"/>
      <c r="F87" s="25"/>
      <c r="G87" s="25"/>
      <c r="H87" s="25"/>
      <c r="I87" s="25"/>
      <c r="J87" s="25"/>
      <c r="K87" s="25"/>
      <c r="L87" s="23"/>
    </row>
    <row r="88" spans="1:31" s="2" customFormat="1" ht="16.5" customHeight="1" x14ac:dyDescent="0.2">
      <c r="A88" s="37"/>
      <c r="B88" s="38"/>
      <c r="C88" s="39"/>
      <c r="D88" s="39"/>
      <c r="E88" s="531" t="s">
        <v>561</v>
      </c>
      <c r="F88" s="530"/>
      <c r="G88" s="530"/>
      <c r="H88" s="530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2" customHeight="1" x14ac:dyDescent="0.2">
      <c r="A89" s="37"/>
      <c r="B89" s="38"/>
      <c r="C89" s="32" t="s">
        <v>125</v>
      </c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6.5" customHeight="1" x14ac:dyDescent="0.2">
      <c r="A90" s="37"/>
      <c r="B90" s="38"/>
      <c r="C90" s="39"/>
      <c r="D90" s="39"/>
      <c r="E90" s="491" t="str">
        <f>E11</f>
        <v>SO 02_D.1.1 - Architektonicko-stavební řešení</v>
      </c>
      <c r="F90" s="530"/>
      <c r="G90" s="530"/>
      <c r="H90" s="530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6.95" customHeight="1" x14ac:dyDescent="0.2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 x14ac:dyDescent="0.2">
      <c r="A92" s="37"/>
      <c r="B92" s="38"/>
      <c r="C92" s="32" t="s">
        <v>21</v>
      </c>
      <c r="D92" s="39"/>
      <c r="E92" s="39"/>
      <c r="F92" s="30" t="str">
        <f>F14</f>
        <v>Poděbrady, ulice: Budovcova, Jižní, Žižkova</v>
      </c>
      <c r="G92" s="39"/>
      <c r="H92" s="39"/>
      <c r="I92" s="32" t="s">
        <v>23</v>
      </c>
      <c r="J92" s="62" t="str">
        <f>IF(J14="","",J14)</f>
        <v>15. 12. 2024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6.95" customHeight="1" x14ac:dyDescent="0.2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40.15" customHeight="1" x14ac:dyDescent="0.2">
      <c r="A94" s="37"/>
      <c r="B94" s="38"/>
      <c r="C94" s="32" t="s">
        <v>25</v>
      </c>
      <c r="D94" s="39"/>
      <c r="E94" s="39"/>
      <c r="F94" s="30" t="str">
        <f>E17</f>
        <v>Město Poděbrady,Jiřího nám. 20/I,29031 Poděbrady</v>
      </c>
      <c r="G94" s="39"/>
      <c r="H94" s="39"/>
      <c r="I94" s="32" t="s">
        <v>32</v>
      </c>
      <c r="J94" s="35" t="str">
        <f>E23</f>
        <v>TZB Kladno s.r.o.,Třebízského 466, 273 09, Kladno</v>
      </c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5.2" customHeight="1" x14ac:dyDescent="0.2">
      <c r="A95" s="37"/>
      <c r="B95" s="38"/>
      <c r="C95" s="32" t="s">
        <v>30</v>
      </c>
      <c r="D95" s="39"/>
      <c r="E95" s="39"/>
      <c r="F95" s="30" t="str">
        <f>IF(E20="","",E20)</f>
        <v>Vyplň údaj</v>
      </c>
      <c r="G95" s="39"/>
      <c r="H95" s="39"/>
      <c r="I95" s="32" t="s">
        <v>36</v>
      </c>
      <c r="J95" s="35" t="str">
        <f>E26</f>
        <v xml:space="preserve">Eva Vopalecká 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10.35" customHeight="1" x14ac:dyDescent="0.2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11" customFormat="1" ht="29.25" customHeight="1" x14ac:dyDescent="0.2">
      <c r="A97" s="154"/>
      <c r="B97" s="155"/>
      <c r="C97" s="156" t="s">
        <v>145</v>
      </c>
      <c r="D97" s="157" t="s">
        <v>60</v>
      </c>
      <c r="E97" s="157" t="s">
        <v>56</v>
      </c>
      <c r="F97" s="157" t="s">
        <v>57</v>
      </c>
      <c r="G97" s="157" t="s">
        <v>146</v>
      </c>
      <c r="H97" s="157" t="s">
        <v>147</v>
      </c>
      <c r="I97" s="157" t="s">
        <v>148</v>
      </c>
      <c r="J97" s="157" t="s">
        <v>129</v>
      </c>
      <c r="K97" s="158" t="s">
        <v>149</v>
      </c>
      <c r="L97" s="159"/>
      <c r="M97" s="71" t="s">
        <v>19</v>
      </c>
      <c r="N97" s="72" t="s">
        <v>45</v>
      </c>
      <c r="O97" s="72" t="s">
        <v>150</v>
      </c>
      <c r="P97" s="72" t="s">
        <v>151</v>
      </c>
      <c r="Q97" s="72" t="s">
        <v>152</v>
      </c>
      <c r="R97" s="72" t="s">
        <v>153</v>
      </c>
      <c r="S97" s="72" t="s">
        <v>154</v>
      </c>
      <c r="T97" s="73" t="s">
        <v>155</v>
      </c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</row>
    <row r="98" spans="1:65" s="2" customFormat="1" ht="22.9" customHeight="1" x14ac:dyDescent="0.25">
      <c r="A98" s="37"/>
      <c r="B98" s="38"/>
      <c r="C98" s="78" t="s">
        <v>156</v>
      </c>
      <c r="D98" s="39"/>
      <c r="E98" s="39"/>
      <c r="F98" s="39"/>
      <c r="G98" s="39"/>
      <c r="H98" s="39"/>
      <c r="I98" s="39"/>
      <c r="J98" s="160">
        <f>BK98</f>
        <v>0</v>
      </c>
      <c r="K98" s="39"/>
      <c r="L98" s="42"/>
      <c r="M98" s="74"/>
      <c r="N98" s="161"/>
      <c r="O98" s="75"/>
      <c r="P98" s="162">
        <f>P99+P232+P296</f>
        <v>0</v>
      </c>
      <c r="Q98" s="75"/>
      <c r="R98" s="162">
        <f>R99+R232+R296</f>
        <v>41.325013999999996</v>
      </c>
      <c r="S98" s="75"/>
      <c r="T98" s="163">
        <f>T99+T232+T296</f>
        <v>36.517200000000003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74</v>
      </c>
      <c r="AU98" s="20" t="s">
        <v>130</v>
      </c>
      <c r="BK98" s="164">
        <f>BK99+BK232+BK296</f>
        <v>0</v>
      </c>
    </row>
    <row r="99" spans="1:65" s="12" customFormat="1" ht="25.9" customHeight="1" x14ac:dyDescent="0.2">
      <c r="B99" s="165"/>
      <c r="C99" s="166"/>
      <c r="D99" s="167" t="s">
        <v>74</v>
      </c>
      <c r="E99" s="168" t="s">
        <v>157</v>
      </c>
      <c r="F99" s="168" t="s">
        <v>158</v>
      </c>
      <c r="G99" s="166"/>
      <c r="H99" s="166"/>
      <c r="I99" s="169"/>
      <c r="J99" s="170">
        <f>BK99</f>
        <v>0</v>
      </c>
      <c r="K99" s="166"/>
      <c r="L99" s="171"/>
      <c r="M99" s="172"/>
      <c r="N99" s="173"/>
      <c r="O99" s="173"/>
      <c r="P99" s="174">
        <f>P100+P106+P153+P214+P229</f>
        <v>0</v>
      </c>
      <c r="Q99" s="173"/>
      <c r="R99" s="174">
        <f>R100+R106+R153+R214+R229</f>
        <v>40.617361999999993</v>
      </c>
      <c r="S99" s="173"/>
      <c r="T99" s="175">
        <f>T100+T106+T153+T214+T229</f>
        <v>36.117200000000004</v>
      </c>
      <c r="AR99" s="176" t="s">
        <v>82</v>
      </c>
      <c r="AT99" s="177" t="s">
        <v>74</v>
      </c>
      <c r="AU99" s="177" t="s">
        <v>75</v>
      </c>
      <c r="AY99" s="176" t="s">
        <v>159</v>
      </c>
      <c r="BK99" s="178">
        <f>BK100+BK106+BK153+BK214+BK229</f>
        <v>0</v>
      </c>
    </row>
    <row r="100" spans="1:65" s="12" customFormat="1" ht="22.9" customHeight="1" x14ac:dyDescent="0.2">
      <c r="B100" s="165"/>
      <c r="C100" s="166"/>
      <c r="D100" s="167" t="s">
        <v>74</v>
      </c>
      <c r="E100" s="179" t="s">
        <v>177</v>
      </c>
      <c r="F100" s="179" t="s">
        <v>568</v>
      </c>
      <c r="G100" s="166"/>
      <c r="H100" s="166"/>
      <c r="I100" s="169"/>
      <c r="J100" s="180">
        <f>BK100</f>
        <v>0</v>
      </c>
      <c r="K100" s="166"/>
      <c r="L100" s="171"/>
      <c r="M100" s="172"/>
      <c r="N100" s="173"/>
      <c r="O100" s="173"/>
      <c r="P100" s="174">
        <f>SUM(P101:P105)</f>
        <v>0</v>
      </c>
      <c r="Q100" s="173"/>
      <c r="R100" s="174">
        <f>SUM(R101:R105)</f>
        <v>4.6771499999999993</v>
      </c>
      <c r="S100" s="173"/>
      <c r="T100" s="175">
        <f>SUM(T101:T105)</f>
        <v>0</v>
      </c>
      <c r="AR100" s="176" t="s">
        <v>82</v>
      </c>
      <c r="AT100" s="177" t="s">
        <v>74</v>
      </c>
      <c r="AU100" s="177" t="s">
        <v>82</v>
      </c>
      <c r="AY100" s="176" t="s">
        <v>159</v>
      </c>
      <c r="BK100" s="178">
        <f>SUM(BK101:BK105)</f>
        <v>0</v>
      </c>
    </row>
    <row r="101" spans="1:65" s="2" customFormat="1" ht="24.2" customHeight="1" x14ac:dyDescent="0.2">
      <c r="A101" s="37"/>
      <c r="B101" s="38"/>
      <c r="C101" s="181" t="s">
        <v>82</v>
      </c>
      <c r="D101" s="181" t="s">
        <v>161</v>
      </c>
      <c r="E101" s="182" t="s">
        <v>569</v>
      </c>
      <c r="F101" s="183" t="s">
        <v>570</v>
      </c>
      <c r="G101" s="184" t="s">
        <v>235</v>
      </c>
      <c r="H101" s="185">
        <v>15</v>
      </c>
      <c r="I101" s="186"/>
      <c r="J101" s="187">
        <f>ROUND(I101*H101,2)</f>
        <v>0</v>
      </c>
      <c r="K101" s="183" t="s">
        <v>165</v>
      </c>
      <c r="L101" s="42"/>
      <c r="M101" s="188" t="s">
        <v>19</v>
      </c>
      <c r="N101" s="189" t="s">
        <v>46</v>
      </c>
      <c r="O101" s="67"/>
      <c r="P101" s="190">
        <f>O101*H101</f>
        <v>0</v>
      </c>
      <c r="Q101" s="190">
        <v>0.31180999999999998</v>
      </c>
      <c r="R101" s="190">
        <f>Q101*H101</f>
        <v>4.6771499999999993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166</v>
      </c>
      <c r="AT101" s="192" t="s">
        <v>161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166</v>
      </c>
      <c r="BM101" s="192" t="s">
        <v>571</v>
      </c>
    </row>
    <row r="102" spans="1:65" s="2" customFormat="1" x14ac:dyDescent="0.2">
      <c r="A102" s="37"/>
      <c r="B102" s="38"/>
      <c r="C102" s="39"/>
      <c r="D102" s="194" t="s">
        <v>168</v>
      </c>
      <c r="E102" s="39"/>
      <c r="F102" s="195" t="s">
        <v>572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168</v>
      </c>
      <c r="AU102" s="20" t="s">
        <v>84</v>
      </c>
    </row>
    <row r="103" spans="1:65" s="13" customFormat="1" x14ac:dyDescent="0.2">
      <c r="B103" s="199"/>
      <c r="C103" s="200"/>
      <c r="D103" s="201" t="s">
        <v>170</v>
      </c>
      <c r="E103" s="202" t="s">
        <v>19</v>
      </c>
      <c r="F103" s="203" t="s">
        <v>573</v>
      </c>
      <c r="G103" s="200"/>
      <c r="H103" s="202" t="s">
        <v>19</v>
      </c>
      <c r="I103" s="204"/>
      <c r="J103" s="200"/>
      <c r="K103" s="200"/>
      <c r="L103" s="205"/>
      <c r="M103" s="206"/>
      <c r="N103" s="207"/>
      <c r="O103" s="207"/>
      <c r="P103" s="207"/>
      <c r="Q103" s="207"/>
      <c r="R103" s="207"/>
      <c r="S103" s="207"/>
      <c r="T103" s="208"/>
      <c r="AT103" s="209" t="s">
        <v>170</v>
      </c>
      <c r="AU103" s="209" t="s">
        <v>84</v>
      </c>
      <c r="AV103" s="13" t="s">
        <v>82</v>
      </c>
      <c r="AW103" s="13" t="s">
        <v>35</v>
      </c>
      <c r="AX103" s="13" t="s">
        <v>75</v>
      </c>
      <c r="AY103" s="209" t="s">
        <v>159</v>
      </c>
    </row>
    <row r="104" spans="1:65" s="13" customFormat="1" x14ac:dyDescent="0.2">
      <c r="B104" s="199"/>
      <c r="C104" s="200"/>
      <c r="D104" s="201" t="s">
        <v>170</v>
      </c>
      <c r="E104" s="202" t="s">
        <v>19</v>
      </c>
      <c r="F104" s="203" t="s">
        <v>574</v>
      </c>
      <c r="G104" s="200"/>
      <c r="H104" s="202" t="s">
        <v>19</v>
      </c>
      <c r="I104" s="204"/>
      <c r="J104" s="200"/>
      <c r="K104" s="200"/>
      <c r="L104" s="205"/>
      <c r="M104" s="206"/>
      <c r="N104" s="207"/>
      <c r="O104" s="207"/>
      <c r="P104" s="207"/>
      <c r="Q104" s="207"/>
      <c r="R104" s="207"/>
      <c r="S104" s="207"/>
      <c r="T104" s="208"/>
      <c r="AT104" s="209" t="s">
        <v>170</v>
      </c>
      <c r="AU104" s="209" t="s">
        <v>84</v>
      </c>
      <c r="AV104" s="13" t="s">
        <v>82</v>
      </c>
      <c r="AW104" s="13" t="s">
        <v>35</v>
      </c>
      <c r="AX104" s="13" t="s">
        <v>75</v>
      </c>
      <c r="AY104" s="209" t="s">
        <v>159</v>
      </c>
    </row>
    <row r="105" spans="1:65" s="14" customFormat="1" x14ac:dyDescent="0.2">
      <c r="B105" s="210"/>
      <c r="C105" s="211"/>
      <c r="D105" s="201" t="s">
        <v>170</v>
      </c>
      <c r="E105" s="212" t="s">
        <v>19</v>
      </c>
      <c r="F105" s="213" t="s">
        <v>575</v>
      </c>
      <c r="G105" s="211"/>
      <c r="H105" s="214">
        <v>15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170</v>
      </c>
      <c r="AU105" s="220" t="s">
        <v>84</v>
      </c>
      <c r="AV105" s="14" t="s">
        <v>84</v>
      </c>
      <c r="AW105" s="14" t="s">
        <v>35</v>
      </c>
      <c r="AX105" s="14" t="s">
        <v>82</v>
      </c>
      <c r="AY105" s="220" t="s">
        <v>159</v>
      </c>
    </row>
    <row r="106" spans="1:65" s="12" customFormat="1" ht="22.9" customHeight="1" x14ac:dyDescent="0.2">
      <c r="B106" s="165"/>
      <c r="C106" s="166"/>
      <c r="D106" s="167" t="s">
        <v>74</v>
      </c>
      <c r="E106" s="179" t="s">
        <v>197</v>
      </c>
      <c r="F106" s="179" t="s">
        <v>252</v>
      </c>
      <c r="G106" s="166"/>
      <c r="H106" s="166"/>
      <c r="I106" s="169"/>
      <c r="J106" s="180">
        <f>BK106</f>
        <v>0</v>
      </c>
      <c r="K106" s="166"/>
      <c r="L106" s="171"/>
      <c r="M106" s="172"/>
      <c r="N106" s="173"/>
      <c r="O106" s="173"/>
      <c r="P106" s="174">
        <f>SUM(P107:P152)</f>
        <v>0</v>
      </c>
      <c r="Q106" s="173"/>
      <c r="R106" s="174">
        <f>SUM(R107:R152)</f>
        <v>34.198999999999998</v>
      </c>
      <c r="S106" s="173"/>
      <c r="T106" s="175">
        <f>SUM(T107:T152)</f>
        <v>0</v>
      </c>
      <c r="AR106" s="176" t="s">
        <v>82</v>
      </c>
      <c r="AT106" s="177" t="s">
        <v>74</v>
      </c>
      <c r="AU106" s="177" t="s">
        <v>82</v>
      </c>
      <c r="AY106" s="176" t="s">
        <v>159</v>
      </c>
      <c r="BK106" s="178">
        <f>SUM(BK107:BK152)</f>
        <v>0</v>
      </c>
    </row>
    <row r="107" spans="1:65" s="2" customFormat="1" ht="21.75" customHeight="1" x14ac:dyDescent="0.2">
      <c r="A107" s="37"/>
      <c r="B107" s="38"/>
      <c r="C107" s="181" t="s">
        <v>84</v>
      </c>
      <c r="D107" s="181" t="s">
        <v>161</v>
      </c>
      <c r="E107" s="182" t="s">
        <v>576</v>
      </c>
      <c r="F107" s="183" t="s">
        <v>577</v>
      </c>
      <c r="G107" s="184" t="s">
        <v>235</v>
      </c>
      <c r="H107" s="185">
        <v>85</v>
      </c>
      <c r="I107" s="186"/>
      <c r="J107" s="187">
        <f>ROUND(I107*H107,2)</f>
        <v>0</v>
      </c>
      <c r="K107" s="183" t="s">
        <v>165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7.3499999999999998E-3</v>
      </c>
      <c r="R107" s="190">
        <f>Q107*H107</f>
        <v>0.62475000000000003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166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166</v>
      </c>
      <c r="BM107" s="192" t="s">
        <v>578</v>
      </c>
    </row>
    <row r="108" spans="1:65" s="2" customFormat="1" x14ac:dyDescent="0.2">
      <c r="A108" s="37"/>
      <c r="B108" s="38"/>
      <c r="C108" s="39"/>
      <c r="D108" s="194" t="s">
        <v>168</v>
      </c>
      <c r="E108" s="39"/>
      <c r="F108" s="195" t="s">
        <v>579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168</v>
      </c>
      <c r="AU108" s="20" t="s">
        <v>84</v>
      </c>
    </row>
    <row r="109" spans="1:65" s="2" customFormat="1" ht="24.2" customHeight="1" x14ac:dyDescent="0.2">
      <c r="A109" s="37"/>
      <c r="B109" s="38"/>
      <c r="C109" s="181" t="s">
        <v>177</v>
      </c>
      <c r="D109" s="181" t="s">
        <v>161</v>
      </c>
      <c r="E109" s="182" t="s">
        <v>580</v>
      </c>
      <c r="F109" s="183" t="s">
        <v>581</v>
      </c>
      <c r="G109" s="184" t="s">
        <v>235</v>
      </c>
      <c r="H109" s="185">
        <v>85</v>
      </c>
      <c r="I109" s="186"/>
      <c r="J109" s="187">
        <f>ROUND(I109*H109,2)</f>
        <v>0</v>
      </c>
      <c r="K109" s="183" t="s">
        <v>165</v>
      </c>
      <c r="L109" s="42"/>
      <c r="M109" s="188" t="s">
        <v>19</v>
      </c>
      <c r="N109" s="189" t="s">
        <v>46</v>
      </c>
      <c r="O109" s="67"/>
      <c r="P109" s="190">
        <f>O109*H109</f>
        <v>0</v>
      </c>
      <c r="Q109" s="190">
        <v>2.47E-2</v>
      </c>
      <c r="R109" s="190">
        <f>Q109*H109</f>
        <v>2.0994999999999999</v>
      </c>
      <c r="S109" s="190">
        <v>0</v>
      </c>
      <c r="T109" s="191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166</v>
      </c>
      <c r="AT109" s="192" t="s">
        <v>161</v>
      </c>
      <c r="AU109" s="192" t="s">
        <v>84</v>
      </c>
      <c r="AY109" s="20" t="s">
        <v>159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20" t="s">
        <v>82</v>
      </c>
      <c r="BK109" s="193">
        <f>ROUND(I109*H109,2)</f>
        <v>0</v>
      </c>
      <c r="BL109" s="20" t="s">
        <v>166</v>
      </c>
      <c r="BM109" s="192" t="s">
        <v>582</v>
      </c>
    </row>
    <row r="110" spans="1:65" s="2" customFormat="1" x14ac:dyDescent="0.2">
      <c r="A110" s="37"/>
      <c r="B110" s="38"/>
      <c r="C110" s="39"/>
      <c r="D110" s="194" t="s">
        <v>168</v>
      </c>
      <c r="E110" s="39"/>
      <c r="F110" s="195" t="s">
        <v>583</v>
      </c>
      <c r="G110" s="39"/>
      <c r="H110" s="39"/>
      <c r="I110" s="196"/>
      <c r="J110" s="39"/>
      <c r="K110" s="39"/>
      <c r="L110" s="42"/>
      <c r="M110" s="197"/>
      <c r="N110" s="198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168</v>
      </c>
      <c r="AU110" s="20" t="s">
        <v>84</v>
      </c>
    </row>
    <row r="111" spans="1:65" s="13" customFormat="1" x14ac:dyDescent="0.2">
      <c r="B111" s="199"/>
      <c r="C111" s="200"/>
      <c r="D111" s="201" t="s">
        <v>170</v>
      </c>
      <c r="E111" s="202" t="s">
        <v>19</v>
      </c>
      <c r="F111" s="203" t="s">
        <v>584</v>
      </c>
      <c r="G111" s="200"/>
      <c r="H111" s="202" t="s">
        <v>19</v>
      </c>
      <c r="I111" s="204"/>
      <c r="J111" s="200"/>
      <c r="K111" s="200"/>
      <c r="L111" s="205"/>
      <c r="M111" s="206"/>
      <c r="N111" s="207"/>
      <c r="O111" s="207"/>
      <c r="P111" s="207"/>
      <c r="Q111" s="207"/>
      <c r="R111" s="207"/>
      <c r="S111" s="207"/>
      <c r="T111" s="208"/>
      <c r="AT111" s="209" t="s">
        <v>170</v>
      </c>
      <c r="AU111" s="209" t="s">
        <v>84</v>
      </c>
      <c r="AV111" s="13" t="s">
        <v>82</v>
      </c>
      <c r="AW111" s="13" t="s">
        <v>35</v>
      </c>
      <c r="AX111" s="13" t="s">
        <v>75</v>
      </c>
      <c r="AY111" s="209" t="s">
        <v>159</v>
      </c>
    </row>
    <row r="112" spans="1:65" s="13" customFormat="1" x14ac:dyDescent="0.2">
      <c r="B112" s="199"/>
      <c r="C112" s="200"/>
      <c r="D112" s="201" t="s">
        <v>170</v>
      </c>
      <c r="E112" s="202" t="s">
        <v>19</v>
      </c>
      <c r="F112" s="203" t="s">
        <v>585</v>
      </c>
      <c r="G112" s="200"/>
      <c r="H112" s="202" t="s">
        <v>19</v>
      </c>
      <c r="I112" s="204"/>
      <c r="J112" s="200"/>
      <c r="K112" s="200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170</v>
      </c>
      <c r="AU112" s="209" t="s">
        <v>84</v>
      </c>
      <c r="AV112" s="13" t="s">
        <v>82</v>
      </c>
      <c r="AW112" s="13" t="s">
        <v>35</v>
      </c>
      <c r="AX112" s="13" t="s">
        <v>75</v>
      </c>
      <c r="AY112" s="209" t="s">
        <v>159</v>
      </c>
    </row>
    <row r="113" spans="1:65" s="13" customFormat="1" x14ac:dyDescent="0.2">
      <c r="B113" s="199"/>
      <c r="C113" s="200"/>
      <c r="D113" s="201" t="s">
        <v>170</v>
      </c>
      <c r="E113" s="202" t="s">
        <v>19</v>
      </c>
      <c r="F113" s="203" t="s">
        <v>586</v>
      </c>
      <c r="G113" s="200"/>
      <c r="H113" s="202" t="s">
        <v>19</v>
      </c>
      <c r="I113" s="204"/>
      <c r="J113" s="200"/>
      <c r="K113" s="200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170</v>
      </c>
      <c r="AU113" s="209" t="s">
        <v>84</v>
      </c>
      <c r="AV113" s="13" t="s">
        <v>82</v>
      </c>
      <c r="AW113" s="13" t="s">
        <v>35</v>
      </c>
      <c r="AX113" s="13" t="s">
        <v>75</v>
      </c>
      <c r="AY113" s="209" t="s">
        <v>159</v>
      </c>
    </row>
    <row r="114" spans="1:65" s="13" customFormat="1" x14ac:dyDescent="0.2">
      <c r="B114" s="199"/>
      <c r="C114" s="200"/>
      <c r="D114" s="201" t="s">
        <v>170</v>
      </c>
      <c r="E114" s="202" t="s">
        <v>19</v>
      </c>
      <c r="F114" s="203" t="s">
        <v>587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170</v>
      </c>
      <c r="AU114" s="209" t="s">
        <v>84</v>
      </c>
      <c r="AV114" s="13" t="s">
        <v>82</v>
      </c>
      <c r="AW114" s="13" t="s">
        <v>35</v>
      </c>
      <c r="AX114" s="13" t="s">
        <v>75</v>
      </c>
      <c r="AY114" s="209" t="s">
        <v>159</v>
      </c>
    </row>
    <row r="115" spans="1:65" s="13" customFormat="1" x14ac:dyDescent="0.2">
      <c r="B115" s="199"/>
      <c r="C115" s="200"/>
      <c r="D115" s="201" t="s">
        <v>170</v>
      </c>
      <c r="E115" s="202" t="s">
        <v>19</v>
      </c>
      <c r="F115" s="203" t="s">
        <v>588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170</v>
      </c>
      <c r="AU115" s="209" t="s">
        <v>84</v>
      </c>
      <c r="AV115" s="13" t="s">
        <v>82</v>
      </c>
      <c r="AW115" s="13" t="s">
        <v>35</v>
      </c>
      <c r="AX115" s="13" t="s">
        <v>75</v>
      </c>
      <c r="AY115" s="209" t="s">
        <v>159</v>
      </c>
    </row>
    <row r="116" spans="1:65" s="13" customFormat="1" x14ac:dyDescent="0.2">
      <c r="B116" s="199"/>
      <c r="C116" s="200"/>
      <c r="D116" s="201" t="s">
        <v>170</v>
      </c>
      <c r="E116" s="202" t="s">
        <v>19</v>
      </c>
      <c r="F116" s="203" t="s">
        <v>589</v>
      </c>
      <c r="G116" s="200"/>
      <c r="H116" s="202" t="s">
        <v>19</v>
      </c>
      <c r="I116" s="204"/>
      <c r="J116" s="200"/>
      <c r="K116" s="200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170</v>
      </c>
      <c r="AU116" s="209" t="s">
        <v>84</v>
      </c>
      <c r="AV116" s="13" t="s">
        <v>82</v>
      </c>
      <c r="AW116" s="13" t="s">
        <v>35</v>
      </c>
      <c r="AX116" s="13" t="s">
        <v>75</v>
      </c>
      <c r="AY116" s="209" t="s">
        <v>159</v>
      </c>
    </row>
    <row r="117" spans="1:65" s="13" customFormat="1" x14ac:dyDescent="0.2">
      <c r="B117" s="199"/>
      <c r="C117" s="200"/>
      <c r="D117" s="201" t="s">
        <v>170</v>
      </c>
      <c r="E117" s="202" t="s">
        <v>19</v>
      </c>
      <c r="F117" s="203" t="s">
        <v>590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84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 x14ac:dyDescent="0.2">
      <c r="B118" s="210"/>
      <c r="C118" s="211"/>
      <c r="D118" s="201" t="s">
        <v>170</v>
      </c>
      <c r="E118" s="212" t="s">
        <v>19</v>
      </c>
      <c r="F118" s="213" t="s">
        <v>591</v>
      </c>
      <c r="G118" s="211"/>
      <c r="H118" s="214">
        <v>43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 x14ac:dyDescent="0.2">
      <c r="B119" s="210"/>
      <c r="C119" s="211"/>
      <c r="D119" s="201" t="s">
        <v>170</v>
      </c>
      <c r="E119" s="212" t="s">
        <v>19</v>
      </c>
      <c r="F119" s="213" t="s">
        <v>592</v>
      </c>
      <c r="G119" s="211"/>
      <c r="H119" s="214">
        <v>42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84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5" customFormat="1" x14ac:dyDescent="0.2">
      <c r="B120" s="221"/>
      <c r="C120" s="222"/>
      <c r="D120" s="201" t="s">
        <v>170</v>
      </c>
      <c r="E120" s="223" t="s">
        <v>19</v>
      </c>
      <c r="F120" s="224" t="s">
        <v>185</v>
      </c>
      <c r="G120" s="222"/>
      <c r="H120" s="225">
        <v>85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170</v>
      </c>
      <c r="AU120" s="231" t="s">
        <v>84</v>
      </c>
      <c r="AV120" s="15" t="s">
        <v>166</v>
      </c>
      <c r="AW120" s="15" t="s">
        <v>35</v>
      </c>
      <c r="AX120" s="15" t="s">
        <v>82</v>
      </c>
      <c r="AY120" s="231" t="s">
        <v>159</v>
      </c>
    </row>
    <row r="121" spans="1:65" s="2" customFormat="1" ht="24.2" customHeight="1" x14ac:dyDescent="0.2">
      <c r="A121" s="37"/>
      <c r="B121" s="38"/>
      <c r="C121" s="181" t="s">
        <v>166</v>
      </c>
      <c r="D121" s="181" t="s">
        <v>161</v>
      </c>
      <c r="E121" s="182" t="s">
        <v>593</v>
      </c>
      <c r="F121" s="183" t="s">
        <v>594</v>
      </c>
      <c r="G121" s="184" t="s">
        <v>235</v>
      </c>
      <c r="H121" s="185">
        <v>255</v>
      </c>
      <c r="I121" s="186"/>
      <c r="J121" s="187">
        <f>ROUND(I121*H121,2)</f>
        <v>0</v>
      </c>
      <c r="K121" s="183" t="s">
        <v>165</v>
      </c>
      <c r="L121" s="42"/>
      <c r="M121" s="188" t="s">
        <v>19</v>
      </c>
      <c r="N121" s="189" t="s">
        <v>46</v>
      </c>
      <c r="O121" s="67"/>
      <c r="P121" s="190">
        <f>O121*H121</f>
        <v>0</v>
      </c>
      <c r="Q121" s="190">
        <v>1.0500000000000001E-2</v>
      </c>
      <c r="R121" s="190">
        <f>Q121*H121</f>
        <v>2.6775000000000002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166</v>
      </c>
      <c r="AT121" s="192" t="s">
        <v>161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166</v>
      </c>
      <c r="BM121" s="192" t="s">
        <v>595</v>
      </c>
    </row>
    <row r="122" spans="1:65" s="2" customFormat="1" x14ac:dyDescent="0.2">
      <c r="A122" s="37"/>
      <c r="B122" s="38"/>
      <c r="C122" s="39"/>
      <c r="D122" s="194" t="s">
        <v>168</v>
      </c>
      <c r="E122" s="39"/>
      <c r="F122" s="195" t="s">
        <v>596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168</v>
      </c>
      <c r="AU122" s="20" t="s">
        <v>84</v>
      </c>
    </row>
    <row r="123" spans="1:65" s="14" customFormat="1" x14ac:dyDescent="0.2">
      <c r="B123" s="210"/>
      <c r="C123" s="211"/>
      <c r="D123" s="201" t="s">
        <v>170</v>
      </c>
      <c r="E123" s="211"/>
      <c r="F123" s="213" t="s">
        <v>597</v>
      </c>
      <c r="G123" s="211"/>
      <c r="H123" s="214">
        <v>255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170</v>
      </c>
      <c r="AU123" s="220" t="s">
        <v>84</v>
      </c>
      <c r="AV123" s="14" t="s">
        <v>84</v>
      </c>
      <c r="AW123" s="14" t="s">
        <v>4</v>
      </c>
      <c r="AX123" s="14" t="s">
        <v>82</v>
      </c>
      <c r="AY123" s="220" t="s">
        <v>159</v>
      </c>
    </row>
    <row r="124" spans="1:65" s="2" customFormat="1" ht="21.75" customHeight="1" x14ac:dyDescent="0.2">
      <c r="A124" s="37"/>
      <c r="B124" s="38"/>
      <c r="C124" s="181" t="s">
        <v>191</v>
      </c>
      <c r="D124" s="181" t="s">
        <v>161</v>
      </c>
      <c r="E124" s="182" t="s">
        <v>598</v>
      </c>
      <c r="F124" s="183" t="s">
        <v>599</v>
      </c>
      <c r="G124" s="184" t="s">
        <v>235</v>
      </c>
      <c r="H124" s="185">
        <v>295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7.3499999999999998E-3</v>
      </c>
      <c r="R124" s="190">
        <f>Q124*H124</f>
        <v>2.16825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166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166</v>
      </c>
      <c r="BM124" s="192" t="s">
        <v>600</v>
      </c>
    </row>
    <row r="125" spans="1:65" s="2" customFormat="1" x14ac:dyDescent="0.2">
      <c r="A125" s="37"/>
      <c r="B125" s="38"/>
      <c r="C125" s="39"/>
      <c r="D125" s="194" t="s">
        <v>168</v>
      </c>
      <c r="E125" s="39"/>
      <c r="F125" s="195" t="s">
        <v>601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2" customFormat="1" ht="24.2" customHeight="1" x14ac:dyDescent="0.2">
      <c r="A126" s="37"/>
      <c r="B126" s="38"/>
      <c r="C126" s="181" t="s">
        <v>197</v>
      </c>
      <c r="D126" s="181" t="s">
        <v>161</v>
      </c>
      <c r="E126" s="182" t="s">
        <v>602</v>
      </c>
      <c r="F126" s="183" t="s">
        <v>603</v>
      </c>
      <c r="G126" s="184" t="s">
        <v>235</v>
      </c>
      <c r="H126" s="185">
        <v>295</v>
      </c>
      <c r="I126" s="186"/>
      <c r="J126" s="187">
        <f>ROUND(I126*H126,2)</f>
        <v>0</v>
      </c>
      <c r="K126" s="183" t="s">
        <v>165</v>
      </c>
      <c r="L126" s="42"/>
      <c r="M126" s="188" t="s">
        <v>19</v>
      </c>
      <c r="N126" s="189" t="s">
        <v>46</v>
      </c>
      <c r="O126" s="67"/>
      <c r="P126" s="190">
        <f>O126*H126</f>
        <v>0</v>
      </c>
      <c r="Q126" s="190">
        <v>2.47E-2</v>
      </c>
      <c r="R126" s="190">
        <f>Q126*H126</f>
        <v>7.2865000000000002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166</v>
      </c>
      <c r="AT126" s="192" t="s">
        <v>161</v>
      </c>
      <c r="AU126" s="192" t="s">
        <v>84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166</v>
      </c>
      <c r="BM126" s="192" t="s">
        <v>604</v>
      </c>
    </row>
    <row r="127" spans="1:65" s="2" customFormat="1" x14ac:dyDescent="0.2">
      <c r="A127" s="37"/>
      <c r="B127" s="38"/>
      <c r="C127" s="39"/>
      <c r="D127" s="194" t="s">
        <v>168</v>
      </c>
      <c r="E127" s="39"/>
      <c r="F127" s="195" t="s">
        <v>605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168</v>
      </c>
      <c r="AU127" s="20" t="s">
        <v>84</v>
      </c>
    </row>
    <row r="128" spans="1:65" s="13" customFormat="1" x14ac:dyDescent="0.2">
      <c r="B128" s="199"/>
      <c r="C128" s="200"/>
      <c r="D128" s="201" t="s">
        <v>170</v>
      </c>
      <c r="E128" s="202" t="s">
        <v>19</v>
      </c>
      <c r="F128" s="203" t="s">
        <v>606</v>
      </c>
      <c r="G128" s="200"/>
      <c r="H128" s="202" t="s">
        <v>19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170</v>
      </c>
      <c r="AU128" s="209" t="s">
        <v>84</v>
      </c>
      <c r="AV128" s="13" t="s">
        <v>82</v>
      </c>
      <c r="AW128" s="13" t="s">
        <v>35</v>
      </c>
      <c r="AX128" s="13" t="s">
        <v>75</v>
      </c>
      <c r="AY128" s="209" t="s">
        <v>159</v>
      </c>
    </row>
    <row r="129" spans="1:65" s="13" customFormat="1" x14ac:dyDescent="0.2">
      <c r="B129" s="199"/>
      <c r="C129" s="200"/>
      <c r="D129" s="201" t="s">
        <v>170</v>
      </c>
      <c r="E129" s="202" t="s">
        <v>19</v>
      </c>
      <c r="F129" s="203" t="s">
        <v>607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170</v>
      </c>
      <c r="AU129" s="209" t="s">
        <v>84</v>
      </c>
      <c r="AV129" s="13" t="s">
        <v>82</v>
      </c>
      <c r="AW129" s="13" t="s">
        <v>35</v>
      </c>
      <c r="AX129" s="13" t="s">
        <v>75</v>
      </c>
      <c r="AY129" s="209" t="s">
        <v>159</v>
      </c>
    </row>
    <row r="130" spans="1:65" s="13" customFormat="1" x14ac:dyDescent="0.2">
      <c r="B130" s="199"/>
      <c r="C130" s="200"/>
      <c r="D130" s="201" t="s">
        <v>170</v>
      </c>
      <c r="E130" s="202" t="s">
        <v>19</v>
      </c>
      <c r="F130" s="203" t="s">
        <v>586</v>
      </c>
      <c r="G130" s="200"/>
      <c r="H130" s="202" t="s">
        <v>19</v>
      </c>
      <c r="I130" s="204"/>
      <c r="J130" s="200"/>
      <c r="K130" s="200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170</v>
      </c>
      <c r="AU130" s="209" t="s">
        <v>84</v>
      </c>
      <c r="AV130" s="13" t="s">
        <v>82</v>
      </c>
      <c r="AW130" s="13" t="s">
        <v>35</v>
      </c>
      <c r="AX130" s="13" t="s">
        <v>75</v>
      </c>
      <c r="AY130" s="209" t="s">
        <v>159</v>
      </c>
    </row>
    <row r="131" spans="1:65" s="13" customFormat="1" x14ac:dyDescent="0.2">
      <c r="B131" s="199"/>
      <c r="C131" s="200"/>
      <c r="D131" s="201" t="s">
        <v>170</v>
      </c>
      <c r="E131" s="202" t="s">
        <v>19</v>
      </c>
      <c r="F131" s="203" t="s">
        <v>587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170</v>
      </c>
      <c r="AU131" s="209" t="s">
        <v>84</v>
      </c>
      <c r="AV131" s="13" t="s">
        <v>82</v>
      </c>
      <c r="AW131" s="13" t="s">
        <v>35</v>
      </c>
      <c r="AX131" s="13" t="s">
        <v>75</v>
      </c>
      <c r="AY131" s="209" t="s">
        <v>159</v>
      </c>
    </row>
    <row r="132" spans="1:65" s="13" customFormat="1" x14ac:dyDescent="0.2">
      <c r="B132" s="199"/>
      <c r="C132" s="200"/>
      <c r="D132" s="201" t="s">
        <v>170</v>
      </c>
      <c r="E132" s="202" t="s">
        <v>19</v>
      </c>
      <c r="F132" s="203" t="s">
        <v>588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170</v>
      </c>
      <c r="AU132" s="209" t="s">
        <v>84</v>
      </c>
      <c r="AV132" s="13" t="s">
        <v>82</v>
      </c>
      <c r="AW132" s="13" t="s">
        <v>35</v>
      </c>
      <c r="AX132" s="13" t="s">
        <v>75</v>
      </c>
      <c r="AY132" s="209" t="s">
        <v>159</v>
      </c>
    </row>
    <row r="133" spans="1:65" s="13" customFormat="1" x14ac:dyDescent="0.2">
      <c r="B133" s="199"/>
      <c r="C133" s="200"/>
      <c r="D133" s="201" t="s">
        <v>170</v>
      </c>
      <c r="E133" s="202" t="s">
        <v>19</v>
      </c>
      <c r="F133" s="203" t="s">
        <v>589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170</v>
      </c>
      <c r="AU133" s="209" t="s">
        <v>84</v>
      </c>
      <c r="AV133" s="13" t="s">
        <v>82</v>
      </c>
      <c r="AW133" s="13" t="s">
        <v>35</v>
      </c>
      <c r="AX133" s="13" t="s">
        <v>75</v>
      </c>
      <c r="AY133" s="209" t="s">
        <v>159</v>
      </c>
    </row>
    <row r="134" spans="1:65" s="13" customFormat="1" x14ac:dyDescent="0.2">
      <c r="B134" s="199"/>
      <c r="C134" s="200"/>
      <c r="D134" s="201" t="s">
        <v>170</v>
      </c>
      <c r="E134" s="202" t="s">
        <v>19</v>
      </c>
      <c r="F134" s="203" t="s">
        <v>608</v>
      </c>
      <c r="G134" s="200"/>
      <c r="H134" s="202" t="s">
        <v>19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170</v>
      </c>
      <c r="AU134" s="209" t="s">
        <v>84</v>
      </c>
      <c r="AV134" s="13" t="s">
        <v>82</v>
      </c>
      <c r="AW134" s="13" t="s">
        <v>35</v>
      </c>
      <c r="AX134" s="13" t="s">
        <v>75</v>
      </c>
      <c r="AY134" s="209" t="s">
        <v>159</v>
      </c>
    </row>
    <row r="135" spans="1:65" s="14" customFormat="1" x14ac:dyDescent="0.2">
      <c r="B135" s="210"/>
      <c r="C135" s="211"/>
      <c r="D135" s="201" t="s">
        <v>170</v>
      </c>
      <c r="E135" s="212" t="s">
        <v>19</v>
      </c>
      <c r="F135" s="213" t="s">
        <v>609</v>
      </c>
      <c r="G135" s="211"/>
      <c r="H135" s="214">
        <v>140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170</v>
      </c>
      <c r="AU135" s="220" t="s">
        <v>84</v>
      </c>
      <c r="AV135" s="14" t="s">
        <v>84</v>
      </c>
      <c r="AW135" s="14" t="s">
        <v>35</v>
      </c>
      <c r="AX135" s="14" t="s">
        <v>75</v>
      </c>
      <c r="AY135" s="220" t="s">
        <v>159</v>
      </c>
    </row>
    <row r="136" spans="1:65" s="14" customFormat="1" x14ac:dyDescent="0.2">
      <c r="B136" s="210"/>
      <c r="C136" s="211"/>
      <c r="D136" s="201" t="s">
        <v>170</v>
      </c>
      <c r="E136" s="212" t="s">
        <v>19</v>
      </c>
      <c r="F136" s="213" t="s">
        <v>610</v>
      </c>
      <c r="G136" s="211"/>
      <c r="H136" s="214">
        <v>155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170</v>
      </c>
      <c r="AU136" s="220" t="s">
        <v>84</v>
      </c>
      <c r="AV136" s="14" t="s">
        <v>84</v>
      </c>
      <c r="AW136" s="14" t="s">
        <v>35</v>
      </c>
      <c r="AX136" s="14" t="s">
        <v>75</v>
      </c>
      <c r="AY136" s="220" t="s">
        <v>159</v>
      </c>
    </row>
    <row r="137" spans="1:65" s="15" customFormat="1" x14ac:dyDescent="0.2">
      <c r="B137" s="221"/>
      <c r="C137" s="222"/>
      <c r="D137" s="201" t="s">
        <v>170</v>
      </c>
      <c r="E137" s="223" t="s">
        <v>19</v>
      </c>
      <c r="F137" s="224" t="s">
        <v>185</v>
      </c>
      <c r="G137" s="222"/>
      <c r="H137" s="225">
        <v>295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170</v>
      </c>
      <c r="AU137" s="231" t="s">
        <v>84</v>
      </c>
      <c r="AV137" s="15" t="s">
        <v>166</v>
      </c>
      <c r="AW137" s="15" t="s">
        <v>35</v>
      </c>
      <c r="AX137" s="15" t="s">
        <v>82</v>
      </c>
      <c r="AY137" s="231" t="s">
        <v>159</v>
      </c>
    </row>
    <row r="138" spans="1:65" s="2" customFormat="1" ht="24.2" customHeight="1" x14ac:dyDescent="0.2">
      <c r="A138" s="37"/>
      <c r="B138" s="38"/>
      <c r="C138" s="181" t="s">
        <v>202</v>
      </c>
      <c r="D138" s="181" t="s">
        <v>161</v>
      </c>
      <c r="E138" s="182" t="s">
        <v>611</v>
      </c>
      <c r="F138" s="183" t="s">
        <v>612</v>
      </c>
      <c r="G138" s="184" t="s">
        <v>235</v>
      </c>
      <c r="H138" s="185">
        <v>885</v>
      </c>
      <c r="I138" s="186"/>
      <c r="J138" s="187">
        <f>ROUND(I138*H138,2)</f>
        <v>0</v>
      </c>
      <c r="K138" s="183" t="s">
        <v>165</v>
      </c>
      <c r="L138" s="42"/>
      <c r="M138" s="188" t="s">
        <v>19</v>
      </c>
      <c r="N138" s="189" t="s">
        <v>46</v>
      </c>
      <c r="O138" s="67"/>
      <c r="P138" s="190">
        <f>O138*H138</f>
        <v>0</v>
      </c>
      <c r="Q138" s="190">
        <v>1.0500000000000001E-2</v>
      </c>
      <c r="R138" s="190">
        <f>Q138*H138</f>
        <v>9.2925000000000004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161</v>
      </c>
      <c r="AU138" s="192" t="s">
        <v>84</v>
      </c>
      <c r="AY138" s="20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82</v>
      </c>
      <c r="BK138" s="193">
        <f>ROUND(I138*H138,2)</f>
        <v>0</v>
      </c>
      <c r="BL138" s="20" t="s">
        <v>166</v>
      </c>
      <c r="BM138" s="192" t="s">
        <v>613</v>
      </c>
    </row>
    <row r="139" spans="1:65" s="2" customFormat="1" x14ac:dyDescent="0.2">
      <c r="A139" s="37"/>
      <c r="B139" s="38"/>
      <c r="C139" s="39"/>
      <c r="D139" s="194" t="s">
        <v>168</v>
      </c>
      <c r="E139" s="39"/>
      <c r="F139" s="195" t="s">
        <v>614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168</v>
      </c>
      <c r="AU139" s="20" t="s">
        <v>84</v>
      </c>
    </row>
    <row r="140" spans="1:65" s="14" customFormat="1" x14ac:dyDescent="0.2">
      <c r="B140" s="210"/>
      <c r="C140" s="211"/>
      <c r="D140" s="201" t="s">
        <v>170</v>
      </c>
      <c r="E140" s="211"/>
      <c r="F140" s="213" t="s">
        <v>615</v>
      </c>
      <c r="G140" s="211"/>
      <c r="H140" s="214">
        <v>885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84</v>
      </c>
      <c r="AV140" s="14" t="s">
        <v>84</v>
      </c>
      <c r="AW140" s="14" t="s">
        <v>4</v>
      </c>
      <c r="AX140" s="14" t="s">
        <v>82</v>
      </c>
      <c r="AY140" s="220" t="s">
        <v>159</v>
      </c>
    </row>
    <row r="141" spans="1:65" s="2" customFormat="1" ht="24.2" customHeight="1" x14ac:dyDescent="0.2">
      <c r="A141" s="37"/>
      <c r="B141" s="38"/>
      <c r="C141" s="181" t="s">
        <v>209</v>
      </c>
      <c r="D141" s="181" t="s">
        <v>161</v>
      </c>
      <c r="E141" s="182" t="s">
        <v>616</v>
      </c>
      <c r="F141" s="183" t="s">
        <v>617</v>
      </c>
      <c r="G141" s="184" t="s">
        <v>364</v>
      </c>
      <c r="H141" s="185">
        <v>60</v>
      </c>
      <c r="I141" s="186"/>
      <c r="J141" s="187">
        <f>ROUND(I141*H141,2)</f>
        <v>0</v>
      </c>
      <c r="K141" s="183" t="s">
        <v>165</v>
      </c>
      <c r="L141" s="42"/>
      <c r="M141" s="188" t="s">
        <v>19</v>
      </c>
      <c r="N141" s="189" t="s">
        <v>46</v>
      </c>
      <c r="O141" s="67"/>
      <c r="P141" s="190">
        <f>O141*H141</f>
        <v>0</v>
      </c>
      <c r="Q141" s="190">
        <v>5.3100000000000001E-2</v>
      </c>
      <c r="R141" s="190">
        <f>Q141*H141</f>
        <v>3.1859999999999999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166</v>
      </c>
      <c r="AT141" s="192" t="s">
        <v>161</v>
      </c>
      <c r="AU141" s="192" t="s">
        <v>84</v>
      </c>
      <c r="AY141" s="20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0" t="s">
        <v>82</v>
      </c>
      <c r="BK141" s="193">
        <f>ROUND(I141*H141,2)</f>
        <v>0</v>
      </c>
      <c r="BL141" s="20" t="s">
        <v>166</v>
      </c>
      <c r="BM141" s="192" t="s">
        <v>618</v>
      </c>
    </row>
    <row r="142" spans="1:65" s="2" customFormat="1" x14ac:dyDescent="0.2">
      <c r="A142" s="37"/>
      <c r="B142" s="38"/>
      <c r="C142" s="39"/>
      <c r="D142" s="194" t="s">
        <v>168</v>
      </c>
      <c r="E142" s="39"/>
      <c r="F142" s="195" t="s">
        <v>619</v>
      </c>
      <c r="G142" s="39"/>
      <c r="H142" s="39"/>
      <c r="I142" s="196"/>
      <c r="J142" s="39"/>
      <c r="K142" s="39"/>
      <c r="L142" s="42"/>
      <c r="M142" s="197"/>
      <c r="N142" s="198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168</v>
      </c>
      <c r="AU142" s="20" t="s">
        <v>84</v>
      </c>
    </row>
    <row r="143" spans="1:65" s="13" customFormat="1" x14ac:dyDescent="0.2">
      <c r="B143" s="199"/>
      <c r="C143" s="200"/>
      <c r="D143" s="201" t="s">
        <v>170</v>
      </c>
      <c r="E143" s="202" t="s">
        <v>19</v>
      </c>
      <c r="F143" s="203" t="s">
        <v>573</v>
      </c>
      <c r="G143" s="200"/>
      <c r="H143" s="202" t="s">
        <v>19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170</v>
      </c>
      <c r="AU143" s="209" t="s">
        <v>84</v>
      </c>
      <c r="AV143" s="13" t="s">
        <v>82</v>
      </c>
      <c r="AW143" s="13" t="s">
        <v>35</v>
      </c>
      <c r="AX143" s="13" t="s">
        <v>75</v>
      </c>
      <c r="AY143" s="209" t="s">
        <v>159</v>
      </c>
    </row>
    <row r="144" spans="1:65" s="13" customFormat="1" x14ac:dyDescent="0.2">
      <c r="B144" s="199"/>
      <c r="C144" s="200"/>
      <c r="D144" s="201" t="s">
        <v>170</v>
      </c>
      <c r="E144" s="202" t="s">
        <v>19</v>
      </c>
      <c r="F144" s="203" t="s">
        <v>574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4" customFormat="1" x14ac:dyDescent="0.2">
      <c r="B145" s="210"/>
      <c r="C145" s="211"/>
      <c r="D145" s="201" t="s">
        <v>170</v>
      </c>
      <c r="E145" s="212" t="s">
        <v>19</v>
      </c>
      <c r="F145" s="213" t="s">
        <v>620</v>
      </c>
      <c r="G145" s="211"/>
      <c r="H145" s="214">
        <v>60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170</v>
      </c>
      <c r="AU145" s="220" t="s">
        <v>84</v>
      </c>
      <c r="AV145" s="14" t="s">
        <v>84</v>
      </c>
      <c r="AW145" s="14" t="s">
        <v>35</v>
      </c>
      <c r="AX145" s="14" t="s">
        <v>82</v>
      </c>
      <c r="AY145" s="220" t="s">
        <v>159</v>
      </c>
    </row>
    <row r="146" spans="1:65" s="2" customFormat="1" ht="16.5" customHeight="1" x14ac:dyDescent="0.2">
      <c r="A146" s="37"/>
      <c r="B146" s="38"/>
      <c r="C146" s="181" t="s">
        <v>218</v>
      </c>
      <c r="D146" s="181" t="s">
        <v>161</v>
      </c>
      <c r="E146" s="182" t="s">
        <v>621</v>
      </c>
      <c r="F146" s="183" t="s">
        <v>622</v>
      </c>
      <c r="G146" s="184" t="s">
        <v>235</v>
      </c>
      <c r="H146" s="185">
        <v>78</v>
      </c>
      <c r="I146" s="186"/>
      <c r="J146" s="187">
        <f>ROUND(I146*H146,2)</f>
        <v>0</v>
      </c>
      <c r="K146" s="183" t="s">
        <v>165</v>
      </c>
      <c r="L146" s="42"/>
      <c r="M146" s="188" t="s">
        <v>19</v>
      </c>
      <c r="N146" s="189" t="s">
        <v>46</v>
      </c>
      <c r="O146" s="67"/>
      <c r="P146" s="190">
        <f>O146*H146</f>
        <v>0</v>
      </c>
      <c r="Q146" s="190">
        <v>8.7999999999999995E-2</v>
      </c>
      <c r="R146" s="190">
        <f>Q146*H146</f>
        <v>6.8639999999999999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166</v>
      </c>
      <c r="AT146" s="192" t="s">
        <v>161</v>
      </c>
      <c r="AU146" s="192" t="s">
        <v>84</v>
      </c>
      <c r="AY146" s="20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82</v>
      </c>
      <c r="BK146" s="193">
        <f>ROUND(I146*H146,2)</f>
        <v>0</v>
      </c>
      <c r="BL146" s="20" t="s">
        <v>166</v>
      </c>
      <c r="BM146" s="192" t="s">
        <v>623</v>
      </c>
    </row>
    <row r="147" spans="1:65" s="2" customFormat="1" x14ac:dyDescent="0.2">
      <c r="A147" s="37"/>
      <c r="B147" s="38"/>
      <c r="C147" s="39"/>
      <c r="D147" s="194" t="s">
        <v>168</v>
      </c>
      <c r="E147" s="39"/>
      <c r="F147" s="195" t="s">
        <v>624</v>
      </c>
      <c r="G147" s="39"/>
      <c r="H147" s="39"/>
      <c r="I147" s="196"/>
      <c r="J147" s="39"/>
      <c r="K147" s="39"/>
      <c r="L147" s="42"/>
      <c r="M147" s="197"/>
      <c r="N147" s="198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168</v>
      </c>
      <c r="AU147" s="20" t="s">
        <v>84</v>
      </c>
    </row>
    <row r="148" spans="1:65" s="13" customFormat="1" x14ac:dyDescent="0.2">
      <c r="B148" s="199"/>
      <c r="C148" s="200"/>
      <c r="D148" s="201" t="s">
        <v>170</v>
      </c>
      <c r="E148" s="202" t="s">
        <v>19</v>
      </c>
      <c r="F148" s="203" t="s">
        <v>625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170</v>
      </c>
      <c r="AU148" s="209" t="s">
        <v>84</v>
      </c>
      <c r="AV148" s="13" t="s">
        <v>82</v>
      </c>
      <c r="AW148" s="13" t="s">
        <v>35</v>
      </c>
      <c r="AX148" s="13" t="s">
        <v>75</v>
      </c>
      <c r="AY148" s="209" t="s">
        <v>159</v>
      </c>
    </row>
    <row r="149" spans="1:65" s="13" customFormat="1" x14ac:dyDescent="0.2">
      <c r="B149" s="199"/>
      <c r="C149" s="200"/>
      <c r="D149" s="201" t="s">
        <v>170</v>
      </c>
      <c r="E149" s="202" t="s">
        <v>19</v>
      </c>
      <c r="F149" s="203" t="s">
        <v>626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170</v>
      </c>
      <c r="AU149" s="209" t="s">
        <v>84</v>
      </c>
      <c r="AV149" s="13" t="s">
        <v>82</v>
      </c>
      <c r="AW149" s="13" t="s">
        <v>35</v>
      </c>
      <c r="AX149" s="13" t="s">
        <v>75</v>
      </c>
      <c r="AY149" s="209" t="s">
        <v>159</v>
      </c>
    </row>
    <row r="150" spans="1:65" s="14" customFormat="1" x14ac:dyDescent="0.2">
      <c r="B150" s="210"/>
      <c r="C150" s="211"/>
      <c r="D150" s="201" t="s">
        <v>170</v>
      </c>
      <c r="E150" s="212" t="s">
        <v>19</v>
      </c>
      <c r="F150" s="213" t="s">
        <v>391</v>
      </c>
      <c r="G150" s="211"/>
      <c r="H150" s="214">
        <v>37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170</v>
      </c>
      <c r="AU150" s="220" t="s">
        <v>84</v>
      </c>
      <c r="AV150" s="14" t="s">
        <v>84</v>
      </c>
      <c r="AW150" s="14" t="s">
        <v>35</v>
      </c>
      <c r="AX150" s="14" t="s">
        <v>75</v>
      </c>
      <c r="AY150" s="220" t="s">
        <v>159</v>
      </c>
    </row>
    <row r="151" spans="1:65" s="14" customFormat="1" x14ac:dyDescent="0.2">
      <c r="B151" s="210"/>
      <c r="C151" s="211"/>
      <c r="D151" s="201" t="s">
        <v>170</v>
      </c>
      <c r="E151" s="212" t="s">
        <v>19</v>
      </c>
      <c r="F151" s="213" t="s">
        <v>627</v>
      </c>
      <c r="G151" s="211"/>
      <c r="H151" s="214">
        <v>41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84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5" customFormat="1" x14ac:dyDescent="0.2">
      <c r="B152" s="221"/>
      <c r="C152" s="222"/>
      <c r="D152" s="201" t="s">
        <v>170</v>
      </c>
      <c r="E152" s="223" t="s">
        <v>19</v>
      </c>
      <c r="F152" s="224" t="s">
        <v>185</v>
      </c>
      <c r="G152" s="222"/>
      <c r="H152" s="225">
        <v>78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170</v>
      </c>
      <c r="AU152" s="231" t="s">
        <v>84</v>
      </c>
      <c r="AV152" s="15" t="s">
        <v>166</v>
      </c>
      <c r="AW152" s="15" t="s">
        <v>35</v>
      </c>
      <c r="AX152" s="15" t="s">
        <v>82</v>
      </c>
      <c r="AY152" s="231" t="s">
        <v>159</v>
      </c>
    </row>
    <row r="153" spans="1:65" s="12" customFormat="1" ht="22.9" customHeight="1" x14ac:dyDescent="0.2">
      <c r="B153" s="165"/>
      <c r="C153" s="166"/>
      <c r="D153" s="167" t="s">
        <v>74</v>
      </c>
      <c r="E153" s="179" t="s">
        <v>218</v>
      </c>
      <c r="F153" s="179" t="s">
        <v>268</v>
      </c>
      <c r="G153" s="166"/>
      <c r="H153" s="166"/>
      <c r="I153" s="169"/>
      <c r="J153" s="180">
        <f>BK153</f>
        <v>0</v>
      </c>
      <c r="K153" s="166"/>
      <c r="L153" s="171"/>
      <c r="M153" s="172"/>
      <c r="N153" s="173"/>
      <c r="O153" s="173"/>
      <c r="P153" s="174">
        <f>SUM(P154:P213)</f>
        <v>0</v>
      </c>
      <c r="Q153" s="173"/>
      <c r="R153" s="174">
        <f>SUM(R154:R213)</f>
        <v>1.741212</v>
      </c>
      <c r="S153" s="173"/>
      <c r="T153" s="175">
        <f>SUM(T154:T213)</f>
        <v>36.117200000000004</v>
      </c>
      <c r="AR153" s="176" t="s">
        <v>82</v>
      </c>
      <c r="AT153" s="177" t="s">
        <v>74</v>
      </c>
      <c r="AU153" s="177" t="s">
        <v>82</v>
      </c>
      <c r="AY153" s="176" t="s">
        <v>159</v>
      </c>
      <c r="BK153" s="178">
        <f>SUM(BK154:BK213)</f>
        <v>0</v>
      </c>
    </row>
    <row r="154" spans="1:65" s="2" customFormat="1" ht="24.2" customHeight="1" x14ac:dyDescent="0.2">
      <c r="A154" s="37"/>
      <c r="B154" s="38"/>
      <c r="C154" s="181" t="s">
        <v>225</v>
      </c>
      <c r="D154" s="181" t="s">
        <v>161</v>
      </c>
      <c r="E154" s="182" t="s">
        <v>628</v>
      </c>
      <c r="F154" s="183" t="s">
        <v>629</v>
      </c>
      <c r="G154" s="184" t="s">
        <v>235</v>
      </c>
      <c r="H154" s="185">
        <v>78</v>
      </c>
      <c r="I154" s="186"/>
      <c r="J154" s="187">
        <f>ROUND(I154*H154,2)</f>
        <v>0</v>
      </c>
      <c r="K154" s="183" t="s">
        <v>165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166</v>
      </c>
      <c r="AT154" s="192" t="s">
        <v>161</v>
      </c>
      <c r="AU154" s="192" t="s">
        <v>84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166</v>
      </c>
      <c r="BM154" s="192" t="s">
        <v>630</v>
      </c>
    </row>
    <row r="155" spans="1:65" s="2" customFormat="1" x14ac:dyDescent="0.2">
      <c r="A155" s="37"/>
      <c r="B155" s="38"/>
      <c r="C155" s="39"/>
      <c r="D155" s="194" t="s">
        <v>168</v>
      </c>
      <c r="E155" s="39"/>
      <c r="F155" s="195" t="s">
        <v>631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168</v>
      </c>
      <c r="AU155" s="20" t="s">
        <v>84</v>
      </c>
    </row>
    <row r="156" spans="1:65" s="2" customFormat="1" ht="24.2" customHeight="1" x14ac:dyDescent="0.2">
      <c r="A156" s="37"/>
      <c r="B156" s="38"/>
      <c r="C156" s="181" t="s">
        <v>232</v>
      </c>
      <c r="D156" s="181" t="s">
        <v>161</v>
      </c>
      <c r="E156" s="182" t="s">
        <v>632</v>
      </c>
      <c r="F156" s="183" t="s">
        <v>633</v>
      </c>
      <c r="G156" s="184" t="s">
        <v>235</v>
      </c>
      <c r="H156" s="185">
        <v>78</v>
      </c>
      <c r="I156" s="186"/>
      <c r="J156" s="187">
        <f>ROUND(I156*H156,2)</f>
        <v>0</v>
      </c>
      <c r="K156" s="183" t="s">
        <v>165</v>
      </c>
      <c r="L156" s="42"/>
      <c r="M156" s="188" t="s">
        <v>19</v>
      </c>
      <c r="N156" s="189" t="s">
        <v>46</v>
      </c>
      <c r="O156" s="67"/>
      <c r="P156" s="190">
        <f>O156*H156</f>
        <v>0</v>
      </c>
      <c r="Q156" s="190">
        <v>4.0000000000000003E-5</v>
      </c>
      <c r="R156" s="190">
        <f>Q156*H156</f>
        <v>3.1200000000000004E-3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166</v>
      </c>
      <c r="AT156" s="192" t="s">
        <v>161</v>
      </c>
      <c r="AU156" s="192" t="s">
        <v>84</v>
      </c>
      <c r="AY156" s="20" t="s">
        <v>159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20" t="s">
        <v>82</v>
      </c>
      <c r="BK156" s="193">
        <f>ROUND(I156*H156,2)</f>
        <v>0</v>
      </c>
      <c r="BL156" s="20" t="s">
        <v>166</v>
      </c>
      <c r="BM156" s="192" t="s">
        <v>634</v>
      </c>
    </row>
    <row r="157" spans="1:65" s="2" customFormat="1" x14ac:dyDescent="0.2">
      <c r="A157" s="37"/>
      <c r="B157" s="38"/>
      <c r="C157" s="39"/>
      <c r="D157" s="194" t="s">
        <v>168</v>
      </c>
      <c r="E157" s="39"/>
      <c r="F157" s="195" t="s">
        <v>635</v>
      </c>
      <c r="G157" s="39"/>
      <c r="H157" s="39"/>
      <c r="I157" s="196"/>
      <c r="J157" s="39"/>
      <c r="K157" s="39"/>
      <c r="L157" s="42"/>
      <c r="M157" s="197"/>
      <c r="N157" s="198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168</v>
      </c>
      <c r="AU157" s="20" t="s">
        <v>84</v>
      </c>
    </row>
    <row r="158" spans="1:65" s="13" customFormat="1" x14ac:dyDescent="0.2">
      <c r="B158" s="199"/>
      <c r="C158" s="200"/>
      <c r="D158" s="201" t="s">
        <v>170</v>
      </c>
      <c r="E158" s="202" t="s">
        <v>19</v>
      </c>
      <c r="F158" s="203" t="s">
        <v>636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170</v>
      </c>
      <c r="AU158" s="209" t="s">
        <v>84</v>
      </c>
      <c r="AV158" s="13" t="s">
        <v>82</v>
      </c>
      <c r="AW158" s="13" t="s">
        <v>35</v>
      </c>
      <c r="AX158" s="13" t="s">
        <v>75</v>
      </c>
      <c r="AY158" s="209" t="s">
        <v>159</v>
      </c>
    </row>
    <row r="159" spans="1:65" s="14" customFormat="1" x14ac:dyDescent="0.2">
      <c r="B159" s="210"/>
      <c r="C159" s="211"/>
      <c r="D159" s="201" t="s">
        <v>170</v>
      </c>
      <c r="E159" s="212" t="s">
        <v>19</v>
      </c>
      <c r="F159" s="213" t="s">
        <v>391</v>
      </c>
      <c r="G159" s="211"/>
      <c r="H159" s="214">
        <v>37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170</v>
      </c>
      <c r="AU159" s="220" t="s">
        <v>84</v>
      </c>
      <c r="AV159" s="14" t="s">
        <v>84</v>
      </c>
      <c r="AW159" s="14" t="s">
        <v>35</v>
      </c>
      <c r="AX159" s="14" t="s">
        <v>75</v>
      </c>
      <c r="AY159" s="220" t="s">
        <v>159</v>
      </c>
    </row>
    <row r="160" spans="1:65" s="14" customFormat="1" x14ac:dyDescent="0.2">
      <c r="B160" s="210"/>
      <c r="C160" s="211"/>
      <c r="D160" s="201" t="s">
        <v>170</v>
      </c>
      <c r="E160" s="212" t="s">
        <v>19</v>
      </c>
      <c r="F160" s="213" t="s">
        <v>627</v>
      </c>
      <c r="G160" s="211"/>
      <c r="H160" s="214">
        <v>41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170</v>
      </c>
      <c r="AU160" s="220" t="s">
        <v>84</v>
      </c>
      <c r="AV160" s="14" t="s">
        <v>84</v>
      </c>
      <c r="AW160" s="14" t="s">
        <v>35</v>
      </c>
      <c r="AX160" s="14" t="s">
        <v>75</v>
      </c>
      <c r="AY160" s="220" t="s">
        <v>159</v>
      </c>
    </row>
    <row r="161" spans="1:65" s="15" customFormat="1" x14ac:dyDescent="0.2">
      <c r="B161" s="221"/>
      <c r="C161" s="222"/>
      <c r="D161" s="201" t="s">
        <v>170</v>
      </c>
      <c r="E161" s="223" t="s">
        <v>19</v>
      </c>
      <c r="F161" s="224" t="s">
        <v>185</v>
      </c>
      <c r="G161" s="222"/>
      <c r="H161" s="225">
        <v>78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170</v>
      </c>
      <c r="AU161" s="231" t="s">
        <v>84</v>
      </c>
      <c r="AV161" s="15" t="s">
        <v>166</v>
      </c>
      <c r="AW161" s="15" t="s">
        <v>35</v>
      </c>
      <c r="AX161" s="15" t="s">
        <v>82</v>
      </c>
      <c r="AY161" s="231" t="s">
        <v>159</v>
      </c>
    </row>
    <row r="162" spans="1:65" s="2" customFormat="1" ht="16.5" customHeight="1" x14ac:dyDescent="0.2">
      <c r="A162" s="37"/>
      <c r="B162" s="38"/>
      <c r="C162" s="181" t="s">
        <v>8</v>
      </c>
      <c r="D162" s="181" t="s">
        <v>161</v>
      </c>
      <c r="E162" s="182" t="s">
        <v>637</v>
      </c>
      <c r="F162" s="183" t="s">
        <v>638</v>
      </c>
      <c r="G162" s="184" t="s">
        <v>164</v>
      </c>
      <c r="H162" s="185">
        <v>5.3559999999999999</v>
      </c>
      <c r="I162" s="186"/>
      <c r="J162" s="187">
        <f>ROUND(I162*H162,2)</f>
        <v>0</v>
      </c>
      <c r="K162" s="183" t="s">
        <v>165</v>
      </c>
      <c r="L162" s="42"/>
      <c r="M162" s="188" t="s">
        <v>19</v>
      </c>
      <c r="N162" s="189" t="s">
        <v>46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2.4</v>
      </c>
      <c r="T162" s="191">
        <f>S162*H162</f>
        <v>12.8544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166</v>
      </c>
      <c r="AT162" s="192" t="s">
        <v>161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166</v>
      </c>
      <c r="BM162" s="192" t="s">
        <v>639</v>
      </c>
    </row>
    <row r="163" spans="1:65" s="2" customFormat="1" x14ac:dyDescent="0.2">
      <c r="A163" s="37"/>
      <c r="B163" s="38"/>
      <c r="C163" s="39"/>
      <c r="D163" s="194" t="s">
        <v>168</v>
      </c>
      <c r="E163" s="39"/>
      <c r="F163" s="195" t="s">
        <v>640</v>
      </c>
      <c r="G163" s="39"/>
      <c r="H163" s="39"/>
      <c r="I163" s="196"/>
      <c r="J163" s="39"/>
      <c r="K163" s="39"/>
      <c r="L163" s="42"/>
      <c r="M163" s="197"/>
      <c r="N163" s="198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168</v>
      </c>
      <c r="AU163" s="20" t="s">
        <v>84</v>
      </c>
    </row>
    <row r="164" spans="1:65" s="13" customFormat="1" x14ac:dyDescent="0.2">
      <c r="B164" s="199"/>
      <c r="C164" s="200"/>
      <c r="D164" s="201" t="s">
        <v>170</v>
      </c>
      <c r="E164" s="202" t="s">
        <v>19</v>
      </c>
      <c r="F164" s="203" t="s">
        <v>641</v>
      </c>
      <c r="G164" s="200"/>
      <c r="H164" s="202" t="s">
        <v>19</v>
      </c>
      <c r="I164" s="204"/>
      <c r="J164" s="200"/>
      <c r="K164" s="200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170</v>
      </c>
      <c r="AU164" s="209" t="s">
        <v>84</v>
      </c>
      <c r="AV164" s="13" t="s">
        <v>82</v>
      </c>
      <c r="AW164" s="13" t="s">
        <v>35</v>
      </c>
      <c r="AX164" s="13" t="s">
        <v>75</v>
      </c>
      <c r="AY164" s="209" t="s">
        <v>159</v>
      </c>
    </row>
    <row r="165" spans="1:65" s="14" customFormat="1" x14ac:dyDescent="0.2">
      <c r="B165" s="210"/>
      <c r="C165" s="211"/>
      <c r="D165" s="201" t="s">
        <v>170</v>
      </c>
      <c r="E165" s="212" t="s">
        <v>19</v>
      </c>
      <c r="F165" s="213" t="s">
        <v>642</v>
      </c>
      <c r="G165" s="211"/>
      <c r="H165" s="214">
        <v>5.32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170</v>
      </c>
      <c r="AU165" s="220" t="s">
        <v>84</v>
      </c>
      <c r="AV165" s="14" t="s">
        <v>84</v>
      </c>
      <c r="AW165" s="14" t="s">
        <v>35</v>
      </c>
      <c r="AX165" s="14" t="s">
        <v>75</v>
      </c>
      <c r="AY165" s="220" t="s">
        <v>159</v>
      </c>
    </row>
    <row r="166" spans="1:65" s="14" customFormat="1" x14ac:dyDescent="0.2">
      <c r="B166" s="210"/>
      <c r="C166" s="211"/>
      <c r="D166" s="201" t="s">
        <v>170</v>
      </c>
      <c r="E166" s="212" t="s">
        <v>19</v>
      </c>
      <c r="F166" s="213" t="s">
        <v>643</v>
      </c>
      <c r="G166" s="211"/>
      <c r="H166" s="214">
        <v>3.5999999999999997E-2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170</v>
      </c>
      <c r="AU166" s="220" t="s">
        <v>84</v>
      </c>
      <c r="AV166" s="14" t="s">
        <v>84</v>
      </c>
      <c r="AW166" s="14" t="s">
        <v>35</v>
      </c>
      <c r="AX166" s="14" t="s">
        <v>75</v>
      </c>
      <c r="AY166" s="220" t="s">
        <v>159</v>
      </c>
    </row>
    <row r="167" spans="1:65" s="15" customFormat="1" x14ac:dyDescent="0.2">
      <c r="B167" s="221"/>
      <c r="C167" s="222"/>
      <c r="D167" s="201" t="s">
        <v>170</v>
      </c>
      <c r="E167" s="223" t="s">
        <v>19</v>
      </c>
      <c r="F167" s="224" t="s">
        <v>185</v>
      </c>
      <c r="G167" s="222"/>
      <c r="H167" s="225">
        <v>5.3559999999999999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170</v>
      </c>
      <c r="AU167" s="231" t="s">
        <v>84</v>
      </c>
      <c r="AV167" s="15" t="s">
        <v>166</v>
      </c>
      <c r="AW167" s="15" t="s">
        <v>35</v>
      </c>
      <c r="AX167" s="15" t="s">
        <v>82</v>
      </c>
      <c r="AY167" s="231" t="s">
        <v>159</v>
      </c>
    </row>
    <row r="168" spans="1:65" s="2" customFormat="1" ht="24.2" customHeight="1" x14ac:dyDescent="0.2">
      <c r="A168" s="37"/>
      <c r="B168" s="38"/>
      <c r="C168" s="181" t="s">
        <v>245</v>
      </c>
      <c r="D168" s="181" t="s">
        <v>161</v>
      </c>
      <c r="E168" s="182" t="s">
        <v>644</v>
      </c>
      <c r="F168" s="183" t="s">
        <v>645</v>
      </c>
      <c r="G168" s="184" t="s">
        <v>265</v>
      </c>
      <c r="H168" s="185">
        <v>1.2</v>
      </c>
      <c r="I168" s="186"/>
      <c r="J168" s="187">
        <f>ROUND(I168*H168,2)</f>
        <v>0</v>
      </c>
      <c r="K168" s="183" t="s">
        <v>165</v>
      </c>
      <c r="L168" s="42"/>
      <c r="M168" s="188" t="s">
        <v>19</v>
      </c>
      <c r="N168" s="189" t="s">
        <v>46</v>
      </c>
      <c r="O168" s="67"/>
      <c r="P168" s="190">
        <f>O168*H168</f>
        <v>0</v>
      </c>
      <c r="Q168" s="190">
        <v>2.81E-3</v>
      </c>
      <c r="R168" s="190">
        <f>Q168*H168</f>
        <v>3.372E-3</v>
      </c>
      <c r="S168" s="190">
        <v>6.9000000000000006E-2</v>
      </c>
      <c r="T168" s="191">
        <f>S168*H168</f>
        <v>8.2799999999999999E-2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166</v>
      </c>
      <c r="AT168" s="192" t="s">
        <v>161</v>
      </c>
      <c r="AU168" s="192" t="s">
        <v>84</v>
      </c>
      <c r="AY168" s="20" t="s">
        <v>159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20" t="s">
        <v>82</v>
      </c>
      <c r="BK168" s="193">
        <f>ROUND(I168*H168,2)</f>
        <v>0</v>
      </c>
      <c r="BL168" s="20" t="s">
        <v>166</v>
      </c>
      <c r="BM168" s="192" t="s">
        <v>646</v>
      </c>
    </row>
    <row r="169" spans="1:65" s="2" customFormat="1" x14ac:dyDescent="0.2">
      <c r="A169" s="37"/>
      <c r="B169" s="38"/>
      <c r="C169" s="39"/>
      <c r="D169" s="194" t="s">
        <v>168</v>
      </c>
      <c r="E169" s="39"/>
      <c r="F169" s="195" t="s">
        <v>647</v>
      </c>
      <c r="G169" s="39"/>
      <c r="H169" s="39"/>
      <c r="I169" s="196"/>
      <c r="J169" s="39"/>
      <c r="K169" s="39"/>
      <c r="L169" s="42"/>
      <c r="M169" s="197"/>
      <c r="N169" s="198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168</v>
      </c>
      <c r="AU169" s="20" t="s">
        <v>84</v>
      </c>
    </row>
    <row r="170" spans="1:65" s="13" customFormat="1" x14ac:dyDescent="0.2">
      <c r="B170" s="199"/>
      <c r="C170" s="200"/>
      <c r="D170" s="201" t="s">
        <v>170</v>
      </c>
      <c r="E170" s="202" t="s">
        <v>19</v>
      </c>
      <c r="F170" s="203" t="s">
        <v>648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170</v>
      </c>
      <c r="AU170" s="209" t="s">
        <v>84</v>
      </c>
      <c r="AV170" s="13" t="s">
        <v>82</v>
      </c>
      <c r="AW170" s="13" t="s">
        <v>35</v>
      </c>
      <c r="AX170" s="13" t="s">
        <v>75</v>
      </c>
      <c r="AY170" s="209" t="s">
        <v>159</v>
      </c>
    </row>
    <row r="171" spans="1:65" s="14" customFormat="1" x14ac:dyDescent="0.2">
      <c r="B171" s="210"/>
      <c r="C171" s="211"/>
      <c r="D171" s="201" t="s">
        <v>170</v>
      </c>
      <c r="E171" s="212" t="s">
        <v>19</v>
      </c>
      <c r="F171" s="213" t="s">
        <v>649</v>
      </c>
      <c r="G171" s="211"/>
      <c r="H171" s="214">
        <v>1.2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170</v>
      </c>
      <c r="AU171" s="220" t="s">
        <v>84</v>
      </c>
      <c r="AV171" s="14" t="s">
        <v>84</v>
      </c>
      <c r="AW171" s="14" t="s">
        <v>35</v>
      </c>
      <c r="AX171" s="14" t="s">
        <v>82</v>
      </c>
      <c r="AY171" s="220" t="s">
        <v>159</v>
      </c>
    </row>
    <row r="172" spans="1:65" s="2" customFormat="1" ht="16.5" customHeight="1" x14ac:dyDescent="0.2">
      <c r="A172" s="37"/>
      <c r="B172" s="38"/>
      <c r="C172" s="181" t="s">
        <v>253</v>
      </c>
      <c r="D172" s="181" t="s">
        <v>161</v>
      </c>
      <c r="E172" s="182" t="s">
        <v>650</v>
      </c>
      <c r="F172" s="183" t="s">
        <v>651</v>
      </c>
      <c r="G172" s="184" t="s">
        <v>235</v>
      </c>
      <c r="H172" s="185">
        <v>295</v>
      </c>
      <c r="I172" s="186"/>
      <c r="J172" s="187">
        <f>ROUND(I172*H172,2)</f>
        <v>0</v>
      </c>
      <c r="K172" s="183" t="s">
        <v>165</v>
      </c>
      <c r="L172" s="42"/>
      <c r="M172" s="188" t="s">
        <v>19</v>
      </c>
      <c r="N172" s="189" t="s">
        <v>46</v>
      </c>
      <c r="O172" s="67"/>
      <c r="P172" s="190">
        <f>O172*H172</f>
        <v>0</v>
      </c>
      <c r="Q172" s="190">
        <v>0</v>
      </c>
      <c r="R172" s="190">
        <f>Q172*H172</f>
        <v>0</v>
      </c>
      <c r="S172" s="190">
        <v>6.0999999999999999E-2</v>
      </c>
      <c r="T172" s="191">
        <f>S172*H172</f>
        <v>17.995000000000001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166</v>
      </c>
      <c r="AT172" s="192" t="s">
        <v>161</v>
      </c>
      <c r="AU172" s="192" t="s">
        <v>84</v>
      </c>
      <c r="AY172" s="20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82</v>
      </c>
      <c r="BK172" s="193">
        <f>ROUND(I172*H172,2)</f>
        <v>0</v>
      </c>
      <c r="BL172" s="20" t="s">
        <v>166</v>
      </c>
      <c r="BM172" s="192" t="s">
        <v>652</v>
      </c>
    </row>
    <row r="173" spans="1:65" s="2" customFormat="1" x14ac:dyDescent="0.2">
      <c r="A173" s="37"/>
      <c r="B173" s="38"/>
      <c r="C173" s="39"/>
      <c r="D173" s="194" t="s">
        <v>168</v>
      </c>
      <c r="E173" s="39"/>
      <c r="F173" s="195" t="s">
        <v>653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168</v>
      </c>
      <c r="AU173" s="20" t="s">
        <v>84</v>
      </c>
    </row>
    <row r="174" spans="1:65" s="13" customFormat="1" x14ac:dyDescent="0.2">
      <c r="B174" s="199"/>
      <c r="C174" s="200"/>
      <c r="D174" s="201" t="s">
        <v>170</v>
      </c>
      <c r="E174" s="202" t="s">
        <v>19</v>
      </c>
      <c r="F174" s="203" t="s">
        <v>606</v>
      </c>
      <c r="G174" s="200"/>
      <c r="H174" s="202" t="s">
        <v>19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170</v>
      </c>
      <c r="AU174" s="209" t="s">
        <v>84</v>
      </c>
      <c r="AV174" s="13" t="s">
        <v>82</v>
      </c>
      <c r="AW174" s="13" t="s">
        <v>35</v>
      </c>
      <c r="AX174" s="13" t="s">
        <v>75</v>
      </c>
      <c r="AY174" s="209" t="s">
        <v>159</v>
      </c>
    </row>
    <row r="175" spans="1:65" s="13" customFormat="1" x14ac:dyDescent="0.2">
      <c r="B175" s="199"/>
      <c r="C175" s="200"/>
      <c r="D175" s="201" t="s">
        <v>170</v>
      </c>
      <c r="E175" s="202" t="s">
        <v>19</v>
      </c>
      <c r="F175" s="203" t="s">
        <v>607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170</v>
      </c>
      <c r="AU175" s="209" t="s">
        <v>84</v>
      </c>
      <c r="AV175" s="13" t="s">
        <v>82</v>
      </c>
      <c r="AW175" s="13" t="s">
        <v>35</v>
      </c>
      <c r="AX175" s="13" t="s">
        <v>75</v>
      </c>
      <c r="AY175" s="209" t="s">
        <v>159</v>
      </c>
    </row>
    <row r="176" spans="1:65" s="13" customFormat="1" x14ac:dyDescent="0.2">
      <c r="B176" s="199"/>
      <c r="C176" s="200"/>
      <c r="D176" s="201" t="s">
        <v>170</v>
      </c>
      <c r="E176" s="202" t="s">
        <v>19</v>
      </c>
      <c r="F176" s="203" t="s">
        <v>586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170</v>
      </c>
      <c r="AU176" s="209" t="s">
        <v>84</v>
      </c>
      <c r="AV176" s="13" t="s">
        <v>82</v>
      </c>
      <c r="AW176" s="13" t="s">
        <v>35</v>
      </c>
      <c r="AX176" s="13" t="s">
        <v>75</v>
      </c>
      <c r="AY176" s="209" t="s">
        <v>159</v>
      </c>
    </row>
    <row r="177" spans="1:65" s="13" customFormat="1" x14ac:dyDescent="0.2">
      <c r="B177" s="199"/>
      <c r="C177" s="200"/>
      <c r="D177" s="201" t="s">
        <v>170</v>
      </c>
      <c r="E177" s="202" t="s">
        <v>19</v>
      </c>
      <c r="F177" s="203" t="s">
        <v>587</v>
      </c>
      <c r="G177" s="200"/>
      <c r="H177" s="202" t="s">
        <v>19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170</v>
      </c>
      <c r="AU177" s="209" t="s">
        <v>84</v>
      </c>
      <c r="AV177" s="13" t="s">
        <v>82</v>
      </c>
      <c r="AW177" s="13" t="s">
        <v>35</v>
      </c>
      <c r="AX177" s="13" t="s">
        <v>75</v>
      </c>
      <c r="AY177" s="209" t="s">
        <v>159</v>
      </c>
    </row>
    <row r="178" spans="1:65" s="13" customFormat="1" x14ac:dyDescent="0.2">
      <c r="B178" s="199"/>
      <c r="C178" s="200"/>
      <c r="D178" s="201" t="s">
        <v>170</v>
      </c>
      <c r="E178" s="202" t="s">
        <v>19</v>
      </c>
      <c r="F178" s="203" t="s">
        <v>588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170</v>
      </c>
      <c r="AU178" s="209" t="s">
        <v>84</v>
      </c>
      <c r="AV178" s="13" t="s">
        <v>82</v>
      </c>
      <c r="AW178" s="13" t="s">
        <v>35</v>
      </c>
      <c r="AX178" s="13" t="s">
        <v>75</v>
      </c>
      <c r="AY178" s="209" t="s">
        <v>159</v>
      </c>
    </row>
    <row r="179" spans="1:65" s="13" customFormat="1" x14ac:dyDescent="0.2">
      <c r="B179" s="199"/>
      <c r="C179" s="200"/>
      <c r="D179" s="201" t="s">
        <v>170</v>
      </c>
      <c r="E179" s="202" t="s">
        <v>19</v>
      </c>
      <c r="F179" s="203" t="s">
        <v>589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170</v>
      </c>
      <c r="AU179" s="209" t="s">
        <v>84</v>
      </c>
      <c r="AV179" s="13" t="s">
        <v>82</v>
      </c>
      <c r="AW179" s="13" t="s">
        <v>35</v>
      </c>
      <c r="AX179" s="13" t="s">
        <v>75</v>
      </c>
      <c r="AY179" s="209" t="s">
        <v>159</v>
      </c>
    </row>
    <row r="180" spans="1:65" s="13" customFormat="1" x14ac:dyDescent="0.2">
      <c r="B180" s="199"/>
      <c r="C180" s="200"/>
      <c r="D180" s="201" t="s">
        <v>170</v>
      </c>
      <c r="E180" s="202" t="s">
        <v>19</v>
      </c>
      <c r="F180" s="203" t="s">
        <v>608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170</v>
      </c>
      <c r="AU180" s="209" t="s">
        <v>84</v>
      </c>
      <c r="AV180" s="13" t="s">
        <v>82</v>
      </c>
      <c r="AW180" s="13" t="s">
        <v>35</v>
      </c>
      <c r="AX180" s="13" t="s">
        <v>75</v>
      </c>
      <c r="AY180" s="209" t="s">
        <v>159</v>
      </c>
    </row>
    <row r="181" spans="1:65" s="14" customFormat="1" x14ac:dyDescent="0.2">
      <c r="B181" s="210"/>
      <c r="C181" s="211"/>
      <c r="D181" s="201" t="s">
        <v>170</v>
      </c>
      <c r="E181" s="212" t="s">
        <v>19</v>
      </c>
      <c r="F181" s="213" t="s">
        <v>609</v>
      </c>
      <c r="G181" s="211"/>
      <c r="H181" s="214">
        <v>140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84</v>
      </c>
      <c r="AV181" s="14" t="s">
        <v>84</v>
      </c>
      <c r="AW181" s="14" t="s">
        <v>35</v>
      </c>
      <c r="AX181" s="14" t="s">
        <v>75</v>
      </c>
      <c r="AY181" s="220" t="s">
        <v>159</v>
      </c>
    </row>
    <row r="182" spans="1:65" s="14" customFormat="1" x14ac:dyDescent="0.2">
      <c r="B182" s="210"/>
      <c r="C182" s="211"/>
      <c r="D182" s="201" t="s">
        <v>170</v>
      </c>
      <c r="E182" s="212" t="s">
        <v>19</v>
      </c>
      <c r="F182" s="213" t="s">
        <v>610</v>
      </c>
      <c r="G182" s="211"/>
      <c r="H182" s="214">
        <v>155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170</v>
      </c>
      <c r="AU182" s="220" t="s">
        <v>84</v>
      </c>
      <c r="AV182" s="14" t="s">
        <v>84</v>
      </c>
      <c r="AW182" s="14" t="s">
        <v>35</v>
      </c>
      <c r="AX182" s="14" t="s">
        <v>75</v>
      </c>
      <c r="AY182" s="220" t="s">
        <v>159</v>
      </c>
    </row>
    <row r="183" spans="1:65" s="15" customFormat="1" x14ac:dyDescent="0.2">
      <c r="B183" s="221"/>
      <c r="C183" s="222"/>
      <c r="D183" s="201" t="s">
        <v>170</v>
      </c>
      <c r="E183" s="223" t="s">
        <v>19</v>
      </c>
      <c r="F183" s="224" t="s">
        <v>185</v>
      </c>
      <c r="G183" s="222"/>
      <c r="H183" s="225">
        <v>295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170</v>
      </c>
      <c r="AU183" s="231" t="s">
        <v>84</v>
      </c>
      <c r="AV183" s="15" t="s">
        <v>166</v>
      </c>
      <c r="AW183" s="15" t="s">
        <v>35</v>
      </c>
      <c r="AX183" s="15" t="s">
        <v>82</v>
      </c>
      <c r="AY183" s="231" t="s">
        <v>159</v>
      </c>
    </row>
    <row r="184" spans="1:65" s="2" customFormat="1" ht="16.5" customHeight="1" x14ac:dyDescent="0.2">
      <c r="A184" s="37"/>
      <c r="B184" s="38"/>
      <c r="C184" s="181" t="s">
        <v>262</v>
      </c>
      <c r="D184" s="181" t="s">
        <v>161</v>
      </c>
      <c r="E184" s="182" t="s">
        <v>654</v>
      </c>
      <c r="F184" s="183" t="s">
        <v>655</v>
      </c>
      <c r="G184" s="184" t="s">
        <v>235</v>
      </c>
      <c r="H184" s="185">
        <v>85</v>
      </c>
      <c r="I184" s="186"/>
      <c r="J184" s="187">
        <f>ROUND(I184*H184,2)</f>
        <v>0</v>
      </c>
      <c r="K184" s="183" t="s">
        <v>165</v>
      </c>
      <c r="L184" s="42"/>
      <c r="M184" s="188" t="s">
        <v>19</v>
      </c>
      <c r="N184" s="189" t="s">
        <v>46</v>
      </c>
      <c r="O184" s="67"/>
      <c r="P184" s="190">
        <f>O184*H184</f>
        <v>0</v>
      </c>
      <c r="Q184" s="190">
        <v>0</v>
      </c>
      <c r="R184" s="190">
        <f>Q184*H184</f>
        <v>0</v>
      </c>
      <c r="S184" s="190">
        <v>6.0999999999999999E-2</v>
      </c>
      <c r="T184" s="191">
        <f>S184*H184</f>
        <v>5.1849999999999996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166</v>
      </c>
      <c r="AT184" s="192" t="s">
        <v>161</v>
      </c>
      <c r="AU184" s="192" t="s">
        <v>84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166</v>
      </c>
      <c r="BM184" s="192" t="s">
        <v>656</v>
      </c>
    </row>
    <row r="185" spans="1:65" s="2" customFormat="1" x14ac:dyDescent="0.2">
      <c r="A185" s="37"/>
      <c r="B185" s="38"/>
      <c r="C185" s="39"/>
      <c r="D185" s="194" t="s">
        <v>168</v>
      </c>
      <c r="E185" s="39"/>
      <c r="F185" s="195" t="s">
        <v>657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168</v>
      </c>
      <c r="AU185" s="20" t="s">
        <v>84</v>
      </c>
    </row>
    <row r="186" spans="1:65" s="13" customFormat="1" x14ac:dyDescent="0.2">
      <c r="B186" s="199"/>
      <c r="C186" s="200"/>
      <c r="D186" s="201" t="s">
        <v>170</v>
      </c>
      <c r="E186" s="202" t="s">
        <v>19</v>
      </c>
      <c r="F186" s="203" t="s">
        <v>584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170</v>
      </c>
      <c r="AU186" s="209" t="s">
        <v>84</v>
      </c>
      <c r="AV186" s="13" t="s">
        <v>82</v>
      </c>
      <c r="AW186" s="13" t="s">
        <v>35</v>
      </c>
      <c r="AX186" s="13" t="s">
        <v>75</v>
      </c>
      <c r="AY186" s="209" t="s">
        <v>159</v>
      </c>
    </row>
    <row r="187" spans="1:65" s="13" customFormat="1" x14ac:dyDescent="0.2">
      <c r="B187" s="199"/>
      <c r="C187" s="200"/>
      <c r="D187" s="201" t="s">
        <v>170</v>
      </c>
      <c r="E187" s="202" t="s">
        <v>19</v>
      </c>
      <c r="F187" s="203" t="s">
        <v>585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170</v>
      </c>
      <c r="AU187" s="209" t="s">
        <v>84</v>
      </c>
      <c r="AV187" s="13" t="s">
        <v>82</v>
      </c>
      <c r="AW187" s="13" t="s">
        <v>35</v>
      </c>
      <c r="AX187" s="13" t="s">
        <v>75</v>
      </c>
      <c r="AY187" s="209" t="s">
        <v>159</v>
      </c>
    </row>
    <row r="188" spans="1:65" s="13" customFormat="1" x14ac:dyDescent="0.2">
      <c r="B188" s="199"/>
      <c r="C188" s="200"/>
      <c r="D188" s="201" t="s">
        <v>170</v>
      </c>
      <c r="E188" s="202" t="s">
        <v>19</v>
      </c>
      <c r="F188" s="203" t="s">
        <v>586</v>
      </c>
      <c r="G188" s="200"/>
      <c r="H188" s="202" t="s">
        <v>19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170</v>
      </c>
      <c r="AU188" s="209" t="s">
        <v>84</v>
      </c>
      <c r="AV188" s="13" t="s">
        <v>82</v>
      </c>
      <c r="AW188" s="13" t="s">
        <v>35</v>
      </c>
      <c r="AX188" s="13" t="s">
        <v>75</v>
      </c>
      <c r="AY188" s="209" t="s">
        <v>159</v>
      </c>
    </row>
    <row r="189" spans="1:65" s="13" customFormat="1" x14ac:dyDescent="0.2">
      <c r="B189" s="199"/>
      <c r="C189" s="200"/>
      <c r="D189" s="201" t="s">
        <v>170</v>
      </c>
      <c r="E189" s="202" t="s">
        <v>19</v>
      </c>
      <c r="F189" s="203" t="s">
        <v>587</v>
      </c>
      <c r="G189" s="200"/>
      <c r="H189" s="202" t="s">
        <v>19</v>
      </c>
      <c r="I189" s="204"/>
      <c r="J189" s="200"/>
      <c r="K189" s="200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170</v>
      </c>
      <c r="AU189" s="209" t="s">
        <v>84</v>
      </c>
      <c r="AV189" s="13" t="s">
        <v>82</v>
      </c>
      <c r="AW189" s="13" t="s">
        <v>35</v>
      </c>
      <c r="AX189" s="13" t="s">
        <v>75</v>
      </c>
      <c r="AY189" s="209" t="s">
        <v>159</v>
      </c>
    </row>
    <row r="190" spans="1:65" s="13" customFormat="1" x14ac:dyDescent="0.2">
      <c r="B190" s="199"/>
      <c r="C190" s="200"/>
      <c r="D190" s="201" t="s">
        <v>170</v>
      </c>
      <c r="E190" s="202" t="s">
        <v>19</v>
      </c>
      <c r="F190" s="203" t="s">
        <v>588</v>
      </c>
      <c r="G190" s="200"/>
      <c r="H190" s="202" t="s">
        <v>19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170</v>
      </c>
      <c r="AU190" s="209" t="s">
        <v>84</v>
      </c>
      <c r="AV190" s="13" t="s">
        <v>82</v>
      </c>
      <c r="AW190" s="13" t="s">
        <v>35</v>
      </c>
      <c r="AX190" s="13" t="s">
        <v>75</v>
      </c>
      <c r="AY190" s="209" t="s">
        <v>159</v>
      </c>
    </row>
    <row r="191" spans="1:65" s="13" customFormat="1" x14ac:dyDescent="0.2">
      <c r="B191" s="199"/>
      <c r="C191" s="200"/>
      <c r="D191" s="201" t="s">
        <v>170</v>
      </c>
      <c r="E191" s="202" t="s">
        <v>19</v>
      </c>
      <c r="F191" s="203" t="s">
        <v>589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170</v>
      </c>
      <c r="AU191" s="209" t="s">
        <v>84</v>
      </c>
      <c r="AV191" s="13" t="s">
        <v>82</v>
      </c>
      <c r="AW191" s="13" t="s">
        <v>35</v>
      </c>
      <c r="AX191" s="13" t="s">
        <v>75</v>
      </c>
      <c r="AY191" s="209" t="s">
        <v>159</v>
      </c>
    </row>
    <row r="192" spans="1:65" s="13" customFormat="1" x14ac:dyDescent="0.2">
      <c r="B192" s="199"/>
      <c r="C192" s="200"/>
      <c r="D192" s="201" t="s">
        <v>170</v>
      </c>
      <c r="E192" s="202" t="s">
        <v>19</v>
      </c>
      <c r="F192" s="203" t="s">
        <v>590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170</v>
      </c>
      <c r="AU192" s="209" t="s">
        <v>84</v>
      </c>
      <c r="AV192" s="13" t="s">
        <v>82</v>
      </c>
      <c r="AW192" s="13" t="s">
        <v>35</v>
      </c>
      <c r="AX192" s="13" t="s">
        <v>75</v>
      </c>
      <c r="AY192" s="209" t="s">
        <v>159</v>
      </c>
    </row>
    <row r="193" spans="1:65" s="14" customFormat="1" x14ac:dyDescent="0.2">
      <c r="B193" s="210"/>
      <c r="C193" s="211"/>
      <c r="D193" s="201" t="s">
        <v>170</v>
      </c>
      <c r="E193" s="212" t="s">
        <v>19</v>
      </c>
      <c r="F193" s="213" t="s">
        <v>591</v>
      </c>
      <c r="G193" s="211"/>
      <c r="H193" s="214">
        <v>43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170</v>
      </c>
      <c r="AU193" s="220" t="s">
        <v>84</v>
      </c>
      <c r="AV193" s="14" t="s">
        <v>84</v>
      </c>
      <c r="AW193" s="14" t="s">
        <v>35</v>
      </c>
      <c r="AX193" s="14" t="s">
        <v>75</v>
      </c>
      <c r="AY193" s="220" t="s">
        <v>159</v>
      </c>
    </row>
    <row r="194" spans="1:65" s="14" customFormat="1" x14ac:dyDescent="0.2">
      <c r="B194" s="210"/>
      <c r="C194" s="211"/>
      <c r="D194" s="201" t="s">
        <v>170</v>
      </c>
      <c r="E194" s="212" t="s">
        <v>19</v>
      </c>
      <c r="F194" s="213" t="s">
        <v>592</v>
      </c>
      <c r="G194" s="211"/>
      <c r="H194" s="214">
        <v>42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170</v>
      </c>
      <c r="AU194" s="220" t="s">
        <v>84</v>
      </c>
      <c r="AV194" s="14" t="s">
        <v>84</v>
      </c>
      <c r="AW194" s="14" t="s">
        <v>35</v>
      </c>
      <c r="AX194" s="14" t="s">
        <v>75</v>
      </c>
      <c r="AY194" s="220" t="s">
        <v>159</v>
      </c>
    </row>
    <row r="195" spans="1:65" s="15" customFormat="1" x14ac:dyDescent="0.2">
      <c r="B195" s="221"/>
      <c r="C195" s="222"/>
      <c r="D195" s="201" t="s">
        <v>170</v>
      </c>
      <c r="E195" s="223" t="s">
        <v>19</v>
      </c>
      <c r="F195" s="224" t="s">
        <v>185</v>
      </c>
      <c r="G195" s="222"/>
      <c r="H195" s="225">
        <v>85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170</v>
      </c>
      <c r="AU195" s="231" t="s">
        <v>84</v>
      </c>
      <c r="AV195" s="15" t="s">
        <v>166</v>
      </c>
      <c r="AW195" s="15" t="s">
        <v>35</v>
      </c>
      <c r="AX195" s="15" t="s">
        <v>82</v>
      </c>
      <c r="AY195" s="231" t="s">
        <v>159</v>
      </c>
    </row>
    <row r="196" spans="1:65" s="2" customFormat="1" ht="21.75" customHeight="1" x14ac:dyDescent="0.2">
      <c r="A196" s="37"/>
      <c r="B196" s="38"/>
      <c r="C196" s="181" t="s">
        <v>269</v>
      </c>
      <c r="D196" s="181" t="s">
        <v>161</v>
      </c>
      <c r="E196" s="182" t="s">
        <v>658</v>
      </c>
      <c r="F196" s="183" t="s">
        <v>659</v>
      </c>
      <c r="G196" s="184" t="s">
        <v>235</v>
      </c>
      <c r="H196" s="185">
        <v>78</v>
      </c>
      <c r="I196" s="186"/>
      <c r="J196" s="187">
        <f>ROUND(I196*H196,2)</f>
        <v>0</v>
      </c>
      <c r="K196" s="183" t="s">
        <v>165</v>
      </c>
      <c r="L196" s="42"/>
      <c r="M196" s="188" t="s">
        <v>19</v>
      </c>
      <c r="N196" s="189" t="s">
        <v>46</v>
      </c>
      <c r="O196" s="67"/>
      <c r="P196" s="190">
        <f>O196*H196</f>
        <v>0</v>
      </c>
      <c r="Q196" s="190">
        <v>2.0140000000000002E-2</v>
      </c>
      <c r="R196" s="190">
        <f>Q196*H196</f>
        <v>1.5709200000000001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166</v>
      </c>
      <c r="AT196" s="192" t="s">
        <v>161</v>
      </c>
      <c r="AU196" s="192" t="s">
        <v>84</v>
      </c>
      <c r="AY196" s="20" t="s">
        <v>159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82</v>
      </c>
      <c r="BK196" s="193">
        <f>ROUND(I196*H196,2)</f>
        <v>0</v>
      </c>
      <c r="BL196" s="20" t="s">
        <v>166</v>
      </c>
      <c r="BM196" s="192" t="s">
        <v>660</v>
      </c>
    </row>
    <row r="197" spans="1:65" s="2" customFormat="1" x14ac:dyDescent="0.2">
      <c r="A197" s="37"/>
      <c r="B197" s="38"/>
      <c r="C197" s="39"/>
      <c r="D197" s="194" t="s">
        <v>168</v>
      </c>
      <c r="E197" s="39"/>
      <c r="F197" s="195" t="s">
        <v>661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168</v>
      </c>
      <c r="AU197" s="20" t="s">
        <v>84</v>
      </c>
    </row>
    <row r="198" spans="1:65" s="13" customFormat="1" x14ac:dyDescent="0.2">
      <c r="B198" s="199"/>
      <c r="C198" s="200"/>
      <c r="D198" s="201" t="s">
        <v>170</v>
      </c>
      <c r="E198" s="202" t="s">
        <v>19</v>
      </c>
      <c r="F198" s="203" t="s">
        <v>662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170</v>
      </c>
      <c r="AU198" s="209" t="s">
        <v>84</v>
      </c>
      <c r="AV198" s="13" t="s">
        <v>82</v>
      </c>
      <c r="AW198" s="13" t="s">
        <v>35</v>
      </c>
      <c r="AX198" s="13" t="s">
        <v>75</v>
      </c>
      <c r="AY198" s="209" t="s">
        <v>159</v>
      </c>
    </row>
    <row r="199" spans="1:65" s="13" customFormat="1" x14ac:dyDescent="0.2">
      <c r="B199" s="199"/>
      <c r="C199" s="200"/>
      <c r="D199" s="201" t="s">
        <v>170</v>
      </c>
      <c r="E199" s="202" t="s">
        <v>19</v>
      </c>
      <c r="F199" s="203" t="s">
        <v>663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170</v>
      </c>
      <c r="AU199" s="209" t="s">
        <v>84</v>
      </c>
      <c r="AV199" s="13" t="s">
        <v>82</v>
      </c>
      <c r="AW199" s="13" t="s">
        <v>35</v>
      </c>
      <c r="AX199" s="13" t="s">
        <v>75</v>
      </c>
      <c r="AY199" s="209" t="s">
        <v>159</v>
      </c>
    </row>
    <row r="200" spans="1:65" s="13" customFormat="1" x14ac:dyDescent="0.2">
      <c r="B200" s="199"/>
      <c r="C200" s="200"/>
      <c r="D200" s="201" t="s">
        <v>170</v>
      </c>
      <c r="E200" s="202" t="s">
        <v>19</v>
      </c>
      <c r="F200" s="203" t="s">
        <v>664</v>
      </c>
      <c r="G200" s="200"/>
      <c r="H200" s="202" t="s">
        <v>19</v>
      </c>
      <c r="I200" s="204"/>
      <c r="J200" s="200"/>
      <c r="K200" s="200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170</v>
      </c>
      <c r="AU200" s="209" t="s">
        <v>84</v>
      </c>
      <c r="AV200" s="13" t="s">
        <v>82</v>
      </c>
      <c r="AW200" s="13" t="s">
        <v>35</v>
      </c>
      <c r="AX200" s="13" t="s">
        <v>75</v>
      </c>
      <c r="AY200" s="209" t="s">
        <v>159</v>
      </c>
    </row>
    <row r="201" spans="1:65" s="13" customFormat="1" x14ac:dyDescent="0.2">
      <c r="B201" s="199"/>
      <c r="C201" s="200"/>
      <c r="D201" s="201" t="s">
        <v>170</v>
      </c>
      <c r="E201" s="202" t="s">
        <v>19</v>
      </c>
      <c r="F201" s="203" t="s">
        <v>589</v>
      </c>
      <c r="G201" s="200"/>
      <c r="H201" s="202" t="s">
        <v>19</v>
      </c>
      <c r="I201" s="204"/>
      <c r="J201" s="200"/>
      <c r="K201" s="200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170</v>
      </c>
      <c r="AU201" s="209" t="s">
        <v>84</v>
      </c>
      <c r="AV201" s="13" t="s">
        <v>82</v>
      </c>
      <c r="AW201" s="13" t="s">
        <v>35</v>
      </c>
      <c r="AX201" s="13" t="s">
        <v>75</v>
      </c>
      <c r="AY201" s="209" t="s">
        <v>159</v>
      </c>
    </row>
    <row r="202" spans="1:65" s="14" customFormat="1" x14ac:dyDescent="0.2">
      <c r="B202" s="210"/>
      <c r="C202" s="211"/>
      <c r="D202" s="201" t="s">
        <v>170</v>
      </c>
      <c r="E202" s="212" t="s">
        <v>19</v>
      </c>
      <c r="F202" s="213" t="s">
        <v>391</v>
      </c>
      <c r="G202" s="211"/>
      <c r="H202" s="214">
        <v>37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170</v>
      </c>
      <c r="AU202" s="220" t="s">
        <v>84</v>
      </c>
      <c r="AV202" s="14" t="s">
        <v>84</v>
      </c>
      <c r="AW202" s="14" t="s">
        <v>35</v>
      </c>
      <c r="AX202" s="14" t="s">
        <v>75</v>
      </c>
      <c r="AY202" s="220" t="s">
        <v>159</v>
      </c>
    </row>
    <row r="203" spans="1:65" s="14" customFormat="1" x14ac:dyDescent="0.2">
      <c r="B203" s="210"/>
      <c r="C203" s="211"/>
      <c r="D203" s="201" t="s">
        <v>170</v>
      </c>
      <c r="E203" s="212" t="s">
        <v>19</v>
      </c>
      <c r="F203" s="213" t="s">
        <v>627</v>
      </c>
      <c r="G203" s="211"/>
      <c r="H203" s="214">
        <v>41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170</v>
      </c>
      <c r="AU203" s="220" t="s">
        <v>84</v>
      </c>
      <c r="AV203" s="14" t="s">
        <v>84</v>
      </c>
      <c r="AW203" s="14" t="s">
        <v>35</v>
      </c>
      <c r="AX203" s="14" t="s">
        <v>75</v>
      </c>
      <c r="AY203" s="220" t="s">
        <v>159</v>
      </c>
    </row>
    <row r="204" spans="1:65" s="15" customFormat="1" x14ac:dyDescent="0.2">
      <c r="B204" s="221"/>
      <c r="C204" s="222"/>
      <c r="D204" s="201" t="s">
        <v>170</v>
      </c>
      <c r="E204" s="223" t="s">
        <v>19</v>
      </c>
      <c r="F204" s="224" t="s">
        <v>185</v>
      </c>
      <c r="G204" s="222"/>
      <c r="H204" s="225">
        <v>78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170</v>
      </c>
      <c r="AU204" s="231" t="s">
        <v>84</v>
      </c>
      <c r="AV204" s="15" t="s">
        <v>166</v>
      </c>
      <c r="AW204" s="15" t="s">
        <v>35</v>
      </c>
      <c r="AX204" s="15" t="s">
        <v>82</v>
      </c>
      <c r="AY204" s="231" t="s">
        <v>159</v>
      </c>
    </row>
    <row r="205" spans="1:65" s="2" customFormat="1" ht="16.5" customHeight="1" x14ac:dyDescent="0.2">
      <c r="A205" s="37"/>
      <c r="B205" s="38"/>
      <c r="C205" s="181" t="s">
        <v>274</v>
      </c>
      <c r="D205" s="181" t="s">
        <v>161</v>
      </c>
      <c r="E205" s="182" t="s">
        <v>665</v>
      </c>
      <c r="F205" s="183" t="s">
        <v>666</v>
      </c>
      <c r="G205" s="184" t="s">
        <v>235</v>
      </c>
      <c r="H205" s="185">
        <v>78</v>
      </c>
      <c r="I205" s="186"/>
      <c r="J205" s="187">
        <f>ROUND(I205*H205,2)</f>
        <v>0</v>
      </c>
      <c r="K205" s="183" t="s">
        <v>165</v>
      </c>
      <c r="L205" s="42"/>
      <c r="M205" s="188" t="s">
        <v>19</v>
      </c>
      <c r="N205" s="189" t="s">
        <v>46</v>
      </c>
      <c r="O205" s="67"/>
      <c r="P205" s="190">
        <f>O205*H205</f>
        <v>0</v>
      </c>
      <c r="Q205" s="190">
        <v>2.0999999999999999E-3</v>
      </c>
      <c r="R205" s="190">
        <f>Q205*H205</f>
        <v>0.1638</v>
      </c>
      <c r="S205" s="190">
        <v>0</v>
      </c>
      <c r="T205" s="19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2" t="s">
        <v>166</v>
      </c>
      <c r="AT205" s="192" t="s">
        <v>161</v>
      </c>
      <c r="AU205" s="192" t="s">
        <v>84</v>
      </c>
      <c r="AY205" s="20" t="s">
        <v>159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20" t="s">
        <v>82</v>
      </c>
      <c r="BK205" s="193">
        <f>ROUND(I205*H205,2)</f>
        <v>0</v>
      </c>
      <c r="BL205" s="20" t="s">
        <v>166</v>
      </c>
      <c r="BM205" s="192" t="s">
        <v>667</v>
      </c>
    </row>
    <row r="206" spans="1:65" s="2" customFormat="1" x14ac:dyDescent="0.2">
      <c r="A206" s="37"/>
      <c r="B206" s="38"/>
      <c r="C206" s="39"/>
      <c r="D206" s="194" t="s">
        <v>168</v>
      </c>
      <c r="E206" s="39"/>
      <c r="F206" s="195" t="s">
        <v>668</v>
      </c>
      <c r="G206" s="39"/>
      <c r="H206" s="39"/>
      <c r="I206" s="196"/>
      <c r="J206" s="39"/>
      <c r="K206" s="39"/>
      <c r="L206" s="42"/>
      <c r="M206" s="197"/>
      <c r="N206" s="198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168</v>
      </c>
      <c r="AU206" s="20" t="s">
        <v>84</v>
      </c>
    </row>
    <row r="207" spans="1:65" s="13" customFormat="1" x14ac:dyDescent="0.2">
      <c r="B207" s="199"/>
      <c r="C207" s="200"/>
      <c r="D207" s="201" t="s">
        <v>170</v>
      </c>
      <c r="E207" s="202" t="s">
        <v>19</v>
      </c>
      <c r="F207" s="203" t="s">
        <v>662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170</v>
      </c>
      <c r="AU207" s="209" t="s">
        <v>84</v>
      </c>
      <c r="AV207" s="13" t="s">
        <v>82</v>
      </c>
      <c r="AW207" s="13" t="s">
        <v>35</v>
      </c>
      <c r="AX207" s="13" t="s">
        <v>75</v>
      </c>
      <c r="AY207" s="209" t="s">
        <v>159</v>
      </c>
    </row>
    <row r="208" spans="1:65" s="13" customFormat="1" x14ac:dyDescent="0.2">
      <c r="B208" s="199"/>
      <c r="C208" s="200"/>
      <c r="D208" s="201" t="s">
        <v>170</v>
      </c>
      <c r="E208" s="202" t="s">
        <v>19</v>
      </c>
      <c r="F208" s="203" t="s">
        <v>663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170</v>
      </c>
      <c r="AU208" s="209" t="s">
        <v>84</v>
      </c>
      <c r="AV208" s="13" t="s">
        <v>82</v>
      </c>
      <c r="AW208" s="13" t="s">
        <v>35</v>
      </c>
      <c r="AX208" s="13" t="s">
        <v>75</v>
      </c>
      <c r="AY208" s="209" t="s">
        <v>159</v>
      </c>
    </row>
    <row r="209" spans="1:65" s="13" customFormat="1" x14ac:dyDescent="0.2">
      <c r="B209" s="199"/>
      <c r="C209" s="200"/>
      <c r="D209" s="201" t="s">
        <v>170</v>
      </c>
      <c r="E209" s="202" t="s">
        <v>19</v>
      </c>
      <c r="F209" s="203" t="s">
        <v>664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170</v>
      </c>
      <c r="AU209" s="209" t="s">
        <v>84</v>
      </c>
      <c r="AV209" s="13" t="s">
        <v>82</v>
      </c>
      <c r="AW209" s="13" t="s">
        <v>35</v>
      </c>
      <c r="AX209" s="13" t="s">
        <v>75</v>
      </c>
      <c r="AY209" s="209" t="s">
        <v>159</v>
      </c>
    </row>
    <row r="210" spans="1:65" s="13" customFormat="1" x14ac:dyDescent="0.2">
      <c r="B210" s="199"/>
      <c r="C210" s="200"/>
      <c r="D210" s="201" t="s">
        <v>170</v>
      </c>
      <c r="E210" s="202" t="s">
        <v>19</v>
      </c>
      <c r="F210" s="203" t="s">
        <v>589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170</v>
      </c>
      <c r="AU210" s="209" t="s">
        <v>84</v>
      </c>
      <c r="AV210" s="13" t="s">
        <v>82</v>
      </c>
      <c r="AW210" s="13" t="s">
        <v>35</v>
      </c>
      <c r="AX210" s="13" t="s">
        <v>75</v>
      </c>
      <c r="AY210" s="209" t="s">
        <v>159</v>
      </c>
    </row>
    <row r="211" spans="1:65" s="14" customFormat="1" x14ac:dyDescent="0.2">
      <c r="B211" s="210"/>
      <c r="C211" s="211"/>
      <c r="D211" s="201" t="s">
        <v>170</v>
      </c>
      <c r="E211" s="212" t="s">
        <v>19</v>
      </c>
      <c r="F211" s="213" t="s">
        <v>391</v>
      </c>
      <c r="G211" s="211"/>
      <c r="H211" s="214">
        <v>37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170</v>
      </c>
      <c r="AU211" s="220" t="s">
        <v>84</v>
      </c>
      <c r="AV211" s="14" t="s">
        <v>84</v>
      </c>
      <c r="AW211" s="14" t="s">
        <v>35</v>
      </c>
      <c r="AX211" s="14" t="s">
        <v>75</v>
      </c>
      <c r="AY211" s="220" t="s">
        <v>159</v>
      </c>
    </row>
    <row r="212" spans="1:65" s="14" customFormat="1" x14ac:dyDescent="0.2">
      <c r="B212" s="210"/>
      <c r="C212" s="211"/>
      <c r="D212" s="201" t="s">
        <v>170</v>
      </c>
      <c r="E212" s="212" t="s">
        <v>19</v>
      </c>
      <c r="F212" s="213" t="s">
        <v>627</v>
      </c>
      <c r="G212" s="211"/>
      <c r="H212" s="214">
        <v>41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170</v>
      </c>
      <c r="AU212" s="220" t="s">
        <v>84</v>
      </c>
      <c r="AV212" s="14" t="s">
        <v>84</v>
      </c>
      <c r="AW212" s="14" t="s">
        <v>35</v>
      </c>
      <c r="AX212" s="14" t="s">
        <v>75</v>
      </c>
      <c r="AY212" s="220" t="s">
        <v>159</v>
      </c>
    </row>
    <row r="213" spans="1:65" s="15" customFormat="1" x14ac:dyDescent="0.2">
      <c r="B213" s="221"/>
      <c r="C213" s="222"/>
      <c r="D213" s="201" t="s">
        <v>170</v>
      </c>
      <c r="E213" s="223" t="s">
        <v>19</v>
      </c>
      <c r="F213" s="224" t="s">
        <v>185</v>
      </c>
      <c r="G213" s="222"/>
      <c r="H213" s="225">
        <v>78</v>
      </c>
      <c r="I213" s="226"/>
      <c r="J213" s="222"/>
      <c r="K213" s="222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170</v>
      </c>
      <c r="AU213" s="231" t="s">
        <v>84</v>
      </c>
      <c r="AV213" s="15" t="s">
        <v>166</v>
      </c>
      <c r="AW213" s="15" t="s">
        <v>35</v>
      </c>
      <c r="AX213" s="15" t="s">
        <v>82</v>
      </c>
      <c r="AY213" s="231" t="s">
        <v>159</v>
      </c>
    </row>
    <row r="214" spans="1:65" s="12" customFormat="1" ht="22.9" customHeight="1" x14ac:dyDescent="0.2">
      <c r="B214" s="165"/>
      <c r="C214" s="166"/>
      <c r="D214" s="167" t="s">
        <v>74</v>
      </c>
      <c r="E214" s="179" t="s">
        <v>297</v>
      </c>
      <c r="F214" s="179" t="s">
        <v>669</v>
      </c>
      <c r="G214" s="166"/>
      <c r="H214" s="166"/>
      <c r="I214" s="169"/>
      <c r="J214" s="180">
        <f>BK214</f>
        <v>0</v>
      </c>
      <c r="K214" s="166"/>
      <c r="L214" s="171"/>
      <c r="M214" s="172"/>
      <c r="N214" s="173"/>
      <c r="O214" s="173"/>
      <c r="P214" s="174">
        <f>SUM(P215:P228)</f>
        <v>0</v>
      </c>
      <c r="Q214" s="173"/>
      <c r="R214" s="174">
        <f>SUM(R215:R228)</f>
        <v>0</v>
      </c>
      <c r="S214" s="173"/>
      <c r="T214" s="175">
        <f>SUM(T215:T228)</f>
        <v>0</v>
      </c>
      <c r="AR214" s="176" t="s">
        <v>82</v>
      </c>
      <c r="AT214" s="177" t="s">
        <v>74</v>
      </c>
      <c r="AU214" s="177" t="s">
        <v>82</v>
      </c>
      <c r="AY214" s="176" t="s">
        <v>159</v>
      </c>
      <c r="BK214" s="178">
        <f>SUM(BK215:BK228)</f>
        <v>0</v>
      </c>
    </row>
    <row r="215" spans="1:65" s="2" customFormat="1" ht="24.2" customHeight="1" x14ac:dyDescent="0.2">
      <c r="A215" s="37"/>
      <c r="B215" s="38"/>
      <c r="C215" s="181" t="s">
        <v>279</v>
      </c>
      <c r="D215" s="181" t="s">
        <v>161</v>
      </c>
      <c r="E215" s="182" t="s">
        <v>670</v>
      </c>
      <c r="F215" s="183" t="s">
        <v>671</v>
      </c>
      <c r="G215" s="184" t="s">
        <v>205</v>
      </c>
      <c r="H215" s="185">
        <v>36.517000000000003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166</v>
      </c>
      <c r="AT215" s="192" t="s">
        <v>161</v>
      </c>
      <c r="AU215" s="192" t="s">
        <v>84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166</v>
      </c>
      <c r="BM215" s="192" t="s">
        <v>672</v>
      </c>
    </row>
    <row r="216" spans="1:65" s="2" customFormat="1" x14ac:dyDescent="0.2">
      <c r="A216" s="37"/>
      <c r="B216" s="38"/>
      <c r="C216" s="39"/>
      <c r="D216" s="194" t="s">
        <v>168</v>
      </c>
      <c r="E216" s="39"/>
      <c r="F216" s="195" t="s">
        <v>673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84</v>
      </c>
    </row>
    <row r="217" spans="1:65" s="2" customFormat="1" ht="21.75" customHeight="1" x14ac:dyDescent="0.2">
      <c r="A217" s="37"/>
      <c r="B217" s="38"/>
      <c r="C217" s="181" t="s">
        <v>284</v>
      </c>
      <c r="D217" s="181" t="s">
        <v>161</v>
      </c>
      <c r="E217" s="182" t="s">
        <v>304</v>
      </c>
      <c r="F217" s="183" t="s">
        <v>305</v>
      </c>
      <c r="G217" s="184" t="s">
        <v>205</v>
      </c>
      <c r="H217" s="185">
        <v>36.517000000000003</v>
      </c>
      <c r="I217" s="186"/>
      <c r="J217" s="187">
        <f>ROUND(I217*H217,2)</f>
        <v>0</v>
      </c>
      <c r="K217" s="183" t="s">
        <v>165</v>
      </c>
      <c r="L217" s="42"/>
      <c r="M217" s="188" t="s">
        <v>19</v>
      </c>
      <c r="N217" s="189" t="s">
        <v>46</v>
      </c>
      <c r="O217" s="67"/>
      <c r="P217" s="190">
        <f>O217*H217</f>
        <v>0</v>
      </c>
      <c r="Q217" s="190">
        <v>0</v>
      </c>
      <c r="R217" s="190">
        <f>Q217*H217</f>
        <v>0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166</v>
      </c>
      <c r="AT217" s="192" t="s">
        <v>161</v>
      </c>
      <c r="AU217" s="192" t="s">
        <v>84</v>
      </c>
      <c r="AY217" s="20" t="s">
        <v>159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20" t="s">
        <v>82</v>
      </c>
      <c r="BK217" s="193">
        <f>ROUND(I217*H217,2)</f>
        <v>0</v>
      </c>
      <c r="BL217" s="20" t="s">
        <v>166</v>
      </c>
      <c r="BM217" s="192" t="s">
        <v>674</v>
      </c>
    </row>
    <row r="218" spans="1:65" s="2" customFormat="1" x14ac:dyDescent="0.2">
      <c r="A218" s="37"/>
      <c r="B218" s="38"/>
      <c r="C218" s="39"/>
      <c r="D218" s="194" t="s">
        <v>168</v>
      </c>
      <c r="E218" s="39"/>
      <c r="F218" s="195" t="s">
        <v>307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168</v>
      </c>
      <c r="AU218" s="20" t="s">
        <v>84</v>
      </c>
    </row>
    <row r="219" spans="1:65" s="2" customFormat="1" ht="24.2" customHeight="1" x14ac:dyDescent="0.2">
      <c r="A219" s="37"/>
      <c r="B219" s="38"/>
      <c r="C219" s="181" t="s">
        <v>291</v>
      </c>
      <c r="D219" s="181" t="s">
        <v>161</v>
      </c>
      <c r="E219" s="182" t="s">
        <v>309</v>
      </c>
      <c r="F219" s="183" t="s">
        <v>310</v>
      </c>
      <c r="G219" s="184" t="s">
        <v>205</v>
      </c>
      <c r="H219" s="185">
        <v>1095.51</v>
      </c>
      <c r="I219" s="186"/>
      <c r="J219" s="187">
        <f>ROUND(I219*H219,2)</f>
        <v>0</v>
      </c>
      <c r="K219" s="183" t="s">
        <v>165</v>
      </c>
      <c r="L219" s="42"/>
      <c r="M219" s="188" t="s">
        <v>19</v>
      </c>
      <c r="N219" s="189" t="s">
        <v>46</v>
      </c>
      <c r="O219" s="67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166</v>
      </c>
      <c r="AT219" s="192" t="s">
        <v>161</v>
      </c>
      <c r="AU219" s="192" t="s">
        <v>84</v>
      </c>
      <c r="AY219" s="20" t="s">
        <v>159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20" t="s">
        <v>82</v>
      </c>
      <c r="BK219" s="193">
        <f>ROUND(I219*H219,2)</f>
        <v>0</v>
      </c>
      <c r="BL219" s="20" t="s">
        <v>166</v>
      </c>
      <c r="BM219" s="192" t="s">
        <v>675</v>
      </c>
    </row>
    <row r="220" spans="1:65" s="2" customFormat="1" x14ac:dyDescent="0.2">
      <c r="A220" s="37"/>
      <c r="B220" s="38"/>
      <c r="C220" s="39"/>
      <c r="D220" s="194" t="s">
        <v>168</v>
      </c>
      <c r="E220" s="39"/>
      <c r="F220" s="195" t="s">
        <v>312</v>
      </c>
      <c r="G220" s="39"/>
      <c r="H220" s="39"/>
      <c r="I220" s="196"/>
      <c r="J220" s="39"/>
      <c r="K220" s="39"/>
      <c r="L220" s="42"/>
      <c r="M220" s="197"/>
      <c r="N220" s="198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168</v>
      </c>
      <c r="AU220" s="20" t="s">
        <v>84</v>
      </c>
    </row>
    <row r="221" spans="1:65" s="14" customFormat="1" x14ac:dyDescent="0.2">
      <c r="B221" s="210"/>
      <c r="C221" s="211"/>
      <c r="D221" s="201" t="s">
        <v>170</v>
      </c>
      <c r="E221" s="211"/>
      <c r="F221" s="213" t="s">
        <v>676</v>
      </c>
      <c r="G221" s="211"/>
      <c r="H221" s="214">
        <v>1095.51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170</v>
      </c>
      <c r="AU221" s="220" t="s">
        <v>84</v>
      </c>
      <c r="AV221" s="14" t="s">
        <v>84</v>
      </c>
      <c r="AW221" s="14" t="s">
        <v>4</v>
      </c>
      <c r="AX221" s="14" t="s">
        <v>82</v>
      </c>
      <c r="AY221" s="220" t="s">
        <v>159</v>
      </c>
    </row>
    <row r="222" spans="1:65" s="2" customFormat="1" ht="24.2" customHeight="1" x14ac:dyDescent="0.2">
      <c r="A222" s="37"/>
      <c r="B222" s="38"/>
      <c r="C222" s="181" t="s">
        <v>7</v>
      </c>
      <c r="D222" s="181" t="s">
        <v>161</v>
      </c>
      <c r="E222" s="182" t="s">
        <v>320</v>
      </c>
      <c r="F222" s="183" t="s">
        <v>321</v>
      </c>
      <c r="G222" s="184" t="s">
        <v>205</v>
      </c>
      <c r="H222" s="185">
        <v>12.853999999999999</v>
      </c>
      <c r="I222" s="186"/>
      <c r="J222" s="187">
        <f>ROUND(I222*H222,2)</f>
        <v>0</v>
      </c>
      <c r="K222" s="183" t="s">
        <v>165</v>
      </c>
      <c r="L222" s="42"/>
      <c r="M222" s="188" t="s">
        <v>19</v>
      </c>
      <c r="N222" s="189" t="s">
        <v>46</v>
      </c>
      <c r="O222" s="67"/>
      <c r="P222" s="190">
        <f>O222*H222</f>
        <v>0</v>
      </c>
      <c r="Q222" s="190">
        <v>0</v>
      </c>
      <c r="R222" s="190">
        <f>Q222*H222</f>
        <v>0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166</v>
      </c>
      <c r="AT222" s="192" t="s">
        <v>161</v>
      </c>
      <c r="AU222" s="192" t="s">
        <v>84</v>
      </c>
      <c r="AY222" s="20" t="s">
        <v>159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20" t="s">
        <v>82</v>
      </c>
      <c r="BK222" s="193">
        <f>ROUND(I222*H222,2)</f>
        <v>0</v>
      </c>
      <c r="BL222" s="20" t="s">
        <v>166</v>
      </c>
      <c r="BM222" s="192" t="s">
        <v>677</v>
      </c>
    </row>
    <row r="223" spans="1:65" s="2" customFormat="1" x14ac:dyDescent="0.2">
      <c r="A223" s="37"/>
      <c r="B223" s="38"/>
      <c r="C223" s="39"/>
      <c r="D223" s="194" t="s">
        <v>168</v>
      </c>
      <c r="E223" s="39"/>
      <c r="F223" s="195" t="s">
        <v>323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168</v>
      </c>
      <c r="AU223" s="20" t="s">
        <v>84</v>
      </c>
    </row>
    <row r="224" spans="1:65" s="2" customFormat="1" ht="24.2" customHeight="1" x14ac:dyDescent="0.2">
      <c r="A224" s="37"/>
      <c r="B224" s="38"/>
      <c r="C224" s="181" t="s">
        <v>303</v>
      </c>
      <c r="D224" s="181" t="s">
        <v>161</v>
      </c>
      <c r="E224" s="182" t="s">
        <v>678</v>
      </c>
      <c r="F224" s="183" t="s">
        <v>679</v>
      </c>
      <c r="G224" s="184" t="s">
        <v>205</v>
      </c>
      <c r="H224" s="185">
        <v>23.663</v>
      </c>
      <c r="I224" s="186"/>
      <c r="J224" s="187">
        <f>ROUND(I224*H224,2)</f>
        <v>0</v>
      </c>
      <c r="K224" s="183" t="s">
        <v>165</v>
      </c>
      <c r="L224" s="42"/>
      <c r="M224" s="188" t="s">
        <v>19</v>
      </c>
      <c r="N224" s="189" t="s">
        <v>46</v>
      </c>
      <c r="O224" s="67"/>
      <c r="P224" s="190">
        <f>O224*H224</f>
        <v>0</v>
      </c>
      <c r="Q224" s="190">
        <v>0</v>
      </c>
      <c r="R224" s="190">
        <f>Q224*H224</f>
        <v>0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166</v>
      </c>
      <c r="AT224" s="192" t="s">
        <v>161</v>
      </c>
      <c r="AU224" s="192" t="s">
        <v>84</v>
      </c>
      <c r="AY224" s="20" t="s">
        <v>159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20" t="s">
        <v>82</v>
      </c>
      <c r="BK224" s="193">
        <f>ROUND(I224*H224,2)</f>
        <v>0</v>
      </c>
      <c r="BL224" s="20" t="s">
        <v>166</v>
      </c>
      <c r="BM224" s="192" t="s">
        <v>680</v>
      </c>
    </row>
    <row r="225" spans="1:65" s="2" customFormat="1" x14ac:dyDescent="0.2">
      <c r="A225" s="37"/>
      <c r="B225" s="38"/>
      <c r="C225" s="39"/>
      <c r="D225" s="194" t="s">
        <v>168</v>
      </c>
      <c r="E225" s="39"/>
      <c r="F225" s="195" t="s">
        <v>681</v>
      </c>
      <c r="G225" s="39"/>
      <c r="H225" s="39"/>
      <c r="I225" s="196"/>
      <c r="J225" s="39"/>
      <c r="K225" s="39"/>
      <c r="L225" s="42"/>
      <c r="M225" s="197"/>
      <c r="N225" s="198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168</v>
      </c>
      <c r="AU225" s="20" t="s">
        <v>84</v>
      </c>
    </row>
    <row r="226" spans="1:65" s="14" customFormat="1" x14ac:dyDescent="0.2">
      <c r="B226" s="210"/>
      <c r="C226" s="211"/>
      <c r="D226" s="201" t="s">
        <v>170</v>
      </c>
      <c r="E226" s="212" t="s">
        <v>19</v>
      </c>
      <c r="F226" s="213" t="s">
        <v>682</v>
      </c>
      <c r="G226" s="211"/>
      <c r="H226" s="214">
        <v>36.517000000000003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170</v>
      </c>
      <c r="AU226" s="220" t="s">
        <v>84</v>
      </c>
      <c r="AV226" s="14" t="s">
        <v>84</v>
      </c>
      <c r="AW226" s="14" t="s">
        <v>35</v>
      </c>
      <c r="AX226" s="14" t="s">
        <v>75</v>
      </c>
      <c r="AY226" s="220" t="s">
        <v>159</v>
      </c>
    </row>
    <row r="227" spans="1:65" s="14" customFormat="1" x14ac:dyDescent="0.2">
      <c r="B227" s="210"/>
      <c r="C227" s="211"/>
      <c r="D227" s="201" t="s">
        <v>170</v>
      </c>
      <c r="E227" s="212" t="s">
        <v>19</v>
      </c>
      <c r="F227" s="213" t="s">
        <v>683</v>
      </c>
      <c r="G227" s="211"/>
      <c r="H227" s="214">
        <v>-12.853999999999999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170</v>
      </c>
      <c r="AU227" s="220" t="s">
        <v>84</v>
      </c>
      <c r="AV227" s="14" t="s">
        <v>84</v>
      </c>
      <c r="AW227" s="14" t="s">
        <v>35</v>
      </c>
      <c r="AX227" s="14" t="s">
        <v>75</v>
      </c>
      <c r="AY227" s="220" t="s">
        <v>159</v>
      </c>
    </row>
    <row r="228" spans="1:65" s="15" customFormat="1" x14ac:dyDescent="0.2">
      <c r="B228" s="221"/>
      <c r="C228" s="222"/>
      <c r="D228" s="201" t="s">
        <v>170</v>
      </c>
      <c r="E228" s="223" t="s">
        <v>19</v>
      </c>
      <c r="F228" s="224" t="s">
        <v>185</v>
      </c>
      <c r="G228" s="222"/>
      <c r="H228" s="225">
        <v>23.663000000000004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170</v>
      </c>
      <c r="AU228" s="231" t="s">
        <v>84</v>
      </c>
      <c r="AV228" s="15" t="s">
        <v>166</v>
      </c>
      <c r="AW228" s="15" t="s">
        <v>35</v>
      </c>
      <c r="AX228" s="15" t="s">
        <v>82</v>
      </c>
      <c r="AY228" s="231" t="s">
        <v>159</v>
      </c>
    </row>
    <row r="229" spans="1:65" s="12" customFormat="1" ht="22.9" customHeight="1" x14ac:dyDescent="0.2">
      <c r="B229" s="165"/>
      <c r="C229" s="166"/>
      <c r="D229" s="167" t="s">
        <v>74</v>
      </c>
      <c r="E229" s="179" t="s">
        <v>324</v>
      </c>
      <c r="F229" s="179" t="s">
        <v>325</v>
      </c>
      <c r="G229" s="166"/>
      <c r="H229" s="166"/>
      <c r="I229" s="169"/>
      <c r="J229" s="180">
        <f>BK229</f>
        <v>0</v>
      </c>
      <c r="K229" s="166"/>
      <c r="L229" s="171"/>
      <c r="M229" s="172"/>
      <c r="N229" s="173"/>
      <c r="O229" s="173"/>
      <c r="P229" s="174">
        <f>SUM(P230:P231)</f>
        <v>0</v>
      </c>
      <c r="Q229" s="173"/>
      <c r="R229" s="174">
        <f>SUM(R230:R231)</f>
        <v>0</v>
      </c>
      <c r="S229" s="173"/>
      <c r="T229" s="175">
        <f>SUM(T230:T231)</f>
        <v>0</v>
      </c>
      <c r="AR229" s="176" t="s">
        <v>82</v>
      </c>
      <c r="AT229" s="177" t="s">
        <v>74</v>
      </c>
      <c r="AU229" s="177" t="s">
        <v>82</v>
      </c>
      <c r="AY229" s="176" t="s">
        <v>159</v>
      </c>
      <c r="BK229" s="178">
        <f>SUM(BK230:BK231)</f>
        <v>0</v>
      </c>
    </row>
    <row r="230" spans="1:65" s="2" customFormat="1" ht="37.9" customHeight="1" x14ac:dyDescent="0.2">
      <c r="A230" s="37"/>
      <c r="B230" s="38"/>
      <c r="C230" s="181" t="s">
        <v>308</v>
      </c>
      <c r="D230" s="181" t="s">
        <v>161</v>
      </c>
      <c r="E230" s="182" t="s">
        <v>684</v>
      </c>
      <c r="F230" s="183" t="s">
        <v>685</v>
      </c>
      <c r="G230" s="184" t="s">
        <v>205</v>
      </c>
      <c r="H230" s="185">
        <v>40.616999999999997</v>
      </c>
      <c r="I230" s="186"/>
      <c r="J230" s="187">
        <f>ROUND(I230*H230,2)</f>
        <v>0</v>
      </c>
      <c r="K230" s="183" t="s">
        <v>165</v>
      </c>
      <c r="L230" s="42"/>
      <c r="M230" s="188" t="s">
        <v>19</v>
      </c>
      <c r="N230" s="189" t="s">
        <v>46</v>
      </c>
      <c r="O230" s="67"/>
      <c r="P230" s="190">
        <f>O230*H230</f>
        <v>0</v>
      </c>
      <c r="Q230" s="190">
        <v>0</v>
      </c>
      <c r="R230" s="190">
        <f>Q230*H230</f>
        <v>0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166</v>
      </c>
      <c r="AT230" s="192" t="s">
        <v>161</v>
      </c>
      <c r="AU230" s="192" t="s">
        <v>84</v>
      </c>
      <c r="AY230" s="20" t="s">
        <v>159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82</v>
      </c>
      <c r="BK230" s="193">
        <f>ROUND(I230*H230,2)</f>
        <v>0</v>
      </c>
      <c r="BL230" s="20" t="s">
        <v>166</v>
      </c>
      <c r="BM230" s="192" t="s">
        <v>686</v>
      </c>
    </row>
    <row r="231" spans="1:65" s="2" customFormat="1" x14ac:dyDescent="0.2">
      <c r="A231" s="37"/>
      <c r="B231" s="38"/>
      <c r="C231" s="39"/>
      <c r="D231" s="194" t="s">
        <v>168</v>
      </c>
      <c r="E231" s="39"/>
      <c r="F231" s="195" t="s">
        <v>687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168</v>
      </c>
      <c r="AU231" s="20" t="s">
        <v>84</v>
      </c>
    </row>
    <row r="232" spans="1:65" s="12" customFormat="1" ht="25.9" customHeight="1" x14ac:dyDescent="0.2">
      <c r="B232" s="165"/>
      <c r="C232" s="166"/>
      <c r="D232" s="167" t="s">
        <v>74</v>
      </c>
      <c r="E232" s="168" t="s">
        <v>331</v>
      </c>
      <c r="F232" s="168" t="s">
        <v>332</v>
      </c>
      <c r="G232" s="166"/>
      <c r="H232" s="166"/>
      <c r="I232" s="169"/>
      <c r="J232" s="170">
        <f>BK232</f>
        <v>0</v>
      </c>
      <c r="K232" s="166"/>
      <c r="L232" s="171"/>
      <c r="M232" s="172"/>
      <c r="N232" s="173"/>
      <c r="O232" s="173"/>
      <c r="P232" s="174">
        <f>P233+P242+P258+P270+P284</f>
        <v>0</v>
      </c>
      <c r="Q232" s="173"/>
      <c r="R232" s="174">
        <f>R233+R242+R258+R270+R284</f>
        <v>0.70765199999999995</v>
      </c>
      <c r="S232" s="173"/>
      <c r="T232" s="175">
        <f>T233+T242+T258+T270+T284</f>
        <v>0.4</v>
      </c>
      <c r="AR232" s="176" t="s">
        <v>84</v>
      </c>
      <c r="AT232" s="177" t="s">
        <v>74</v>
      </c>
      <c r="AU232" s="177" t="s">
        <v>75</v>
      </c>
      <c r="AY232" s="176" t="s">
        <v>159</v>
      </c>
      <c r="BK232" s="178">
        <f>BK233+BK242+BK258+BK270+BK284</f>
        <v>0</v>
      </c>
    </row>
    <row r="233" spans="1:65" s="12" customFormat="1" ht="22.9" customHeight="1" x14ac:dyDescent="0.2">
      <c r="B233" s="165"/>
      <c r="C233" s="166"/>
      <c r="D233" s="167" t="s">
        <v>74</v>
      </c>
      <c r="E233" s="179" t="s">
        <v>333</v>
      </c>
      <c r="F233" s="179" t="s">
        <v>334</v>
      </c>
      <c r="G233" s="166"/>
      <c r="H233" s="166"/>
      <c r="I233" s="169"/>
      <c r="J233" s="180">
        <f>BK233</f>
        <v>0</v>
      </c>
      <c r="K233" s="166"/>
      <c r="L233" s="171"/>
      <c r="M233" s="172"/>
      <c r="N233" s="173"/>
      <c r="O233" s="173"/>
      <c r="P233" s="174">
        <f>SUM(P234:P241)</f>
        <v>0</v>
      </c>
      <c r="Q233" s="173"/>
      <c r="R233" s="174">
        <f>SUM(R234:R241)</f>
        <v>1.0200000000000001E-3</v>
      </c>
      <c r="S233" s="173"/>
      <c r="T233" s="175">
        <f>SUM(T234:T241)</f>
        <v>0</v>
      </c>
      <c r="AR233" s="176" t="s">
        <v>84</v>
      </c>
      <c r="AT233" s="177" t="s">
        <v>74</v>
      </c>
      <c r="AU233" s="177" t="s">
        <v>82</v>
      </c>
      <c r="AY233" s="176" t="s">
        <v>159</v>
      </c>
      <c r="BK233" s="178">
        <f>SUM(BK234:BK241)</f>
        <v>0</v>
      </c>
    </row>
    <row r="234" spans="1:65" s="2" customFormat="1" ht="24.2" customHeight="1" x14ac:dyDescent="0.2">
      <c r="A234" s="37"/>
      <c r="B234" s="38"/>
      <c r="C234" s="181" t="s">
        <v>314</v>
      </c>
      <c r="D234" s="181" t="s">
        <v>161</v>
      </c>
      <c r="E234" s="182" t="s">
        <v>688</v>
      </c>
      <c r="F234" s="183" t="s">
        <v>689</v>
      </c>
      <c r="G234" s="184" t="s">
        <v>364</v>
      </c>
      <c r="H234" s="185">
        <v>2</v>
      </c>
      <c r="I234" s="186"/>
      <c r="J234" s="187">
        <f>ROUND(I234*H234,2)</f>
        <v>0</v>
      </c>
      <c r="K234" s="183" t="s">
        <v>165</v>
      </c>
      <c r="L234" s="42"/>
      <c r="M234" s="188" t="s">
        <v>19</v>
      </c>
      <c r="N234" s="189" t="s">
        <v>46</v>
      </c>
      <c r="O234" s="67"/>
      <c r="P234" s="190">
        <f>O234*H234</f>
        <v>0</v>
      </c>
      <c r="Q234" s="190">
        <v>2.1000000000000001E-4</v>
      </c>
      <c r="R234" s="190">
        <f>Q234*H234</f>
        <v>4.2000000000000002E-4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269</v>
      </c>
      <c r="AT234" s="192" t="s">
        <v>161</v>
      </c>
      <c r="AU234" s="192" t="s">
        <v>84</v>
      </c>
      <c r="AY234" s="20" t="s">
        <v>159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82</v>
      </c>
      <c r="BK234" s="193">
        <f>ROUND(I234*H234,2)</f>
        <v>0</v>
      </c>
      <c r="BL234" s="20" t="s">
        <v>269</v>
      </c>
      <c r="BM234" s="192" t="s">
        <v>690</v>
      </c>
    </row>
    <row r="235" spans="1:65" s="2" customFormat="1" x14ac:dyDescent="0.2">
      <c r="A235" s="37"/>
      <c r="B235" s="38"/>
      <c r="C235" s="39"/>
      <c r="D235" s="194" t="s">
        <v>168</v>
      </c>
      <c r="E235" s="39"/>
      <c r="F235" s="195" t="s">
        <v>691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168</v>
      </c>
      <c r="AU235" s="20" t="s">
        <v>84</v>
      </c>
    </row>
    <row r="236" spans="1:65" s="13" customFormat="1" x14ac:dyDescent="0.2">
      <c r="B236" s="199"/>
      <c r="C236" s="200"/>
      <c r="D236" s="201" t="s">
        <v>170</v>
      </c>
      <c r="E236" s="202" t="s">
        <v>19</v>
      </c>
      <c r="F236" s="203" t="s">
        <v>648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170</v>
      </c>
      <c r="AU236" s="209" t="s">
        <v>84</v>
      </c>
      <c r="AV236" s="13" t="s">
        <v>82</v>
      </c>
      <c r="AW236" s="13" t="s">
        <v>35</v>
      </c>
      <c r="AX236" s="13" t="s">
        <v>75</v>
      </c>
      <c r="AY236" s="209" t="s">
        <v>159</v>
      </c>
    </row>
    <row r="237" spans="1:65" s="14" customFormat="1" x14ac:dyDescent="0.2">
      <c r="B237" s="210"/>
      <c r="C237" s="211"/>
      <c r="D237" s="201" t="s">
        <v>170</v>
      </c>
      <c r="E237" s="212" t="s">
        <v>19</v>
      </c>
      <c r="F237" s="213" t="s">
        <v>84</v>
      </c>
      <c r="G237" s="211"/>
      <c r="H237" s="214">
        <v>2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170</v>
      </c>
      <c r="AU237" s="220" t="s">
        <v>84</v>
      </c>
      <c r="AV237" s="14" t="s">
        <v>84</v>
      </c>
      <c r="AW237" s="14" t="s">
        <v>35</v>
      </c>
      <c r="AX237" s="14" t="s">
        <v>82</v>
      </c>
      <c r="AY237" s="220" t="s">
        <v>159</v>
      </c>
    </row>
    <row r="238" spans="1:65" s="2" customFormat="1" ht="16.5" customHeight="1" x14ac:dyDescent="0.2">
      <c r="A238" s="37"/>
      <c r="B238" s="38"/>
      <c r="C238" s="232" t="s">
        <v>319</v>
      </c>
      <c r="D238" s="232" t="s">
        <v>226</v>
      </c>
      <c r="E238" s="233" t="s">
        <v>692</v>
      </c>
      <c r="F238" s="234" t="s">
        <v>693</v>
      </c>
      <c r="G238" s="235" t="s">
        <v>694</v>
      </c>
      <c r="H238" s="236">
        <v>0.6</v>
      </c>
      <c r="I238" s="237"/>
      <c r="J238" s="238">
        <f>ROUND(I238*H238,2)</f>
        <v>0</v>
      </c>
      <c r="K238" s="234" t="s">
        <v>165</v>
      </c>
      <c r="L238" s="239"/>
      <c r="M238" s="240" t="s">
        <v>19</v>
      </c>
      <c r="N238" s="241" t="s">
        <v>46</v>
      </c>
      <c r="O238" s="67"/>
      <c r="P238" s="190">
        <f>O238*H238</f>
        <v>0</v>
      </c>
      <c r="Q238" s="190">
        <v>1E-3</v>
      </c>
      <c r="R238" s="190">
        <f>Q238*H238</f>
        <v>5.9999999999999995E-4</v>
      </c>
      <c r="S238" s="190">
        <v>0</v>
      </c>
      <c r="T238" s="19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92" t="s">
        <v>344</v>
      </c>
      <c r="AT238" s="192" t="s">
        <v>226</v>
      </c>
      <c r="AU238" s="192" t="s">
        <v>84</v>
      </c>
      <c r="AY238" s="20" t="s">
        <v>159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20" t="s">
        <v>82</v>
      </c>
      <c r="BK238" s="193">
        <f>ROUND(I238*H238,2)</f>
        <v>0</v>
      </c>
      <c r="BL238" s="20" t="s">
        <v>269</v>
      </c>
      <c r="BM238" s="192" t="s">
        <v>695</v>
      </c>
    </row>
    <row r="239" spans="1:65" s="14" customFormat="1" x14ac:dyDescent="0.2">
      <c r="B239" s="210"/>
      <c r="C239" s="211"/>
      <c r="D239" s="201" t="s">
        <v>170</v>
      </c>
      <c r="E239" s="211"/>
      <c r="F239" s="213" t="s">
        <v>696</v>
      </c>
      <c r="G239" s="211"/>
      <c r="H239" s="214">
        <v>0.6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170</v>
      </c>
      <c r="AU239" s="220" t="s">
        <v>84</v>
      </c>
      <c r="AV239" s="14" t="s">
        <v>84</v>
      </c>
      <c r="AW239" s="14" t="s">
        <v>4</v>
      </c>
      <c r="AX239" s="14" t="s">
        <v>82</v>
      </c>
      <c r="AY239" s="220" t="s">
        <v>159</v>
      </c>
    </row>
    <row r="240" spans="1:65" s="2" customFormat="1" ht="33" customHeight="1" x14ac:dyDescent="0.2">
      <c r="A240" s="37"/>
      <c r="B240" s="38"/>
      <c r="C240" s="181" t="s">
        <v>326</v>
      </c>
      <c r="D240" s="181" t="s">
        <v>161</v>
      </c>
      <c r="E240" s="182" t="s">
        <v>697</v>
      </c>
      <c r="F240" s="183" t="s">
        <v>698</v>
      </c>
      <c r="G240" s="184" t="s">
        <v>205</v>
      </c>
      <c r="H240" s="185">
        <v>1E-3</v>
      </c>
      <c r="I240" s="186"/>
      <c r="J240" s="187">
        <f>ROUND(I240*H240,2)</f>
        <v>0</v>
      </c>
      <c r="K240" s="183" t="s">
        <v>165</v>
      </c>
      <c r="L240" s="42"/>
      <c r="M240" s="188" t="s">
        <v>19</v>
      </c>
      <c r="N240" s="189" t="s">
        <v>46</v>
      </c>
      <c r="O240" s="67"/>
      <c r="P240" s="190">
        <f>O240*H240</f>
        <v>0</v>
      </c>
      <c r="Q240" s="190">
        <v>0</v>
      </c>
      <c r="R240" s="190">
        <f>Q240*H240</f>
        <v>0</v>
      </c>
      <c r="S240" s="190">
        <v>0</v>
      </c>
      <c r="T240" s="19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2" t="s">
        <v>269</v>
      </c>
      <c r="AT240" s="192" t="s">
        <v>161</v>
      </c>
      <c r="AU240" s="192" t="s">
        <v>84</v>
      </c>
      <c r="AY240" s="20" t="s">
        <v>159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20" t="s">
        <v>82</v>
      </c>
      <c r="BK240" s="193">
        <f>ROUND(I240*H240,2)</f>
        <v>0</v>
      </c>
      <c r="BL240" s="20" t="s">
        <v>269</v>
      </c>
      <c r="BM240" s="192" t="s">
        <v>699</v>
      </c>
    </row>
    <row r="241" spans="1:65" s="2" customFormat="1" x14ac:dyDescent="0.2">
      <c r="A241" s="37"/>
      <c r="B241" s="38"/>
      <c r="C241" s="39"/>
      <c r="D241" s="194" t="s">
        <v>168</v>
      </c>
      <c r="E241" s="39"/>
      <c r="F241" s="195" t="s">
        <v>700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168</v>
      </c>
      <c r="AU241" s="20" t="s">
        <v>84</v>
      </c>
    </row>
    <row r="242" spans="1:65" s="12" customFormat="1" ht="22.9" customHeight="1" x14ac:dyDescent="0.2">
      <c r="B242" s="165"/>
      <c r="C242" s="166"/>
      <c r="D242" s="167" t="s">
        <v>74</v>
      </c>
      <c r="E242" s="179" t="s">
        <v>701</v>
      </c>
      <c r="F242" s="179" t="s">
        <v>702</v>
      </c>
      <c r="G242" s="166"/>
      <c r="H242" s="166"/>
      <c r="I242" s="169"/>
      <c r="J242" s="180">
        <f>BK242</f>
        <v>0</v>
      </c>
      <c r="K242" s="166"/>
      <c r="L242" s="171"/>
      <c r="M242" s="172"/>
      <c r="N242" s="173"/>
      <c r="O242" s="173"/>
      <c r="P242" s="174">
        <f>SUM(P243:P257)</f>
        <v>0</v>
      </c>
      <c r="Q242" s="173"/>
      <c r="R242" s="174">
        <f>SUM(R243:R257)</f>
        <v>7.3149999999999993E-2</v>
      </c>
      <c r="S242" s="173"/>
      <c r="T242" s="175">
        <f>SUM(T243:T257)</f>
        <v>0</v>
      </c>
      <c r="AR242" s="176" t="s">
        <v>84</v>
      </c>
      <c r="AT242" s="177" t="s">
        <v>74</v>
      </c>
      <c r="AU242" s="177" t="s">
        <v>82</v>
      </c>
      <c r="AY242" s="176" t="s">
        <v>159</v>
      </c>
      <c r="BK242" s="178">
        <f>SUM(BK243:BK257)</f>
        <v>0</v>
      </c>
    </row>
    <row r="243" spans="1:65" s="2" customFormat="1" ht="24.2" customHeight="1" x14ac:dyDescent="0.2">
      <c r="A243" s="37"/>
      <c r="B243" s="38"/>
      <c r="C243" s="181" t="s">
        <v>335</v>
      </c>
      <c r="D243" s="181" t="s">
        <v>161</v>
      </c>
      <c r="E243" s="182" t="s">
        <v>703</v>
      </c>
      <c r="F243" s="183" t="s">
        <v>704</v>
      </c>
      <c r="G243" s="184" t="s">
        <v>364</v>
      </c>
      <c r="H243" s="185">
        <v>1</v>
      </c>
      <c r="I243" s="186"/>
      <c r="J243" s="187">
        <f>ROUND(I243*H243,2)</f>
        <v>0</v>
      </c>
      <c r="K243" s="183" t="s">
        <v>165</v>
      </c>
      <c r="L243" s="42"/>
      <c r="M243" s="188" t="s">
        <v>19</v>
      </c>
      <c r="N243" s="189" t="s">
        <v>46</v>
      </c>
      <c r="O243" s="67"/>
      <c r="P243" s="190">
        <f>O243*H243</f>
        <v>0</v>
      </c>
      <c r="Q243" s="190">
        <v>0</v>
      </c>
      <c r="R243" s="190">
        <f>Q243*H243</f>
        <v>0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269</v>
      </c>
      <c r="AT243" s="192" t="s">
        <v>161</v>
      </c>
      <c r="AU243" s="192" t="s">
        <v>84</v>
      </c>
      <c r="AY243" s="20" t="s">
        <v>159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20" t="s">
        <v>82</v>
      </c>
      <c r="BK243" s="193">
        <f>ROUND(I243*H243,2)</f>
        <v>0</v>
      </c>
      <c r="BL243" s="20" t="s">
        <v>269</v>
      </c>
      <c r="BM243" s="192" t="s">
        <v>705</v>
      </c>
    </row>
    <row r="244" spans="1:65" s="2" customFormat="1" x14ac:dyDescent="0.2">
      <c r="A244" s="37"/>
      <c r="B244" s="38"/>
      <c r="C244" s="39"/>
      <c r="D244" s="194" t="s">
        <v>168</v>
      </c>
      <c r="E244" s="39"/>
      <c r="F244" s="195" t="s">
        <v>706</v>
      </c>
      <c r="G244" s="39"/>
      <c r="H244" s="39"/>
      <c r="I244" s="196"/>
      <c r="J244" s="39"/>
      <c r="K244" s="39"/>
      <c r="L244" s="42"/>
      <c r="M244" s="197"/>
      <c r="N244" s="198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168</v>
      </c>
      <c r="AU244" s="20" t="s">
        <v>84</v>
      </c>
    </row>
    <row r="245" spans="1:65" s="13" customFormat="1" x14ac:dyDescent="0.2">
      <c r="B245" s="199"/>
      <c r="C245" s="200"/>
      <c r="D245" s="201" t="s">
        <v>170</v>
      </c>
      <c r="E245" s="202" t="s">
        <v>19</v>
      </c>
      <c r="F245" s="203" t="s">
        <v>707</v>
      </c>
      <c r="G245" s="200"/>
      <c r="H245" s="202" t="s">
        <v>19</v>
      </c>
      <c r="I245" s="204"/>
      <c r="J245" s="200"/>
      <c r="K245" s="200"/>
      <c r="L245" s="205"/>
      <c r="M245" s="206"/>
      <c r="N245" s="207"/>
      <c r="O245" s="207"/>
      <c r="P245" s="207"/>
      <c r="Q245" s="207"/>
      <c r="R245" s="207"/>
      <c r="S245" s="207"/>
      <c r="T245" s="208"/>
      <c r="AT245" s="209" t="s">
        <v>170</v>
      </c>
      <c r="AU245" s="209" t="s">
        <v>84</v>
      </c>
      <c r="AV245" s="13" t="s">
        <v>82</v>
      </c>
      <c r="AW245" s="13" t="s">
        <v>35</v>
      </c>
      <c r="AX245" s="13" t="s">
        <v>75</v>
      </c>
      <c r="AY245" s="209" t="s">
        <v>159</v>
      </c>
    </row>
    <row r="246" spans="1:65" s="13" customFormat="1" x14ac:dyDescent="0.2">
      <c r="B246" s="199"/>
      <c r="C246" s="200"/>
      <c r="D246" s="201" t="s">
        <v>170</v>
      </c>
      <c r="E246" s="202" t="s">
        <v>19</v>
      </c>
      <c r="F246" s="203" t="s">
        <v>708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84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3" customFormat="1" x14ac:dyDescent="0.2">
      <c r="B247" s="199"/>
      <c r="C247" s="200"/>
      <c r="D247" s="201" t="s">
        <v>170</v>
      </c>
      <c r="E247" s="202" t="s">
        <v>19</v>
      </c>
      <c r="F247" s="203" t="s">
        <v>709</v>
      </c>
      <c r="G247" s="200"/>
      <c r="H247" s="202" t="s">
        <v>19</v>
      </c>
      <c r="I247" s="204"/>
      <c r="J247" s="200"/>
      <c r="K247" s="200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170</v>
      </c>
      <c r="AU247" s="209" t="s">
        <v>84</v>
      </c>
      <c r="AV247" s="13" t="s">
        <v>82</v>
      </c>
      <c r="AW247" s="13" t="s">
        <v>35</v>
      </c>
      <c r="AX247" s="13" t="s">
        <v>75</v>
      </c>
      <c r="AY247" s="209" t="s">
        <v>159</v>
      </c>
    </row>
    <row r="248" spans="1:65" s="14" customFormat="1" x14ac:dyDescent="0.2">
      <c r="B248" s="210"/>
      <c r="C248" s="211"/>
      <c r="D248" s="201" t="s">
        <v>170</v>
      </c>
      <c r="E248" s="212" t="s">
        <v>19</v>
      </c>
      <c r="F248" s="213" t="s">
        <v>82</v>
      </c>
      <c r="G248" s="211"/>
      <c r="H248" s="214">
        <v>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170</v>
      </c>
      <c r="AU248" s="220" t="s">
        <v>84</v>
      </c>
      <c r="AV248" s="14" t="s">
        <v>84</v>
      </c>
      <c r="AW248" s="14" t="s">
        <v>35</v>
      </c>
      <c r="AX248" s="14" t="s">
        <v>82</v>
      </c>
      <c r="AY248" s="220" t="s">
        <v>159</v>
      </c>
    </row>
    <row r="249" spans="1:65" s="2" customFormat="1" ht="24.2" customHeight="1" x14ac:dyDescent="0.2">
      <c r="A249" s="37"/>
      <c r="B249" s="38"/>
      <c r="C249" s="232" t="s">
        <v>341</v>
      </c>
      <c r="D249" s="232" t="s">
        <v>226</v>
      </c>
      <c r="E249" s="233" t="s">
        <v>710</v>
      </c>
      <c r="F249" s="234" t="s">
        <v>711</v>
      </c>
      <c r="G249" s="235" t="s">
        <v>364</v>
      </c>
      <c r="H249" s="236">
        <v>1</v>
      </c>
      <c r="I249" s="237"/>
      <c r="J249" s="238">
        <f>ROUND(I249*H249,2)</f>
        <v>0</v>
      </c>
      <c r="K249" s="234" t="s">
        <v>165</v>
      </c>
      <c r="L249" s="239"/>
      <c r="M249" s="240" t="s">
        <v>19</v>
      </c>
      <c r="N249" s="241" t="s">
        <v>46</v>
      </c>
      <c r="O249" s="67"/>
      <c r="P249" s="190">
        <f>O249*H249</f>
        <v>0</v>
      </c>
      <c r="Q249" s="190">
        <v>7.0800000000000002E-2</v>
      </c>
      <c r="R249" s="190">
        <f>Q249*H249</f>
        <v>7.0800000000000002E-2</v>
      </c>
      <c r="S249" s="190">
        <v>0</v>
      </c>
      <c r="T249" s="19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2" t="s">
        <v>344</v>
      </c>
      <c r="AT249" s="192" t="s">
        <v>226</v>
      </c>
      <c r="AU249" s="192" t="s">
        <v>84</v>
      </c>
      <c r="AY249" s="20" t="s">
        <v>159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20" t="s">
        <v>82</v>
      </c>
      <c r="BK249" s="193">
        <f>ROUND(I249*H249,2)</f>
        <v>0</v>
      </c>
      <c r="BL249" s="20" t="s">
        <v>269</v>
      </c>
      <c r="BM249" s="192" t="s">
        <v>712</v>
      </c>
    </row>
    <row r="250" spans="1:65" s="2" customFormat="1" ht="16.5" customHeight="1" x14ac:dyDescent="0.2">
      <c r="A250" s="37"/>
      <c r="B250" s="38"/>
      <c r="C250" s="181" t="s">
        <v>347</v>
      </c>
      <c r="D250" s="181" t="s">
        <v>161</v>
      </c>
      <c r="E250" s="182" t="s">
        <v>713</v>
      </c>
      <c r="F250" s="183" t="s">
        <v>714</v>
      </c>
      <c r="G250" s="184" t="s">
        <v>364</v>
      </c>
      <c r="H250" s="185">
        <v>1</v>
      </c>
      <c r="I250" s="186"/>
      <c r="J250" s="187">
        <f>ROUND(I250*H250,2)</f>
        <v>0</v>
      </c>
      <c r="K250" s="183" t="s">
        <v>165</v>
      </c>
      <c r="L250" s="42"/>
      <c r="M250" s="188" t="s">
        <v>19</v>
      </c>
      <c r="N250" s="189" t="s">
        <v>46</v>
      </c>
      <c r="O250" s="67"/>
      <c r="P250" s="190">
        <f>O250*H250</f>
        <v>0</v>
      </c>
      <c r="Q250" s="190">
        <v>0</v>
      </c>
      <c r="R250" s="190">
        <f>Q250*H250</f>
        <v>0</v>
      </c>
      <c r="S250" s="190">
        <v>0</v>
      </c>
      <c r="T250" s="19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92" t="s">
        <v>269</v>
      </c>
      <c r="AT250" s="192" t="s">
        <v>161</v>
      </c>
      <c r="AU250" s="192" t="s">
        <v>84</v>
      </c>
      <c r="AY250" s="20" t="s">
        <v>159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20" t="s">
        <v>82</v>
      </c>
      <c r="BK250" s="193">
        <f>ROUND(I250*H250,2)</f>
        <v>0</v>
      </c>
      <c r="BL250" s="20" t="s">
        <v>269</v>
      </c>
      <c r="BM250" s="192" t="s">
        <v>715</v>
      </c>
    </row>
    <row r="251" spans="1:65" s="2" customFormat="1" x14ac:dyDescent="0.2">
      <c r="A251" s="37"/>
      <c r="B251" s="38"/>
      <c r="C251" s="39"/>
      <c r="D251" s="194" t="s">
        <v>168</v>
      </c>
      <c r="E251" s="39"/>
      <c r="F251" s="195" t="s">
        <v>716</v>
      </c>
      <c r="G251" s="39"/>
      <c r="H251" s="39"/>
      <c r="I251" s="196"/>
      <c r="J251" s="39"/>
      <c r="K251" s="39"/>
      <c r="L251" s="42"/>
      <c r="M251" s="197"/>
      <c r="N251" s="198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168</v>
      </c>
      <c r="AU251" s="20" t="s">
        <v>84</v>
      </c>
    </row>
    <row r="252" spans="1:65" s="2" customFormat="1" ht="16.5" customHeight="1" x14ac:dyDescent="0.2">
      <c r="A252" s="37"/>
      <c r="B252" s="38"/>
      <c r="C252" s="232" t="s">
        <v>352</v>
      </c>
      <c r="D252" s="232" t="s">
        <v>226</v>
      </c>
      <c r="E252" s="233" t="s">
        <v>717</v>
      </c>
      <c r="F252" s="234" t="s">
        <v>718</v>
      </c>
      <c r="G252" s="235" t="s">
        <v>364</v>
      </c>
      <c r="H252" s="236">
        <v>1</v>
      </c>
      <c r="I252" s="237"/>
      <c r="J252" s="238">
        <f>ROUND(I252*H252,2)</f>
        <v>0</v>
      </c>
      <c r="K252" s="234" t="s">
        <v>165</v>
      </c>
      <c r="L252" s="239"/>
      <c r="M252" s="240" t="s">
        <v>19</v>
      </c>
      <c r="N252" s="241" t="s">
        <v>46</v>
      </c>
      <c r="O252" s="67"/>
      <c r="P252" s="190">
        <f>O252*H252</f>
        <v>0</v>
      </c>
      <c r="Q252" s="190">
        <v>2.2000000000000001E-3</v>
      </c>
      <c r="R252" s="190">
        <f>Q252*H252</f>
        <v>2.2000000000000001E-3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344</v>
      </c>
      <c r="AT252" s="192" t="s">
        <v>226</v>
      </c>
      <c r="AU252" s="192" t="s">
        <v>84</v>
      </c>
      <c r="AY252" s="20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82</v>
      </c>
      <c r="BK252" s="193">
        <f>ROUND(I252*H252,2)</f>
        <v>0</v>
      </c>
      <c r="BL252" s="20" t="s">
        <v>269</v>
      </c>
      <c r="BM252" s="192" t="s">
        <v>719</v>
      </c>
    </row>
    <row r="253" spans="1:65" s="2" customFormat="1" ht="16.5" customHeight="1" x14ac:dyDescent="0.2">
      <c r="A253" s="37"/>
      <c r="B253" s="38"/>
      <c r="C253" s="181" t="s">
        <v>357</v>
      </c>
      <c r="D253" s="181" t="s">
        <v>161</v>
      </c>
      <c r="E253" s="182" t="s">
        <v>720</v>
      </c>
      <c r="F253" s="183" t="s">
        <v>721</v>
      </c>
      <c r="G253" s="184" t="s">
        <v>364</v>
      </c>
      <c r="H253" s="185">
        <v>1</v>
      </c>
      <c r="I253" s="186"/>
      <c r="J253" s="187">
        <f>ROUND(I253*H253,2)</f>
        <v>0</v>
      </c>
      <c r="K253" s="183" t="s">
        <v>165</v>
      </c>
      <c r="L253" s="42"/>
      <c r="M253" s="188" t="s">
        <v>19</v>
      </c>
      <c r="N253" s="189" t="s">
        <v>46</v>
      </c>
      <c r="O253" s="67"/>
      <c r="P253" s="190">
        <f>O253*H253</f>
        <v>0</v>
      </c>
      <c r="Q253" s="190">
        <v>0</v>
      </c>
      <c r="R253" s="190">
        <f>Q253*H253</f>
        <v>0</v>
      </c>
      <c r="S253" s="190">
        <v>0</v>
      </c>
      <c r="T253" s="19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2" t="s">
        <v>269</v>
      </c>
      <c r="AT253" s="192" t="s">
        <v>161</v>
      </c>
      <c r="AU253" s="192" t="s">
        <v>84</v>
      </c>
      <c r="AY253" s="20" t="s">
        <v>159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20" t="s">
        <v>82</v>
      </c>
      <c r="BK253" s="193">
        <f>ROUND(I253*H253,2)</f>
        <v>0</v>
      </c>
      <c r="BL253" s="20" t="s">
        <v>269</v>
      </c>
      <c r="BM253" s="192" t="s">
        <v>722</v>
      </c>
    </row>
    <row r="254" spans="1:65" s="2" customFormat="1" x14ac:dyDescent="0.2">
      <c r="A254" s="37"/>
      <c r="B254" s="38"/>
      <c r="C254" s="39"/>
      <c r="D254" s="194" t="s">
        <v>168</v>
      </c>
      <c r="E254" s="39"/>
      <c r="F254" s="195" t="s">
        <v>723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168</v>
      </c>
      <c r="AU254" s="20" t="s">
        <v>84</v>
      </c>
    </row>
    <row r="255" spans="1:65" s="2" customFormat="1" ht="16.5" customHeight="1" x14ac:dyDescent="0.2">
      <c r="A255" s="37"/>
      <c r="B255" s="38"/>
      <c r="C255" s="232" t="s">
        <v>344</v>
      </c>
      <c r="D255" s="232" t="s">
        <v>226</v>
      </c>
      <c r="E255" s="233" t="s">
        <v>724</v>
      </c>
      <c r="F255" s="234" t="s">
        <v>725</v>
      </c>
      <c r="G255" s="235" t="s">
        <v>364</v>
      </c>
      <c r="H255" s="236">
        <v>1</v>
      </c>
      <c r="I255" s="237"/>
      <c r="J255" s="238">
        <f>ROUND(I255*H255,2)</f>
        <v>0</v>
      </c>
      <c r="K255" s="234" t="s">
        <v>165</v>
      </c>
      <c r="L255" s="239"/>
      <c r="M255" s="240" t="s">
        <v>19</v>
      </c>
      <c r="N255" s="241" t="s">
        <v>46</v>
      </c>
      <c r="O255" s="67"/>
      <c r="P255" s="190">
        <f>O255*H255</f>
        <v>0</v>
      </c>
      <c r="Q255" s="190">
        <v>1.4999999999999999E-4</v>
      </c>
      <c r="R255" s="190">
        <f>Q255*H255</f>
        <v>1.4999999999999999E-4</v>
      </c>
      <c r="S255" s="190">
        <v>0</v>
      </c>
      <c r="T255" s="19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2" t="s">
        <v>344</v>
      </c>
      <c r="AT255" s="192" t="s">
        <v>226</v>
      </c>
      <c r="AU255" s="192" t="s">
        <v>84</v>
      </c>
      <c r="AY255" s="20" t="s">
        <v>159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20" t="s">
        <v>82</v>
      </c>
      <c r="BK255" s="193">
        <f>ROUND(I255*H255,2)</f>
        <v>0</v>
      </c>
      <c r="BL255" s="20" t="s">
        <v>269</v>
      </c>
      <c r="BM255" s="192" t="s">
        <v>726</v>
      </c>
    </row>
    <row r="256" spans="1:65" s="2" customFormat="1" ht="24.2" customHeight="1" x14ac:dyDescent="0.2">
      <c r="A256" s="37"/>
      <c r="B256" s="38"/>
      <c r="C256" s="181" t="s">
        <v>368</v>
      </c>
      <c r="D256" s="181" t="s">
        <v>161</v>
      </c>
      <c r="E256" s="182" t="s">
        <v>727</v>
      </c>
      <c r="F256" s="183" t="s">
        <v>728</v>
      </c>
      <c r="G256" s="184" t="s">
        <v>205</v>
      </c>
      <c r="H256" s="185">
        <v>7.2999999999999995E-2</v>
      </c>
      <c r="I256" s="186"/>
      <c r="J256" s="187">
        <f>ROUND(I256*H256,2)</f>
        <v>0</v>
      </c>
      <c r="K256" s="183" t="s">
        <v>165</v>
      </c>
      <c r="L256" s="42"/>
      <c r="M256" s="188" t="s">
        <v>19</v>
      </c>
      <c r="N256" s="189" t="s">
        <v>46</v>
      </c>
      <c r="O256" s="67"/>
      <c r="P256" s="190">
        <f>O256*H256</f>
        <v>0</v>
      </c>
      <c r="Q256" s="190">
        <v>0</v>
      </c>
      <c r="R256" s="190">
        <f>Q256*H256</f>
        <v>0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269</v>
      </c>
      <c r="AT256" s="192" t="s">
        <v>161</v>
      </c>
      <c r="AU256" s="192" t="s">
        <v>84</v>
      </c>
      <c r="AY256" s="20" t="s">
        <v>159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20" t="s">
        <v>82</v>
      </c>
      <c r="BK256" s="193">
        <f>ROUND(I256*H256,2)</f>
        <v>0</v>
      </c>
      <c r="BL256" s="20" t="s">
        <v>269</v>
      </c>
      <c r="BM256" s="192" t="s">
        <v>729</v>
      </c>
    </row>
    <row r="257" spans="1:65" s="2" customFormat="1" x14ac:dyDescent="0.2">
      <c r="A257" s="37"/>
      <c r="B257" s="38"/>
      <c r="C257" s="39"/>
      <c r="D257" s="194" t="s">
        <v>168</v>
      </c>
      <c r="E257" s="39"/>
      <c r="F257" s="195" t="s">
        <v>730</v>
      </c>
      <c r="G257" s="39"/>
      <c r="H257" s="39"/>
      <c r="I257" s="196"/>
      <c r="J257" s="39"/>
      <c r="K257" s="39"/>
      <c r="L257" s="42"/>
      <c r="M257" s="197"/>
      <c r="N257" s="198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168</v>
      </c>
      <c r="AU257" s="20" t="s">
        <v>84</v>
      </c>
    </row>
    <row r="258" spans="1:65" s="12" customFormat="1" ht="22.9" customHeight="1" x14ac:dyDescent="0.2">
      <c r="B258" s="165"/>
      <c r="C258" s="166"/>
      <c r="D258" s="167" t="s">
        <v>74</v>
      </c>
      <c r="E258" s="179" t="s">
        <v>376</v>
      </c>
      <c r="F258" s="179" t="s">
        <v>377</v>
      </c>
      <c r="G258" s="166"/>
      <c r="H258" s="166"/>
      <c r="I258" s="169"/>
      <c r="J258" s="180">
        <f>BK258</f>
        <v>0</v>
      </c>
      <c r="K258" s="166"/>
      <c r="L258" s="171"/>
      <c r="M258" s="172"/>
      <c r="N258" s="173"/>
      <c r="O258" s="173"/>
      <c r="P258" s="174">
        <f>SUM(P259:P269)</f>
        <v>0</v>
      </c>
      <c r="Q258" s="173"/>
      <c r="R258" s="174">
        <f>SUM(R259:R269)</f>
        <v>8.8199999999999997E-4</v>
      </c>
      <c r="S258" s="173"/>
      <c r="T258" s="175">
        <f>SUM(T259:T269)</f>
        <v>0</v>
      </c>
      <c r="AR258" s="176" t="s">
        <v>84</v>
      </c>
      <c r="AT258" s="177" t="s">
        <v>74</v>
      </c>
      <c r="AU258" s="177" t="s">
        <v>82</v>
      </c>
      <c r="AY258" s="176" t="s">
        <v>159</v>
      </c>
      <c r="BK258" s="178">
        <f>SUM(BK259:BK269)</f>
        <v>0</v>
      </c>
    </row>
    <row r="259" spans="1:65" s="2" customFormat="1" ht="21.75" customHeight="1" x14ac:dyDescent="0.2">
      <c r="A259" s="37"/>
      <c r="B259" s="38"/>
      <c r="C259" s="181" t="s">
        <v>371</v>
      </c>
      <c r="D259" s="181" t="s">
        <v>161</v>
      </c>
      <c r="E259" s="182" t="s">
        <v>731</v>
      </c>
      <c r="F259" s="183" t="s">
        <v>732</v>
      </c>
      <c r="G259" s="184" t="s">
        <v>235</v>
      </c>
      <c r="H259" s="185">
        <v>2.4500000000000002</v>
      </c>
      <c r="I259" s="186"/>
      <c r="J259" s="187">
        <f>ROUND(I259*H259,2)</f>
        <v>0</v>
      </c>
      <c r="K259" s="183" t="s">
        <v>165</v>
      </c>
      <c r="L259" s="42"/>
      <c r="M259" s="188" t="s">
        <v>19</v>
      </c>
      <c r="N259" s="189" t="s">
        <v>46</v>
      </c>
      <c r="O259" s="67"/>
      <c r="P259" s="190">
        <f>O259*H259</f>
        <v>0</v>
      </c>
      <c r="Q259" s="190">
        <v>6.9999999999999994E-5</v>
      </c>
      <c r="R259" s="190">
        <f>Q259*H259</f>
        <v>1.7149999999999999E-4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269</v>
      </c>
      <c r="AT259" s="192" t="s">
        <v>161</v>
      </c>
      <c r="AU259" s="192" t="s">
        <v>84</v>
      </c>
      <c r="AY259" s="20" t="s">
        <v>159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20" t="s">
        <v>82</v>
      </c>
      <c r="BK259" s="193">
        <f>ROUND(I259*H259,2)</f>
        <v>0</v>
      </c>
      <c r="BL259" s="20" t="s">
        <v>269</v>
      </c>
      <c r="BM259" s="192" t="s">
        <v>733</v>
      </c>
    </row>
    <row r="260" spans="1:65" s="2" customFormat="1" x14ac:dyDescent="0.2">
      <c r="A260" s="37"/>
      <c r="B260" s="38"/>
      <c r="C260" s="39"/>
      <c r="D260" s="194" t="s">
        <v>168</v>
      </c>
      <c r="E260" s="39"/>
      <c r="F260" s="195" t="s">
        <v>734</v>
      </c>
      <c r="G260" s="39"/>
      <c r="H260" s="39"/>
      <c r="I260" s="196"/>
      <c r="J260" s="39"/>
      <c r="K260" s="39"/>
      <c r="L260" s="42"/>
      <c r="M260" s="197"/>
      <c r="N260" s="19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168</v>
      </c>
      <c r="AU260" s="20" t="s">
        <v>84</v>
      </c>
    </row>
    <row r="261" spans="1:65" s="2" customFormat="1" ht="16.5" customHeight="1" x14ac:dyDescent="0.2">
      <c r="A261" s="37"/>
      <c r="B261" s="38"/>
      <c r="C261" s="181" t="s">
        <v>378</v>
      </c>
      <c r="D261" s="181" t="s">
        <v>161</v>
      </c>
      <c r="E261" s="182" t="s">
        <v>735</v>
      </c>
      <c r="F261" s="183" t="s">
        <v>736</v>
      </c>
      <c r="G261" s="184" t="s">
        <v>235</v>
      </c>
      <c r="H261" s="185">
        <v>2.4500000000000002</v>
      </c>
      <c r="I261" s="186"/>
      <c r="J261" s="187">
        <f>ROUND(I261*H261,2)</f>
        <v>0</v>
      </c>
      <c r="K261" s="183" t="s">
        <v>165</v>
      </c>
      <c r="L261" s="42"/>
      <c r="M261" s="188" t="s">
        <v>19</v>
      </c>
      <c r="N261" s="189" t="s">
        <v>46</v>
      </c>
      <c r="O261" s="67"/>
      <c r="P261" s="190">
        <f>O261*H261</f>
        <v>0</v>
      </c>
      <c r="Q261" s="190">
        <v>1.7000000000000001E-4</v>
      </c>
      <c r="R261" s="190">
        <f>Q261*H261</f>
        <v>4.1650000000000004E-4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269</v>
      </c>
      <c r="AT261" s="192" t="s">
        <v>161</v>
      </c>
      <c r="AU261" s="192" t="s">
        <v>84</v>
      </c>
      <c r="AY261" s="20" t="s">
        <v>159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20" t="s">
        <v>82</v>
      </c>
      <c r="BK261" s="193">
        <f>ROUND(I261*H261,2)</f>
        <v>0</v>
      </c>
      <c r="BL261" s="20" t="s">
        <v>269</v>
      </c>
      <c r="BM261" s="192" t="s">
        <v>737</v>
      </c>
    </row>
    <row r="262" spans="1:65" s="2" customFormat="1" x14ac:dyDescent="0.2">
      <c r="A262" s="37"/>
      <c r="B262" s="38"/>
      <c r="C262" s="39"/>
      <c r="D262" s="194" t="s">
        <v>168</v>
      </c>
      <c r="E262" s="39"/>
      <c r="F262" s="195" t="s">
        <v>738</v>
      </c>
      <c r="G262" s="39"/>
      <c r="H262" s="39"/>
      <c r="I262" s="196"/>
      <c r="J262" s="39"/>
      <c r="K262" s="39"/>
      <c r="L262" s="42"/>
      <c r="M262" s="197"/>
      <c r="N262" s="198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168</v>
      </c>
      <c r="AU262" s="20" t="s">
        <v>84</v>
      </c>
    </row>
    <row r="263" spans="1:65" s="2" customFormat="1" ht="16.5" customHeight="1" x14ac:dyDescent="0.2">
      <c r="A263" s="37"/>
      <c r="B263" s="38"/>
      <c r="C263" s="181" t="s">
        <v>384</v>
      </c>
      <c r="D263" s="181" t="s">
        <v>161</v>
      </c>
      <c r="E263" s="182" t="s">
        <v>739</v>
      </c>
      <c r="F263" s="183" t="s">
        <v>740</v>
      </c>
      <c r="G263" s="184" t="s">
        <v>235</v>
      </c>
      <c r="H263" s="185">
        <v>2.4500000000000002</v>
      </c>
      <c r="I263" s="186"/>
      <c r="J263" s="187">
        <f>ROUND(I263*H263,2)</f>
        <v>0</v>
      </c>
      <c r="K263" s="183" t="s">
        <v>165</v>
      </c>
      <c r="L263" s="42"/>
      <c r="M263" s="188" t="s">
        <v>19</v>
      </c>
      <c r="N263" s="189" t="s">
        <v>46</v>
      </c>
      <c r="O263" s="67"/>
      <c r="P263" s="190">
        <f>O263*H263</f>
        <v>0</v>
      </c>
      <c r="Q263" s="190">
        <v>1.2E-4</v>
      </c>
      <c r="R263" s="190">
        <f>Q263*H263</f>
        <v>2.9400000000000004E-4</v>
      </c>
      <c r="S263" s="190">
        <v>0</v>
      </c>
      <c r="T263" s="19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92" t="s">
        <v>269</v>
      </c>
      <c r="AT263" s="192" t="s">
        <v>161</v>
      </c>
      <c r="AU263" s="192" t="s">
        <v>84</v>
      </c>
      <c r="AY263" s="20" t="s">
        <v>159</v>
      </c>
      <c r="BE263" s="193">
        <f>IF(N263="základní",J263,0)</f>
        <v>0</v>
      </c>
      <c r="BF263" s="193">
        <f>IF(N263="snížená",J263,0)</f>
        <v>0</v>
      </c>
      <c r="BG263" s="193">
        <f>IF(N263="zákl. přenesená",J263,0)</f>
        <v>0</v>
      </c>
      <c r="BH263" s="193">
        <f>IF(N263="sníž. přenesená",J263,0)</f>
        <v>0</v>
      </c>
      <c r="BI263" s="193">
        <f>IF(N263="nulová",J263,0)</f>
        <v>0</v>
      </c>
      <c r="BJ263" s="20" t="s">
        <v>82</v>
      </c>
      <c r="BK263" s="193">
        <f>ROUND(I263*H263,2)</f>
        <v>0</v>
      </c>
      <c r="BL263" s="20" t="s">
        <v>269</v>
      </c>
      <c r="BM263" s="192" t="s">
        <v>741</v>
      </c>
    </row>
    <row r="264" spans="1:65" s="2" customFormat="1" x14ac:dyDescent="0.2">
      <c r="A264" s="37"/>
      <c r="B264" s="38"/>
      <c r="C264" s="39"/>
      <c r="D264" s="194" t="s">
        <v>168</v>
      </c>
      <c r="E264" s="39"/>
      <c r="F264" s="195" t="s">
        <v>742</v>
      </c>
      <c r="G264" s="39"/>
      <c r="H264" s="39"/>
      <c r="I264" s="196"/>
      <c r="J264" s="39"/>
      <c r="K264" s="39"/>
      <c r="L264" s="42"/>
      <c r="M264" s="197"/>
      <c r="N264" s="198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20" t="s">
        <v>168</v>
      </c>
      <c r="AU264" s="20" t="s">
        <v>84</v>
      </c>
    </row>
    <row r="265" spans="1:65" s="13" customFormat="1" x14ac:dyDescent="0.2">
      <c r="B265" s="199"/>
      <c r="C265" s="200"/>
      <c r="D265" s="201" t="s">
        <v>170</v>
      </c>
      <c r="E265" s="202" t="s">
        <v>19</v>
      </c>
      <c r="F265" s="203" t="s">
        <v>707</v>
      </c>
      <c r="G265" s="200"/>
      <c r="H265" s="202" t="s">
        <v>19</v>
      </c>
      <c r="I265" s="204"/>
      <c r="J265" s="200"/>
      <c r="K265" s="200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170</v>
      </c>
      <c r="AU265" s="209" t="s">
        <v>84</v>
      </c>
      <c r="AV265" s="13" t="s">
        <v>82</v>
      </c>
      <c r="AW265" s="13" t="s">
        <v>35</v>
      </c>
      <c r="AX265" s="13" t="s">
        <v>75</v>
      </c>
      <c r="AY265" s="209" t="s">
        <v>159</v>
      </c>
    </row>
    <row r="266" spans="1:65" s="13" customFormat="1" x14ac:dyDescent="0.2">
      <c r="B266" s="199"/>
      <c r="C266" s="200"/>
      <c r="D266" s="201" t="s">
        <v>170</v>
      </c>
      <c r="E266" s="202" t="s">
        <v>19</v>
      </c>
      <c r="F266" s="203" t="s">
        <v>708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170</v>
      </c>
      <c r="AU266" s="209" t="s">
        <v>84</v>
      </c>
      <c r="AV266" s="13" t="s">
        <v>82</v>
      </c>
      <c r="AW266" s="13" t="s">
        <v>35</v>
      </c>
      <c r="AX266" s="13" t="s">
        <v>75</v>
      </c>
      <c r="AY266" s="209" t="s">
        <v>159</v>
      </c>
    </row>
    <row r="267" spans="1:65" s="13" customFormat="1" x14ac:dyDescent="0.2">
      <c r="B267" s="199"/>
      <c r="C267" s="200"/>
      <c r="D267" s="201" t="s">
        <v>170</v>
      </c>
      <c r="E267" s="202" t="s">
        <v>19</v>
      </c>
      <c r="F267" s="203" t="s">
        <v>709</v>
      </c>
      <c r="G267" s="200"/>
      <c r="H267" s="202" t="s">
        <v>19</v>
      </c>
      <c r="I267" s="204"/>
      <c r="J267" s="200"/>
      <c r="K267" s="200"/>
      <c r="L267" s="205"/>
      <c r="M267" s="206"/>
      <c r="N267" s="207"/>
      <c r="O267" s="207"/>
      <c r="P267" s="207"/>
      <c r="Q267" s="207"/>
      <c r="R267" s="207"/>
      <c r="S267" s="207"/>
      <c r="T267" s="208"/>
      <c r="AT267" s="209" t="s">
        <v>170</v>
      </c>
      <c r="AU267" s="209" t="s">
        <v>84</v>
      </c>
      <c r="AV267" s="13" t="s">
        <v>82</v>
      </c>
      <c r="AW267" s="13" t="s">
        <v>35</v>
      </c>
      <c r="AX267" s="13" t="s">
        <v>75</v>
      </c>
      <c r="AY267" s="209" t="s">
        <v>159</v>
      </c>
    </row>
    <row r="268" spans="1:65" s="13" customFormat="1" x14ac:dyDescent="0.2">
      <c r="B268" s="199"/>
      <c r="C268" s="200"/>
      <c r="D268" s="201" t="s">
        <v>170</v>
      </c>
      <c r="E268" s="202" t="s">
        <v>19</v>
      </c>
      <c r="F268" s="203" t="s">
        <v>743</v>
      </c>
      <c r="G268" s="200"/>
      <c r="H268" s="202" t="s">
        <v>19</v>
      </c>
      <c r="I268" s="204"/>
      <c r="J268" s="200"/>
      <c r="K268" s="200"/>
      <c r="L268" s="205"/>
      <c r="M268" s="206"/>
      <c r="N268" s="207"/>
      <c r="O268" s="207"/>
      <c r="P268" s="207"/>
      <c r="Q268" s="207"/>
      <c r="R268" s="207"/>
      <c r="S268" s="207"/>
      <c r="T268" s="208"/>
      <c r="AT268" s="209" t="s">
        <v>170</v>
      </c>
      <c r="AU268" s="209" t="s">
        <v>84</v>
      </c>
      <c r="AV268" s="13" t="s">
        <v>82</v>
      </c>
      <c r="AW268" s="13" t="s">
        <v>35</v>
      </c>
      <c r="AX268" s="13" t="s">
        <v>75</v>
      </c>
      <c r="AY268" s="209" t="s">
        <v>159</v>
      </c>
    </row>
    <row r="269" spans="1:65" s="14" customFormat="1" x14ac:dyDescent="0.2">
      <c r="B269" s="210"/>
      <c r="C269" s="211"/>
      <c r="D269" s="201" t="s">
        <v>170</v>
      </c>
      <c r="E269" s="212" t="s">
        <v>19</v>
      </c>
      <c r="F269" s="213" t="s">
        <v>744</v>
      </c>
      <c r="G269" s="211"/>
      <c r="H269" s="214">
        <v>2.4500000000000002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170</v>
      </c>
      <c r="AU269" s="220" t="s">
        <v>84</v>
      </c>
      <c r="AV269" s="14" t="s">
        <v>84</v>
      </c>
      <c r="AW269" s="14" t="s">
        <v>35</v>
      </c>
      <c r="AX269" s="14" t="s">
        <v>82</v>
      </c>
      <c r="AY269" s="220" t="s">
        <v>159</v>
      </c>
    </row>
    <row r="270" spans="1:65" s="12" customFormat="1" ht="22.9" customHeight="1" x14ac:dyDescent="0.2">
      <c r="B270" s="165"/>
      <c r="C270" s="166"/>
      <c r="D270" s="167" t="s">
        <v>74</v>
      </c>
      <c r="E270" s="179" t="s">
        <v>745</v>
      </c>
      <c r="F270" s="179" t="s">
        <v>746</v>
      </c>
      <c r="G270" s="166"/>
      <c r="H270" s="166"/>
      <c r="I270" s="169"/>
      <c r="J270" s="180">
        <f>BK270</f>
        <v>0</v>
      </c>
      <c r="K270" s="166"/>
      <c r="L270" s="171"/>
      <c r="M270" s="172"/>
      <c r="N270" s="173"/>
      <c r="O270" s="173"/>
      <c r="P270" s="174">
        <f>SUM(P271:P283)</f>
        <v>0</v>
      </c>
      <c r="Q270" s="173"/>
      <c r="R270" s="174">
        <f>SUM(R271:R283)</f>
        <v>0.20499999999999999</v>
      </c>
      <c r="S270" s="173"/>
      <c r="T270" s="175">
        <f>SUM(T271:T283)</f>
        <v>0</v>
      </c>
      <c r="AR270" s="176" t="s">
        <v>84</v>
      </c>
      <c r="AT270" s="177" t="s">
        <v>74</v>
      </c>
      <c r="AU270" s="177" t="s">
        <v>82</v>
      </c>
      <c r="AY270" s="176" t="s">
        <v>159</v>
      </c>
      <c r="BK270" s="178">
        <f>SUM(BK271:BK283)</f>
        <v>0</v>
      </c>
    </row>
    <row r="271" spans="1:65" s="2" customFormat="1" ht="16.5" customHeight="1" x14ac:dyDescent="0.2">
      <c r="A271" s="37"/>
      <c r="B271" s="38"/>
      <c r="C271" s="181" t="s">
        <v>391</v>
      </c>
      <c r="D271" s="181" t="s">
        <v>161</v>
      </c>
      <c r="E271" s="182" t="s">
        <v>747</v>
      </c>
      <c r="F271" s="183" t="s">
        <v>748</v>
      </c>
      <c r="G271" s="184" t="s">
        <v>235</v>
      </c>
      <c r="H271" s="185">
        <v>410</v>
      </c>
      <c r="I271" s="186"/>
      <c r="J271" s="187">
        <f>ROUND(I271*H271,2)</f>
        <v>0</v>
      </c>
      <c r="K271" s="183" t="s">
        <v>165</v>
      </c>
      <c r="L271" s="42"/>
      <c r="M271" s="188" t="s">
        <v>19</v>
      </c>
      <c r="N271" s="189" t="s">
        <v>46</v>
      </c>
      <c r="O271" s="67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269</v>
      </c>
      <c r="AT271" s="192" t="s">
        <v>161</v>
      </c>
      <c r="AU271" s="192" t="s">
        <v>84</v>
      </c>
      <c r="AY271" s="20" t="s">
        <v>159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0" t="s">
        <v>82</v>
      </c>
      <c r="BK271" s="193">
        <f>ROUND(I271*H271,2)</f>
        <v>0</v>
      </c>
      <c r="BL271" s="20" t="s">
        <v>269</v>
      </c>
      <c r="BM271" s="192" t="s">
        <v>749</v>
      </c>
    </row>
    <row r="272" spans="1:65" s="2" customFormat="1" x14ac:dyDescent="0.2">
      <c r="A272" s="37"/>
      <c r="B272" s="38"/>
      <c r="C272" s="39"/>
      <c r="D272" s="194" t="s">
        <v>168</v>
      </c>
      <c r="E272" s="39"/>
      <c r="F272" s="195" t="s">
        <v>750</v>
      </c>
      <c r="G272" s="39"/>
      <c r="H272" s="39"/>
      <c r="I272" s="196"/>
      <c r="J272" s="39"/>
      <c r="K272" s="39"/>
      <c r="L272" s="42"/>
      <c r="M272" s="197"/>
      <c r="N272" s="198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20" t="s">
        <v>168</v>
      </c>
      <c r="AU272" s="20" t="s">
        <v>84</v>
      </c>
    </row>
    <row r="273" spans="1:65" s="2" customFormat="1" ht="21.75" customHeight="1" x14ac:dyDescent="0.2">
      <c r="A273" s="37"/>
      <c r="B273" s="38"/>
      <c r="C273" s="181" t="s">
        <v>553</v>
      </c>
      <c r="D273" s="181" t="s">
        <v>161</v>
      </c>
      <c r="E273" s="182" t="s">
        <v>751</v>
      </c>
      <c r="F273" s="183" t="s">
        <v>752</v>
      </c>
      <c r="G273" s="184" t="s">
        <v>235</v>
      </c>
      <c r="H273" s="185">
        <v>410</v>
      </c>
      <c r="I273" s="186"/>
      <c r="J273" s="187">
        <f>ROUND(I273*H273,2)</f>
        <v>0</v>
      </c>
      <c r="K273" s="183" t="s">
        <v>165</v>
      </c>
      <c r="L273" s="42"/>
      <c r="M273" s="188" t="s">
        <v>19</v>
      </c>
      <c r="N273" s="189" t="s">
        <v>46</v>
      </c>
      <c r="O273" s="67"/>
      <c r="P273" s="190">
        <f>O273*H273</f>
        <v>0</v>
      </c>
      <c r="Q273" s="190">
        <v>2.0000000000000001E-4</v>
      </c>
      <c r="R273" s="190">
        <f>Q273*H273</f>
        <v>8.2000000000000003E-2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269</v>
      </c>
      <c r="AT273" s="192" t="s">
        <v>161</v>
      </c>
      <c r="AU273" s="192" t="s">
        <v>84</v>
      </c>
      <c r="AY273" s="20" t="s">
        <v>159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82</v>
      </c>
      <c r="BK273" s="193">
        <f>ROUND(I273*H273,2)</f>
        <v>0</v>
      </c>
      <c r="BL273" s="20" t="s">
        <v>269</v>
      </c>
      <c r="BM273" s="192" t="s">
        <v>753</v>
      </c>
    </row>
    <row r="274" spans="1:65" s="2" customFormat="1" x14ac:dyDescent="0.2">
      <c r="A274" s="37"/>
      <c r="B274" s="38"/>
      <c r="C274" s="39"/>
      <c r="D274" s="194" t="s">
        <v>168</v>
      </c>
      <c r="E274" s="39"/>
      <c r="F274" s="195" t="s">
        <v>754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168</v>
      </c>
      <c r="AU274" s="20" t="s">
        <v>84</v>
      </c>
    </row>
    <row r="275" spans="1:65" s="2" customFormat="1" ht="24.2" customHeight="1" x14ac:dyDescent="0.2">
      <c r="A275" s="37"/>
      <c r="B275" s="38"/>
      <c r="C275" s="181" t="s">
        <v>755</v>
      </c>
      <c r="D275" s="181" t="s">
        <v>161</v>
      </c>
      <c r="E275" s="182" t="s">
        <v>756</v>
      </c>
      <c r="F275" s="183" t="s">
        <v>757</v>
      </c>
      <c r="G275" s="184" t="s">
        <v>235</v>
      </c>
      <c r="H275" s="185">
        <v>410</v>
      </c>
      <c r="I275" s="186"/>
      <c r="J275" s="187">
        <f>ROUND(I275*H275,2)</f>
        <v>0</v>
      </c>
      <c r="K275" s="183" t="s">
        <v>165</v>
      </c>
      <c r="L275" s="42"/>
      <c r="M275" s="188" t="s">
        <v>19</v>
      </c>
      <c r="N275" s="189" t="s">
        <v>46</v>
      </c>
      <c r="O275" s="67"/>
      <c r="P275" s="190">
        <f>O275*H275</f>
        <v>0</v>
      </c>
      <c r="Q275" s="190">
        <v>2.9999999999999997E-4</v>
      </c>
      <c r="R275" s="190">
        <f>Q275*H275</f>
        <v>0.12299999999999998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269</v>
      </c>
      <c r="AT275" s="192" t="s">
        <v>161</v>
      </c>
      <c r="AU275" s="192" t="s">
        <v>84</v>
      </c>
      <c r="AY275" s="20" t="s">
        <v>159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20" t="s">
        <v>82</v>
      </c>
      <c r="BK275" s="193">
        <f>ROUND(I275*H275,2)</f>
        <v>0</v>
      </c>
      <c r="BL275" s="20" t="s">
        <v>269</v>
      </c>
      <c r="BM275" s="192" t="s">
        <v>758</v>
      </c>
    </row>
    <row r="276" spans="1:65" s="2" customFormat="1" x14ac:dyDescent="0.2">
      <c r="A276" s="37"/>
      <c r="B276" s="38"/>
      <c r="C276" s="39"/>
      <c r="D276" s="194" t="s">
        <v>168</v>
      </c>
      <c r="E276" s="39"/>
      <c r="F276" s="195" t="s">
        <v>759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168</v>
      </c>
      <c r="AU276" s="20" t="s">
        <v>84</v>
      </c>
    </row>
    <row r="277" spans="1:65" s="13" customFormat="1" x14ac:dyDescent="0.2">
      <c r="B277" s="199"/>
      <c r="C277" s="200"/>
      <c r="D277" s="201" t="s">
        <v>170</v>
      </c>
      <c r="E277" s="202" t="s">
        <v>19</v>
      </c>
      <c r="F277" s="203" t="s">
        <v>760</v>
      </c>
      <c r="G277" s="200"/>
      <c r="H277" s="202" t="s">
        <v>19</v>
      </c>
      <c r="I277" s="204"/>
      <c r="J277" s="200"/>
      <c r="K277" s="200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170</v>
      </c>
      <c r="AU277" s="209" t="s">
        <v>84</v>
      </c>
      <c r="AV277" s="13" t="s">
        <v>82</v>
      </c>
      <c r="AW277" s="13" t="s">
        <v>35</v>
      </c>
      <c r="AX277" s="13" t="s">
        <v>75</v>
      </c>
      <c r="AY277" s="209" t="s">
        <v>159</v>
      </c>
    </row>
    <row r="278" spans="1:65" s="14" customFormat="1" x14ac:dyDescent="0.2">
      <c r="B278" s="210"/>
      <c r="C278" s="211"/>
      <c r="D278" s="201" t="s">
        <v>170</v>
      </c>
      <c r="E278" s="212" t="s">
        <v>19</v>
      </c>
      <c r="F278" s="213" t="s">
        <v>761</v>
      </c>
      <c r="G278" s="211"/>
      <c r="H278" s="214">
        <v>85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170</v>
      </c>
      <c r="AU278" s="220" t="s">
        <v>84</v>
      </c>
      <c r="AV278" s="14" t="s">
        <v>84</v>
      </c>
      <c r="AW278" s="14" t="s">
        <v>35</v>
      </c>
      <c r="AX278" s="14" t="s">
        <v>75</v>
      </c>
      <c r="AY278" s="220" t="s">
        <v>159</v>
      </c>
    </row>
    <row r="279" spans="1:65" s="14" customFormat="1" x14ac:dyDescent="0.2">
      <c r="B279" s="210"/>
      <c r="C279" s="211"/>
      <c r="D279" s="201" t="s">
        <v>170</v>
      </c>
      <c r="E279" s="212" t="s">
        <v>19</v>
      </c>
      <c r="F279" s="213" t="s">
        <v>762</v>
      </c>
      <c r="G279" s="211"/>
      <c r="H279" s="214">
        <v>295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170</v>
      </c>
      <c r="AU279" s="220" t="s">
        <v>84</v>
      </c>
      <c r="AV279" s="14" t="s">
        <v>84</v>
      </c>
      <c r="AW279" s="14" t="s">
        <v>35</v>
      </c>
      <c r="AX279" s="14" t="s">
        <v>75</v>
      </c>
      <c r="AY279" s="220" t="s">
        <v>159</v>
      </c>
    </row>
    <row r="280" spans="1:65" s="13" customFormat="1" x14ac:dyDescent="0.2">
      <c r="B280" s="199"/>
      <c r="C280" s="200"/>
      <c r="D280" s="201" t="s">
        <v>170</v>
      </c>
      <c r="E280" s="202" t="s">
        <v>19</v>
      </c>
      <c r="F280" s="203" t="s">
        <v>573</v>
      </c>
      <c r="G280" s="200"/>
      <c r="H280" s="202" t="s">
        <v>19</v>
      </c>
      <c r="I280" s="204"/>
      <c r="J280" s="200"/>
      <c r="K280" s="200"/>
      <c r="L280" s="205"/>
      <c r="M280" s="206"/>
      <c r="N280" s="207"/>
      <c r="O280" s="207"/>
      <c r="P280" s="207"/>
      <c r="Q280" s="207"/>
      <c r="R280" s="207"/>
      <c r="S280" s="207"/>
      <c r="T280" s="208"/>
      <c r="AT280" s="209" t="s">
        <v>170</v>
      </c>
      <c r="AU280" s="209" t="s">
        <v>84</v>
      </c>
      <c r="AV280" s="13" t="s">
        <v>82</v>
      </c>
      <c r="AW280" s="13" t="s">
        <v>35</v>
      </c>
      <c r="AX280" s="13" t="s">
        <v>75</v>
      </c>
      <c r="AY280" s="209" t="s">
        <v>159</v>
      </c>
    </row>
    <row r="281" spans="1:65" s="13" customFormat="1" x14ac:dyDescent="0.2">
      <c r="B281" s="199"/>
      <c r="C281" s="200"/>
      <c r="D281" s="201" t="s">
        <v>170</v>
      </c>
      <c r="E281" s="202" t="s">
        <v>19</v>
      </c>
      <c r="F281" s="203" t="s">
        <v>574</v>
      </c>
      <c r="G281" s="200"/>
      <c r="H281" s="202" t="s">
        <v>19</v>
      </c>
      <c r="I281" s="204"/>
      <c r="J281" s="200"/>
      <c r="K281" s="200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170</v>
      </c>
      <c r="AU281" s="209" t="s">
        <v>84</v>
      </c>
      <c r="AV281" s="13" t="s">
        <v>82</v>
      </c>
      <c r="AW281" s="13" t="s">
        <v>35</v>
      </c>
      <c r="AX281" s="13" t="s">
        <v>75</v>
      </c>
      <c r="AY281" s="209" t="s">
        <v>159</v>
      </c>
    </row>
    <row r="282" spans="1:65" s="14" customFormat="1" x14ac:dyDescent="0.2">
      <c r="B282" s="210"/>
      <c r="C282" s="211"/>
      <c r="D282" s="201" t="s">
        <v>170</v>
      </c>
      <c r="E282" s="212" t="s">
        <v>19</v>
      </c>
      <c r="F282" s="213" t="s">
        <v>763</v>
      </c>
      <c r="G282" s="211"/>
      <c r="H282" s="214">
        <v>30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170</v>
      </c>
      <c r="AU282" s="220" t="s">
        <v>84</v>
      </c>
      <c r="AV282" s="14" t="s">
        <v>84</v>
      </c>
      <c r="AW282" s="14" t="s">
        <v>35</v>
      </c>
      <c r="AX282" s="14" t="s">
        <v>75</v>
      </c>
      <c r="AY282" s="220" t="s">
        <v>159</v>
      </c>
    </row>
    <row r="283" spans="1:65" s="15" customFormat="1" x14ac:dyDescent="0.2">
      <c r="B283" s="221"/>
      <c r="C283" s="222"/>
      <c r="D283" s="201" t="s">
        <v>170</v>
      </c>
      <c r="E283" s="223" t="s">
        <v>19</v>
      </c>
      <c r="F283" s="224" t="s">
        <v>185</v>
      </c>
      <c r="G283" s="222"/>
      <c r="H283" s="225">
        <v>410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170</v>
      </c>
      <c r="AU283" s="231" t="s">
        <v>84</v>
      </c>
      <c r="AV283" s="15" t="s">
        <v>166</v>
      </c>
      <c r="AW283" s="15" t="s">
        <v>35</v>
      </c>
      <c r="AX283" s="15" t="s">
        <v>82</v>
      </c>
      <c r="AY283" s="231" t="s">
        <v>159</v>
      </c>
    </row>
    <row r="284" spans="1:65" s="12" customFormat="1" ht="22.9" customHeight="1" x14ac:dyDescent="0.2">
      <c r="B284" s="165"/>
      <c r="C284" s="166"/>
      <c r="D284" s="167" t="s">
        <v>74</v>
      </c>
      <c r="E284" s="179" t="s">
        <v>764</v>
      </c>
      <c r="F284" s="179" t="s">
        <v>765</v>
      </c>
      <c r="G284" s="166"/>
      <c r="H284" s="166"/>
      <c r="I284" s="169"/>
      <c r="J284" s="180">
        <f>BK284</f>
        <v>0</v>
      </c>
      <c r="K284" s="166"/>
      <c r="L284" s="171"/>
      <c r="M284" s="172"/>
      <c r="N284" s="173"/>
      <c r="O284" s="173"/>
      <c r="P284" s="174">
        <f>SUM(P285:P295)</f>
        <v>0</v>
      </c>
      <c r="Q284" s="173"/>
      <c r="R284" s="174">
        <f>SUM(R285:R295)</f>
        <v>0.42760000000000004</v>
      </c>
      <c r="S284" s="173"/>
      <c r="T284" s="175">
        <f>SUM(T285:T295)</f>
        <v>0.4</v>
      </c>
      <c r="AR284" s="176" t="s">
        <v>84</v>
      </c>
      <c r="AT284" s="177" t="s">
        <v>74</v>
      </c>
      <c r="AU284" s="177" t="s">
        <v>82</v>
      </c>
      <c r="AY284" s="176" t="s">
        <v>159</v>
      </c>
      <c r="BK284" s="178">
        <f>SUM(BK285:BK295)</f>
        <v>0</v>
      </c>
    </row>
    <row r="285" spans="1:65" s="2" customFormat="1" ht="24.2" customHeight="1" x14ac:dyDescent="0.2">
      <c r="A285" s="37"/>
      <c r="B285" s="38"/>
      <c r="C285" s="181" t="s">
        <v>558</v>
      </c>
      <c r="D285" s="181" t="s">
        <v>161</v>
      </c>
      <c r="E285" s="182" t="s">
        <v>766</v>
      </c>
      <c r="F285" s="183" t="s">
        <v>767</v>
      </c>
      <c r="G285" s="184" t="s">
        <v>235</v>
      </c>
      <c r="H285" s="185">
        <v>40</v>
      </c>
      <c r="I285" s="186"/>
      <c r="J285" s="187">
        <f>ROUND(I285*H285,2)</f>
        <v>0</v>
      </c>
      <c r="K285" s="183" t="s">
        <v>165</v>
      </c>
      <c r="L285" s="42"/>
      <c r="M285" s="188" t="s">
        <v>19</v>
      </c>
      <c r="N285" s="189" t="s">
        <v>46</v>
      </c>
      <c r="O285" s="67"/>
      <c r="P285" s="190">
        <f>O285*H285</f>
        <v>0</v>
      </c>
      <c r="Q285" s="190">
        <v>0.01</v>
      </c>
      <c r="R285" s="190">
        <f>Q285*H285</f>
        <v>0.4</v>
      </c>
      <c r="S285" s="190">
        <v>0.01</v>
      </c>
      <c r="T285" s="191">
        <f>S285*H285</f>
        <v>0.4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269</v>
      </c>
      <c r="AT285" s="192" t="s">
        <v>161</v>
      </c>
      <c r="AU285" s="192" t="s">
        <v>84</v>
      </c>
      <c r="AY285" s="20" t="s">
        <v>159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20" t="s">
        <v>82</v>
      </c>
      <c r="BK285" s="193">
        <f>ROUND(I285*H285,2)</f>
        <v>0</v>
      </c>
      <c r="BL285" s="20" t="s">
        <v>269</v>
      </c>
      <c r="BM285" s="192" t="s">
        <v>768</v>
      </c>
    </row>
    <row r="286" spans="1:65" s="2" customFormat="1" x14ac:dyDescent="0.2">
      <c r="A286" s="37"/>
      <c r="B286" s="38"/>
      <c r="C286" s="39"/>
      <c r="D286" s="194" t="s">
        <v>168</v>
      </c>
      <c r="E286" s="39"/>
      <c r="F286" s="195" t="s">
        <v>769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168</v>
      </c>
      <c r="AU286" s="20" t="s">
        <v>84</v>
      </c>
    </row>
    <row r="287" spans="1:65" s="2" customFormat="1" ht="16.5" customHeight="1" x14ac:dyDescent="0.2">
      <c r="A287" s="37"/>
      <c r="B287" s="38"/>
      <c r="C287" s="181" t="s">
        <v>627</v>
      </c>
      <c r="D287" s="181" t="s">
        <v>161</v>
      </c>
      <c r="E287" s="182" t="s">
        <v>770</v>
      </c>
      <c r="F287" s="183" t="s">
        <v>771</v>
      </c>
      <c r="G287" s="184" t="s">
        <v>235</v>
      </c>
      <c r="H287" s="185">
        <v>40</v>
      </c>
      <c r="I287" s="186"/>
      <c r="J287" s="187">
        <f>ROUND(I287*H287,2)</f>
        <v>0</v>
      </c>
      <c r="K287" s="183" t="s">
        <v>165</v>
      </c>
      <c r="L287" s="42"/>
      <c r="M287" s="188" t="s">
        <v>19</v>
      </c>
      <c r="N287" s="189" t="s">
        <v>46</v>
      </c>
      <c r="O287" s="67"/>
      <c r="P287" s="190">
        <f>O287*H287</f>
        <v>0</v>
      </c>
      <c r="Q287" s="190">
        <v>3.5E-4</v>
      </c>
      <c r="R287" s="190">
        <f>Q287*H287</f>
        <v>1.4E-2</v>
      </c>
      <c r="S287" s="190">
        <v>0</v>
      </c>
      <c r="T287" s="191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92" t="s">
        <v>269</v>
      </c>
      <c r="AT287" s="192" t="s">
        <v>161</v>
      </c>
      <c r="AU287" s="192" t="s">
        <v>84</v>
      </c>
      <c r="AY287" s="20" t="s">
        <v>159</v>
      </c>
      <c r="BE287" s="193">
        <f>IF(N287="základní",J287,0)</f>
        <v>0</v>
      </c>
      <c r="BF287" s="193">
        <f>IF(N287="snížená",J287,0)</f>
        <v>0</v>
      </c>
      <c r="BG287" s="193">
        <f>IF(N287="zákl. přenesená",J287,0)</f>
        <v>0</v>
      </c>
      <c r="BH287" s="193">
        <f>IF(N287="sníž. přenesená",J287,0)</f>
        <v>0</v>
      </c>
      <c r="BI287" s="193">
        <f>IF(N287="nulová",J287,0)</f>
        <v>0</v>
      </c>
      <c r="BJ287" s="20" t="s">
        <v>82</v>
      </c>
      <c r="BK287" s="193">
        <f>ROUND(I287*H287,2)</f>
        <v>0</v>
      </c>
      <c r="BL287" s="20" t="s">
        <v>269</v>
      </c>
      <c r="BM287" s="192" t="s">
        <v>772</v>
      </c>
    </row>
    <row r="288" spans="1:65" s="2" customFormat="1" x14ac:dyDescent="0.2">
      <c r="A288" s="37"/>
      <c r="B288" s="38"/>
      <c r="C288" s="39"/>
      <c r="D288" s="194" t="s">
        <v>168</v>
      </c>
      <c r="E288" s="39"/>
      <c r="F288" s="195" t="s">
        <v>773</v>
      </c>
      <c r="G288" s="39"/>
      <c r="H288" s="39"/>
      <c r="I288" s="196"/>
      <c r="J288" s="39"/>
      <c r="K288" s="39"/>
      <c r="L288" s="42"/>
      <c r="M288" s="197"/>
      <c r="N288" s="198"/>
      <c r="O288" s="67"/>
      <c r="P288" s="67"/>
      <c r="Q288" s="67"/>
      <c r="R288" s="67"/>
      <c r="S288" s="67"/>
      <c r="T288" s="68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20" t="s">
        <v>168</v>
      </c>
      <c r="AU288" s="20" t="s">
        <v>84</v>
      </c>
    </row>
    <row r="289" spans="1:65" s="2" customFormat="1" ht="16.5" customHeight="1" x14ac:dyDescent="0.2">
      <c r="A289" s="37"/>
      <c r="B289" s="38"/>
      <c r="C289" s="181" t="s">
        <v>592</v>
      </c>
      <c r="D289" s="181" t="s">
        <v>161</v>
      </c>
      <c r="E289" s="182" t="s">
        <v>774</v>
      </c>
      <c r="F289" s="183" t="s">
        <v>775</v>
      </c>
      <c r="G289" s="184" t="s">
        <v>235</v>
      </c>
      <c r="H289" s="185">
        <v>40</v>
      </c>
      <c r="I289" s="186"/>
      <c r="J289" s="187">
        <f>ROUND(I289*H289,2)</f>
        <v>0</v>
      </c>
      <c r="K289" s="183" t="s">
        <v>165</v>
      </c>
      <c r="L289" s="42"/>
      <c r="M289" s="188" t="s">
        <v>19</v>
      </c>
      <c r="N289" s="189" t="s">
        <v>46</v>
      </c>
      <c r="O289" s="67"/>
      <c r="P289" s="190">
        <f>O289*H289</f>
        <v>0</v>
      </c>
      <c r="Q289" s="190">
        <v>3.4000000000000002E-4</v>
      </c>
      <c r="R289" s="190">
        <f>Q289*H289</f>
        <v>1.3600000000000001E-2</v>
      </c>
      <c r="S289" s="190">
        <v>0</v>
      </c>
      <c r="T289" s="19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269</v>
      </c>
      <c r="AT289" s="192" t="s">
        <v>161</v>
      </c>
      <c r="AU289" s="192" t="s">
        <v>84</v>
      </c>
      <c r="AY289" s="20" t="s">
        <v>159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20" t="s">
        <v>82</v>
      </c>
      <c r="BK289" s="193">
        <f>ROUND(I289*H289,2)</f>
        <v>0</v>
      </c>
      <c r="BL289" s="20" t="s">
        <v>269</v>
      </c>
      <c r="BM289" s="192" t="s">
        <v>776</v>
      </c>
    </row>
    <row r="290" spans="1:65" s="2" customFormat="1" x14ac:dyDescent="0.2">
      <c r="A290" s="37"/>
      <c r="B290" s="38"/>
      <c r="C290" s="39"/>
      <c r="D290" s="194" t="s">
        <v>168</v>
      </c>
      <c r="E290" s="39"/>
      <c r="F290" s="195" t="s">
        <v>777</v>
      </c>
      <c r="G290" s="39"/>
      <c r="H290" s="39"/>
      <c r="I290" s="196"/>
      <c r="J290" s="39"/>
      <c r="K290" s="39"/>
      <c r="L290" s="42"/>
      <c r="M290" s="197"/>
      <c r="N290" s="198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168</v>
      </c>
      <c r="AU290" s="20" t="s">
        <v>84</v>
      </c>
    </row>
    <row r="291" spans="1:65" s="13" customFormat="1" x14ac:dyDescent="0.2">
      <c r="B291" s="199"/>
      <c r="C291" s="200"/>
      <c r="D291" s="201" t="s">
        <v>170</v>
      </c>
      <c r="E291" s="202" t="s">
        <v>19</v>
      </c>
      <c r="F291" s="203" t="s">
        <v>778</v>
      </c>
      <c r="G291" s="200"/>
      <c r="H291" s="202" t="s">
        <v>19</v>
      </c>
      <c r="I291" s="204"/>
      <c r="J291" s="200"/>
      <c r="K291" s="200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170</v>
      </c>
      <c r="AU291" s="209" t="s">
        <v>84</v>
      </c>
      <c r="AV291" s="13" t="s">
        <v>82</v>
      </c>
      <c r="AW291" s="13" t="s">
        <v>35</v>
      </c>
      <c r="AX291" s="13" t="s">
        <v>75</v>
      </c>
      <c r="AY291" s="209" t="s">
        <v>159</v>
      </c>
    </row>
    <row r="292" spans="1:65" s="13" customFormat="1" x14ac:dyDescent="0.2">
      <c r="B292" s="199"/>
      <c r="C292" s="200"/>
      <c r="D292" s="201" t="s">
        <v>170</v>
      </c>
      <c r="E292" s="202" t="s">
        <v>19</v>
      </c>
      <c r="F292" s="203" t="s">
        <v>779</v>
      </c>
      <c r="G292" s="200"/>
      <c r="H292" s="202" t="s">
        <v>19</v>
      </c>
      <c r="I292" s="204"/>
      <c r="J292" s="200"/>
      <c r="K292" s="200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170</v>
      </c>
      <c r="AU292" s="209" t="s">
        <v>84</v>
      </c>
      <c r="AV292" s="13" t="s">
        <v>82</v>
      </c>
      <c r="AW292" s="13" t="s">
        <v>35</v>
      </c>
      <c r="AX292" s="13" t="s">
        <v>75</v>
      </c>
      <c r="AY292" s="209" t="s">
        <v>159</v>
      </c>
    </row>
    <row r="293" spans="1:65" s="13" customFormat="1" x14ac:dyDescent="0.2">
      <c r="B293" s="199"/>
      <c r="C293" s="200"/>
      <c r="D293" s="201" t="s">
        <v>170</v>
      </c>
      <c r="E293" s="202" t="s">
        <v>19</v>
      </c>
      <c r="F293" s="203" t="s">
        <v>780</v>
      </c>
      <c r="G293" s="200"/>
      <c r="H293" s="202" t="s">
        <v>19</v>
      </c>
      <c r="I293" s="204"/>
      <c r="J293" s="200"/>
      <c r="K293" s="200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170</v>
      </c>
      <c r="AU293" s="209" t="s">
        <v>84</v>
      </c>
      <c r="AV293" s="13" t="s">
        <v>82</v>
      </c>
      <c r="AW293" s="13" t="s">
        <v>35</v>
      </c>
      <c r="AX293" s="13" t="s">
        <v>75</v>
      </c>
      <c r="AY293" s="209" t="s">
        <v>159</v>
      </c>
    </row>
    <row r="294" spans="1:65" s="13" customFormat="1" x14ac:dyDescent="0.2">
      <c r="B294" s="199"/>
      <c r="C294" s="200"/>
      <c r="D294" s="201" t="s">
        <v>170</v>
      </c>
      <c r="E294" s="202" t="s">
        <v>19</v>
      </c>
      <c r="F294" s="203" t="s">
        <v>781</v>
      </c>
      <c r="G294" s="200"/>
      <c r="H294" s="202" t="s">
        <v>19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170</v>
      </c>
      <c r="AU294" s="209" t="s">
        <v>84</v>
      </c>
      <c r="AV294" s="13" t="s">
        <v>82</v>
      </c>
      <c r="AW294" s="13" t="s">
        <v>35</v>
      </c>
      <c r="AX294" s="13" t="s">
        <v>75</v>
      </c>
      <c r="AY294" s="209" t="s">
        <v>159</v>
      </c>
    </row>
    <row r="295" spans="1:65" s="14" customFormat="1" x14ac:dyDescent="0.2">
      <c r="B295" s="210"/>
      <c r="C295" s="211"/>
      <c r="D295" s="201" t="s">
        <v>170</v>
      </c>
      <c r="E295" s="212" t="s">
        <v>19</v>
      </c>
      <c r="F295" s="213" t="s">
        <v>782</v>
      </c>
      <c r="G295" s="211"/>
      <c r="H295" s="214">
        <v>40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170</v>
      </c>
      <c r="AU295" s="220" t="s">
        <v>84</v>
      </c>
      <c r="AV295" s="14" t="s">
        <v>84</v>
      </c>
      <c r="AW295" s="14" t="s">
        <v>35</v>
      </c>
      <c r="AX295" s="14" t="s">
        <v>82</v>
      </c>
      <c r="AY295" s="220" t="s">
        <v>159</v>
      </c>
    </row>
    <row r="296" spans="1:65" s="12" customFormat="1" ht="25.9" customHeight="1" x14ac:dyDescent="0.2">
      <c r="B296" s="165"/>
      <c r="C296" s="166"/>
      <c r="D296" s="167" t="s">
        <v>74</v>
      </c>
      <c r="E296" s="168" t="s">
        <v>389</v>
      </c>
      <c r="F296" s="168" t="s">
        <v>390</v>
      </c>
      <c r="G296" s="166"/>
      <c r="H296" s="166"/>
      <c r="I296" s="169"/>
      <c r="J296" s="170">
        <f>BK296</f>
        <v>0</v>
      </c>
      <c r="K296" s="166"/>
      <c r="L296" s="171"/>
      <c r="M296" s="172"/>
      <c r="N296" s="173"/>
      <c r="O296" s="173"/>
      <c r="P296" s="174">
        <f>SUM(P297:P300)</f>
        <v>0</v>
      </c>
      <c r="Q296" s="173"/>
      <c r="R296" s="174">
        <f>SUM(R297:R300)</f>
        <v>0</v>
      </c>
      <c r="S296" s="173"/>
      <c r="T296" s="175">
        <f>SUM(T297:T300)</f>
        <v>0</v>
      </c>
      <c r="AR296" s="176" t="s">
        <v>166</v>
      </c>
      <c r="AT296" s="177" t="s">
        <v>74</v>
      </c>
      <c r="AU296" s="177" t="s">
        <v>75</v>
      </c>
      <c r="AY296" s="176" t="s">
        <v>159</v>
      </c>
      <c r="BK296" s="178">
        <f>SUM(BK297:BK300)</f>
        <v>0</v>
      </c>
    </row>
    <row r="297" spans="1:65" s="2" customFormat="1" ht="21.75" customHeight="1" x14ac:dyDescent="0.2">
      <c r="A297" s="37"/>
      <c r="B297" s="38"/>
      <c r="C297" s="181" t="s">
        <v>591</v>
      </c>
      <c r="D297" s="181" t="s">
        <v>161</v>
      </c>
      <c r="E297" s="182" t="s">
        <v>783</v>
      </c>
      <c r="F297" s="183" t="s">
        <v>784</v>
      </c>
      <c r="G297" s="184" t="s">
        <v>394</v>
      </c>
      <c r="H297" s="185">
        <v>24</v>
      </c>
      <c r="I297" s="186"/>
      <c r="J297" s="187">
        <f>ROUND(I297*H297,2)</f>
        <v>0</v>
      </c>
      <c r="K297" s="183" t="s">
        <v>165</v>
      </c>
      <c r="L297" s="42"/>
      <c r="M297" s="188" t="s">
        <v>19</v>
      </c>
      <c r="N297" s="189" t="s">
        <v>46</v>
      </c>
      <c r="O297" s="67"/>
      <c r="P297" s="190">
        <f>O297*H297</f>
        <v>0</v>
      </c>
      <c r="Q297" s="190">
        <v>0</v>
      </c>
      <c r="R297" s="190">
        <f>Q297*H297</f>
        <v>0</v>
      </c>
      <c r="S297" s="190">
        <v>0</v>
      </c>
      <c r="T297" s="19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92" t="s">
        <v>395</v>
      </c>
      <c r="AT297" s="192" t="s">
        <v>161</v>
      </c>
      <c r="AU297" s="192" t="s">
        <v>82</v>
      </c>
      <c r="AY297" s="20" t="s">
        <v>159</v>
      </c>
      <c r="BE297" s="193">
        <f>IF(N297="základní",J297,0)</f>
        <v>0</v>
      </c>
      <c r="BF297" s="193">
        <f>IF(N297="snížená",J297,0)</f>
        <v>0</v>
      </c>
      <c r="BG297" s="193">
        <f>IF(N297="zákl. přenesená",J297,0)</f>
        <v>0</v>
      </c>
      <c r="BH297" s="193">
        <f>IF(N297="sníž. přenesená",J297,0)</f>
        <v>0</v>
      </c>
      <c r="BI297" s="193">
        <f>IF(N297="nulová",J297,0)</f>
        <v>0</v>
      </c>
      <c r="BJ297" s="20" t="s">
        <v>82</v>
      </c>
      <c r="BK297" s="193">
        <f>ROUND(I297*H297,2)</f>
        <v>0</v>
      </c>
      <c r="BL297" s="20" t="s">
        <v>395</v>
      </c>
      <c r="BM297" s="192" t="s">
        <v>785</v>
      </c>
    </row>
    <row r="298" spans="1:65" s="2" customFormat="1" x14ac:dyDescent="0.2">
      <c r="A298" s="37"/>
      <c r="B298" s="38"/>
      <c r="C298" s="39"/>
      <c r="D298" s="194" t="s">
        <v>168</v>
      </c>
      <c r="E298" s="39"/>
      <c r="F298" s="195" t="s">
        <v>786</v>
      </c>
      <c r="G298" s="39"/>
      <c r="H298" s="39"/>
      <c r="I298" s="196"/>
      <c r="J298" s="39"/>
      <c r="K298" s="39"/>
      <c r="L298" s="42"/>
      <c r="M298" s="197"/>
      <c r="N298" s="198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168</v>
      </c>
      <c r="AU298" s="20" t="s">
        <v>82</v>
      </c>
    </row>
    <row r="299" spans="1:65" s="13" customFormat="1" x14ac:dyDescent="0.2">
      <c r="B299" s="199"/>
      <c r="C299" s="200"/>
      <c r="D299" s="201" t="s">
        <v>170</v>
      </c>
      <c r="E299" s="202" t="s">
        <v>19</v>
      </c>
      <c r="F299" s="203" t="s">
        <v>398</v>
      </c>
      <c r="G299" s="200"/>
      <c r="H299" s="202" t="s">
        <v>19</v>
      </c>
      <c r="I299" s="204"/>
      <c r="J299" s="200"/>
      <c r="K299" s="200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170</v>
      </c>
      <c r="AU299" s="209" t="s">
        <v>82</v>
      </c>
      <c r="AV299" s="13" t="s">
        <v>82</v>
      </c>
      <c r="AW299" s="13" t="s">
        <v>35</v>
      </c>
      <c r="AX299" s="13" t="s">
        <v>75</v>
      </c>
      <c r="AY299" s="209" t="s">
        <v>159</v>
      </c>
    </row>
    <row r="300" spans="1:65" s="14" customFormat="1" x14ac:dyDescent="0.2">
      <c r="B300" s="210"/>
      <c r="C300" s="211"/>
      <c r="D300" s="201" t="s">
        <v>170</v>
      </c>
      <c r="E300" s="212" t="s">
        <v>19</v>
      </c>
      <c r="F300" s="213" t="s">
        <v>787</v>
      </c>
      <c r="G300" s="211"/>
      <c r="H300" s="214">
        <v>24</v>
      </c>
      <c r="I300" s="215"/>
      <c r="J300" s="211"/>
      <c r="K300" s="211"/>
      <c r="L300" s="216"/>
      <c r="M300" s="242"/>
      <c r="N300" s="243"/>
      <c r="O300" s="243"/>
      <c r="P300" s="243"/>
      <c r="Q300" s="243"/>
      <c r="R300" s="243"/>
      <c r="S300" s="243"/>
      <c r="T300" s="244"/>
      <c r="AT300" s="220" t="s">
        <v>170</v>
      </c>
      <c r="AU300" s="220" t="s">
        <v>82</v>
      </c>
      <c r="AV300" s="14" t="s">
        <v>84</v>
      </c>
      <c r="AW300" s="14" t="s">
        <v>35</v>
      </c>
      <c r="AX300" s="14" t="s">
        <v>82</v>
      </c>
      <c r="AY300" s="220" t="s">
        <v>159</v>
      </c>
    </row>
    <row r="301" spans="1:65" s="2" customFormat="1" ht="6.95" customHeight="1" x14ac:dyDescent="0.2">
      <c r="A301" s="37"/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42"/>
      <c r="M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</row>
  </sheetData>
  <sheetProtection algorithmName="SHA-512" hashValue="F4UaYrmXSTeD6hVLsH7ydQ9jriGXnZyd9ADomD0LbqR3UKZwM7PLLEovMDfDHw+ePhG3ySbNxoDGB9QNTcOIfQ==" saltValue="wf84cAInZJ94a4DJ58zcvm/6HLthiowR1t22Y5l7rPDV0hUtgt4HvcrZplmLcwxnNVMuKUiu7H8fxy0S5Qfkrw==" spinCount="100000" sheet="1" objects="1" scenarios="1" formatColumns="0" formatRows="0" autoFilter="0"/>
  <autoFilter ref="C97:K300" xr:uid="{00000000-0009-0000-0000-000004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400-000000000000}"/>
    <hyperlink ref="F108" r:id="rId2" xr:uid="{00000000-0004-0000-0400-000001000000}"/>
    <hyperlink ref="F110" r:id="rId3" xr:uid="{00000000-0004-0000-0400-000002000000}"/>
    <hyperlink ref="F122" r:id="rId4" xr:uid="{00000000-0004-0000-0400-000003000000}"/>
    <hyperlink ref="F125" r:id="rId5" xr:uid="{00000000-0004-0000-0400-000004000000}"/>
    <hyperlink ref="F127" r:id="rId6" xr:uid="{00000000-0004-0000-0400-000005000000}"/>
    <hyperlink ref="F139" r:id="rId7" xr:uid="{00000000-0004-0000-0400-000006000000}"/>
    <hyperlink ref="F142" r:id="rId8" xr:uid="{00000000-0004-0000-0400-000007000000}"/>
    <hyperlink ref="F147" r:id="rId9" xr:uid="{00000000-0004-0000-0400-000008000000}"/>
    <hyperlink ref="F155" r:id="rId10" xr:uid="{00000000-0004-0000-0400-000009000000}"/>
    <hyperlink ref="F157" r:id="rId11" xr:uid="{00000000-0004-0000-0400-00000A000000}"/>
    <hyperlink ref="F163" r:id="rId12" xr:uid="{00000000-0004-0000-0400-00000B000000}"/>
    <hyperlink ref="F169" r:id="rId13" xr:uid="{00000000-0004-0000-0400-00000C000000}"/>
    <hyperlink ref="F173" r:id="rId14" xr:uid="{00000000-0004-0000-0400-00000D000000}"/>
    <hyperlink ref="F185" r:id="rId15" xr:uid="{00000000-0004-0000-0400-00000E000000}"/>
    <hyperlink ref="F197" r:id="rId16" xr:uid="{00000000-0004-0000-0400-00000F000000}"/>
    <hyperlink ref="F206" r:id="rId17" xr:uid="{00000000-0004-0000-0400-000010000000}"/>
    <hyperlink ref="F216" r:id="rId18" xr:uid="{00000000-0004-0000-0400-000011000000}"/>
    <hyperlink ref="F218" r:id="rId19" xr:uid="{00000000-0004-0000-0400-000012000000}"/>
    <hyperlink ref="F220" r:id="rId20" xr:uid="{00000000-0004-0000-0400-000013000000}"/>
    <hyperlink ref="F223" r:id="rId21" xr:uid="{00000000-0004-0000-0400-000014000000}"/>
    <hyperlink ref="F225" r:id="rId22" xr:uid="{00000000-0004-0000-0400-000015000000}"/>
    <hyperlink ref="F231" r:id="rId23" xr:uid="{00000000-0004-0000-0400-000016000000}"/>
    <hyperlink ref="F235" r:id="rId24" xr:uid="{00000000-0004-0000-0400-000017000000}"/>
    <hyperlink ref="F241" r:id="rId25" xr:uid="{00000000-0004-0000-0400-000018000000}"/>
    <hyperlink ref="F244" r:id="rId26" xr:uid="{00000000-0004-0000-0400-000019000000}"/>
    <hyperlink ref="F251" r:id="rId27" xr:uid="{00000000-0004-0000-0400-00001A000000}"/>
    <hyperlink ref="F254" r:id="rId28" xr:uid="{00000000-0004-0000-0400-00001B000000}"/>
    <hyperlink ref="F257" r:id="rId29" xr:uid="{00000000-0004-0000-0400-00001C000000}"/>
    <hyperlink ref="F260" r:id="rId30" xr:uid="{00000000-0004-0000-0400-00001D000000}"/>
    <hyperlink ref="F262" r:id="rId31" xr:uid="{00000000-0004-0000-0400-00001E000000}"/>
    <hyperlink ref="F264" r:id="rId32" xr:uid="{00000000-0004-0000-0400-00001F000000}"/>
    <hyperlink ref="F272" r:id="rId33" xr:uid="{00000000-0004-0000-0400-000020000000}"/>
    <hyperlink ref="F274" r:id="rId34" xr:uid="{00000000-0004-0000-0400-000021000000}"/>
    <hyperlink ref="F276" r:id="rId35" xr:uid="{00000000-0004-0000-0400-000022000000}"/>
    <hyperlink ref="F286" r:id="rId36" xr:uid="{00000000-0004-0000-0400-000023000000}"/>
    <hyperlink ref="F288" r:id="rId37" xr:uid="{00000000-0004-0000-0400-000024000000}"/>
    <hyperlink ref="F290" r:id="rId38" xr:uid="{00000000-0004-0000-0400-000025000000}"/>
    <hyperlink ref="F298" r:id="rId39" xr:uid="{00000000-0004-0000-0400-00002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A2:BM568"/>
  <sheetViews>
    <sheetView showGridLines="0" topLeftCell="A535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AT2" s="20" t="s">
        <v>104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33" t="str">
        <f>'Rekapitulace stavby'!K6</f>
        <v>Předávací stanice, Budovcova 1325</v>
      </c>
      <c r="F7" s="534"/>
      <c r="G7" s="534"/>
      <c r="H7" s="534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33" t="s">
        <v>561</v>
      </c>
      <c r="F9" s="535"/>
      <c r="G9" s="535"/>
      <c r="H9" s="535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36" t="s">
        <v>788</v>
      </c>
      <c r="F11" s="535"/>
      <c r="G11" s="535"/>
      <c r="H11" s="535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37" t="str">
        <f>'Rekapitulace stavby'!E14</f>
        <v>Vyplň údaj</v>
      </c>
      <c r="F20" s="538"/>
      <c r="G20" s="538"/>
      <c r="H20" s="538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39" t="s">
        <v>40</v>
      </c>
      <c r="F29" s="539"/>
      <c r="G29" s="539"/>
      <c r="H29" s="53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ROUND(J99,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ROUND((SUM(BE99:BE567)),  2)</f>
        <v>0</v>
      </c>
      <c r="G35" s="37"/>
      <c r="H35" s="37"/>
      <c r="I35" s="127">
        <v>0.21</v>
      </c>
      <c r="J35" s="126">
        <f>ROUND(((SUM(BE99:BE567))*I35),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ROUND((SUM(BF99:BF567)),  2)</f>
        <v>0</v>
      </c>
      <c r="G36" s="37"/>
      <c r="H36" s="37"/>
      <c r="I36" s="127">
        <v>0.12</v>
      </c>
      <c r="J36" s="126">
        <f>ROUND(((SUM(BF99:BF567))*I36),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ROUND((SUM(BG99:BG567)),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ROUND((SUM(BH99:BH567)),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ROUND((SUM(BI99:BI567)),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1" t="str">
        <f>E7</f>
        <v>Předávací stanice, Budovcova 1325</v>
      </c>
      <c r="F50" s="532"/>
      <c r="G50" s="532"/>
      <c r="H50" s="53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1" t="s">
        <v>561</v>
      </c>
      <c r="F52" s="530"/>
      <c r="G52" s="530"/>
      <c r="H52" s="530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1" t="str">
        <f>E11</f>
        <v>SO 02_D.1.2 - Technologie předávacích stanic</v>
      </c>
      <c r="F54" s="530"/>
      <c r="G54" s="530"/>
      <c r="H54" s="530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J99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789</v>
      </c>
      <c r="E64" s="146"/>
      <c r="F64" s="146"/>
      <c r="G64" s="146"/>
      <c r="H64" s="146"/>
      <c r="I64" s="146"/>
      <c r="J64" s="147">
        <f>J100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790</v>
      </c>
      <c r="E65" s="151"/>
      <c r="F65" s="151"/>
      <c r="G65" s="151"/>
      <c r="H65" s="151"/>
      <c r="I65" s="151"/>
      <c r="J65" s="152">
        <f>J101</f>
        <v>0</v>
      </c>
      <c r="K65" s="100"/>
      <c r="L65" s="153"/>
    </row>
    <row r="66" spans="1:31" s="10" customFormat="1" ht="14.85" customHeight="1" x14ac:dyDescent="0.2">
      <c r="B66" s="149"/>
      <c r="C66" s="100"/>
      <c r="D66" s="150" t="s">
        <v>791</v>
      </c>
      <c r="E66" s="151"/>
      <c r="F66" s="151"/>
      <c r="G66" s="151"/>
      <c r="H66" s="151"/>
      <c r="I66" s="151"/>
      <c r="J66" s="152">
        <f>J102</f>
        <v>0</v>
      </c>
      <c r="K66" s="100"/>
      <c r="L66" s="153"/>
    </row>
    <row r="67" spans="1:31" s="10" customFormat="1" ht="14.85" customHeight="1" x14ac:dyDescent="0.2">
      <c r="B67" s="149"/>
      <c r="C67" s="100"/>
      <c r="D67" s="150" t="s">
        <v>792</v>
      </c>
      <c r="E67" s="151"/>
      <c r="F67" s="151"/>
      <c r="G67" s="151"/>
      <c r="H67" s="151"/>
      <c r="I67" s="151"/>
      <c r="J67" s="152">
        <f>J136</f>
        <v>0</v>
      </c>
      <c r="K67" s="100"/>
      <c r="L67" s="153"/>
    </row>
    <row r="68" spans="1:31" s="10" customFormat="1" ht="14.85" customHeight="1" x14ac:dyDescent="0.2">
      <c r="B68" s="149"/>
      <c r="C68" s="100"/>
      <c r="D68" s="150" t="s">
        <v>793</v>
      </c>
      <c r="E68" s="151"/>
      <c r="F68" s="151"/>
      <c r="G68" s="151"/>
      <c r="H68" s="151"/>
      <c r="I68" s="151"/>
      <c r="J68" s="152">
        <f>J203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794</v>
      </c>
      <c r="E69" s="151"/>
      <c r="F69" s="151"/>
      <c r="G69" s="151"/>
      <c r="H69" s="151"/>
      <c r="I69" s="151"/>
      <c r="J69" s="152">
        <f>J310</f>
        <v>0</v>
      </c>
      <c r="K69" s="100"/>
      <c r="L69" s="153"/>
    </row>
    <row r="70" spans="1:31" s="9" customFormat="1" ht="24.95" customHeight="1" x14ac:dyDescent="0.2">
      <c r="B70" s="143"/>
      <c r="C70" s="144"/>
      <c r="D70" s="145" t="s">
        <v>795</v>
      </c>
      <c r="E70" s="146"/>
      <c r="F70" s="146"/>
      <c r="G70" s="146"/>
      <c r="H70" s="146"/>
      <c r="I70" s="146"/>
      <c r="J70" s="147">
        <f>J326</f>
        <v>0</v>
      </c>
      <c r="K70" s="144"/>
      <c r="L70" s="148"/>
    </row>
    <row r="71" spans="1:31" s="10" customFormat="1" ht="19.899999999999999" customHeight="1" x14ac:dyDescent="0.2">
      <c r="B71" s="149"/>
      <c r="C71" s="100"/>
      <c r="D71" s="150" t="s">
        <v>790</v>
      </c>
      <c r="E71" s="151"/>
      <c r="F71" s="151"/>
      <c r="G71" s="151"/>
      <c r="H71" s="151"/>
      <c r="I71" s="151"/>
      <c r="J71" s="152">
        <f>J327</f>
        <v>0</v>
      </c>
      <c r="K71" s="100"/>
      <c r="L71" s="153"/>
    </row>
    <row r="72" spans="1:31" s="10" customFormat="1" ht="14.85" customHeight="1" x14ac:dyDescent="0.2">
      <c r="B72" s="149"/>
      <c r="C72" s="100"/>
      <c r="D72" s="150" t="s">
        <v>791</v>
      </c>
      <c r="E72" s="151"/>
      <c r="F72" s="151"/>
      <c r="G72" s="151"/>
      <c r="H72" s="151"/>
      <c r="I72" s="151"/>
      <c r="J72" s="152">
        <f>J328</f>
        <v>0</v>
      </c>
      <c r="K72" s="100"/>
      <c r="L72" s="153"/>
    </row>
    <row r="73" spans="1:31" s="10" customFormat="1" ht="14.85" customHeight="1" x14ac:dyDescent="0.2">
      <c r="B73" s="149"/>
      <c r="C73" s="100"/>
      <c r="D73" s="150" t="s">
        <v>792</v>
      </c>
      <c r="E73" s="151"/>
      <c r="F73" s="151"/>
      <c r="G73" s="151"/>
      <c r="H73" s="151"/>
      <c r="I73" s="151"/>
      <c r="J73" s="152">
        <f>J361</f>
        <v>0</v>
      </c>
      <c r="K73" s="100"/>
      <c r="L73" s="153"/>
    </row>
    <row r="74" spans="1:31" s="10" customFormat="1" ht="14.85" customHeight="1" x14ac:dyDescent="0.2">
      <c r="B74" s="149"/>
      <c r="C74" s="100"/>
      <c r="D74" s="150" t="s">
        <v>793</v>
      </c>
      <c r="E74" s="151"/>
      <c r="F74" s="151"/>
      <c r="G74" s="151"/>
      <c r="H74" s="151"/>
      <c r="I74" s="151"/>
      <c r="J74" s="152">
        <f>J440</f>
        <v>0</v>
      </c>
      <c r="K74" s="100"/>
      <c r="L74" s="153"/>
    </row>
    <row r="75" spans="1:31" s="10" customFormat="1" ht="19.899999999999999" customHeight="1" x14ac:dyDescent="0.2">
      <c r="B75" s="149"/>
      <c r="C75" s="100"/>
      <c r="D75" s="150" t="s">
        <v>794</v>
      </c>
      <c r="E75" s="151"/>
      <c r="F75" s="151"/>
      <c r="G75" s="151"/>
      <c r="H75" s="151"/>
      <c r="I75" s="151"/>
      <c r="J75" s="152">
        <f>J548</f>
        <v>0</v>
      </c>
      <c r="K75" s="100"/>
      <c r="L75" s="153"/>
    </row>
    <row r="76" spans="1:31" s="9" customFormat="1" ht="24.95" customHeight="1" x14ac:dyDescent="0.2">
      <c r="B76" s="143"/>
      <c r="C76" s="144"/>
      <c r="D76" s="145" t="s">
        <v>402</v>
      </c>
      <c r="E76" s="146"/>
      <c r="F76" s="146"/>
      <c r="G76" s="146"/>
      <c r="H76" s="146"/>
      <c r="I76" s="146"/>
      <c r="J76" s="147">
        <f>J564</f>
        <v>0</v>
      </c>
      <c r="K76" s="144"/>
      <c r="L76" s="148"/>
    </row>
    <row r="77" spans="1:31" s="10" customFormat="1" ht="19.899999999999999" customHeight="1" x14ac:dyDescent="0.2">
      <c r="B77" s="149"/>
      <c r="C77" s="100"/>
      <c r="D77" s="150" t="s">
        <v>403</v>
      </c>
      <c r="E77" s="151"/>
      <c r="F77" s="151"/>
      <c r="G77" s="151"/>
      <c r="H77" s="151"/>
      <c r="I77" s="151"/>
      <c r="J77" s="152">
        <f>J565</f>
        <v>0</v>
      </c>
      <c r="K77" s="100"/>
      <c r="L77" s="153"/>
    </row>
    <row r="78" spans="1:31" s="2" customFormat="1" ht="21.75" customHeight="1" x14ac:dyDescent="0.2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 x14ac:dyDescent="0.2">
      <c r="A79" s="37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3" spans="1:31" s="2" customFormat="1" ht="6.95" customHeight="1" x14ac:dyDescent="0.2">
      <c r="A83" s="37"/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24.95" customHeight="1" x14ac:dyDescent="0.2">
      <c r="A84" s="37"/>
      <c r="B84" s="38"/>
      <c r="C84" s="26" t="s">
        <v>144</v>
      </c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6.95" customHeight="1" x14ac:dyDescent="0.2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12" customHeight="1" x14ac:dyDescent="0.2">
      <c r="A86" s="37"/>
      <c r="B86" s="38"/>
      <c r="C86" s="32" t="s">
        <v>16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2" customFormat="1" ht="16.5" customHeight="1" x14ac:dyDescent="0.2">
      <c r="A87" s="37"/>
      <c r="B87" s="38"/>
      <c r="C87" s="39"/>
      <c r="D87" s="39"/>
      <c r="E87" s="531" t="str">
        <f>E7</f>
        <v>Předávací stanice, Budovcova 1325</v>
      </c>
      <c r="F87" s="532"/>
      <c r="G87" s="532"/>
      <c r="H87" s="532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1" customFormat="1" ht="12" customHeight="1" x14ac:dyDescent="0.2">
      <c r="B88" s="24"/>
      <c r="C88" s="32" t="s">
        <v>123</v>
      </c>
      <c r="D88" s="25"/>
      <c r="E88" s="25"/>
      <c r="F88" s="25"/>
      <c r="G88" s="25"/>
      <c r="H88" s="25"/>
      <c r="I88" s="25"/>
      <c r="J88" s="25"/>
      <c r="K88" s="25"/>
      <c r="L88" s="23"/>
    </row>
    <row r="89" spans="1:31" s="2" customFormat="1" ht="16.5" customHeight="1" x14ac:dyDescent="0.2">
      <c r="A89" s="37"/>
      <c r="B89" s="38"/>
      <c r="C89" s="39"/>
      <c r="D89" s="39"/>
      <c r="E89" s="531" t="s">
        <v>561</v>
      </c>
      <c r="F89" s="530"/>
      <c r="G89" s="530"/>
      <c r="H89" s="530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2" customHeight="1" x14ac:dyDescent="0.2">
      <c r="A90" s="37"/>
      <c r="B90" s="38"/>
      <c r="C90" s="32" t="s">
        <v>125</v>
      </c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16.5" customHeight="1" x14ac:dyDescent="0.2">
      <c r="A91" s="37"/>
      <c r="B91" s="38"/>
      <c r="C91" s="39"/>
      <c r="D91" s="39"/>
      <c r="E91" s="491" t="str">
        <f>E11</f>
        <v>SO 02_D.1.2 - Technologie předávacích stanic</v>
      </c>
      <c r="F91" s="530"/>
      <c r="G91" s="530"/>
      <c r="H91" s="530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6.95" customHeight="1" x14ac:dyDescent="0.2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12" customHeight="1" x14ac:dyDescent="0.2">
      <c r="A93" s="37"/>
      <c r="B93" s="38"/>
      <c r="C93" s="32" t="s">
        <v>21</v>
      </c>
      <c r="D93" s="39"/>
      <c r="E93" s="39"/>
      <c r="F93" s="30" t="str">
        <f>F14</f>
        <v>Poděbrady, ulice: Budovcova, Jižní, Žižkova</v>
      </c>
      <c r="G93" s="39"/>
      <c r="H93" s="39"/>
      <c r="I93" s="32" t="s">
        <v>23</v>
      </c>
      <c r="J93" s="62" t="str">
        <f>IF(J14="","",J14)</f>
        <v>15. 12. 2024</v>
      </c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6.95" customHeight="1" x14ac:dyDescent="0.2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40.15" customHeight="1" x14ac:dyDescent="0.2">
      <c r="A95" s="37"/>
      <c r="B95" s="38"/>
      <c r="C95" s="32" t="s">
        <v>25</v>
      </c>
      <c r="D95" s="39"/>
      <c r="E95" s="39"/>
      <c r="F95" s="30" t="str">
        <f>E17</f>
        <v>Město Poděbrady,Jiřího nám. 20/I,29031 Poděbrady</v>
      </c>
      <c r="G95" s="39"/>
      <c r="H95" s="39"/>
      <c r="I95" s="32" t="s">
        <v>32</v>
      </c>
      <c r="J95" s="35" t="str">
        <f>E23</f>
        <v>TZB Kladno s.r.o.,Třebízského 466, 273 09, Kladno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15.2" customHeight="1" x14ac:dyDescent="0.2">
      <c r="A96" s="37"/>
      <c r="B96" s="38"/>
      <c r="C96" s="32" t="s">
        <v>30</v>
      </c>
      <c r="D96" s="39"/>
      <c r="E96" s="39"/>
      <c r="F96" s="30" t="str">
        <f>IF(E20="","",E20)</f>
        <v>Vyplň údaj</v>
      </c>
      <c r="G96" s="39"/>
      <c r="H96" s="39"/>
      <c r="I96" s="32" t="s">
        <v>36</v>
      </c>
      <c r="J96" s="35" t="str">
        <f>E26</f>
        <v xml:space="preserve">Eva Vopalecká </v>
      </c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2" customFormat="1" ht="10.35" customHeight="1" x14ac:dyDescent="0.2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116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65" s="11" customFormat="1" ht="29.25" customHeight="1" x14ac:dyDescent="0.2">
      <c r="A98" s="154"/>
      <c r="B98" s="155"/>
      <c r="C98" s="156" t="s">
        <v>145</v>
      </c>
      <c r="D98" s="157" t="s">
        <v>60</v>
      </c>
      <c r="E98" s="157" t="s">
        <v>56</v>
      </c>
      <c r="F98" s="157" t="s">
        <v>57</v>
      </c>
      <c r="G98" s="157" t="s">
        <v>146</v>
      </c>
      <c r="H98" s="157" t="s">
        <v>147</v>
      </c>
      <c r="I98" s="157" t="s">
        <v>148</v>
      </c>
      <c r="J98" s="157" t="s">
        <v>129</v>
      </c>
      <c r="K98" s="158" t="s">
        <v>149</v>
      </c>
      <c r="L98" s="159"/>
      <c r="M98" s="71" t="s">
        <v>19</v>
      </c>
      <c r="N98" s="72" t="s">
        <v>45</v>
      </c>
      <c r="O98" s="72" t="s">
        <v>150</v>
      </c>
      <c r="P98" s="72" t="s">
        <v>151</v>
      </c>
      <c r="Q98" s="72" t="s">
        <v>152</v>
      </c>
      <c r="R98" s="72" t="s">
        <v>153</v>
      </c>
      <c r="S98" s="72" t="s">
        <v>154</v>
      </c>
      <c r="T98" s="73" t="s">
        <v>155</v>
      </c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</row>
    <row r="99" spans="1:65" s="2" customFormat="1" ht="22.9" customHeight="1" x14ac:dyDescent="0.25">
      <c r="A99" s="37"/>
      <c r="B99" s="38"/>
      <c r="C99" s="78" t="s">
        <v>156</v>
      </c>
      <c r="D99" s="39"/>
      <c r="E99" s="39"/>
      <c r="F99" s="39"/>
      <c r="G99" s="39"/>
      <c r="H99" s="39"/>
      <c r="I99" s="39"/>
      <c r="J99" s="160">
        <f>BK99</f>
        <v>0</v>
      </c>
      <c r="K99" s="39"/>
      <c r="L99" s="42"/>
      <c r="M99" s="74"/>
      <c r="N99" s="161"/>
      <c r="O99" s="75"/>
      <c r="P99" s="162">
        <f>P100+P326+P564</f>
        <v>0</v>
      </c>
      <c r="Q99" s="75"/>
      <c r="R99" s="162">
        <f>R100+R326+R564</f>
        <v>2.6370776119999997</v>
      </c>
      <c r="S99" s="75"/>
      <c r="T99" s="163">
        <f>T100+T326+T564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74</v>
      </c>
      <c r="AU99" s="20" t="s">
        <v>130</v>
      </c>
      <c r="BK99" s="164">
        <f>BK100+BK326+BK564</f>
        <v>0</v>
      </c>
    </row>
    <row r="100" spans="1:65" s="12" customFormat="1" ht="25.9" customHeight="1" x14ac:dyDescent="0.2">
      <c r="B100" s="165"/>
      <c r="C100" s="166"/>
      <c r="D100" s="167" t="s">
        <v>74</v>
      </c>
      <c r="E100" s="168" t="s">
        <v>796</v>
      </c>
      <c r="F100" s="168" t="s">
        <v>796</v>
      </c>
      <c r="G100" s="166"/>
      <c r="H100" s="166"/>
      <c r="I100" s="169"/>
      <c r="J100" s="170">
        <f>BK100</f>
        <v>0</v>
      </c>
      <c r="K100" s="166"/>
      <c r="L100" s="171"/>
      <c r="M100" s="172"/>
      <c r="N100" s="173"/>
      <c r="O100" s="173"/>
      <c r="P100" s="174">
        <f>P101+P310</f>
        <v>0</v>
      </c>
      <c r="Q100" s="173"/>
      <c r="R100" s="174">
        <f>R101+R310</f>
        <v>1.5328714251999997</v>
      </c>
      <c r="S100" s="173"/>
      <c r="T100" s="175">
        <f>T101+T310</f>
        <v>0</v>
      </c>
      <c r="AR100" s="176" t="s">
        <v>82</v>
      </c>
      <c r="AT100" s="177" t="s">
        <v>74</v>
      </c>
      <c r="AU100" s="177" t="s">
        <v>75</v>
      </c>
      <c r="AY100" s="176" t="s">
        <v>159</v>
      </c>
      <c r="BK100" s="178">
        <f>BK101+BK310</f>
        <v>0</v>
      </c>
    </row>
    <row r="101" spans="1:65" s="12" customFormat="1" ht="22.9" customHeight="1" x14ac:dyDescent="0.2">
      <c r="B101" s="165"/>
      <c r="C101" s="166"/>
      <c r="D101" s="167" t="s">
        <v>74</v>
      </c>
      <c r="E101" s="179" t="s">
        <v>331</v>
      </c>
      <c r="F101" s="179" t="s">
        <v>332</v>
      </c>
      <c r="G101" s="166"/>
      <c r="H101" s="166"/>
      <c r="I101" s="169"/>
      <c r="J101" s="180">
        <f>BK101</f>
        <v>0</v>
      </c>
      <c r="K101" s="166"/>
      <c r="L101" s="171"/>
      <c r="M101" s="172"/>
      <c r="N101" s="173"/>
      <c r="O101" s="173"/>
      <c r="P101" s="174">
        <f>P102+P136+P203</f>
        <v>0</v>
      </c>
      <c r="Q101" s="173"/>
      <c r="R101" s="174">
        <f>R102+R136+R203</f>
        <v>1.5328714251999997</v>
      </c>
      <c r="S101" s="173"/>
      <c r="T101" s="175">
        <f>T102+T136+T203</f>
        <v>0</v>
      </c>
      <c r="AR101" s="176" t="s">
        <v>84</v>
      </c>
      <c r="AT101" s="177" t="s">
        <v>74</v>
      </c>
      <c r="AU101" s="177" t="s">
        <v>82</v>
      </c>
      <c r="AY101" s="176" t="s">
        <v>159</v>
      </c>
      <c r="BK101" s="178">
        <f>BK102+BK136+BK203</f>
        <v>0</v>
      </c>
    </row>
    <row r="102" spans="1:65" s="12" customFormat="1" ht="20.85" customHeight="1" x14ac:dyDescent="0.2">
      <c r="B102" s="165"/>
      <c r="C102" s="166"/>
      <c r="D102" s="167" t="s">
        <v>74</v>
      </c>
      <c r="E102" s="179" t="s">
        <v>797</v>
      </c>
      <c r="F102" s="179" t="s">
        <v>798</v>
      </c>
      <c r="G102" s="166"/>
      <c r="H102" s="166"/>
      <c r="I102" s="169"/>
      <c r="J102" s="180">
        <f>BK102</f>
        <v>0</v>
      </c>
      <c r="K102" s="166"/>
      <c r="L102" s="171"/>
      <c r="M102" s="172"/>
      <c r="N102" s="173"/>
      <c r="O102" s="173"/>
      <c r="P102" s="174">
        <f>SUM(P103:P135)</f>
        <v>0</v>
      </c>
      <c r="Q102" s="173"/>
      <c r="R102" s="174">
        <f>SUM(R103:R135)</f>
        <v>0.11416587640000002</v>
      </c>
      <c r="S102" s="173"/>
      <c r="T102" s="175">
        <f>SUM(T103:T135)</f>
        <v>0</v>
      </c>
      <c r="AR102" s="176" t="s">
        <v>84</v>
      </c>
      <c r="AT102" s="177" t="s">
        <v>74</v>
      </c>
      <c r="AU102" s="177" t="s">
        <v>84</v>
      </c>
      <c r="AY102" s="176" t="s">
        <v>159</v>
      </c>
      <c r="BK102" s="178">
        <f>SUM(BK103:BK135)</f>
        <v>0</v>
      </c>
    </row>
    <row r="103" spans="1:65" s="2" customFormat="1" ht="24.2" customHeight="1" x14ac:dyDescent="0.2">
      <c r="A103" s="37"/>
      <c r="B103" s="38"/>
      <c r="C103" s="181" t="s">
        <v>82</v>
      </c>
      <c r="D103" s="181" t="s">
        <v>161</v>
      </c>
      <c r="E103" s="182" t="s">
        <v>799</v>
      </c>
      <c r="F103" s="183" t="s">
        <v>800</v>
      </c>
      <c r="G103" s="184" t="s">
        <v>801</v>
      </c>
      <c r="H103" s="185">
        <v>1</v>
      </c>
      <c r="I103" s="186"/>
      <c r="J103" s="187">
        <f>ROUND(I103*H103,2)</f>
        <v>0</v>
      </c>
      <c r="K103" s="183" t="s">
        <v>19</v>
      </c>
      <c r="L103" s="42"/>
      <c r="M103" s="188" t="s">
        <v>19</v>
      </c>
      <c r="N103" s="189" t="s">
        <v>46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166</v>
      </c>
      <c r="AT103" s="192" t="s">
        <v>161</v>
      </c>
      <c r="AU103" s="192" t="s">
        <v>177</v>
      </c>
      <c r="AY103" s="20" t="s">
        <v>159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82</v>
      </c>
      <c r="BK103" s="193">
        <f>ROUND(I103*H103,2)</f>
        <v>0</v>
      </c>
      <c r="BL103" s="20" t="s">
        <v>166</v>
      </c>
      <c r="BM103" s="192" t="s">
        <v>225</v>
      </c>
    </row>
    <row r="104" spans="1:65" s="2" customFormat="1" ht="16.5" customHeight="1" x14ac:dyDescent="0.2">
      <c r="A104" s="37"/>
      <c r="B104" s="38"/>
      <c r="C104" s="181" t="s">
        <v>84</v>
      </c>
      <c r="D104" s="181" t="s">
        <v>161</v>
      </c>
      <c r="E104" s="182" t="s">
        <v>802</v>
      </c>
      <c r="F104" s="183" t="s">
        <v>803</v>
      </c>
      <c r="G104" s="184" t="s">
        <v>364</v>
      </c>
      <c r="H104" s="185">
        <v>2</v>
      </c>
      <c r="I104" s="186"/>
      <c r="J104" s="187">
        <f>ROUND(I104*H104,2)</f>
        <v>0</v>
      </c>
      <c r="K104" s="183" t="s">
        <v>165</v>
      </c>
      <c r="L104" s="42"/>
      <c r="M104" s="188" t="s">
        <v>19</v>
      </c>
      <c r="N104" s="189" t="s">
        <v>46</v>
      </c>
      <c r="O104" s="67"/>
      <c r="P104" s="190">
        <f>O104*H104</f>
        <v>0</v>
      </c>
      <c r="Q104" s="190">
        <v>2.4185000000000001E-3</v>
      </c>
      <c r="R104" s="190">
        <f>Q104*H104</f>
        <v>4.8370000000000002E-3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269</v>
      </c>
      <c r="AT104" s="192" t="s">
        <v>161</v>
      </c>
      <c r="AU104" s="192" t="s">
        <v>177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269</v>
      </c>
      <c r="BM104" s="192" t="s">
        <v>804</v>
      </c>
    </row>
    <row r="105" spans="1:65" s="2" customFormat="1" x14ac:dyDescent="0.2">
      <c r="A105" s="37"/>
      <c r="B105" s="38"/>
      <c r="C105" s="39"/>
      <c r="D105" s="194" t="s">
        <v>168</v>
      </c>
      <c r="E105" s="39"/>
      <c r="F105" s="195" t="s">
        <v>805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168</v>
      </c>
      <c r="AU105" s="20" t="s">
        <v>177</v>
      </c>
    </row>
    <row r="106" spans="1:65" s="13" customFormat="1" ht="22.5" x14ac:dyDescent="0.2">
      <c r="B106" s="199"/>
      <c r="C106" s="200"/>
      <c r="D106" s="201" t="s">
        <v>170</v>
      </c>
      <c r="E106" s="202" t="s">
        <v>19</v>
      </c>
      <c r="F106" s="203" t="s">
        <v>806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170</v>
      </c>
      <c r="AU106" s="209" t="s">
        <v>177</v>
      </c>
      <c r="AV106" s="13" t="s">
        <v>82</v>
      </c>
      <c r="AW106" s="13" t="s">
        <v>35</v>
      </c>
      <c r="AX106" s="13" t="s">
        <v>75</v>
      </c>
      <c r="AY106" s="209" t="s">
        <v>159</v>
      </c>
    </row>
    <row r="107" spans="1:65" s="14" customFormat="1" x14ac:dyDescent="0.2">
      <c r="B107" s="210"/>
      <c r="C107" s="211"/>
      <c r="D107" s="201" t="s">
        <v>170</v>
      </c>
      <c r="E107" s="212" t="s">
        <v>19</v>
      </c>
      <c r="F107" s="213" t="s">
        <v>807</v>
      </c>
      <c r="G107" s="211"/>
      <c r="H107" s="214">
        <v>2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170</v>
      </c>
      <c r="AU107" s="220" t="s">
        <v>177</v>
      </c>
      <c r="AV107" s="14" t="s">
        <v>84</v>
      </c>
      <c r="AW107" s="14" t="s">
        <v>35</v>
      </c>
      <c r="AX107" s="14" t="s">
        <v>82</v>
      </c>
      <c r="AY107" s="220" t="s">
        <v>159</v>
      </c>
    </row>
    <row r="108" spans="1:65" s="2" customFormat="1" ht="16.5" customHeight="1" x14ac:dyDescent="0.2">
      <c r="A108" s="37"/>
      <c r="B108" s="38"/>
      <c r="C108" s="181" t="s">
        <v>177</v>
      </c>
      <c r="D108" s="181" t="s">
        <v>161</v>
      </c>
      <c r="E108" s="182" t="s">
        <v>808</v>
      </c>
      <c r="F108" s="183" t="s">
        <v>809</v>
      </c>
      <c r="G108" s="184" t="s">
        <v>364</v>
      </c>
      <c r="H108" s="185">
        <v>2</v>
      </c>
      <c r="I108" s="186"/>
      <c r="J108" s="187">
        <f>ROUND(I108*H108,2)</f>
        <v>0</v>
      </c>
      <c r="K108" s="183" t="s">
        <v>165</v>
      </c>
      <c r="L108" s="42"/>
      <c r="M108" s="188" t="s">
        <v>19</v>
      </c>
      <c r="N108" s="189" t="s">
        <v>46</v>
      </c>
      <c r="O108" s="67"/>
      <c r="P108" s="190">
        <f>O108*H108</f>
        <v>0</v>
      </c>
      <c r="Q108" s="190">
        <v>3.5000000000000001E-3</v>
      </c>
      <c r="R108" s="190">
        <f>Q108*H108</f>
        <v>7.0000000000000001E-3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269</v>
      </c>
      <c r="AT108" s="192" t="s">
        <v>161</v>
      </c>
      <c r="AU108" s="192" t="s">
        <v>177</v>
      </c>
      <c r="AY108" s="20" t="s">
        <v>159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82</v>
      </c>
      <c r="BK108" s="193">
        <f>ROUND(I108*H108,2)</f>
        <v>0</v>
      </c>
      <c r="BL108" s="20" t="s">
        <v>269</v>
      </c>
      <c r="BM108" s="192" t="s">
        <v>810</v>
      </c>
    </row>
    <row r="109" spans="1:65" s="2" customFormat="1" x14ac:dyDescent="0.2">
      <c r="A109" s="37"/>
      <c r="B109" s="38"/>
      <c r="C109" s="39"/>
      <c r="D109" s="194" t="s">
        <v>168</v>
      </c>
      <c r="E109" s="39"/>
      <c r="F109" s="195" t="s">
        <v>811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168</v>
      </c>
      <c r="AU109" s="20" t="s">
        <v>177</v>
      </c>
    </row>
    <row r="110" spans="1:65" s="13" customFormat="1" ht="22.5" x14ac:dyDescent="0.2">
      <c r="B110" s="199"/>
      <c r="C110" s="200"/>
      <c r="D110" s="201" t="s">
        <v>170</v>
      </c>
      <c r="E110" s="202" t="s">
        <v>19</v>
      </c>
      <c r="F110" s="203" t="s">
        <v>806</v>
      </c>
      <c r="G110" s="200"/>
      <c r="H110" s="202" t="s">
        <v>19</v>
      </c>
      <c r="I110" s="204"/>
      <c r="J110" s="200"/>
      <c r="K110" s="200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170</v>
      </c>
      <c r="AU110" s="209" t="s">
        <v>177</v>
      </c>
      <c r="AV110" s="13" t="s">
        <v>82</v>
      </c>
      <c r="AW110" s="13" t="s">
        <v>35</v>
      </c>
      <c r="AX110" s="13" t="s">
        <v>75</v>
      </c>
      <c r="AY110" s="209" t="s">
        <v>159</v>
      </c>
    </row>
    <row r="111" spans="1:65" s="14" customFormat="1" x14ac:dyDescent="0.2">
      <c r="B111" s="210"/>
      <c r="C111" s="211"/>
      <c r="D111" s="201" t="s">
        <v>170</v>
      </c>
      <c r="E111" s="212" t="s">
        <v>19</v>
      </c>
      <c r="F111" s="213" t="s">
        <v>812</v>
      </c>
      <c r="G111" s="211"/>
      <c r="H111" s="214">
        <v>2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170</v>
      </c>
      <c r="AU111" s="220" t="s">
        <v>177</v>
      </c>
      <c r="AV111" s="14" t="s">
        <v>84</v>
      </c>
      <c r="AW111" s="14" t="s">
        <v>35</v>
      </c>
      <c r="AX111" s="14" t="s">
        <v>82</v>
      </c>
      <c r="AY111" s="220" t="s">
        <v>159</v>
      </c>
    </row>
    <row r="112" spans="1:65" s="2" customFormat="1" ht="24.2" customHeight="1" x14ac:dyDescent="0.2">
      <c r="A112" s="37"/>
      <c r="B112" s="38"/>
      <c r="C112" s="181" t="s">
        <v>166</v>
      </c>
      <c r="D112" s="181" t="s">
        <v>161</v>
      </c>
      <c r="E112" s="182" t="s">
        <v>813</v>
      </c>
      <c r="F112" s="183" t="s">
        <v>814</v>
      </c>
      <c r="G112" s="184" t="s">
        <v>364</v>
      </c>
      <c r="H112" s="185">
        <v>1</v>
      </c>
      <c r="I112" s="186"/>
      <c r="J112" s="187">
        <f>ROUND(I112*H112,2)</f>
        <v>0</v>
      </c>
      <c r="K112" s="183" t="s">
        <v>165</v>
      </c>
      <c r="L112" s="42"/>
      <c r="M112" s="188" t="s">
        <v>19</v>
      </c>
      <c r="N112" s="189" t="s">
        <v>46</v>
      </c>
      <c r="O112" s="67"/>
      <c r="P112" s="190">
        <f>O112*H112</f>
        <v>0</v>
      </c>
      <c r="Q112" s="190">
        <v>6.4793601000000006E-2</v>
      </c>
      <c r="R112" s="190">
        <f>Q112*H112</f>
        <v>6.4793601000000006E-2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269</v>
      </c>
      <c r="AT112" s="192" t="s">
        <v>161</v>
      </c>
      <c r="AU112" s="192" t="s">
        <v>177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815</v>
      </c>
    </row>
    <row r="113" spans="1:65" s="2" customFormat="1" x14ac:dyDescent="0.2">
      <c r="A113" s="37"/>
      <c r="B113" s="38"/>
      <c r="C113" s="39"/>
      <c r="D113" s="194" t="s">
        <v>168</v>
      </c>
      <c r="E113" s="39"/>
      <c r="F113" s="195" t="s">
        <v>816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168</v>
      </c>
      <c r="AU113" s="20" t="s">
        <v>177</v>
      </c>
    </row>
    <row r="114" spans="1:65" s="13" customFormat="1" ht="22.5" x14ac:dyDescent="0.2">
      <c r="B114" s="199"/>
      <c r="C114" s="200"/>
      <c r="D114" s="201" t="s">
        <v>170</v>
      </c>
      <c r="E114" s="202" t="s">
        <v>19</v>
      </c>
      <c r="F114" s="203" t="s">
        <v>806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170</v>
      </c>
      <c r="AU114" s="209" t="s">
        <v>177</v>
      </c>
      <c r="AV114" s="13" t="s">
        <v>82</v>
      </c>
      <c r="AW114" s="13" t="s">
        <v>35</v>
      </c>
      <c r="AX114" s="13" t="s">
        <v>75</v>
      </c>
      <c r="AY114" s="209" t="s">
        <v>159</v>
      </c>
    </row>
    <row r="115" spans="1:65" s="14" customFormat="1" x14ac:dyDescent="0.2">
      <c r="B115" s="210"/>
      <c r="C115" s="211"/>
      <c r="D115" s="201" t="s">
        <v>170</v>
      </c>
      <c r="E115" s="212" t="s">
        <v>19</v>
      </c>
      <c r="F115" s="213" t="s">
        <v>817</v>
      </c>
      <c r="G115" s="211"/>
      <c r="H115" s="214">
        <v>1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170</v>
      </c>
      <c r="AU115" s="220" t="s">
        <v>177</v>
      </c>
      <c r="AV115" s="14" t="s">
        <v>84</v>
      </c>
      <c r="AW115" s="14" t="s">
        <v>35</v>
      </c>
      <c r="AX115" s="14" t="s">
        <v>82</v>
      </c>
      <c r="AY115" s="220" t="s">
        <v>159</v>
      </c>
    </row>
    <row r="116" spans="1:65" s="2" customFormat="1" ht="16.5" customHeight="1" x14ac:dyDescent="0.2">
      <c r="A116" s="37"/>
      <c r="B116" s="38"/>
      <c r="C116" s="181" t="s">
        <v>191</v>
      </c>
      <c r="D116" s="181" t="s">
        <v>161</v>
      </c>
      <c r="E116" s="182" t="s">
        <v>818</v>
      </c>
      <c r="F116" s="183" t="s">
        <v>819</v>
      </c>
      <c r="G116" s="184" t="s">
        <v>265</v>
      </c>
      <c r="H116" s="185">
        <v>3</v>
      </c>
      <c r="I116" s="186"/>
      <c r="J116" s="187">
        <f>ROUND(I116*H116,2)</f>
        <v>0</v>
      </c>
      <c r="K116" s="183" t="s">
        <v>19</v>
      </c>
      <c r="L116" s="42"/>
      <c r="M116" s="188" t="s">
        <v>19</v>
      </c>
      <c r="N116" s="189" t="s">
        <v>46</v>
      </c>
      <c r="O116" s="67"/>
      <c r="P116" s="190">
        <f>O116*H116</f>
        <v>0</v>
      </c>
      <c r="Q116" s="190">
        <v>3.8000000000000002E-4</v>
      </c>
      <c r="R116" s="190">
        <f>Q116*H116</f>
        <v>1.14E-3</v>
      </c>
      <c r="S116" s="190">
        <v>0</v>
      </c>
      <c r="T116" s="191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269</v>
      </c>
      <c r="AT116" s="192" t="s">
        <v>161</v>
      </c>
      <c r="AU116" s="192" t="s">
        <v>177</v>
      </c>
      <c r="AY116" s="20" t="s">
        <v>159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20" t="s">
        <v>82</v>
      </c>
      <c r="BK116" s="193">
        <f>ROUND(I116*H116,2)</f>
        <v>0</v>
      </c>
      <c r="BL116" s="20" t="s">
        <v>269</v>
      </c>
      <c r="BM116" s="192" t="s">
        <v>820</v>
      </c>
    </row>
    <row r="117" spans="1:65" s="13" customFormat="1" ht="22.5" x14ac:dyDescent="0.2">
      <c r="B117" s="199"/>
      <c r="C117" s="200"/>
      <c r="D117" s="201" t="s">
        <v>170</v>
      </c>
      <c r="E117" s="202" t="s">
        <v>19</v>
      </c>
      <c r="F117" s="203" t="s">
        <v>806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177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 x14ac:dyDescent="0.2">
      <c r="B118" s="210"/>
      <c r="C118" s="211"/>
      <c r="D118" s="201" t="s">
        <v>170</v>
      </c>
      <c r="E118" s="212" t="s">
        <v>19</v>
      </c>
      <c r="F118" s="213" t="s">
        <v>817</v>
      </c>
      <c r="G118" s="211"/>
      <c r="H118" s="214">
        <v>1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177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 x14ac:dyDescent="0.2">
      <c r="B119" s="210"/>
      <c r="C119" s="211"/>
      <c r="D119" s="201" t="s">
        <v>170</v>
      </c>
      <c r="E119" s="212" t="s">
        <v>19</v>
      </c>
      <c r="F119" s="213" t="s">
        <v>821</v>
      </c>
      <c r="G119" s="211"/>
      <c r="H119" s="214">
        <v>1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177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4" customFormat="1" x14ac:dyDescent="0.2">
      <c r="B120" s="210"/>
      <c r="C120" s="211"/>
      <c r="D120" s="201" t="s">
        <v>170</v>
      </c>
      <c r="E120" s="212" t="s">
        <v>19</v>
      </c>
      <c r="F120" s="213" t="s">
        <v>822</v>
      </c>
      <c r="G120" s="211"/>
      <c r="H120" s="214">
        <v>1</v>
      </c>
      <c r="I120" s="215"/>
      <c r="J120" s="211"/>
      <c r="K120" s="211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170</v>
      </c>
      <c r="AU120" s="220" t="s">
        <v>177</v>
      </c>
      <c r="AV120" s="14" t="s">
        <v>84</v>
      </c>
      <c r="AW120" s="14" t="s">
        <v>35</v>
      </c>
      <c r="AX120" s="14" t="s">
        <v>75</v>
      </c>
      <c r="AY120" s="220" t="s">
        <v>159</v>
      </c>
    </row>
    <row r="121" spans="1:65" s="15" customFormat="1" x14ac:dyDescent="0.2">
      <c r="B121" s="221"/>
      <c r="C121" s="222"/>
      <c r="D121" s="201" t="s">
        <v>170</v>
      </c>
      <c r="E121" s="223" t="s">
        <v>19</v>
      </c>
      <c r="F121" s="224" t="s">
        <v>185</v>
      </c>
      <c r="G121" s="222"/>
      <c r="H121" s="225">
        <v>3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170</v>
      </c>
      <c r="AU121" s="231" t="s">
        <v>177</v>
      </c>
      <c r="AV121" s="15" t="s">
        <v>166</v>
      </c>
      <c r="AW121" s="15" t="s">
        <v>35</v>
      </c>
      <c r="AX121" s="15" t="s">
        <v>82</v>
      </c>
      <c r="AY121" s="231" t="s">
        <v>159</v>
      </c>
    </row>
    <row r="122" spans="1:65" s="2" customFormat="1" ht="33" customHeight="1" x14ac:dyDescent="0.2">
      <c r="A122" s="37"/>
      <c r="B122" s="38"/>
      <c r="C122" s="181" t="s">
        <v>197</v>
      </c>
      <c r="D122" s="181" t="s">
        <v>161</v>
      </c>
      <c r="E122" s="182" t="s">
        <v>823</v>
      </c>
      <c r="F122" s="183" t="s">
        <v>824</v>
      </c>
      <c r="G122" s="184" t="s">
        <v>801</v>
      </c>
      <c r="H122" s="185">
        <v>1</v>
      </c>
      <c r="I122" s="186"/>
      <c r="J122" s="187">
        <f>ROUND(I122*H122,2)</f>
        <v>0</v>
      </c>
      <c r="K122" s="183" t="s">
        <v>165</v>
      </c>
      <c r="L122" s="42"/>
      <c r="M122" s="188" t="s">
        <v>19</v>
      </c>
      <c r="N122" s="189" t="s">
        <v>46</v>
      </c>
      <c r="O122" s="67"/>
      <c r="P122" s="190">
        <f>O122*H122</f>
        <v>0</v>
      </c>
      <c r="Q122" s="190">
        <v>6.0843581999999998E-3</v>
      </c>
      <c r="R122" s="190">
        <f>Q122*H122</f>
        <v>6.0843581999999998E-3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269</v>
      </c>
      <c r="AT122" s="192" t="s">
        <v>161</v>
      </c>
      <c r="AU122" s="192" t="s">
        <v>177</v>
      </c>
      <c r="AY122" s="20" t="s">
        <v>159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82</v>
      </c>
      <c r="BK122" s="193">
        <f>ROUND(I122*H122,2)</f>
        <v>0</v>
      </c>
      <c r="BL122" s="20" t="s">
        <v>269</v>
      </c>
      <c r="BM122" s="192" t="s">
        <v>825</v>
      </c>
    </row>
    <row r="123" spans="1:65" s="2" customFormat="1" x14ac:dyDescent="0.2">
      <c r="A123" s="37"/>
      <c r="B123" s="38"/>
      <c r="C123" s="39"/>
      <c r="D123" s="194" t="s">
        <v>168</v>
      </c>
      <c r="E123" s="39"/>
      <c r="F123" s="195" t="s">
        <v>826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168</v>
      </c>
      <c r="AU123" s="20" t="s">
        <v>177</v>
      </c>
    </row>
    <row r="124" spans="1:65" s="13" customFormat="1" ht="22.5" x14ac:dyDescent="0.2">
      <c r="B124" s="199"/>
      <c r="C124" s="200"/>
      <c r="D124" s="201" t="s">
        <v>170</v>
      </c>
      <c r="E124" s="202" t="s">
        <v>19</v>
      </c>
      <c r="F124" s="203" t="s">
        <v>827</v>
      </c>
      <c r="G124" s="200"/>
      <c r="H124" s="202" t="s">
        <v>19</v>
      </c>
      <c r="I124" s="204"/>
      <c r="J124" s="200"/>
      <c r="K124" s="200"/>
      <c r="L124" s="205"/>
      <c r="M124" s="206"/>
      <c r="N124" s="207"/>
      <c r="O124" s="207"/>
      <c r="P124" s="207"/>
      <c r="Q124" s="207"/>
      <c r="R124" s="207"/>
      <c r="S124" s="207"/>
      <c r="T124" s="208"/>
      <c r="AT124" s="209" t="s">
        <v>170</v>
      </c>
      <c r="AU124" s="209" t="s">
        <v>177</v>
      </c>
      <c r="AV124" s="13" t="s">
        <v>82</v>
      </c>
      <c r="AW124" s="13" t="s">
        <v>35</v>
      </c>
      <c r="AX124" s="13" t="s">
        <v>75</v>
      </c>
      <c r="AY124" s="209" t="s">
        <v>159</v>
      </c>
    </row>
    <row r="125" spans="1:65" s="14" customFormat="1" x14ac:dyDescent="0.2">
      <c r="B125" s="210"/>
      <c r="C125" s="211"/>
      <c r="D125" s="201" t="s">
        <v>170</v>
      </c>
      <c r="E125" s="212" t="s">
        <v>19</v>
      </c>
      <c r="F125" s="213" t="s">
        <v>82</v>
      </c>
      <c r="G125" s="211"/>
      <c r="H125" s="214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170</v>
      </c>
      <c r="AU125" s="220" t="s">
        <v>177</v>
      </c>
      <c r="AV125" s="14" t="s">
        <v>84</v>
      </c>
      <c r="AW125" s="14" t="s">
        <v>35</v>
      </c>
      <c r="AX125" s="14" t="s">
        <v>82</v>
      </c>
      <c r="AY125" s="220" t="s">
        <v>159</v>
      </c>
    </row>
    <row r="126" spans="1:65" s="2" customFormat="1" ht="33" customHeight="1" x14ac:dyDescent="0.2">
      <c r="A126" s="37"/>
      <c r="B126" s="38"/>
      <c r="C126" s="181" t="s">
        <v>202</v>
      </c>
      <c r="D126" s="181" t="s">
        <v>161</v>
      </c>
      <c r="E126" s="182" t="s">
        <v>828</v>
      </c>
      <c r="F126" s="183" t="s">
        <v>829</v>
      </c>
      <c r="G126" s="184" t="s">
        <v>801</v>
      </c>
      <c r="H126" s="185">
        <v>1</v>
      </c>
      <c r="I126" s="186"/>
      <c r="J126" s="187">
        <f>ROUND(I126*H126,2)</f>
        <v>0</v>
      </c>
      <c r="K126" s="183" t="s">
        <v>165</v>
      </c>
      <c r="L126" s="42"/>
      <c r="M126" s="188" t="s">
        <v>19</v>
      </c>
      <c r="N126" s="189" t="s">
        <v>46</v>
      </c>
      <c r="O126" s="67"/>
      <c r="P126" s="190">
        <f>O126*H126</f>
        <v>0</v>
      </c>
      <c r="Q126" s="190">
        <v>6.5867762E-3</v>
      </c>
      <c r="R126" s="190">
        <f>Q126*H126</f>
        <v>6.5867762E-3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269</v>
      </c>
      <c r="AT126" s="192" t="s">
        <v>161</v>
      </c>
      <c r="AU126" s="192" t="s">
        <v>177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269</v>
      </c>
      <c r="BM126" s="192" t="s">
        <v>830</v>
      </c>
    </row>
    <row r="127" spans="1:65" s="2" customFormat="1" x14ac:dyDescent="0.2">
      <c r="A127" s="37"/>
      <c r="B127" s="38"/>
      <c r="C127" s="39"/>
      <c r="D127" s="194" t="s">
        <v>168</v>
      </c>
      <c r="E127" s="39"/>
      <c r="F127" s="195" t="s">
        <v>831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168</v>
      </c>
      <c r="AU127" s="20" t="s">
        <v>177</v>
      </c>
    </row>
    <row r="128" spans="1:65" s="13" customFormat="1" ht="22.5" x14ac:dyDescent="0.2">
      <c r="B128" s="199"/>
      <c r="C128" s="200"/>
      <c r="D128" s="201" t="s">
        <v>170</v>
      </c>
      <c r="E128" s="202" t="s">
        <v>19</v>
      </c>
      <c r="F128" s="203" t="s">
        <v>832</v>
      </c>
      <c r="G128" s="200"/>
      <c r="H128" s="202" t="s">
        <v>19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170</v>
      </c>
      <c r="AU128" s="209" t="s">
        <v>177</v>
      </c>
      <c r="AV128" s="13" t="s">
        <v>82</v>
      </c>
      <c r="AW128" s="13" t="s">
        <v>35</v>
      </c>
      <c r="AX128" s="13" t="s">
        <v>75</v>
      </c>
      <c r="AY128" s="209" t="s">
        <v>159</v>
      </c>
    </row>
    <row r="129" spans="1:65" s="14" customFormat="1" x14ac:dyDescent="0.2">
      <c r="B129" s="210"/>
      <c r="C129" s="211"/>
      <c r="D129" s="201" t="s">
        <v>170</v>
      </c>
      <c r="E129" s="212" t="s">
        <v>19</v>
      </c>
      <c r="F129" s="213" t="s">
        <v>82</v>
      </c>
      <c r="G129" s="211"/>
      <c r="H129" s="214">
        <v>1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170</v>
      </c>
      <c r="AU129" s="220" t="s">
        <v>177</v>
      </c>
      <c r="AV129" s="14" t="s">
        <v>84</v>
      </c>
      <c r="AW129" s="14" t="s">
        <v>35</v>
      </c>
      <c r="AX129" s="14" t="s">
        <v>82</v>
      </c>
      <c r="AY129" s="220" t="s">
        <v>159</v>
      </c>
    </row>
    <row r="130" spans="1:65" s="2" customFormat="1" ht="33" customHeight="1" x14ac:dyDescent="0.2">
      <c r="A130" s="37"/>
      <c r="B130" s="38"/>
      <c r="C130" s="181" t="s">
        <v>209</v>
      </c>
      <c r="D130" s="181" t="s">
        <v>161</v>
      </c>
      <c r="E130" s="182" t="s">
        <v>833</v>
      </c>
      <c r="F130" s="183" t="s">
        <v>834</v>
      </c>
      <c r="G130" s="184" t="s">
        <v>801</v>
      </c>
      <c r="H130" s="185">
        <v>1</v>
      </c>
      <c r="I130" s="186"/>
      <c r="J130" s="187">
        <f>ROUND(I130*H130,2)</f>
        <v>0</v>
      </c>
      <c r="K130" s="183" t="s">
        <v>165</v>
      </c>
      <c r="L130" s="42"/>
      <c r="M130" s="188" t="s">
        <v>19</v>
      </c>
      <c r="N130" s="189" t="s">
        <v>46</v>
      </c>
      <c r="O130" s="67"/>
      <c r="P130" s="190">
        <f>O130*H130</f>
        <v>0</v>
      </c>
      <c r="Q130" s="190">
        <v>2.3724141000000001E-2</v>
      </c>
      <c r="R130" s="190">
        <f>Q130*H130</f>
        <v>2.3724141000000001E-2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269</v>
      </c>
      <c r="AT130" s="192" t="s">
        <v>161</v>
      </c>
      <c r="AU130" s="192" t="s">
        <v>177</v>
      </c>
      <c r="AY130" s="20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82</v>
      </c>
      <c r="BK130" s="193">
        <f>ROUND(I130*H130,2)</f>
        <v>0</v>
      </c>
      <c r="BL130" s="20" t="s">
        <v>269</v>
      </c>
      <c r="BM130" s="192" t="s">
        <v>835</v>
      </c>
    </row>
    <row r="131" spans="1:65" s="2" customFormat="1" x14ac:dyDescent="0.2">
      <c r="A131" s="37"/>
      <c r="B131" s="38"/>
      <c r="C131" s="39"/>
      <c r="D131" s="194" t="s">
        <v>168</v>
      </c>
      <c r="E131" s="39"/>
      <c r="F131" s="195" t="s">
        <v>836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168</v>
      </c>
      <c r="AU131" s="20" t="s">
        <v>177</v>
      </c>
    </row>
    <row r="132" spans="1:65" s="13" customFormat="1" ht="22.5" x14ac:dyDescent="0.2">
      <c r="B132" s="199"/>
      <c r="C132" s="200"/>
      <c r="D132" s="201" t="s">
        <v>170</v>
      </c>
      <c r="E132" s="202" t="s">
        <v>19</v>
      </c>
      <c r="F132" s="203" t="s">
        <v>837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170</v>
      </c>
      <c r="AU132" s="209" t="s">
        <v>177</v>
      </c>
      <c r="AV132" s="13" t="s">
        <v>82</v>
      </c>
      <c r="AW132" s="13" t="s">
        <v>35</v>
      </c>
      <c r="AX132" s="13" t="s">
        <v>75</v>
      </c>
      <c r="AY132" s="209" t="s">
        <v>159</v>
      </c>
    </row>
    <row r="133" spans="1:65" s="14" customFormat="1" x14ac:dyDescent="0.2">
      <c r="B133" s="210"/>
      <c r="C133" s="211"/>
      <c r="D133" s="201" t="s">
        <v>170</v>
      </c>
      <c r="E133" s="212" t="s">
        <v>19</v>
      </c>
      <c r="F133" s="213" t="s">
        <v>82</v>
      </c>
      <c r="G133" s="211"/>
      <c r="H133" s="214">
        <v>1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170</v>
      </c>
      <c r="AU133" s="220" t="s">
        <v>177</v>
      </c>
      <c r="AV133" s="14" t="s">
        <v>84</v>
      </c>
      <c r="AW133" s="14" t="s">
        <v>35</v>
      </c>
      <c r="AX133" s="14" t="s">
        <v>82</v>
      </c>
      <c r="AY133" s="220" t="s">
        <v>159</v>
      </c>
    </row>
    <row r="134" spans="1:65" s="2" customFormat="1" ht="24.2" customHeight="1" x14ac:dyDescent="0.2">
      <c r="A134" s="37"/>
      <c r="B134" s="38"/>
      <c r="C134" s="181" t="s">
        <v>218</v>
      </c>
      <c r="D134" s="181" t="s">
        <v>161</v>
      </c>
      <c r="E134" s="182" t="s">
        <v>838</v>
      </c>
      <c r="F134" s="183" t="s">
        <v>839</v>
      </c>
      <c r="G134" s="184" t="s">
        <v>205</v>
      </c>
      <c r="H134" s="185">
        <v>0.114</v>
      </c>
      <c r="I134" s="186"/>
      <c r="J134" s="187">
        <f>ROUND(I134*H134,2)</f>
        <v>0</v>
      </c>
      <c r="K134" s="183" t="s">
        <v>165</v>
      </c>
      <c r="L134" s="42"/>
      <c r="M134" s="188" t="s">
        <v>19</v>
      </c>
      <c r="N134" s="189" t="s">
        <v>46</v>
      </c>
      <c r="O134" s="67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166</v>
      </c>
      <c r="AT134" s="192" t="s">
        <v>161</v>
      </c>
      <c r="AU134" s="192" t="s">
        <v>177</v>
      </c>
      <c r="AY134" s="20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0" t="s">
        <v>82</v>
      </c>
      <c r="BK134" s="193">
        <f>ROUND(I134*H134,2)</f>
        <v>0</v>
      </c>
      <c r="BL134" s="20" t="s">
        <v>166</v>
      </c>
      <c r="BM134" s="192" t="s">
        <v>8</v>
      </c>
    </row>
    <row r="135" spans="1:65" s="2" customFormat="1" x14ac:dyDescent="0.2">
      <c r="A135" s="37"/>
      <c r="B135" s="38"/>
      <c r="C135" s="39"/>
      <c r="D135" s="194" t="s">
        <v>168</v>
      </c>
      <c r="E135" s="39"/>
      <c r="F135" s="195" t="s">
        <v>840</v>
      </c>
      <c r="G135" s="39"/>
      <c r="H135" s="39"/>
      <c r="I135" s="196"/>
      <c r="J135" s="39"/>
      <c r="K135" s="39"/>
      <c r="L135" s="42"/>
      <c r="M135" s="197"/>
      <c r="N135" s="198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168</v>
      </c>
      <c r="AU135" s="20" t="s">
        <v>177</v>
      </c>
    </row>
    <row r="136" spans="1:65" s="12" customFormat="1" ht="20.85" customHeight="1" x14ac:dyDescent="0.2">
      <c r="B136" s="165"/>
      <c r="C136" s="166"/>
      <c r="D136" s="167" t="s">
        <v>74</v>
      </c>
      <c r="E136" s="179" t="s">
        <v>404</v>
      </c>
      <c r="F136" s="179" t="s">
        <v>405</v>
      </c>
      <c r="G136" s="166"/>
      <c r="H136" s="166"/>
      <c r="I136" s="169"/>
      <c r="J136" s="180">
        <f>BK136</f>
        <v>0</v>
      </c>
      <c r="K136" s="166"/>
      <c r="L136" s="171"/>
      <c r="M136" s="172"/>
      <c r="N136" s="173"/>
      <c r="O136" s="173"/>
      <c r="P136" s="174">
        <f>SUM(P137:P202)</f>
        <v>0</v>
      </c>
      <c r="Q136" s="173"/>
      <c r="R136" s="174">
        <f>SUM(R137:R202)</f>
        <v>1.1148275999999997</v>
      </c>
      <c r="S136" s="173"/>
      <c r="T136" s="175">
        <f>SUM(T137:T202)</f>
        <v>0</v>
      </c>
      <c r="AR136" s="176" t="s">
        <v>84</v>
      </c>
      <c r="AT136" s="177" t="s">
        <v>74</v>
      </c>
      <c r="AU136" s="177" t="s">
        <v>84</v>
      </c>
      <c r="AY136" s="176" t="s">
        <v>159</v>
      </c>
      <c r="BK136" s="178">
        <f>SUM(BK137:BK202)</f>
        <v>0</v>
      </c>
    </row>
    <row r="137" spans="1:65" s="2" customFormat="1" ht="24.2" customHeight="1" x14ac:dyDescent="0.2">
      <c r="A137" s="37"/>
      <c r="B137" s="38"/>
      <c r="C137" s="181" t="s">
        <v>225</v>
      </c>
      <c r="D137" s="181" t="s">
        <v>161</v>
      </c>
      <c r="E137" s="182" t="s">
        <v>841</v>
      </c>
      <c r="F137" s="183" t="s">
        <v>842</v>
      </c>
      <c r="G137" s="184" t="s">
        <v>265</v>
      </c>
      <c r="H137" s="185">
        <v>60</v>
      </c>
      <c r="I137" s="186"/>
      <c r="J137" s="187">
        <f>ROUND(I137*H137,2)</f>
        <v>0</v>
      </c>
      <c r="K137" s="183" t="s">
        <v>165</v>
      </c>
      <c r="L137" s="42"/>
      <c r="M137" s="188" t="s">
        <v>19</v>
      </c>
      <c r="N137" s="189" t="s">
        <v>46</v>
      </c>
      <c r="O137" s="67"/>
      <c r="P137" s="190">
        <f>O137*H137</f>
        <v>0</v>
      </c>
      <c r="Q137" s="190">
        <v>3.76466E-3</v>
      </c>
      <c r="R137" s="190">
        <f>Q137*H137</f>
        <v>0.22587959999999999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269</v>
      </c>
      <c r="AT137" s="192" t="s">
        <v>161</v>
      </c>
      <c r="AU137" s="192" t="s">
        <v>177</v>
      </c>
      <c r="AY137" s="20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82</v>
      </c>
      <c r="BK137" s="193">
        <f>ROUND(I137*H137,2)</f>
        <v>0</v>
      </c>
      <c r="BL137" s="20" t="s">
        <v>269</v>
      </c>
      <c r="BM137" s="192" t="s">
        <v>843</v>
      </c>
    </row>
    <row r="138" spans="1:65" s="2" customFormat="1" x14ac:dyDescent="0.2">
      <c r="A138" s="37"/>
      <c r="B138" s="38"/>
      <c r="C138" s="39"/>
      <c r="D138" s="194" t="s">
        <v>168</v>
      </c>
      <c r="E138" s="39"/>
      <c r="F138" s="195" t="s">
        <v>844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168</v>
      </c>
      <c r="AU138" s="20" t="s">
        <v>177</v>
      </c>
    </row>
    <row r="139" spans="1:65" s="13" customFormat="1" x14ac:dyDescent="0.2">
      <c r="B139" s="199"/>
      <c r="C139" s="200"/>
      <c r="D139" s="201" t="s">
        <v>170</v>
      </c>
      <c r="E139" s="202" t="s">
        <v>19</v>
      </c>
      <c r="F139" s="203" t="s">
        <v>845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170</v>
      </c>
      <c r="AU139" s="209" t="s">
        <v>177</v>
      </c>
      <c r="AV139" s="13" t="s">
        <v>82</v>
      </c>
      <c r="AW139" s="13" t="s">
        <v>35</v>
      </c>
      <c r="AX139" s="13" t="s">
        <v>75</v>
      </c>
      <c r="AY139" s="209" t="s">
        <v>159</v>
      </c>
    </row>
    <row r="140" spans="1:65" s="14" customFormat="1" x14ac:dyDescent="0.2">
      <c r="B140" s="210"/>
      <c r="C140" s="211"/>
      <c r="D140" s="201" t="s">
        <v>170</v>
      </c>
      <c r="E140" s="212" t="s">
        <v>19</v>
      </c>
      <c r="F140" s="213" t="s">
        <v>352</v>
      </c>
      <c r="G140" s="211"/>
      <c r="H140" s="214">
        <v>30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177</v>
      </c>
      <c r="AV140" s="14" t="s">
        <v>84</v>
      </c>
      <c r="AW140" s="14" t="s">
        <v>35</v>
      </c>
      <c r="AX140" s="14" t="s">
        <v>75</v>
      </c>
      <c r="AY140" s="220" t="s">
        <v>159</v>
      </c>
    </row>
    <row r="141" spans="1:65" s="14" customFormat="1" x14ac:dyDescent="0.2">
      <c r="B141" s="210"/>
      <c r="C141" s="211"/>
      <c r="D141" s="201" t="s">
        <v>170</v>
      </c>
      <c r="E141" s="212" t="s">
        <v>19</v>
      </c>
      <c r="F141" s="213" t="s">
        <v>352</v>
      </c>
      <c r="G141" s="211"/>
      <c r="H141" s="214">
        <v>30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170</v>
      </c>
      <c r="AU141" s="220" t="s">
        <v>177</v>
      </c>
      <c r="AV141" s="14" t="s">
        <v>84</v>
      </c>
      <c r="AW141" s="14" t="s">
        <v>35</v>
      </c>
      <c r="AX141" s="14" t="s">
        <v>75</v>
      </c>
      <c r="AY141" s="220" t="s">
        <v>159</v>
      </c>
    </row>
    <row r="142" spans="1:65" s="15" customFormat="1" x14ac:dyDescent="0.2">
      <c r="B142" s="221"/>
      <c r="C142" s="222"/>
      <c r="D142" s="201" t="s">
        <v>170</v>
      </c>
      <c r="E142" s="223" t="s">
        <v>19</v>
      </c>
      <c r="F142" s="224" t="s">
        <v>185</v>
      </c>
      <c r="G142" s="222"/>
      <c r="H142" s="225">
        <v>60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170</v>
      </c>
      <c r="AU142" s="231" t="s">
        <v>177</v>
      </c>
      <c r="AV142" s="15" t="s">
        <v>166</v>
      </c>
      <c r="AW142" s="15" t="s">
        <v>35</v>
      </c>
      <c r="AX142" s="15" t="s">
        <v>82</v>
      </c>
      <c r="AY142" s="231" t="s">
        <v>159</v>
      </c>
    </row>
    <row r="143" spans="1:65" s="2" customFormat="1" ht="24.2" customHeight="1" x14ac:dyDescent="0.2">
      <c r="A143" s="37"/>
      <c r="B143" s="38"/>
      <c r="C143" s="181" t="s">
        <v>232</v>
      </c>
      <c r="D143" s="181" t="s">
        <v>161</v>
      </c>
      <c r="E143" s="182" t="s">
        <v>846</v>
      </c>
      <c r="F143" s="183" t="s">
        <v>847</v>
      </c>
      <c r="G143" s="184" t="s">
        <v>265</v>
      </c>
      <c r="H143" s="185">
        <v>24</v>
      </c>
      <c r="I143" s="186"/>
      <c r="J143" s="187">
        <f>ROUND(I143*H143,2)</f>
        <v>0</v>
      </c>
      <c r="K143" s="183" t="s">
        <v>165</v>
      </c>
      <c r="L143" s="42"/>
      <c r="M143" s="188" t="s">
        <v>19</v>
      </c>
      <c r="N143" s="189" t="s">
        <v>46</v>
      </c>
      <c r="O143" s="67"/>
      <c r="P143" s="190">
        <f>O143*H143</f>
        <v>0</v>
      </c>
      <c r="Q143" s="190">
        <v>6.28628E-3</v>
      </c>
      <c r="R143" s="190">
        <f>Q143*H143</f>
        <v>0.15087072000000001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269</v>
      </c>
      <c r="AT143" s="192" t="s">
        <v>161</v>
      </c>
      <c r="AU143" s="192" t="s">
        <v>177</v>
      </c>
      <c r="AY143" s="20" t="s">
        <v>159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82</v>
      </c>
      <c r="BK143" s="193">
        <f>ROUND(I143*H143,2)</f>
        <v>0</v>
      </c>
      <c r="BL143" s="20" t="s">
        <v>269</v>
      </c>
      <c r="BM143" s="192" t="s">
        <v>848</v>
      </c>
    </row>
    <row r="144" spans="1:65" s="2" customFormat="1" x14ac:dyDescent="0.2">
      <c r="A144" s="37"/>
      <c r="B144" s="38"/>
      <c r="C144" s="39"/>
      <c r="D144" s="194" t="s">
        <v>168</v>
      </c>
      <c r="E144" s="39"/>
      <c r="F144" s="195" t="s">
        <v>849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168</v>
      </c>
      <c r="AU144" s="20" t="s">
        <v>177</v>
      </c>
    </row>
    <row r="145" spans="1:65" s="13" customFormat="1" x14ac:dyDescent="0.2">
      <c r="B145" s="199"/>
      <c r="C145" s="200"/>
      <c r="D145" s="201" t="s">
        <v>170</v>
      </c>
      <c r="E145" s="202" t="s">
        <v>19</v>
      </c>
      <c r="F145" s="203" t="s">
        <v>850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170</v>
      </c>
      <c r="AU145" s="209" t="s">
        <v>177</v>
      </c>
      <c r="AV145" s="13" t="s">
        <v>82</v>
      </c>
      <c r="AW145" s="13" t="s">
        <v>35</v>
      </c>
      <c r="AX145" s="13" t="s">
        <v>75</v>
      </c>
      <c r="AY145" s="209" t="s">
        <v>159</v>
      </c>
    </row>
    <row r="146" spans="1:65" s="14" customFormat="1" x14ac:dyDescent="0.2">
      <c r="B146" s="210"/>
      <c r="C146" s="211"/>
      <c r="D146" s="201" t="s">
        <v>170</v>
      </c>
      <c r="E146" s="212" t="s">
        <v>19</v>
      </c>
      <c r="F146" s="213" t="s">
        <v>225</v>
      </c>
      <c r="G146" s="211"/>
      <c r="H146" s="214">
        <v>10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170</v>
      </c>
      <c r="AU146" s="220" t="s">
        <v>177</v>
      </c>
      <c r="AV146" s="14" t="s">
        <v>84</v>
      </c>
      <c r="AW146" s="14" t="s">
        <v>35</v>
      </c>
      <c r="AX146" s="14" t="s">
        <v>75</v>
      </c>
      <c r="AY146" s="220" t="s">
        <v>159</v>
      </c>
    </row>
    <row r="147" spans="1:65" s="14" customFormat="1" x14ac:dyDescent="0.2">
      <c r="B147" s="210"/>
      <c r="C147" s="211"/>
      <c r="D147" s="201" t="s">
        <v>170</v>
      </c>
      <c r="E147" s="212" t="s">
        <v>19</v>
      </c>
      <c r="F147" s="213" t="s">
        <v>253</v>
      </c>
      <c r="G147" s="211"/>
      <c r="H147" s="214">
        <v>14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170</v>
      </c>
      <c r="AU147" s="220" t="s">
        <v>177</v>
      </c>
      <c r="AV147" s="14" t="s">
        <v>84</v>
      </c>
      <c r="AW147" s="14" t="s">
        <v>35</v>
      </c>
      <c r="AX147" s="14" t="s">
        <v>75</v>
      </c>
      <c r="AY147" s="220" t="s">
        <v>159</v>
      </c>
    </row>
    <row r="148" spans="1:65" s="15" customFormat="1" x14ac:dyDescent="0.2">
      <c r="B148" s="221"/>
      <c r="C148" s="222"/>
      <c r="D148" s="201" t="s">
        <v>170</v>
      </c>
      <c r="E148" s="223" t="s">
        <v>19</v>
      </c>
      <c r="F148" s="224" t="s">
        <v>185</v>
      </c>
      <c r="G148" s="222"/>
      <c r="H148" s="225">
        <v>24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170</v>
      </c>
      <c r="AU148" s="231" t="s">
        <v>177</v>
      </c>
      <c r="AV148" s="15" t="s">
        <v>166</v>
      </c>
      <c r="AW148" s="15" t="s">
        <v>35</v>
      </c>
      <c r="AX148" s="15" t="s">
        <v>82</v>
      </c>
      <c r="AY148" s="231" t="s">
        <v>159</v>
      </c>
    </row>
    <row r="149" spans="1:65" s="2" customFormat="1" ht="24.2" customHeight="1" x14ac:dyDescent="0.2">
      <c r="A149" s="37"/>
      <c r="B149" s="38"/>
      <c r="C149" s="181" t="s">
        <v>8</v>
      </c>
      <c r="D149" s="181" t="s">
        <v>161</v>
      </c>
      <c r="E149" s="182" t="s">
        <v>851</v>
      </c>
      <c r="F149" s="183" t="s">
        <v>852</v>
      </c>
      <c r="G149" s="184" t="s">
        <v>265</v>
      </c>
      <c r="H149" s="185">
        <v>12</v>
      </c>
      <c r="I149" s="186"/>
      <c r="J149" s="187">
        <f>ROUND(I149*H149,2)</f>
        <v>0</v>
      </c>
      <c r="K149" s="183" t="s">
        <v>19</v>
      </c>
      <c r="L149" s="42"/>
      <c r="M149" s="188" t="s">
        <v>19</v>
      </c>
      <c r="N149" s="189" t="s">
        <v>46</v>
      </c>
      <c r="O149" s="67"/>
      <c r="P149" s="190">
        <f>O149*H149</f>
        <v>0</v>
      </c>
      <c r="Q149" s="190">
        <v>7.6046300000000002E-3</v>
      </c>
      <c r="R149" s="190">
        <f>Q149*H149</f>
        <v>9.1255559999999999E-2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269</v>
      </c>
      <c r="AT149" s="192" t="s">
        <v>161</v>
      </c>
      <c r="AU149" s="192" t="s">
        <v>177</v>
      </c>
      <c r="AY149" s="20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20" t="s">
        <v>82</v>
      </c>
      <c r="BK149" s="193">
        <f>ROUND(I149*H149,2)</f>
        <v>0</v>
      </c>
      <c r="BL149" s="20" t="s">
        <v>269</v>
      </c>
      <c r="BM149" s="192" t="s">
        <v>853</v>
      </c>
    </row>
    <row r="150" spans="1:65" s="13" customFormat="1" x14ac:dyDescent="0.2">
      <c r="B150" s="199"/>
      <c r="C150" s="200"/>
      <c r="D150" s="201" t="s">
        <v>170</v>
      </c>
      <c r="E150" s="202" t="s">
        <v>19</v>
      </c>
      <c r="F150" s="203" t="s">
        <v>410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170</v>
      </c>
      <c r="AU150" s="209" t="s">
        <v>177</v>
      </c>
      <c r="AV150" s="13" t="s">
        <v>82</v>
      </c>
      <c r="AW150" s="13" t="s">
        <v>35</v>
      </c>
      <c r="AX150" s="13" t="s">
        <v>75</v>
      </c>
      <c r="AY150" s="209" t="s">
        <v>159</v>
      </c>
    </row>
    <row r="151" spans="1:65" s="14" customFormat="1" x14ac:dyDescent="0.2">
      <c r="B151" s="210"/>
      <c r="C151" s="211"/>
      <c r="D151" s="201" t="s">
        <v>170</v>
      </c>
      <c r="E151" s="212" t="s">
        <v>19</v>
      </c>
      <c r="F151" s="213" t="s">
        <v>166</v>
      </c>
      <c r="G151" s="211"/>
      <c r="H151" s="214">
        <v>4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177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4" customFormat="1" x14ac:dyDescent="0.2">
      <c r="B152" s="210"/>
      <c r="C152" s="211"/>
      <c r="D152" s="201" t="s">
        <v>170</v>
      </c>
      <c r="E152" s="212" t="s">
        <v>19</v>
      </c>
      <c r="F152" s="213" t="s">
        <v>209</v>
      </c>
      <c r="G152" s="211"/>
      <c r="H152" s="214">
        <v>8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170</v>
      </c>
      <c r="AU152" s="220" t="s">
        <v>177</v>
      </c>
      <c r="AV152" s="14" t="s">
        <v>84</v>
      </c>
      <c r="AW152" s="14" t="s">
        <v>35</v>
      </c>
      <c r="AX152" s="14" t="s">
        <v>75</v>
      </c>
      <c r="AY152" s="220" t="s">
        <v>159</v>
      </c>
    </row>
    <row r="153" spans="1:65" s="15" customFormat="1" x14ac:dyDescent="0.2">
      <c r="B153" s="221"/>
      <c r="C153" s="222"/>
      <c r="D153" s="201" t="s">
        <v>170</v>
      </c>
      <c r="E153" s="223" t="s">
        <v>19</v>
      </c>
      <c r="F153" s="224" t="s">
        <v>185</v>
      </c>
      <c r="G153" s="222"/>
      <c r="H153" s="225">
        <v>12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170</v>
      </c>
      <c r="AU153" s="231" t="s">
        <v>177</v>
      </c>
      <c r="AV153" s="15" t="s">
        <v>166</v>
      </c>
      <c r="AW153" s="15" t="s">
        <v>35</v>
      </c>
      <c r="AX153" s="15" t="s">
        <v>82</v>
      </c>
      <c r="AY153" s="231" t="s">
        <v>159</v>
      </c>
    </row>
    <row r="154" spans="1:65" s="2" customFormat="1" ht="24.2" customHeight="1" x14ac:dyDescent="0.2">
      <c r="A154" s="37"/>
      <c r="B154" s="38"/>
      <c r="C154" s="181" t="s">
        <v>245</v>
      </c>
      <c r="D154" s="181" t="s">
        <v>161</v>
      </c>
      <c r="E154" s="182" t="s">
        <v>854</v>
      </c>
      <c r="F154" s="183" t="s">
        <v>855</v>
      </c>
      <c r="G154" s="184" t="s">
        <v>265</v>
      </c>
      <c r="H154" s="185">
        <v>54</v>
      </c>
      <c r="I154" s="186"/>
      <c r="J154" s="187">
        <f>ROUND(I154*H154,2)</f>
        <v>0</v>
      </c>
      <c r="K154" s="183" t="s">
        <v>19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1.122363E-2</v>
      </c>
      <c r="R154" s="190">
        <f>Q154*H154</f>
        <v>0.60607602000000005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269</v>
      </c>
      <c r="AT154" s="192" t="s">
        <v>161</v>
      </c>
      <c r="AU154" s="192" t="s">
        <v>177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269</v>
      </c>
      <c r="BM154" s="192" t="s">
        <v>856</v>
      </c>
    </row>
    <row r="155" spans="1:65" s="13" customFormat="1" x14ac:dyDescent="0.2">
      <c r="B155" s="199"/>
      <c r="C155" s="200"/>
      <c r="D155" s="201" t="s">
        <v>170</v>
      </c>
      <c r="E155" s="202" t="s">
        <v>19</v>
      </c>
      <c r="F155" s="203" t="s">
        <v>857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170</v>
      </c>
      <c r="AU155" s="209" t="s">
        <v>177</v>
      </c>
      <c r="AV155" s="13" t="s">
        <v>82</v>
      </c>
      <c r="AW155" s="13" t="s">
        <v>35</v>
      </c>
      <c r="AX155" s="13" t="s">
        <v>75</v>
      </c>
      <c r="AY155" s="209" t="s">
        <v>159</v>
      </c>
    </row>
    <row r="156" spans="1:65" s="14" customFormat="1" x14ac:dyDescent="0.2">
      <c r="B156" s="210"/>
      <c r="C156" s="211"/>
      <c r="D156" s="201" t="s">
        <v>170</v>
      </c>
      <c r="E156" s="212" t="s">
        <v>19</v>
      </c>
      <c r="F156" s="213" t="s">
        <v>384</v>
      </c>
      <c r="G156" s="211"/>
      <c r="H156" s="214">
        <v>36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170</v>
      </c>
      <c r="AU156" s="220" t="s">
        <v>177</v>
      </c>
      <c r="AV156" s="14" t="s">
        <v>84</v>
      </c>
      <c r="AW156" s="14" t="s">
        <v>35</v>
      </c>
      <c r="AX156" s="14" t="s">
        <v>75</v>
      </c>
      <c r="AY156" s="220" t="s">
        <v>159</v>
      </c>
    </row>
    <row r="157" spans="1:65" s="14" customFormat="1" x14ac:dyDescent="0.2">
      <c r="B157" s="210"/>
      <c r="C157" s="211"/>
      <c r="D157" s="201" t="s">
        <v>170</v>
      </c>
      <c r="E157" s="212" t="s">
        <v>19</v>
      </c>
      <c r="F157" s="213" t="s">
        <v>279</v>
      </c>
      <c r="G157" s="211"/>
      <c r="H157" s="214">
        <v>18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170</v>
      </c>
      <c r="AU157" s="220" t="s">
        <v>177</v>
      </c>
      <c r="AV157" s="14" t="s">
        <v>84</v>
      </c>
      <c r="AW157" s="14" t="s">
        <v>35</v>
      </c>
      <c r="AX157" s="14" t="s">
        <v>75</v>
      </c>
      <c r="AY157" s="220" t="s">
        <v>159</v>
      </c>
    </row>
    <row r="158" spans="1:65" s="15" customFormat="1" x14ac:dyDescent="0.2">
      <c r="B158" s="221"/>
      <c r="C158" s="222"/>
      <c r="D158" s="201" t="s">
        <v>170</v>
      </c>
      <c r="E158" s="223" t="s">
        <v>19</v>
      </c>
      <c r="F158" s="224" t="s">
        <v>185</v>
      </c>
      <c r="G158" s="222"/>
      <c r="H158" s="225">
        <v>54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170</v>
      </c>
      <c r="AU158" s="231" t="s">
        <v>177</v>
      </c>
      <c r="AV158" s="15" t="s">
        <v>166</v>
      </c>
      <c r="AW158" s="15" t="s">
        <v>35</v>
      </c>
      <c r="AX158" s="15" t="s">
        <v>82</v>
      </c>
      <c r="AY158" s="231" t="s">
        <v>159</v>
      </c>
    </row>
    <row r="159" spans="1:65" s="2" customFormat="1" ht="16.5" customHeight="1" x14ac:dyDescent="0.2">
      <c r="A159" s="37"/>
      <c r="B159" s="38"/>
      <c r="C159" s="181" t="s">
        <v>253</v>
      </c>
      <c r="D159" s="181" t="s">
        <v>161</v>
      </c>
      <c r="E159" s="182" t="s">
        <v>858</v>
      </c>
      <c r="F159" s="183" t="s">
        <v>859</v>
      </c>
      <c r="G159" s="184" t="s">
        <v>801</v>
      </c>
      <c r="H159" s="185">
        <v>1</v>
      </c>
      <c r="I159" s="186"/>
      <c r="J159" s="187">
        <f>ROUND(I159*H159,2)</f>
        <v>0</v>
      </c>
      <c r="K159" s="183" t="s">
        <v>19</v>
      </c>
      <c r="L159" s="42"/>
      <c r="M159" s="188" t="s">
        <v>19</v>
      </c>
      <c r="N159" s="189" t="s">
        <v>46</v>
      </c>
      <c r="O159" s="6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166</v>
      </c>
      <c r="AT159" s="192" t="s">
        <v>161</v>
      </c>
      <c r="AU159" s="192" t="s">
        <v>177</v>
      </c>
      <c r="AY159" s="20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82</v>
      </c>
      <c r="BK159" s="193">
        <f>ROUND(I159*H159,2)</f>
        <v>0</v>
      </c>
      <c r="BL159" s="20" t="s">
        <v>166</v>
      </c>
      <c r="BM159" s="192" t="s">
        <v>303</v>
      </c>
    </row>
    <row r="160" spans="1:65" s="2" customFormat="1" ht="16.5" customHeight="1" x14ac:dyDescent="0.2">
      <c r="A160" s="37"/>
      <c r="B160" s="38"/>
      <c r="C160" s="181" t="s">
        <v>262</v>
      </c>
      <c r="D160" s="181" t="s">
        <v>161</v>
      </c>
      <c r="E160" s="182" t="s">
        <v>860</v>
      </c>
      <c r="F160" s="183" t="s">
        <v>861</v>
      </c>
      <c r="G160" s="184" t="s">
        <v>364</v>
      </c>
      <c r="H160" s="185">
        <v>6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2.22755E-3</v>
      </c>
      <c r="R160" s="190">
        <f>Q160*H160</f>
        <v>1.33653E-2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269</v>
      </c>
      <c r="AT160" s="192" t="s">
        <v>161</v>
      </c>
      <c r="AU160" s="192" t="s">
        <v>177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269</v>
      </c>
      <c r="BM160" s="192" t="s">
        <v>862</v>
      </c>
    </row>
    <row r="161" spans="1:65" s="2" customFormat="1" x14ac:dyDescent="0.2">
      <c r="A161" s="37"/>
      <c r="B161" s="38"/>
      <c r="C161" s="39"/>
      <c r="D161" s="194" t="s">
        <v>168</v>
      </c>
      <c r="E161" s="39"/>
      <c r="F161" s="195" t="s">
        <v>863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177</v>
      </c>
    </row>
    <row r="162" spans="1:65" s="13" customFormat="1" x14ac:dyDescent="0.2">
      <c r="B162" s="199"/>
      <c r="C162" s="200"/>
      <c r="D162" s="201" t="s">
        <v>170</v>
      </c>
      <c r="E162" s="202" t="s">
        <v>19</v>
      </c>
      <c r="F162" s="203" t="s">
        <v>864</v>
      </c>
      <c r="G162" s="200"/>
      <c r="H162" s="202" t="s">
        <v>19</v>
      </c>
      <c r="I162" s="204"/>
      <c r="J162" s="200"/>
      <c r="K162" s="200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170</v>
      </c>
      <c r="AU162" s="209" t="s">
        <v>177</v>
      </c>
      <c r="AV162" s="13" t="s">
        <v>82</v>
      </c>
      <c r="AW162" s="13" t="s">
        <v>35</v>
      </c>
      <c r="AX162" s="13" t="s">
        <v>75</v>
      </c>
      <c r="AY162" s="209" t="s">
        <v>159</v>
      </c>
    </row>
    <row r="163" spans="1:65" s="14" customFormat="1" x14ac:dyDescent="0.2">
      <c r="B163" s="210"/>
      <c r="C163" s="211"/>
      <c r="D163" s="201" t="s">
        <v>170</v>
      </c>
      <c r="E163" s="212" t="s">
        <v>19</v>
      </c>
      <c r="F163" s="213" t="s">
        <v>197</v>
      </c>
      <c r="G163" s="211"/>
      <c r="H163" s="214">
        <v>6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170</v>
      </c>
      <c r="AU163" s="220" t="s">
        <v>177</v>
      </c>
      <c r="AV163" s="14" t="s">
        <v>84</v>
      </c>
      <c r="AW163" s="14" t="s">
        <v>35</v>
      </c>
      <c r="AX163" s="14" t="s">
        <v>82</v>
      </c>
      <c r="AY163" s="220" t="s">
        <v>159</v>
      </c>
    </row>
    <row r="164" spans="1:65" s="2" customFormat="1" ht="24.2" customHeight="1" x14ac:dyDescent="0.2">
      <c r="A164" s="37"/>
      <c r="B164" s="38"/>
      <c r="C164" s="181" t="s">
        <v>269</v>
      </c>
      <c r="D164" s="181" t="s">
        <v>161</v>
      </c>
      <c r="E164" s="182" t="s">
        <v>865</v>
      </c>
      <c r="F164" s="183" t="s">
        <v>866</v>
      </c>
      <c r="G164" s="184" t="s">
        <v>265</v>
      </c>
      <c r="H164" s="185">
        <v>60</v>
      </c>
      <c r="I164" s="186"/>
      <c r="J164" s="187">
        <f>ROUND(I164*H164,2)</f>
        <v>0</v>
      </c>
      <c r="K164" s="183" t="s">
        <v>165</v>
      </c>
      <c r="L164" s="42"/>
      <c r="M164" s="188" t="s">
        <v>19</v>
      </c>
      <c r="N164" s="189" t="s">
        <v>46</v>
      </c>
      <c r="O164" s="6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269</v>
      </c>
      <c r="AT164" s="192" t="s">
        <v>161</v>
      </c>
      <c r="AU164" s="192" t="s">
        <v>177</v>
      </c>
      <c r="AY164" s="20" t="s">
        <v>159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82</v>
      </c>
      <c r="BK164" s="193">
        <f>ROUND(I164*H164,2)</f>
        <v>0</v>
      </c>
      <c r="BL164" s="20" t="s">
        <v>269</v>
      </c>
      <c r="BM164" s="192" t="s">
        <v>867</v>
      </c>
    </row>
    <row r="165" spans="1:65" s="2" customFormat="1" x14ac:dyDescent="0.2">
      <c r="A165" s="37"/>
      <c r="B165" s="38"/>
      <c r="C165" s="39"/>
      <c r="D165" s="194" t="s">
        <v>168</v>
      </c>
      <c r="E165" s="39"/>
      <c r="F165" s="195" t="s">
        <v>868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168</v>
      </c>
      <c r="AU165" s="20" t="s">
        <v>177</v>
      </c>
    </row>
    <row r="166" spans="1:65" s="13" customFormat="1" x14ac:dyDescent="0.2">
      <c r="B166" s="199"/>
      <c r="C166" s="200"/>
      <c r="D166" s="201" t="s">
        <v>170</v>
      </c>
      <c r="E166" s="202" t="s">
        <v>19</v>
      </c>
      <c r="F166" s="203" t="s">
        <v>845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170</v>
      </c>
      <c r="AU166" s="209" t="s">
        <v>177</v>
      </c>
      <c r="AV166" s="13" t="s">
        <v>82</v>
      </c>
      <c r="AW166" s="13" t="s">
        <v>35</v>
      </c>
      <c r="AX166" s="13" t="s">
        <v>75</v>
      </c>
      <c r="AY166" s="209" t="s">
        <v>159</v>
      </c>
    </row>
    <row r="167" spans="1:65" s="14" customFormat="1" x14ac:dyDescent="0.2">
      <c r="B167" s="210"/>
      <c r="C167" s="211"/>
      <c r="D167" s="201" t="s">
        <v>170</v>
      </c>
      <c r="E167" s="212" t="s">
        <v>19</v>
      </c>
      <c r="F167" s="213" t="s">
        <v>352</v>
      </c>
      <c r="G167" s="211"/>
      <c r="H167" s="214">
        <v>30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170</v>
      </c>
      <c r="AU167" s="220" t="s">
        <v>177</v>
      </c>
      <c r="AV167" s="14" t="s">
        <v>84</v>
      </c>
      <c r="AW167" s="14" t="s">
        <v>35</v>
      </c>
      <c r="AX167" s="14" t="s">
        <v>75</v>
      </c>
      <c r="AY167" s="220" t="s">
        <v>159</v>
      </c>
    </row>
    <row r="168" spans="1:65" s="14" customFormat="1" x14ac:dyDescent="0.2">
      <c r="B168" s="210"/>
      <c r="C168" s="211"/>
      <c r="D168" s="201" t="s">
        <v>170</v>
      </c>
      <c r="E168" s="212" t="s">
        <v>19</v>
      </c>
      <c r="F168" s="213" t="s">
        <v>352</v>
      </c>
      <c r="G168" s="211"/>
      <c r="H168" s="214">
        <v>30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177</v>
      </c>
      <c r="AV168" s="14" t="s">
        <v>84</v>
      </c>
      <c r="AW168" s="14" t="s">
        <v>35</v>
      </c>
      <c r="AX168" s="14" t="s">
        <v>75</v>
      </c>
      <c r="AY168" s="220" t="s">
        <v>159</v>
      </c>
    </row>
    <row r="169" spans="1:65" s="15" customFormat="1" x14ac:dyDescent="0.2">
      <c r="B169" s="221"/>
      <c r="C169" s="222"/>
      <c r="D169" s="201" t="s">
        <v>170</v>
      </c>
      <c r="E169" s="223" t="s">
        <v>19</v>
      </c>
      <c r="F169" s="224" t="s">
        <v>185</v>
      </c>
      <c r="G169" s="222"/>
      <c r="H169" s="225">
        <v>60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170</v>
      </c>
      <c r="AU169" s="231" t="s">
        <v>177</v>
      </c>
      <c r="AV169" s="15" t="s">
        <v>166</v>
      </c>
      <c r="AW169" s="15" t="s">
        <v>35</v>
      </c>
      <c r="AX169" s="15" t="s">
        <v>82</v>
      </c>
      <c r="AY169" s="231" t="s">
        <v>159</v>
      </c>
    </row>
    <row r="170" spans="1:65" s="2" customFormat="1" ht="24.2" customHeight="1" x14ac:dyDescent="0.2">
      <c r="A170" s="37"/>
      <c r="B170" s="38"/>
      <c r="C170" s="181" t="s">
        <v>274</v>
      </c>
      <c r="D170" s="181" t="s">
        <v>161</v>
      </c>
      <c r="E170" s="182" t="s">
        <v>869</v>
      </c>
      <c r="F170" s="183" t="s">
        <v>870</v>
      </c>
      <c r="G170" s="184" t="s">
        <v>265</v>
      </c>
      <c r="H170" s="185">
        <v>24</v>
      </c>
      <c r="I170" s="186"/>
      <c r="J170" s="187">
        <f>ROUND(I170*H170,2)</f>
        <v>0</v>
      </c>
      <c r="K170" s="183" t="s">
        <v>165</v>
      </c>
      <c r="L170" s="42"/>
      <c r="M170" s="188" t="s">
        <v>19</v>
      </c>
      <c r="N170" s="189" t="s">
        <v>46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269</v>
      </c>
      <c r="AT170" s="192" t="s">
        <v>161</v>
      </c>
      <c r="AU170" s="192" t="s">
        <v>177</v>
      </c>
      <c r="AY170" s="20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82</v>
      </c>
      <c r="BK170" s="193">
        <f>ROUND(I170*H170,2)</f>
        <v>0</v>
      </c>
      <c r="BL170" s="20" t="s">
        <v>269</v>
      </c>
      <c r="BM170" s="192" t="s">
        <v>871</v>
      </c>
    </row>
    <row r="171" spans="1:65" s="2" customFormat="1" x14ac:dyDescent="0.2">
      <c r="A171" s="37"/>
      <c r="B171" s="38"/>
      <c r="C171" s="39"/>
      <c r="D171" s="194" t="s">
        <v>168</v>
      </c>
      <c r="E171" s="39"/>
      <c r="F171" s="195" t="s">
        <v>872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168</v>
      </c>
      <c r="AU171" s="20" t="s">
        <v>177</v>
      </c>
    </row>
    <row r="172" spans="1:65" s="13" customFormat="1" x14ac:dyDescent="0.2">
      <c r="B172" s="199"/>
      <c r="C172" s="200"/>
      <c r="D172" s="201" t="s">
        <v>170</v>
      </c>
      <c r="E172" s="202" t="s">
        <v>19</v>
      </c>
      <c r="F172" s="203" t="s">
        <v>850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170</v>
      </c>
      <c r="AU172" s="209" t="s">
        <v>177</v>
      </c>
      <c r="AV172" s="13" t="s">
        <v>82</v>
      </c>
      <c r="AW172" s="13" t="s">
        <v>35</v>
      </c>
      <c r="AX172" s="13" t="s">
        <v>75</v>
      </c>
      <c r="AY172" s="209" t="s">
        <v>159</v>
      </c>
    </row>
    <row r="173" spans="1:65" s="14" customFormat="1" x14ac:dyDescent="0.2">
      <c r="B173" s="210"/>
      <c r="C173" s="211"/>
      <c r="D173" s="201" t="s">
        <v>170</v>
      </c>
      <c r="E173" s="212" t="s">
        <v>19</v>
      </c>
      <c r="F173" s="213" t="s">
        <v>225</v>
      </c>
      <c r="G173" s="211"/>
      <c r="H173" s="214">
        <v>10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170</v>
      </c>
      <c r="AU173" s="220" t="s">
        <v>177</v>
      </c>
      <c r="AV173" s="14" t="s">
        <v>84</v>
      </c>
      <c r="AW173" s="14" t="s">
        <v>35</v>
      </c>
      <c r="AX173" s="14" t="s">
        <v>75</v>
      </c>
      <c r="AY173" s="220" t="s">
        <v>159</v>
      </c>
    </row>
    <row r="174" spans="1:65" s="14" customFormat="1" x14ac:dyDescent="0.2">
      <c r="B174" s="210"/>
      <c r="C174" s="211"/>
      <c r="D174" s="201" t="s">
        <v>170</v>
      </c>
      <c r="E174" s="212" t="s">
        <v>19</v>
      </c>
      <c r="F174" s="213" t="s">
        <v>253</v>
      </c>
      <c r="G174" s="211"/>
      <c r="H174" s="214">
        <v>14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170</v>
      </c>
      <c r="AU174" s="220" t="s">
        <v>177</v>
      </c>
      <c r="AV174" s="14" t="s">
        <v>84</v>
      </c>
      <c r="AW174" s="14" t="s">
        <v>35</v>
      </c>
      <c r="AX174" s="14" t="s">
        <v>75</v>
      </c>
      <c r="AY174" s="220" t="s">
        <v>159</v>
      </c>
    </row>
    <row r="175" spans="1:65" s="15" customFormat="1" x14ac:dyDescent="0.2">
      <c r="B175" s="221"/>
      <c r="C175" s="222"/>
      <c r="D175" s="201" t="s">
        <v>170</v>
      </c>
      <c r="E175" s="223" t="s">
        <v>19</v>
      </c>
      <c r="F175" s="224" t="s">
        <v>185</v>
      </c>
      <c r="G175" s="222"/>
      <c r="H175" s="225">
        <v>24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170</v>
      </c>
      <c r="AU175" s="231" t="s">
        <v>177</v>
      </c>
      <c r="AV175" s="15" t="s">
        <v>166</v>
      </c>
      <c r="AW175" s="15" t="s">
        <v>35</v>
      </c>
      <c r="AX175" s="15" t="s">
        <v>82</v>
      </c>
      <c r="AY175" s="231" t="s">
        <v>159</v>
      </c>
    </row>
    <row r="176" spans="1:65" s="2" customFormat="1" ht="24.2" customHeight="1" x14ac:dyDescent="0.2">
      <c r="A176" s="37"/>
      <c r="B176" s="38"/>
      <c r="C176" s="181" t="s">
        <v>279</v>
      </c>
      <c r="D176" s="181" t="s">
        <v>161</v>
      </c>
      <c r="E176" s="182" t="s">
        <v>873</v>
      </c>
      <c r="F176" s="183" t="s">
        <v>874</v>
      </c>
      <c r="G176" s="184" t="s">
        <v>265</v>
      </c>
      <c r="H176" s="185">
        <v>66</v>
      </c>
      <c r="I176" s="186"/>
      <c r="J176" s="187">
        <f>ROUND(I176*H176,2)</f>
        <v>0</v>
      </c>
      <c r="K176" s="183" t="s">
        <v>19</v>
      </c>
      <c r="L176" s="42"/>
      <c r="M176" s="188" t="s">
        <v>19</v>
      </c>
      <c r="N176" s="189" t="s">
        <v>46</v>
      </c>
      <c r="O176" s="6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269</v>
      </c>
      <c r="AT176" s="192" t="s">
        <v>161</v>
      </c>
      <c r="AU176" s="192" t="s">
        <v>177</v>
      </c>
      <c r="AY176" s="20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20" t="s">
        <v>82</v>
      </c>
      <c r="BK176" s="193">
        <f>ROUND(I176*H176,2)</f>
        <v>0</v>
      </c>
      <c r="BL176" s="20" t="s">
        <v>269</v>
      </c>
      <c r="BM176" s="192" t="s">
        <v>875</v>
      </c>
    </row>
    <row r="177" spans="1:65" s="13" customFormat="1" x14ac:dyDescent="0.2">
      <c r="B177" s="199"/>
      <c r="C177" s="200"/>
      <c r="D177" s="201" t="s">
        <v>170</v>
      </c>
      <c r="E177" s="202" t="s">
        <v>19</v>
      </c>
      <c r="F177" s="203" t="s">
        <v>410</v>
      </c>
      <c r="G177" s="200"/>
      <c r="H177" s="202" t="s">
        <v>19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170</v>
      </c>
      <c r="AU177" s="209" t="s">
        <v>177</v>
      </c>
      <c r="AV177" s="13" t="s">
        <v>82</v>
      </c>
      <c r="AW177" s="13" t="s">
        <v>35</v>
      </c>
      <c r="AX177" s="13" t="s">
        <v>75</v>
      </c>
      <c r="AY177" s="209" t="s">
        <v>159</v>
      </c>
    </row>
    <row r="178" spans="1:65" s="14" customFormat="1" x14ac:dyDescent="0.2">
      <c r="B178" s="210"/>
      <c r="C178" s="211"/>
      <c r="D178" s="201" t="s">
        <v>170</v>
      </c>
      <c r="E178" s="212" t="s">
        <v>19</v>
      </c>
      <c r="F178" s="213" t="s">
        <v>166</v>
      </c>
      <c r="G178" s="211"/>
      <c r="H178" s="214">
        <v>4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170</v>
      </c>
      <c r="AU178" s="220" t="s">
        <v>177</v>
      </c>
      <c r="AV178" s="14" t="s">
        <v>84</v>
      </c>
      <c r="AW178" s="14" t="s">
        <v>35</v>
      </c>
      <c r="AX178" s="14" t="s">
        <v>75</v>
      </c>
      <c r="AY178" s="220" t="s">
        <v>159</v>
      </c>
    </row>
    <row r="179" spans="1:65" s="14" customFormat="1" x14ac:dyDescent="0.2">
      <c r="B179" s="210"/>
      <c r="C179" s="211"/>
      <c r="D179" s="201" t="s">
        <v>170</v>
      </c>
      <c r="E179" s="212" t="s">
        <v>19</v>
      </c>
      <c r="F179" s="213" t="s">
        <v>209</v>
      </c>
      <c r="G179" s="211"/>
      <c r="H179" s="214">
        <v>8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170</v>
      </c>
      <c r="AU179" s="220" t="s">
        <v>177</v>
      </c>
      <c r="AV179" s="14" t="s">
        <v>84</v>
      </c>
      <c r="AW179" s="14" t="s">
        <v>35</v>
      </c>
      <c r="AX179" s="14" t="s">
        <v>75</v>
      </c>
      <c r="AY179" s="220" t="s">
        <v>159</v>
      </c>
    </row>
    <row r="180" spans="1:65" s="13" customFormat="1" x14ac:dyDescent="0.2">
      <c r="B180" s="199"/>
      <c r="C180" s="200"/>
      <c r="D180" s="201" t="s">
        <v>170</v>
      </c>
      <c r="E180" s="202" t="s">
        <v>19</v>
      </c>
      <c r="F180" s="203" t="s">
        <v>857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170</v>
      </c>
      <c r="AU180" s="209" t="s">
        <v>177</v>
      </c>
      <c r="AV180" s="13" t="s">
        <v>82</v>
      </c>
      <c r="AW180" s="13" t="s">
        <v>35</v>
      </c>
      <c r="AX180" s="13" t="s">
        <v>75</v>
      </c>
      <c r="AY180" s="209" t="s">
        <v>159</v>
      </c>
    </row>
    <row r="181" spans="1:65" s="14" customFormat="1" x14ac:dyDescent="0.2">
      <c r="B181" s="210"/>
      <c r="C181" s="211"/>
      <c r="D181" s="201" t="s">
        <v>170</v>
      </c>
      <c r="E181" s="212" t="s">
        <v>19</v>
      </c>
      <c r="F181" s="213" t="s">
        <v>384</v>
      </c>
      <c r="G181" s="211"/>
      <c r="H181" s="214">
        <v>36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177</v>
      </c>
      <c r="AV181" s="14" t="s">
        <v>84</v>
      </c>
      <c r="AW181" s="14" t="s">
        <v>35</v>
      </c>
      <c r="AX181" s="14" t="s">
        <v>75</v>
      </c>
      <c r="AY181" s="220" t="s">
        <v>159</v>
      </c>
    </row>
    <row r="182" spans="1:65" s="14" customFormat="1" x14ac:dyDescent="0.2">
      <c r="B182" s="210"/>
      <c r="C182" s="211"/>
      <c r="D182" s="201" t="s">
        <v>170</v>
      </c>
      <c r="E182" s="212" t="s">
        <v>19</v>
      </c>
      <c r="F182" s="213" t="s">
        <v>279</v>
      </c>
      <c r="G182" s="211"/>
      <c r="H182" s="214">
        <v>18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170</v>
      </c>
      <c r="AU182" s="220" t="s">
        <v>177</v>
      </c>
      <c r="AV182" s="14" t="s">
        <v>84</v>
      </c>
      <c r="AW182" s="14" t="s">
        <v>35</v>
      </c>
      <c r="AX182" s="14" t="s">
        <v>75</v>
      </c>
      <c r="AY182" s="220" t="s">
        <v>159</v>
      </c>
    </row>
    <row r="183" spans="1:65" s="15" customFormat="1" x14ac:dyDescent="0.2">
      <c r="B183" s="221"/>
      <c r="C183" s="222"/>
      <c r="D183" s="201" t="s">
        <v>170</v>
      </c>
      <c r="E183" s="223" t="s">
        <v>19</v>
      </c>
      <c r="F183" s="224" t="s">
        <v>185</v>
      </c>
      <c r="G183" s="222"/>
      <c r="H183" s="225">
        <v>66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170</v>
      </c>
      <c r="AU183" s="231" t="s">
        <v>177</v>
      </c>
      <c r="AV183" s="15" t="s">
        <v>166</v>
      </c>
      <c r="AW183" s="15" t="s">
        <v>35</v>
      </c>
      <c r="AX183" s="15" t="s">
        <v>82</v>
      </c>
      <c r="AY183" s="231" t="s">
        <v>159</v>
      </c>
    </row>
    <row r="184" spans="1:65" s="2" customFormat="1" ht="33" customHeight="1" x14ac:dyDescent="0.2">
      <c r="A184" s="37"/>
      <c r="B184" s="38"/>
      <c r="C184" s="181" t="s">
        <v>284</v>
      </c>
      <c r="D184" s="181" t="s">
        <v>161</v>
      </c>
      <c r="E184" s="182" t="s">
        <v>876</v>
      </c>
      <c r="F184" s="183" t="s">
        <v>877</v>
      </c>
      <c r="G184" s="184" t="s">
        <v>265</v>
      </c>
      <c r="H184" s="185">
        <v>54</v>
      </c>
      <c r="I184" s="186"/>
      <c r="J184" s="187">
        <f>ROUND(I184*H184,2)</f>
        <v>0</v>
      </c>
      <c r="K184" s="183" t="s">
        <v>165</v>
      </c>
      <c r="L184" s="42"/>
      <c r="M184" s="188" t="s">
        <v>19</v>
      </c>
      <c r="N184" s="189" t="s">
        <v>46</v>
      </c>
      <c r="O184" s="67"/>
      <c r="P184" s="190">
        <f>O184*H184</f>
        <v>0</v>
      </c>
      <c r="Q184" s="190">
        <v>1.6312E-4</v>
      </c>
      <c r="R184" s="190">
        <f>Q184*H184</f>
        <v>8.8084800000000005E-3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269</v>
      </c>
      <c r="AT184" s="192" t="s">
        <v>161</v>
      </c>
      <c r="AU184" s="192" t="s">
        <v>177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269</v>
      </c>
      <c r="BM184" s="192" t="s">
        <v>878</v>
      </c>
    </row>
    <row r="185" spans="1:65" s="2" customFormat="1" x14ac:dyDescent="0.2">
      <c r="A185" s="37"/>
      <c r="B185" s="38"/>
      <c r="C185" s="39"/>
      <c r="D185" s="194" t="s">
        <v>168</v>
      </c>
      <c r="E185" s="39"/>
      <c r="F185" s="195" t="s">
        <v>879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168</v>
      </c>
      <c r="AU185" s="20" t="s">
        <v>177</v>
      </c>
    </row>
    <row r="186" spans="1:65" s="13" customFormat="1" x14ac:dyDescent="0.2">
      <c r="B186" s="199"/>
      <c r="C186" s="200"/>
      <c r="D186" s="201" t="s">
        <v>170</v>
      </c>
      <c r="E186" s="202" t="s">
        <v>19</v>
      </c>
      <c r="F186" s="203" t="s">
        <v>845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170</v>
      </c>
      <c r="AU186" s="209" t="s">
        <v>177</v>
      </c>
      <c r="AV186" s="13" t="s">
        <v>82</v>
      </c>
      <c r="AW186" s="13" t="s">
        <v>35</v>
      </c>
      <c r="AX186" s="13" t="s">
        <v>75</v>
      </c>
      <c r="AY186" s="209" t="s">
        <v>159</v>
      </c>
    </row>
    <row r="187" spans="1:65" s="14" customFormat="1" x14ac:dyDescent="0.2">
      <c r="B187" s="210"/>
      <c r="C187" s="211"/>
      <c r="D187" s="201" t="s">
        <v>170</v>
      </c>
      <c r="E187" s="212" t="s">
        <v>19</v>
      </c>
      <c r="F187" s="213" t="s">
        <v>880</v>
      </c>
      <c r="G187" s="211"/>
      <c r="H187" s="214">
        <v>54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170</v>
      </c>
      <c r="AU187" s="220" t="s">
        <v>177</v>
      </c>
      <c r="AV187" s="14" t="s">
        <v>84</v>
      </c>
      <c r="AW187" s="14" t="s">
        <v>35</v>
      </c>
      <c r="AX187" s="14" t="s">
        <v>82</v>
      </c>
      <c r="AY187" s="220" t="s">
        <v>159</v>
      </c>
    </row>
    <row r="188" spans="1:65" s="2" customFormat="1" ht="33" customHeight="1" x14ac:dyDescent="0.2">
      <c r="A188" s="37"/>
      <c r="B188" s="38"/>
      <c r="C188" s="181" t="s">
        <v>291</v>
      </c>
      <c r="D188" s="181" t="s">
        <v>161</v>
      </c>
      <c r="E188" s="182" t="s">
        <v>881</v>
      </c>
      <c r="F188" s="183" t="s">
        <v>882</v>
      </c>
      <c r="G188" s="184" t="s">
        <v>265</v>
      </c>
      <c r="H188" s="185">
        <v>20</v>
      </c>
      <c r="I188" s="186"/>
      <c r="J188" s="187">
        <f>ROUND(I188*H188,2)</f>
        <v>0</v>
      </c>
      <c r="K188" s="183" t="s">
        <v>165</v>
      </c>
      <c r="L188" s="42"/>
      <c r="M188" s="188" t="s">
        <v>19</v>
      </c>
      <c r="N188" s="189" t="s">
        <v>46</v>
      </c>
      <c r="O188" s="67"/>
      <c r="P188" s="190">
        <f>O188*H188</f>
        <v>0</v>
      </c>
      <c r="Q188" s="190">
        <v>2.1450000000000001E-4</v>
      </c>
      <c r="R188" s="190">
        <f>Q188*H188</f>
        <v>4.2900000000000004E-3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269</v>
      </c>
      <c r="AT188" s="192" t="s">
        <v>161</v>
      </c>
      <c r="AU188" s="192" t="s">
        <v>177</v>
      </c>
      <c r="AY188" s="20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82</v>
      </c>
      <c r="BK188" s="193">
        <f>ROUND(I188*H188,2)</f>
        <v>0</v>
      </c>
      <c r="BL188" s="20" t="s">
        <v>269</v>
      </c>
      <c r="BM188" s="192" t="s">
        <v>883</v>
      </c>
    </row>
    <row r="189" spans="1:65" s="2" customFormat="1" x14ac:dyDescent="0.2">
      <c r="A189" s="37"/>
      <c r="B189" s="38"/>
      <c r="C189" s="39"/>
      <c r="D189" s="194" t="s">
        <v>168</v>
      </c>
      <c r="E189" s="39"/>
      <c r="F189" s="195" t="s">
        <v>884</v>
      </c>
      <c r="G189" s="39"/>
      <c r="H189" s="39"/>
      <c r="I189" s="196"/>
      <c r="J189" s="39"/>
      <c r="K189" s="39"/>
      <c r="L189" s="42"/>
      <c r="M189" s="197"/>
      <c r="N189" s="198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168</v>
      </c>
      <c r="AU189" s="20" t="s">
        <v>177</v>
      </c>
    </row>
    <row r="190" spans="1:65" s="13" customFormat="1" x14ac:dyDescent="0.2">
      <c r="B190" s="199"/>
      <c r="C190" s="200"/>
      <c r="D190" s="201" t="s">
        <v>170</v>
      </c>
      <c r="E190" s="202" t="s">
        <v>19</v>
      </c>
      <c r="F190" s="203" t="s">
        <v>850</v>
      </c>
      <c r="G190" s="200"/>
      <c r="H190" s="202" t="s">
        <v>19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170</v>
      </c>
      <c r="AU190" s="209" t="s">
        <v>177</v>
      </c>
      <c r="AV190" s="13" t="s">
        <v>82</v>
      </c>
      <c r="AW190" s="13" t="s">
        <v>35</v>
      </c>
      <c r="AX190" s="13" t="s">
        <v>75</v>
      </c>
      <c r="AY190" s="209" t="s">
        <v>159</v>
      </c>
    </row>
    <row r="191" spans="1:65" s="14" customFormat="1" x14ac:dyDescent="0.2">
      <c r="B191" s="210"/>
      <c r="C191" s="211"/>
      <c r="D191" s="201" t="s">
        <v>170</v>
      </c>
      <c r="E191" s="212" t="s">
        <v>19</v>
      </c>
      <c r="F191" s="213" t="s">
        <v>291</v>
      </c>
      <c r="G191" s="211"/>
      <c r="H191" s="214">
        <v>20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170</v>
      </c>
      <c r="AU191" s="220" t="s">
        <v>177</v>
      </c>
      <c r="AV191" s="14" t="s">
        <v>84</v>
      </c>
      <c r="AW191" s="14" t="s">
        <v>35</v>
      </c>
      <c r="AX191" s="14" t="s">
        <v>82</v>
      </c>
      <c r="AY191" s="220" t="s">
        <v>159</v>
      </c>
    </row>
    <row r="192" spans="1:65" s="2" customFormat="1" ht="33" customHeight="1" x14ac:dyDescent="0.2">
      <c r="A192" s="37"/>
      <c r="B192" s="38"/>
      <c r="C192" s="181" t="s">
        <v>7</v>
      </c>
      <c r="D192" s="181" t="s">
        <v>161</v>
      </c>
      <c r="E192" s="182" t="s">
        <v>885</v>
      </c>
      <c r="F192" s="183" t="s">
        <v>886</v>
      </c>
      <c r="G192" s="184" t="s">
        <v>265</v>
      </c>
      <c r="H192" s="185">
        <v>58</v>
      </c>
      <c r="I192" s="186"/>
      <c r="J192" s="187">
        <f>ROUND(I192*H192,2)</f>
        <v>0</v>
      </c>
      <c r="K192" s="183" t="s">
        <v>165</v>
      </c>
      <c r="L192" s="42"/>
      <c r="M192" s="188" t="s">
        <v>19</v>
      </c>
      <c r="N192" s="189" t="s">
        <v>46</v>
      </c>
      <c r="O192" s="67"/>
      <c r="P192" s="190">
        <f>O192*H192</f>
        <v>0</v>
      </c>
      <c r="Q192" s="190">
        <v>2.4624E-4</v>
      </c>
      <c r="R192" s="190">
        <f>Q192*H192</f>
        <v>1.428192E-2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269</v>
      </c>
      <c r="AT192" s="192" t="s">
        <v>161</v>
      </c>
      <c r="AU192" s="192" t="s">
        <v>177</v>
      </c>
      <c r="AY192" s="20" t="s">
        <v>159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82</v>
      </c>
      <c r="BK192" s="193">
        <f>ROUND(I192*H192,2)</f>
        <v>0</v>
      </c>
      <c r="BL192" s="20" t="s">
        <v>269</v>
      </c>
      <c r="BM192" s="192" t="s">
        <v>887</v>
      </c>
    </row>
    <row r="193" spans="1:65" s="2" customFormat="1" x14ac:dyDescent="0.2">
      <c r="A193" s="37"/>
      <c r="B193" s="38"/>
      <c r="C193" s="39"/>
      <c r="D193" s="194" t="s">
        <v>168</v>
      </c>
      <c r="E193" s="39"/>
      <c r="F193" s="195" t="s">
        <v>888</v>
      </c>
      <c r="G193" s="39"/>
      <c r="H193" s="39"/>
      <c r="I193" s="196"/>
      <c r="J193" s="39"/>
      <c r="K193" s="39"/>
      <c r="L193" s="42"/>
      <c r="M193" s="197"/>
      <c r="N193" s="198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168</v>
      </c>
      <c r="AU193" s="20" t="s">
        <v>177</v>
      </c>
    </row>
    <row r="194" spans="1:65" s="13" customFormat="1" x14ac:dyDescent="0.2">
      <c r="B194" s="199"/>
      <c r="C194" s="200"/>
      <c r="D194" s="201" t="s">
        <v>170</v>
      </c>
      <c r="E194" s="202" t="s">
        <v>19</v>
      </c>
      <c r="F194" s="203" t="s">
        <v>410</v>
      </c>
      <c r="G194" s="200"/>
      <c r="H194" s="202" t="s">
        <v>19</v>
      </c>
      <c r="I194" s="204"/>
      <c r="J194" s="200"/>
      <c r="K194" s="200"/>
      <c r="L194" s="205"/>
      <c r="M194" s="206"/>
      <c r="N194" s="207"/>
      <c r="O194" s="207"/>
      <c r="P194" s="207"/>
      <c r="Q194" s="207"/>
      <c r="R194" s="207"/>
      <c r="S194" s="207"/>
      <c r="T194" s="208"/>
      <c r="AT194" s="209" t="s">
        <v>170</v>
      </c>
      <c r="AU194" s="209" t="s">
        <v>177</v>
      </c>
      <c r="AV194" s="13" t="s">
        <v>82</v>
      </c>
      <c r="AW194" s="13" t="s">
        <v>35</v>
      </c>
      <c r="AX194" s="13" t="s">
        <v>75</v>
      </c>
      <c r="AY194" s="209" t="s">
        <v>159</v>
      </c>
    </row>
    <row r="195" spans="1:65" s="14" customFormat="1" x14ac:dyDescent="0.2">
      <c r="B195" s="210"/>
      <c r="C195" s="211"/>
      <c r="D195" s="201" t="s">
        <v>170</v>
      </c>
      <c r="E195" s="212" t="s">
        <v>19</v>
      </c>
      <c r="F195" s="213" t="s">
        <v>166</v>
      </c>
      <c r="G195" s="211"/>
      <c r="H195" s="214">
        <v>4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170</v>
      </c>
      <c r="AU195" s="220" t="s">
        <v>177</v>
      </c>
      <c r="AV195" s="14" t="s">
        <v>84</v>
      </c>
      <c r="AW195" s="14" t="s">
        <v>35</v>
      </c>
      <c r="AX195" s="14" t="s">
        <v>75</v>
      </c>
      <c r="AY195" s="220" t="s">
        <v>159</v>
      </c>
    </row>
    <row r="196" spans="1:65" s="14" customFormat="1" x14ac:dyDescent="0.2">
      <c r="B196" s="210"/>
      <c r="C196" s="211"/>
      <c r="D196" s="201" t="s">
        <v>170</v>
      </c>
      <c r="E196" s="212" t="s">
        <v>19</v>
      </c>
      <c r="F196" s="213" t="s">
        <v>209</v>
      </c>
      <c r="G196" s="211"/>
      <c r="H196" s="214">
        <v>8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170</v>
      </c>
      <c r="AU196" s="220" t="s">
        <v>177</v>
      </c>
      <c r="AV196" s="14" t="s">
        <v>84</v>
      </c>
      <c r="AW196" s="14" t="s">
        <v>35</v>
      </c>
      <c r="AX196" s="14" t="s">
        <v>75</v>
      </c>
      <c r="AY196" s="220" t="s">
        <v>159</v>
      </c>
    </row>
    <row r="197" spans="1:65" s="13" customFormat="1" x14ac:dyDescent="0.2">
      <c r="B197" s="199"/>
      <c r="C197" s="200"/>
      <c r="D197" s="201" t="s">
        <v>170</v>
      </c>
      <c r="E197" s="202" t="s">
        <v>19</v>
      </c>
      <c r="F197" s="203" t="s">
        <v>857</v>
      </c>
      <c r="G197" s="200"/>
      <c r="H197" s="202" t="s">
        <v>19</v>
      </c>
      <c r="I197" s="204"/>
      <c r="J197" s="200"/>
      <c r="K197" s="200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170</v>
      </c>
      <c r="AU197" s="209" t="s">
        <v>177</v>
      </c>
      <c r="AV197" s="13" t="s">
        <v>82</v>
      </c>
      <c r="AW197" s="13" t="s">
        <v>35</v>
      </c>
      <c r="AX197" s="13" t="s">
        <v>75</v>
      </c>
      <c r="AY197" s="209" t="s">
        <v>159</v>
      </c>
    </row>
    <row r="198" spans="1:65" s="14" customFormat="1" x14ac:dyDescent="0.2">
      <c r="B198" s="210"/>
      <c r="C198" s="211"/>
      <c r="D198" s="201" t="s">
        <v>170</v>
      </c>
      <c r="E198" s="212" t="s">
        <v>19</v>
      </c>
      <c r="F198" s="213" t="s">
        <v>384</v>
      </c>
      <c r="G198" s="211"/>
      <c r="H198" s="214">
        <v>36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170</v>
      </c>
      <c r="AU198" s="220" t="s">
        <v>177</v>
      </c>
      <c r="AV198" s="14" t="s">
        <v>84</v>
      </c>
      <c r="AW198" s="14" t="s">
        <v>35</v>
      </c>
      <c r="AX198" s="14" t="s">
        <v>75</v>
      </c>
      <c r="AY198" s="220" t="s">
        <v>159</v>
      </c>
    </row>
    <row r="199" spans="1:65" s="14" customFormat="1" x14ac:dyDescent="0.2">
      <c r="B199" s="210"/>
      <c r="C199" s="211"/>
      <c r="D199" s="201" t="s">
        <v>170</v>
      </c>
      <c r="E199" s="212" t="s">
        <v>19</v>
      </c>
      <c r="F199" s="213" t="s">
        <v>225</v>
      </c>
      <c r="G199" s="211"/>
      <c r="H199" s="214">
        <v>10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170</v>
      </c>
      <c r="AU199" s="220" t="s">
        <v>177</v>
      </c>
      <c r="AV199" s="14" t="s">
        <v>84</v>
      </c>
      <c r="AW199" s="14" t="s">
        <v>35</v>
      </c>
      <c r="AX199" s="14" t="s">
        <v>75</v>
      </c>
      <c r="AY199" s="220" t="s">
        <v>159</v>
      </c>
    </row>
    <row r="200" spans="1:65" s="15" customFormat="1" x14ac:dyDescent="0.2">
      <c r="B200" s="221"/>
      <c r="C200" s="222"/>
      <c r="D200" s="201" t="s">
        <v>170</v>
      </c>
      <c r="E200" s="223" t="s">
        <v>19</v>
      </c>
      <c r="F200" s="224" t="s">
        <v>185</v>
      </c>
      <c r="G200" s="222"/>
      <c r="H200" s="225">
        <v>58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170</v>
      </c>
      <c r="AU200" s="231" t="s">
        <v>177</v>
      </c>
      <c r="AV200" s="15" t="s">
        <v>166</v>
      </c>
      <c r="AW200" s="15" t="s">
        <v>35</v>
      </c>
      <c r="AX200" s="15" t="s">
        <v>82</v>
      </c>
      <c r="AY200" s="231" t="s">
        <v>159</v>
      </c>
    </row>
    <row r="201" spans="1:65" s="2" customFormat="1" ht="24.2" customHeight="1" x14ac:dyDescent="0.2">
      <c r="A201" s="37"/>
      <c r="B201" s="38"/>
      <c r="C201" s="181" t="s">
        <v>303</v>
      </c>
      <c r="D201" s="181" t="s">
        <v>161</v>
      </c>
      <c r="E201" s="182" t="s">
        <v>419</v>
      </c>
      <c r="F201" s="183" t="s">
        <v>420</v>
      </c>
      <c r="G201" s="184" t="s">
        <v>205</v>
      </c>
      <c r="H201" s="185">
        <v>1.115</v>
      </c>
      <c r="I201" s="186"/>
      <c r="J201" s="187">
        <f>ROUND(I201*H201,2)</f>
        <v>0</v>
      </c>
      <c r="K201" s="183" t="s">
        <v>165</v>
      </c>
      <c r="L201" s="42"/>
      <c r="M201" s="188" t="s">
        <v>19</v>
      </c>
      <c r="N201" s="189" t="s">
        <v>46</v>
      </c>
      <c r="O201" s="67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166</v>
      </c>
      <c r="AT201" s="192" t="s">
        <v>161</v>
      </c>
      <c r="AU201" s="192" t="s">
        <v>177</v>
      </c>
      <c r="AY201" s="20" t="s">
        <v>159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82</v>
      </c>
      <c r="BK201" s="193">
        <f>ROUND(I201*H201,2)</f>
        <v>0</v>
      </c>
      <c r="BL201" s="20" t="s">
        <v>166</v>
      </c>
      <c r="BM201" s="192" t="s">
        <v>314</v>
      </c>
    </row>
    <row r="202" spans="1:65" s="2" customFormat="1" x14ac:dyDescent="0.2">
      <c r="A202" s="37"/>
      <c r="B202" s="38"/>
      <c r="C202" s="39"/>
      <c r="D202" s="194" t="s">
        <v>168</v>
      </c>
      <c r="E202" s="39"/>
      <c r="F202" s="195" t="s">
        <v>422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168</v>
      </c>
      <c r="AU202" s="20" t="s">
        <v>177</v>
      </c>
    </row>
    <row r="203" spans="1:65" s="12" customFormat="1" ht="20.85" customHeight="1" x14ac:dyDescent="0.2">
      <c r="B203" s="165"/>
      <c r="C203" s="166"/>
      <c r="D203" s="167" t="s">
        <v>74</v>
      </c>
      <c r="E203" s="179" t="s">
        <v>889</v>
      </c>
      <c r="F203" s="179" t="s">
        <v>890</v>
      </c>
      <c r="G203" s="166"/>
      <c r="H203" s="166"/>
      <c r="I203" s="169"/>
      <c r="J203" s="180">
        <f>BK203</f>
        <v>0</v>
      </c>
      <c r="K203" s="166"/>
      <c r="L203" s="171"/>
      <c r="M203" s="172"/>
      <c r="N203" s="173"/>
      <c r="O203" s="173"/>
      <c r="P203" s="174">
        <f>SUM(P204:P309)</f>
        <v>0</v>
      </c>
      <c r="Q203" s="173"/>
      <c r="R203" s="174">
        <f>SUM(R204:R309)</f>
        <v>0.30387794880000008</v>
      </c>
      <c r="S203" s="173"/>
      <c r="T203" s="175">
        <f>SUM(T204:T309)</f>
        <v>0</v>
      </c>
      <c r="AR203" s="176" t="s">
        <v>84</v>
      </c>
      <c r="AT203" s="177" t="s">
        <v>74</v>
      </c>
      <c r="AU203" s="177" t="s">
        <v>84</v>
      </c>
      <c r="AY203" s="176" t="s">
        <v>159</v>
      </c>
      <c r="BK203" s="178">
        <f>SUM(BK204:BK309)</f>
        <v>0</v>
      </c>
    </row>
    <row r="204" spans="1:65" s="2" customFormat="1" ht="21.75" customHeight="1" x14ac:dyDescent="0.2">
      <c r="A204" s="37"/>
      <c r="B204" s="38"/>
      <c r="C204" s="181" t="s">
        <v>308</v>
      </c>
      <c r="D204" s="181" t="s">
        <v>161</v>
      </c>
      <c r="E204" s="182" t="s">
        <v>891</v>
      </c>
      <c r="F204" s="183" t="s">
        <v>892</v>
      </c>
      <c r="G204" s="184" t="s">
        <v>801</v>
      </c>
      <c r="H204" s="185">
        <v>2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1.6263990499999999E-2</v>
      </c>
      <c r="R204" s="190">
        <f>Q204*H204</f>
        <v>3.2527980999999997E-2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269</v>
      </c>
      <c r="AT204" s="192" t="s">
        <v>161</v>
      </c>
      <c r="AU204" s="192" t="s">
        <v>177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269</v>
      </c>
      <c r="BM204" s="192" t="s">
        <v>893</v>
      </c>
    </row>
    <row r="205" spans="1:65" s="2" customFormat="1" x14ac:dyDescent="0.2">
      <c r="A205" s="37"/>
      <c r="B205" s="38"/>
      <c r="C205" s="39"/>
      <c r="D205" s="194" t="s">
        <v>168</v>
      </c>
      <c r="E205" s="39"/>
      <c r="F205" s="195" t="s">
        <v>894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177</v>
      </c>
    </row>
    <row r="206" spans="1:65" s="13" customFormat="1" x14ac:dyDescent="0.2">
      <c r="B206" s="199"/>
      <c r="C206" s="200"/>
      <c r="D206" s="201" t="s">
        <v>170</v>
      </c>
      <c r="E206" s="202" t="s">
        <v>19</v>
      </c>
      <c r="F206" s="203" t="s">
        <v>895</v>
      </c>
      <c r="G206" s="200"/>
      <c r="H206" s="202" t="s">
        <v>19</v>
      </c>
      <c r="I206" s="204"/>
      <c r="J206" s="200"/>
      <c r="K206" s="200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170</v>
      </c>
      <c r="AU206" s="209" t="s">
        <v>177</v>
      </c>
      <c r="AV206" s="13" t="s">
        <v>82</v>
      </c>
      <c r="AW206" s="13" t="s">
        <v>35</v>
      </c>
      <c r="AX206" s="13" t="s">
        <v>75</v>
      </c>
      <c r="AY206" s="209" t="s">
        <v>159</v>
      </c>
    </row>
    <row r="207" spans="1:65" s="14" customFormat="1" x14ac:dyDescent="0.2">
      <c r="B207" s="210"/>
      <c r="C207" s="211"/>
      <c r="D207" s="201" t="s">
        <v>170</v>
      </c>
      <c r="E207" s="212" t="s">
        <v>19</v>
      </c>
      <c r="F207" s="213" t="s">
        <v>896</v>
      </c>
      <c r="G207" s="211"/>
      <c r="H207" s="214">
        <v>1</v>
      </c>
      <c r="I207" s="215"/>
      <c r="J207" s="211"/>
      <c r="K207" s="211"/>
      <c r="L207" s="216"/>
      <c r="M207" s="217"/>
      <c r="N207" s="218"/>
      <c r="O207" s="218"/>
      <c r="P207" s="218"/>
      <c r="Q207" s="218"/>
      <c r="R207" s="218"/>
      <c r="S207" s="218"/>
      <c r="T207" s="219"/>
      <c r="AT207" s="220" t="s">
        <v>170</v>
      </c>
      <c r="AU207" s="220" t="s">
        <v>177</v>
      </c>
      <c r="AV207" s="14" t="s">
        <v>84</v>
      </c>
      <c r="AW207" s="14" t="s">
        <v>35</v>
      </c>
      <c r="AX207" s="14" t="s">
        <v>75</v>
      </c>
      <c r="AY207" s="220" t="s">
        <v>159</v>
      </c>
    </row>
    <row r="208" spans="1:65" s="13" customFormat="1" x14ac:dyDescent="0.2">
      <c r="B208" s="199"/>
      <c r="C208" s="200"/>
      <c r="D208" s="201" t="s">
        <v>170</v>
      </c>
      <c r="E208" s="202" t="s">
        <v>19</v>
      </c>
      <c r="F208" s="203" t="s">
        <v>897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170</v>
      </c>
      <c r="AU208" s="209" t="s">
        <v>177</v>
      </c>
      <c r="AV208" s="13" t="s">
        <v>82</v>
      </c>
      <c r="AW208" s="13" t="s">
        <v>35</v>
      </c>
      <c r="AX208" s="13" t="s">
        <v>75</v>
      </c>
      <c r="AY208" s="209" t="s">
        <v>159</v>
      </c>
    </row>
    <row r="209" spans="1:65" s="14" customFormat="1" x14ac:dyDescent="0.2">
      <c r="B209" s="210"/>
      <c r="C209" s="211"/>
      <c r="D209" s="201" t="s">
        <v>170</v>
      </c>
      <c r="E209" s="212" t="s">
        <v>19</v>
      </c>
      <c r="F209" s="213" t="s">
        <v>896</v>
      </c>
      <c r="G209" s="211"/>
      <c r="H209" s="214">
        <v>1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170</v>
      </c>
      <c r="AU209" s="220" t="s">
        <v>177</v>
      </c>
      <c r="AV209" s="14" t="s">
        <v>84</v>
      </c>
      <c r="AW209" s="14" t="s">
        <v>35</v>
      </c>
      <c r="AX209" s="14" t="s">
        <v>75</v>
      </c>
      <c r="AY209" s="220" t="s">
        <v>159</v>
      </c>
    </row>
    <row r="210" spans="1:65" s="15" customFormat="1" x14ac:dyDescent="0.2">
      <c r="B210" s="221"/>
      <c r="C210" s="222"/>
      <c r="D210" s="201" t="s">
        <v>170</v>
      </c>
      <c r="E210" s="223" t="s">
        <v>19</v>
      </c>
      <c r="F210" s="224" t="s">
        <v>185</v>
      </c>
      <c r="G210" s="222"/>
      <c r="H210" s="225">
        <v>2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170</v>
      </c>
      <c r="AU210" s="231" t="s">
        <v>177</v>
      </c>
      <c r="AV210" s="15" t="s">
        <v>166</v>
      </c>
      <c r="AW210" s="15" t="s">
        <v>35</v>
      </c>
      <c r="AX210" s="15" t="s">
        <v>82</v>
      </c>
      <c r="AY210" s="231" t="s">
        <v>159</v>
      </c>
    </row>
    <row r="211" spans="1:65" s="2" customFormat="1" ht="16.5" customHeight="1" x14ac:dyDescent="0.2">
      <c r="A211" s="37"/>
      <c r="B211" s="38"/>
      <c r="C211" s="181" t="s">
        <v>314</v>
      </c>
      <c r="D211" s="181" t="s">
        <v>161</v>
      </c>
      <c r="E211" s="182" t="s">
        <v>898</v>
      </c>
      <c r="F211" s="183" t="s">
        <v>899</v>
      </c>
      <c r="G211" s="184" t="s">
        <v>801</v>
      </c>
      <c r="H211" s="185">
        <v>1</v>
      </c>
      <c r="I211" s="186"/>
      <c r="J211" s="187">
        <f>ROUND(I211*H211,2)</f>
        <v>0</v>
      </c>
      <c r="K211" s="183" t="s">
        <v>165</v>
      </c>
      <c r="L211" s="42"/>
      <c r="M211" s="188" t="s">
        <v>19</v>
      </c>
      <c r="N211" s="189" t="s">
        <v>46</v>
      </c>
      <c r="O211" s="67"/>
      <c r="P211" s="190">
        <f>O211*H211</f>
        <v>0</v>
      </c>
      <c r="Q211" s="190">
        <v>5.3871485000000002E-3</v>
      </c>
      <c r="R211" s="190">
        <f>Q211*H211</f>
        <v>5.3871485000000002E-3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269</v>
      </c>
      <c r="AT211" s="192" t="s">
        <v>161</v>
      </c>
      <c r="AU211" s="192" t="s">
        <v>177</v>
      </c>
      <c r="AY211" s="20" t="s">
        <v>159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82</v>
      </c>
      <c r="BK211" s="193">
        <f>ROUND(I211*H211,2)</f>
        <v>0</v>
      </c>
      <c r="BL211" s="20" t="s">
        <v>269</v>
      </c>
      <c r="BM211" s="192" t="s">
        <v>900</v>
      </c>
    </row>
    <row r="212" spans="1:65" s="2" customFormat="1" x14ac:dyDescent="0.2">
      <c r="A212" s="37"/>
      <c r="B212" s="38"/>
      <c r="C212" s="39"/>
      <c r="D212" s="194" t="s">
        <v>168</v>
      </c>
      <c r="E212" s="39"/>
      <c r="F212" s="195" t="s">
        <v>901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168</v>
      </c>
      <c r="AU212" s="20" t="s">
        <v>177</v>
      </c>
    </row>
    <row r="213" spans="1:65" s="13" customFormat="1" x14ac:dyDescent="0.2">
      <c r="B213" s="199"/>
      <c r="C213" s="200"/>
      <c r="D213" s="201" t="s">
        <v>170</v>
      </c>
      <c r="E213" s="202" t="s">
        <v>19</v>
      </c>
      <c r="F213" s="203" t="s">
        <v>902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170</v>
      </c>
      <c r="AU213" s="209" t="s">
        <v>177</v>
      </c>
      <c r="AV213" s="13" t="s">
        <v>82</v>
      </c>
      <c r="AW213" s="13" t="s">
        <v>35</v>
      </c>
      <c r="AX213" s="13" t="s">
        <v>75</v>
      </c>
      <c r="AY213" s="209" t="s">
        <v>159</v>
      </c>
    </row>
    <row r="214" spans="1:65" s="14" customFormat="1" x14ac:dyDescent="0.2">
      <c r="B214" s="210"/>
      <c r="C214" s="211"/>
      <c r="D214" s="201" t="s">
        <v>170</v>
      </c>
      <c r="E214" s="212" t="s">
        <v>19</v>
      </c>
      <c r="F214" s="213" t="s">
        <v>903</v>
      </c>
      <c r="G214" s="211"/>
      <c r="H214" s="214">
        <v>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170</v>
      </c>
      <c r="AU214" s="220" t="s">
        <v>177</v>
      </c>
      <c r="AV214" s="14" t="s">
        <v>84</v>
      </c>
      <c r="AW214" s="14" t="s">
        <v>35</v>
      </c>
      <c r="AX214" s="14" t="s">
        <v>82</v>
      </c>
      <c r="AY214" s="220" t="s">
        <v>159</v>
      </c>
    </row>
    <row r="215" spans="1:65" s="2" customFormat="1" ht="16.5" customHeight="1" x14ac:dyDescent="0.2">
      <c r="A215" s="37"/>
      <c r="B215" s="38"/>
      <c r="C215" s="181" t="s">
        <v>319</v>
      </c>
      <c r="D215" s="181" t="s">
        <v>161</v>
      </c>
      <c r="E215" s="182" t="s">
        <v>904</v>
      </c>
      <c r="F215" s="183" t="s">
        <v>905</v>
      </c>
      <c r="G215" s="184" t="s">
        <v>801</v>
      </c>
      <c r="H215" s="185">
        <v>2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1.5698924499999999E-2</v>
      </c>
      <c r="R215" s="190">
        <f>Q215*H215</f>
        <v>3.1397848999999999E-2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269</v>
      </c>
      <c r="AT215" s="192" t="s">
        <v>161</v>
      </c>
      <c r="AU215" s="192" t="s">
        <v>177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269</v>
      </c>
      <c r="BM215" s="192" t="s">
        <v>906</v>
      </c>
    </row>
    <row r="216" spans="1:65" s="2" customFormat="1" x14ac:dyDescent="0.2">
      <c r="A216" s="37"/>
      <c r="B216" s="38"/>
      <c r="C216" s="39"/>
      <c r="D216" s="194" t="s">
        <v>168</v>
      </c>
      <c r="E216" s="39"/>
      <c r="F216" s="195" t="s">
        <v>907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177</v>
      </c>
    </row>
    <row r="217" spans="1:65" s="13" customFormat="1" x14ac:dyDescent="0.2">
      <c r="B217" s="199"/>
      <c r="C217" s="200"/>
      <c r="D217" s="201" t="s">
        <v>170</v>
      </c>
      <c r="E217" s="202" t="s">
        <v>19</v>
      </c>
      <c r="F217" s="203" t="s">
        <v>908</v>
      </c>
      <c r="G217" s="200"/>
      <c r="H217" s="202" t="s">
        <v>19</v>
      </c>
      <c r="I217" s="204"/>
      <c r="J217" s="200"/>
      <c r="K217" s="200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170</v>
      </c>
      <c r="AU217" s="209" t="s">
        <v>177</v>
      </c>
      <c r="AV217" s="13" t="s">
        <v>82</v>
      </c>
      <c r="AW217" s="13" t="s">
        <v>35</v>
      </c>
      <c r="AX217" s="13" t="s">
        <v>75</v>
      </c>
      <c r="AY217" s="209" t="s">
        <v>159</v>
      </c>
    </row>
    <row r="218" spans="1:65" s="14" customFormat="1" x14ac:dyDescent="0.2">
      <c r="B218" s="210"/>
      <c r="C218" s="211"/>
      <c r="D218" s="201" t="s">
        <v>170</v>
      </c>
      <c r="E218" s="212" t="s">
        <v>19</v>
      </c>
      <c r="F218" s="213" t="s">
        <v>84</v>
      </c>
      <c r="G218" s="211"/>
      <c r="H218" s="214">
        <v>2</v>
      </c>
      <c r="I218" s="215"/>
      <c r="J218" s="211"/>
      <c r="K218" s="211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170</v>
      </c>
      <c r="AU218" s="220" t="s">
        <v>177</v>
      </c>
      <c r="AV218" s="14" t="s">
        <v>84</v>
      </c>
      <c r="AW218" s="14" t="s">
        <v>35</v>
      </c>
      <c r="AX218" s="14" t="s">
        <v>82</v>
      </c>
      <c r="AY218" s="220" t="s">
        <v>159</v>
      </c>
    </row>
    <row r="219" spans="1:65" s="2" customFormat="1" ht="16.5" customHeight="1" x14ac:dyDescent="0.2">
      <c r="A219" s="37"/>
      <c r="B219" s="38"/>
      <c r="C219" s="181" t="s">
        <v>326</v>
      </c>
      <c r="D219" s="181" t="s">
        <v>161</v>
      </c>
      <c r="E219" s="182" t="s">
        <v>909</v>
      </c>
      <c r="F219" s="183" t="s">
        <v>910</v>
      </c>
      <c r="G219" s="184" t="s">
        <v>801</v>
      </c>
      <c r="H219" s="185">
        <v>1</v>
      </c>
      <c r="I219" s="186"/>
      <c r="J219" s="187">
        <f>ROUND(I219*H219,2)</f>
        <v>0</v>
      </c>
      <c r="K219" s="183" t="s">
        <v>165</v>
      </c>
      <c r="L219" s="42"/>
      <c r="M219" s="188" t="s">
        <v>19</v>
      </c>
      <c r="N219" s="189" t="s">
        <v>46</v>
      </c>
      <c r="O219" s="67"/>
      <c r="P219" s="190">
        <f>O219*H219</f>
        <v>0</v>
      </c>
      <c r="Q219" s="190">
        <v>3.0416322999999999E-2</v>
      </c>
      <c r="R219" s="190">
        <f>Q219*H219</f>
        <v>3.0416322999999999E-2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269</v>
      </c>
      <c r="AT219" s="192" t="s">
        <v>161</v>
      </c>
      <c r="AU219" s="192" t="s">
        <v>177</v>
      </c>
      <c r="AY219" s="20" t="s">
        <v>159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20" t="s">
        <v>82</v>
      </c>
      <c r="BK219" s="193">
        <f>ROUND(I219*H219,2)</f>
        <v>0</v>
      </c>
      <c r="BL219" s="20" t="s">
        <v>269</v>
      </c>
      <c r="BM219" s="192" t="s">
        <v>911</v>
      </c>
    </row>
    <row r="220" spans="1:65" s="2" customFormat="1" x14ac:dyDescent="0.2">
      <c r="A220" s="37"/>
      <c r="B220" s="38"/>
      <c r="C220" s="39"/>
      <c r="D220" s="194" t="s">
        <v>168</v>
      </c>
      <c r="E220" s="39"/>
      <c r="F220" s="195" t="s">
        <v>912</v>
      </c>
      <c r="G220" s="39"/>
      <c r="H220" s="39"/>
      <c r="I220" s="196"/>
      <c r="J220" s="39"/>
      <c r="K220" s="39"/>
      <c r="L220" s="42"/>
      <c r="M220" s="197"/>
      <c r="N220" s="198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168</v>
      </c>
      <c r="AU220" s="20" t="s">
        <v>177</v>
      </c>
    </row>
    <row r="221" spans="1:65" s="13" customFormat="1" x14ac:dyDescent="0.2">
      <c r="B221" s="199"/>
      <c r="C221" s="200"/>
      <c r="D221" s="201" t="s">
        <v>170</v>
      </c>
      <c r="E221" s="202" t="s">
        <v>19</v>
      </c>
      <c r="F221" s="203" t="s">
        <v>902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170</v>
      </c>
      <c r="AU221" s="209" t="s">
        <v>177</v>
      </c>
      <c r="AV221" s="13" t="s">
        <v>82</v>
      </c>
      <c r="AW221" s="13" t="s">
        <v>35</v>
      </c>
      <c r="AX221" s="13" t="s">
        <v>75</v>
      </c>
      <c r="AY221" s="209" t="s">
        <v>159</v>
      </c>
    </row>
    <row r="222" spans="1:65" s="14" customFormat="1" x14ac:dyDescent="0.2">
      <c r="B222" s="210"/>
      <c r="C222" s="211"/>
      <c r="D222" s="201" t="s">
        <v>170</v>
      </c>
      <c r="E222" s="212" t="s">
        <v>19</v>
      </c>
      <c r="F222" s="213" t="s">
        <v>82</v>
      </c>
      <c r="G222" s="211"/>
      <c r="H222" s="214">
        <v>1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170</v>
      </c>
      <c r="AU222" s="220" t="s">
        <v>177</v>
      </c>
      <c r="AV222" s="14" t="s">
        <v>84</v>
      </c>
      <c r="AW222" s="14" t="s">
        <v>35</v>
      </c>
      <c r="AX222" s="14" t="s">
        <v>82</v>
      </c>
      <c r="AY222" s="220" t="s">
        <v>159</v>
      </c>
    </row>
    <row r="223" spans="1:65" s="2" customFormat="1" ht="24.2" customHeight="1" x14ac:dyDescent="0.2">
      <c r="A223" s="37"/>
      <c r="B223" s="38"/>
      <c r="C223" s="181" t="s">
        <v>335</v>
      </c>
      <c r="D223" s="181" t="s">
        <v>161</v>
      </c>
      <c r="E223" s="182" t="s">
        <v>913</v>
      </c>
      <c r="F223" s="183" t="s">
        <v>914</v>
      </c>
      <c r="G223" s="184" t="s">
        <v>801</v>
      </c>
      <c r="H223" s="185">
        <v>1</v>
      </c>
      <c r="I223" s="186"/>
      <c r="J223" s="187">
        <f>ROUND(I223*H223,2)</f>
        <v>0</v>
      </c>
      <c r="K223" s="183" t="s">
        <v>165</v>
      </c>
      <c r="L223" s="42"/>
      <c r="M223" s="188" t="s">
        <v>19</v>
      </c>
      <c r="N223" s="189" t="s">
        <v>46</v>
      </c>
      <c r="O223" s="67"/>
      <c r="P223" s="190">
        <f>O223*H223</f>
        <v>0</v>
      </c>
      <c r="Q223" s="190">
        <v>1.23348025E-2</v>
      </c>
      <c r="R223" s="190">
        <f>Q223*H223</f>
        <v>1.23348025E-2</v>
      </c>
      <c r="S223" s="190">
        <v>0</v>
      </c>
      <c r="T223" s="19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2" t="s">
        <v>269</v>
      </c>
      <c r="AT223" s="192" t="s">
        <v>161</v>
      </c>
      <c r="AU223" s="192" t="s">
        <v>177</v>
      </c>
      <c r="AY223" s="20" t="s">
        <v>159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20" t="s">
        <v>82</v>
      </c>
      <c r="BK223" s="193">
        <f>ROUND(I223*H223,2)</f>
        <v>0</v>
      </c>
      <c r="BL223" s="20" t="s">
        <v>269</v>
      </c>
      <c r="BM223" s="192" t="s">
        <v>915</v>
      </c>
    </row>
    <row r="224" spans="1:65" s="2" customFormat="1" x14ac:dyDescent="0.2">
      <c r="A224" s="37"/>
      <c r="B224" s="38"/>
      <c r="C224" s="39"/>
      <c r="D224" s="194" t="s">
        <v>168</v>
      </c>
      <c r="E224" s="39"/>
      <c r="F224" s="195" t="s">
        <v>916</v>
      </c>
      <c r="G224" s="39"/>
      <c r="H224" s="39"/>
      <c r="I224" s="196"/>
      <c r="J224" s="39"/>
      <c r="K224" s="39"/>
      <c r="L224" s="42"/>
      <c r="M224" s="197"/>
      <c r="N224" s="198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168</v>
      </c>
      <c r="AU224" s="20" t="s">
        <v>177</v>
      </c>
    </row>
    <row r="225" spans="1:65" s="13" customFormat="1" ht="22.5" x14ac:dyDescent="0.2">
      <c r="B225" s="199"/>
      <c r="C225" s="200"/>
      <c r="D225" s="201" t="s">
        <v>170</v>
      </c>
      <c r="E225" s="202" t="s">
        <v>19</v>
      </c>
      <c r="F225" s="203" t="s">
        <v>917</v>
      </c>
      <c r="G225" s="200"/>
      <c r="H225" s="202" t="s">
        <v>19</v>
      </c>
      <c r="I225" s="204"/>
      <c r="J225" s="200"/>
      <c r="K225" s="200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170</v>
      </c>
      <c r="AU225" s="209" t="s">
        <v>177</v>
      </c>
      <c r="AV225" s="13" t="s">
        <v>82</v>
      </c>
      <c r="AW225" s="13" t="s">
        <v>35</v>
      </c>
      <c r="AX225" s="13" t="s">
        <v>75</v>
      </c>
      <c r="AY225" s="209" t="s">
        <v>159</v>
      </c>
    </row>
    <row r="226" spans="1:65" s="13" customFormat="1" x14ac:dyDescent="0.2">
      <c r="B226" s="199"/>
      <c r="C226" s="200"/>
      <c r="D226" s="201" t="s">
        <v>170</v>
      </c>
      <c r="E226" s="202" t="s">
        <v>19</v>
      </c>
      <c r="F226" s="203" t="s">
        <v>918</v>
      </c>
      <c r="G226" s="200"/>
      <c r="H226" s="202" t="s">
        <v>19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170</v>
      </c>
      <c r="AU226" s="209" t="s">
        <v>177</v>
      </c>
      <c r="AV226" s="13" t="s">
        <v>82</v>
      </c>
      <c r="AW226" s="13" t="s">
        <v>35</v>
      </c>
      <c r="AX226" s="13" t="s">
        <v>75</v>
      </c>
      <c r="AY226" s="209" t="s">
        <v>159</v>
      </c>
    </row>
    <row r="227" spans="1:65" s="14" customFormat="1" x14ac:dyDescent="0.2">
      <c r="B227" s="210"/>
      <c r="C227" s="211"/>
      <c r="D227" s="201" t="s">
        <v>170</v>
      </c>
      <c r="E227" s="212" t="s">
        <v>19</v>
      </c>
      <c r="F227" s="213" t="s">
        <v>82</v>
      </c>
      <c r="G227" s="211"/>
      <c r="H227" s="214">
        <v>1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170</v>
      </c>
      <c r="AU227" s="220" t="s">
        <v>177</v>
      </c>
      <c r="AV227" s="14" t="s">
        <v>84</v>
      </c>
      <c r="AW227" s="14" t="s">
        <v>35</v>
      </c>
      <c r="AX227" s="14" t="s">
        <v>82</v>
      </c>
      <c r="AY227" s="220" t="s">
        <v>159</v>
      </c>
    </row>
    <row r="228" spans="1:65" s="2" customFormat="1" ht="24.2" customHeight="1" x14ac:dyDescent="0.2">
      <c r="A228" s="37"/>
      <c r="B228" s="38"/>
      <c r="C228" s="181" t="s">
        <v>341</v>
      </c>
      <c r="D228" s="181" t="s">
        <v>161</v>
      </c>
      <c r="E228" s="182" t="s">
        <v>919</v>
      </c>
      <c r="F228" s="183" t="s">
        <v>920</v>
      </c>
      <c r="G228" s="184" t="s">
        <v>801</v>
      </c>
      <c r="H228" s="185">
        <v>1</v>
      </c>
      <c r="I228" s="186"/>
      <c r="J228" s="187">
        <f>ROUND(I228*H228,2)</f>
        <v>0</v>
      </c>
      <c r="K228" s="183" t="s">
        <v>165</v>
      </c>
      <c r="L228" s="42"/>
      <c r="M228" s="188" t="s">
        <v>19</v>
      </c>
      <c r="N228" s="189" t="s">
        <v>46</v>
      </c>
      <c r="O228" s="67"/>
      <c r="P228" s="190">
        <f>O228*H228</f>
        <v>0</v>
      </c>
      <c r="Q228" s="190">
        <v>3.2017581000000003E-2</v>
      </c>
      <c r="R228" s="190">
        <f>Q228*H228</f>
        <v>3.2017581000000003E-2</v>
      </c>
      <c r="S228" s="190">
        <v>0</v>
      </c>
      <c r="T228" s="19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2" t="s">
        <v>269</v>
      </c>
      <c r="AT228" s="192" t="s">
        <v>161</v>
      </c>
      <c r="AU228" s="192" t="s">
        <v>177</v>
      </c>
      <c r="AY228" s="20" t="s">
        <v>159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20" t="s">
        <v>82</v>
      </c>
      <c r="BK228" s="193">
        <f>ROUND(I228*H228,2)</f>
        <v>0</v>
      </c>
      <c r="BL228" s="20" t="s">
        <v>269</v>
      </c>
      <c r="BM228" s="192" t="s">
        <v>921</v>
      </c>
    </row>
    <row r="229" spans="1:65" s="2" customFormat="1" x14ac:dyDescent="0.2">
      <c r="A229" s="37"/>
      <c r="B229" s="38"/>
      <c r="C229" s="39"/>
      <c r="D229" s="194" t="s">
        <v>168</v>
      </c>
      <c r="E229" s="39"/>
      <c r="F229" s="195" t="s">
        <v>922</v>
      </c>
      <c r="G229" s="39"/>
      <c r="H229" s="39"/>
      <c r="I229" s="196"/>
      <c r="J229" s="39"/>
      <c r="K229" s="39"/>
      <c r="L229" s="42"/>
      <c r="M229" s="197"/>
      <c r="N229" s="198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168</v>
      </c>
      <c r="AU229" s="20" t="s">
        <v>177</v>
      </c>
    </row>
    <row r="230" spans="1:65" s="13" customFormat="1" ht="22.5" x14ac:dyDescent="0.2">
      <c r="B230" s="199"/>
      <c r="C230" s="200"/>
      <c r="D230" s="201" t="s">
        <v>170</v>
      </c>
      <c r="E230" s="202" t="s">
        <v>19</v>
      </c>
      <c r="F230" s="203" t="s">
        <v>923</v>
      </c>
      <c r="G230" s="200"/>
      <c r="H230" s="202" t="s">
        <v>19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170</v>
      </c>
      <c r="AU230" s="209" t="s">
        <v>177</v>
      </c>
      <c r="AV230" s="13" t="s">
        <v>82</v>
      </c>
      <c r="AW230" s="13" t="s">
        <v>35</v>
      </c>
      <c r="AX230" s="13" t="s">
        <v>75</v>
      </c>
      <c r="AY230" s="209" t="s">
        <v>159</v>
      </c>
    </row>
    <row r="231" spans="1:65" s="13" customFormat="1" x14ac:dyDescent="0.2">
      <c r="B231" s="199"/>
      <c r="C231" s="200"/>
      <c r="D231" s="201" t="s">
        <v>170</v>
      </c>
      <c r="E231" s="202" t="s">
        <v>19</v>
      </c>
      <c r="F231" s="203" t="s">
        <v>924</v>
      </c>
      <c r="G231" s="200"/>
      <c r="H231" s="202" t="s">
        <v>19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170</v>
      </c>
      <c r="AU231" s="209" t="s">
        <v>177</v>
      </c>
      <c r="AV231" s="13" t="s">
        <v>82</v>
      </c>
      <c r="AW231" s="13" t="s">
        <v>35</v>
      </c>
      <c r="AX231" s="13" t="s">
        <v>75</v>
      </c>
      <c r="AY231" s="209" t="s">
        <v>159</v>
      </c>
    </row>
    <row r="232" spans="1:65" s="14" customFormat="1" x14ac:dyDescent="0.2">
      <c r="B232" s="210"/>
      <c r="C232" s="211"/>
      <c r="D232" s="201" t="s">
        <v>170</v>
      </c>
      <c r="E232" s="212" t="s">
        <v>19</v>
      </c>
      <c r="F232" s="213" t="s">
        <v>82</v>
      </c>
      <c r="G232" s="211"/>
      <c r="H232" s="214">
        <v>1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170</v>
      </c>
      <c r="AU232" s="220" t="s">
        <v>177</v>
      </c>
      <c r="AV232" s="14" t="s">
        <v>84</v>
      </c>
      <c r="AW232" s="14" t="s">
        <v>35</v>
      </c>
      <c r="AX232" s="14" t="s">
        <v>82</v>
      </c>
      <c r="AY232" s="220" t="s">
        <v>159</v>
      </c>
    </row>
    <row r="233" spans="1:65" s="2" customFormat="1" ht="21.75" customHeight="1" x14ac:dyDescent="0.2">
      <c r="A233" s="37"/>
      <c r="B233" s="38"/>
      <c r="C233" s="181" t="s">
        <v>347</v>
      </c>
      <c r="D233" s="181" t="s">
        <v>161</v>
      </c>
      <c r="E233" s="182" t="s">
        <v>925</v>
      </c>
      <c r="F233" s="183" t="s">
        <v>926</v>
      </c>
      <c r="G233" s="184" t="s">
        <v>801</v>
      </c>
      <c r="H233" s="185">
        <v>2</v>
      </c>
      <c r="I233" s="186"/>
      <c r="J233" s="187">
        <f>ROUND(I233*H233,2)</f>
        <v>0</v>
      </c>
      <c r="K233" s="183" t="s">
        <v>165</v>
      </c>
      <c r="L233" s="42"/>
      <c r="M233" s="188" t="s">
        <v>19</v>
      </c>
      <c r="N233" s="189" t="s">
        <v>46</v>
      </c>
      <c r="O233" s="67"/>
      <c r="P233" s="190">
        <f>O233*H233</f>
        <v>0</v>
      </c>
      <c r="Q233" s="190">
        <v>1.1594800000000001E-2</v>
      </c>
      <c r="R233" s="190">
        <f>Q233*H233</f>
        <v>2.3189600000000001E-2</v>
      </c>
      <c r="S233" s="190">
        <v>0</v>
      </c>
      <c r="T233" s="19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269</v>
      </c>
      <c r="AT233" s="192" t="s">
        <v>161</v>
      </c>
      <c r="AU233" s="192" t="s">
        <v>177</v>
      </c>
      <c r="AY233" s="20" t="s">
        <v>159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20" t="s">
        <v>82</v>
      </c>
      <c r="BK233" s="193">
        <f>ROUND(I233*H233,2)</f>
        <v>0</v>
      </c>
      <c r="BL233" s="20" t="s">
        <v>269</v>
      </c>
      <c r="BM233" s="192" t="s">
        <v>927</v>
      </c>
    </row>
    <row r="234" spans="1:65" s="2" customFormat="1" x14ac:dyDescent="0.2">
      <c r="A234" s="37"/>
      <c r="B234" s="38"/>
      <c r="C234" s="39"/>
      <c r="D234" s="194" t="s">
        <v>168</v>
      </c>
      <c r="E234" s="39"/>
      <c r="F234" s="195" t="s">
        <v>928</v>
      </c>
      <c r="G234" s="39"/>
      <c r="H234" s="39"/>
      <c r="I234" s="196"/>
      <c r="J234" s="39"/>
      <c r="K234" s="39"/>
      <c r="L234" s="42"/>
      <c r="M234" s="197"/>
      <c r="N234" s="19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168</v>
      </c>
      <c r="AU234" s="20" t="s">
        <v>177</v>
      </c>
    </row>
    <row r="235" spans="1:65" s="13" customFormat="1" x14ac:dyDescent="0.2">
      <c r="B235" s="199"/>
      <c r="C235" s="200"/>
      <c r="D235" s="201" t="s">
        <v>170</v>
      </c>
      <c r="E235" s="202" t="s">
        <v>19</v>
      </c>
      <c r="F235" s="203" t="s">
        <v>929</v>
      </c>
      <c r="G235" s="200"/>
      <c r="H235" s="202" t="s">
        <v>19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170</v>
      </c>
      <c r="AU235" s="209" t="s">
        <v>177</v>
      </c>
      <c r="AV235" s="13" t="s">
        <v>82</v>
      </c>
      <c r="AW235" s="13" t="s">
        <v>35</v>
      </c>
      <c r="AX235" s="13" t="s">
        <v>75</v>
      </c>
      <c r="AY235" s="209" t="s">
        <v>159</v>
      </c>
    </row>
    <row r="236" spans="1:65" s="14" customFormat="1" x14ac:dyDescent="0.2">
      <c r="B236" s="210"/>
      <c r="C236" s="211"/>
      <c r="D236" s="201" t="s">
        <v>170</v>
      </c>
      <c r="E236" s="212" t="s">
        <v>19</v>
      </c>
      <c r="F236" s="213" t="s">
        <v>84</v>
      </c>
      <c r="G236" s="211"/>
      <c r="H236" s="214">
        <v>2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170</v>
      </c>
      <c r="AU236" s="220" t="s">
        <v>177</v>
      </c>
      <c r="AV236" s="14" t="s">
        <v>84</v>
      </c>
      <c r="AW236" s="14" t="s">
        <v>35</v>
      </c>
      <c r="AX236" s="14" t="s">
        <v>82</v>
      </c>
      <c r="AY236" s="220" t="s">
        <v>159</v>
      </c>
    </row>
    <row r="237" spans="1:65" s="2" customFormat="1" ht="21.75" customHeight="1" x14ac:dyDescent="0.2">
      <c r="A237" s="37"/>
      <c r="B237" s="38"/>
      <c r="C237" s="181" t="s">
        <v>352</v>
      </c>
      <c r="D237" s="181" t="s">
        <v>161</v>
      </c>
      <c r="E237" s="182" t="s">
        <v>930</v>
      </c>
      <c r="F237" s="183" t="s">
        <v>931</v>
      </c>
      <c r="G237" s="184" t="s">
        <v>801</v>
      </c>
      <c r="H237" s="185">
        <v>6</v>
      </c>
      <c r="I237" s="186"/>
      <c r="J237" s="187">
        <f>ROUND(I237*H237,2)</f>
        <v>0</v>
      </c>
      <c r="K237" s="183" t="s">
        <v>165</v>
      </c>
      <c r="L237" s="42"/>
      <c r="M237" s="188" t="s">
        <v>19</v>
      </c>
      <c r="N237" s="189" t="s">
        <v>46</v>
      </c>
      <c r="O237" s="67"/>
      <c r="P237" s="190">
        <f>O237*H237</f>
        <v>0</v>
      </c>
      <c r="Q237" s="190">
        <v>1.466664E-2</v>
      </c>
      <c r="R237" s="190">
        <f>Q237*H237</f>
        <v>8.7999839999999996E-2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269</v>
      </c>
      <c r="AT237" s="192" t="s">
        <v>161</v>
      </c>
      <c r="AU237" s="192" t="s">
        <v>177</v>
      </c>
      <c r="AY237" s="20" t="s">
        <v>159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20" t="s">
        <v>82</v>
      </c>
      <c r="BK237" s="193">
        <f>ROUND(I237*H237,2)</f>
        <v>0</v>
      </c>
      <c r="BL237" s="20" t="s">
        <v>269</v>
      </c>
      <c r="BM237" s="192" t="s">
        <v>932</v>
      </c>
    </row>
    <row r="238" spans="1:65" s="2" customFormat="1" x14ac:dyDescent="0.2">
      <c r="A238" s="37"/>
      <c r="B238" s="38"/>
      <c r="C238" s="39"/>
      <c r="D238" s="194" t="s">
        <v>168</v>
      </c>
      <c r="E238" s="39"/>
      <c r="F238" s="195" t="s">
        <v>933</v>
      </c>
      <c r="G238" s="39"/>
      <c r="H238" s="39"/>
      <c r="I238" s="196"/>
      <c r="J238" s="39"/>
      <c r="K238" s="39"/>
      <c r="L238" s="42"/>
      <c r="M238" s="197"/>
      <c r="N238" s="198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168</v>
      </c>
      <c r="AU238" s="20" t="s">
        <v>177</v>
      </c>
    </row>
    <row r="239" spans="1:65" s="13" customFormat="1" x14ac:dyDescent="0.2">
      <c r="B239" s="199"/>
      <c r="C239" s="200"/>
      <c r="D239" s="201" t="s">
        <v>170</v>
      </c>
      <c r="E239" s="202" t="s">
        <v>19</v>
      </c>
      <c r="F239" s="203" t="s">
        <v>934</v>
      </c>
      <c r="G239" s="200"/>
      <c r="H239" s="202" t="s">
        <v>19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170</v>
      </c>
      <c r="AU239" s="209" t="s">
        <v>177</v>
      </c>
      <c r="AV239" s="13" t="s">
        <v>82</v>
      </c>
      <c r="AW239" s="13" t="s">
        <v>35</v>
      </c>
      <c r="AX239" s="13" t="s">
        <v>75</v>
      </c>
      <c r="AY239" s="209" t="s">
        <v>159</v>
      </c>
    </row>
    <row r="240" spans="1:65" s="14" customFormat="1" x14ac:dyDescent="0.2">
      <c r="B240" s="210"/>
      <c r="C240" s="211"/>
      <c r="D240" s="201" t="s">
        <v>170</v>
      </c>
      <c r="E240" s="212" t="s">
        <v>19</v>
      </c>
      <c r="F240" s="213" t="s">
        <v>197</v>
      </c>
      <c r="G240" s="211"/>
      <c r="H240" s="214">
        <v>6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170</v>
      </c>
      <c r="AU240" s="220" t="s">
        <v>177</v>
      </c>
      <c r="AV240" s="14" t="s">
        <v>84</v>
      </c>
      <c r="AW240" s="14" t="s">
        <v>35</v>
      </c>
      <c r="AX240" s="14" t="s">
        <v>82</v>
      </c>
      <c r="AY240" s="220" t="s">
        <v>159</v>
      </c>
    </row>
    <row r="241" spans="1:65" s="2" customFormat="1" ht="16.5" customHeight="1" x14ac:dyDescent="0.2">
      <c r="A241" s="37"/>
      <c r="B241" s="38"/>
      <c r="C241" s="181" t="s">
        <v>357</v>
      </c>
      <c r="D241" s="181" t="s">
        <v>161</v>
      </c>
      <c r="E241" s="182" t="s">
        <v>935</v>
      </c>
      <c r="F241" s="183" t="s">
        <v>936</v>
      </c>
      <c r="G241" s="184" t="s">
        <v>364</v>
      </c>
      <c r="H241" s="185">
        <v>1</v>
      </c>
      <c r="I241" s="186"/>
      <c r="J241" s="187">
        <f>ROUND(I241*H241,2)</f>
        <v>0</v>
      </c>
      <c r="K241" s="183" t="s">
        <v>19</v>
      </c>
      <c r="L241" s="42"/>
      <c r="M241" s="188" t="s">
        <v>19</v>
      </c>
      <c r="N241" s="189" t="s">
        <v>46</v>
      </c>
      <c r="O241" s="67"/>
      <c r="P241" s="190">
        <f>O241*H241</f>
        <v>0</v>
      </c>
      <c r="Q241" s="190">
        <v>0</v>
      </c>
      <c r="R241" s="190">
        <f>Q241*H241</f>
        <v>0</v>
      </c>
      <c r="S241" s="190">
        <v>0</v>
      </c>
      <c r="T241" s="19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92" t="s">
        <v>166</v>
      </c>
      <c r="AT241" s="192" t="s">
        <v>161</v>
      </c>
      <c r="AU241" s="192" t="s">
        <v>177</v>
      </c>
      <c r="AY241" s="20" t="s">
        <v>159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20" t="s">
        <v>82</v>
      </c>
      <c r="BK241" s="193">
        <f>ROUND(I241*H241,2)</f>
        <v>0</v>
      </c>
      <c r="BL241" s="20" t="s">
        <v>166</v>
      </c>
      <c r="BM241" s="192" t="s">
        <v>937</v>
      </c>
    </row>
    <row r="242" spans="1:65" s="2" customFormat="1" ht="16.5" customHeight="1" x14ac:dyDescent="0.2">
      <c r="A242" s="37"/>
      <c r="B242" s="38"/>
      <c r="C242" s="181" t="s">
        <v>344</v>
      </c>
      <c r="D242" s="181" t="s">
        <v>161</v>
      </c>
      <c r="E242" s="182" t="s">
        <v>938</v>
      </c>
      <c r="F242" s="183" t="s">
        <v>939</v>
      </c>
      <c r="G242" s="184" t="s">
        <v>364</v>
      </c>
      <c r="H242" s="185">
        <v>2</v>
      </c>
      <c r="I242" s="186"/>
      <c r="J242" s="187">
        <f>ROUND(I242*H242,2)</f>
        <v>0</v>
      </c>
      <c r="K242" s="183" t="s">
        <v>19</v>
      </c>
      <c r="L242" s="42"/>
      <c r="M242" s="188" t="s">
        <v>19</v>
      </c>
      <c r="N242" s="189" t="s">
        <v>46</v>
      </c>
      <c r="O242" s="67"/>
      <c r="P242" s="190">
        <f>O242*H242</f>
        <v>0</v>
      </c>
      <c r="Q242" s="190">
        <v>0</v>
      </c>
      <c r="R242" s="190">
        <f>Q242*H242</f>
        <v>0</v>
      </c>
      <c r="S242" s="190">
        <v>0</v>
      </c>
      <c r="T242" s="19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92" t="s">
        <v>166</v>
      </c>
      <c r="AT242" s="192" t="s">
        <v>161</v>
      </c>
      <c r="AU242" s="192" t="s">
        <v>177</v>
      </c>
      <c r="AY242" s="20" t="s">
        <v>159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20" t="s">
        <v>82</v>
      </c>
      <c r="BK242" s="193">
        <f>ROUND(I242*H242,2)</f>
        <v>0</v>
      </c>
      <c r="BL242" s="20" t="s">
        <v>166</v>
      </c>
      <c r="BM242" s="192" t="s">
        <v>880</v>
      </c>
    </row>
    <row r="243" spans="1:65" s="2" customFormat="1" ht="16.5" customHeight="1" x14ac:dyDescent="0.2">
      <c r="A243" s="37"/>
      <c r="B243" s="38"/>
      <c r="C243" s="181" t="s">
        <v>368</v>
      </c>
      <c r="D243" s="181" t="s">
        <v>161</v>
      </c>
      <c r="E243" s="182" t="s">
        <v>940</v>
      </c>
      <c r="F243" s="183" t="s">
        <v>941</v>
      </c>
      <c r="G243" s="184" t="s">
        <v>801</v>
      </c>
      <c r="H243" s="185">
        <v>1</v>
      </c>
      <c r="I243" s="186"/>
      <c r="J243" s="187">
        <f>ROUND(I243*H243,2)</f>
        <v>0</v>
      </c>
      <c r="K243" s="183" t="s">
        <v>19</v>
      </c>
      <c r="L243" s="42"/>
      <c r="M243" s="188" t="s">
        <v>19</v>
      </c>
      <c r="N243" s="189" t="s">
        <v>46</v>
      </c>
      <c r="O243" s="67"/>
      <c r="P243" s="190">
        <f>O243*H243</f>
        <v>0</v>
      </c>
      <c r="Q243" s="190">
        <v>0</v>
      </c>
      <c r="R243" s="190">
        <f>Q243*H243</f>
        <v>0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166</v>
      </c>
      <c r="AT243" s="192" t="s">
        <v>161</v>
      </c>
      <c r="AU243" s="192" t="s">
        <v>177</v>
      </c>
      <c r="AY243" s="20" t="s">
        <v>159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20" t="s">
        <v>82</v>
      </c>
      <c r="BK243" s="193">
        <f>ROUND(I243*H243,2)</f>
        <v>0</v>
      </c>
      <c r="BL243" s="20" t="s">
        <v>166</v>
      </c>
      <c r="BM243" s="192" t="s">
        <v>942</v>
      </c>
    </row>
    <row r="244" spans="1:65" s="2" customFormat="1" ht="16.5" customHeight="1" x14ac:dyDescent="0.2">
      <c r="A244" s="37"/>
      <c r="B244" s="38"/>
      <c r="C244" s="181" t="s">
        <v>371</v>
      </c>
      <c r="D244" s="181" t="s">
        <v>161</v>
      </c>
      <c r="E244" s="182" t="s">
        <v>943</v>
      </c>
      <c r="F244" s="183" t="s">
        <v>944</v>
      </c>
      <c r="G244" s="184" t="s">
        <v>364</v>
      </c>
      <c r="H244" s="185">
        <v>6</v>
      </c>
      <c r="I244" s="186"/>
      <c r="J244" s="187">
        <f>ROUND(I244*H244,2)</f>
        <v>0</v>
      </c>
      <c r="K244" s="183" t="s">
        <v>165</v>
      </c>
      <c r="L244" s="42"/>
      <c r="M244" s="188" t="s">
        <v>19</v>
      </c>
      <c r="N244" s="189" t="s">
        <v>46</v>
      </c>
      <c r="O244" s="67"/>
      <c r="P244" s="190">
        <f>O244*H244</f>
        <v>0</v>
      </c>
      <c r="Q244" s="190">
        <v>5.9570000000000001E-5</v>
      </c>
      <c r="R244" s="190">
        <f>Q244*H244</f>
        <v>3.5742E-4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269</v>
      </c>
      <c r="AT244" s="192" t="s">
        <v>161</v>
      </c>
      <c r="AU244" s="192" t="s">
        <v>177</v>
      </c>
      <c r="AY244" s="20" t="s">
        <v>159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82</v>
      </c>
      <c r="BK244" s="193">
        <f>ROUND(I244*H244,2)</f>
        <v>0</v>
      </c>
      <c r="BL244" s="20" t="s">
        <v>269</v>
      </c>
      <c r="BM244" s="192" t="s">
        <v>945</v>
      </c>
    </row>
    <row r="245" spans="1:65" s="2" customFormat="1" x14ac:dyDescent="0.2">
      <c r="A245" s="37"/>
      <c r="B245" s="38"/>
      <c r="C245" s="39"/>
      <c r="D245" s="194" t="s">
        <v>168</v>
      </c>
      <c r="E245" s="39"/>
      <c r="F245" s="195" t="s">
        <v>946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168</v>
      </c>
      <c r="AU245" s="20" t="s">
        <v>177</v>
      </c>
    </row>
    <row r="246" spans="1:65" s="13" customFormat="1" x14ac:dyDescent="0.2">
      <c r="B246" s="199"/>
      <c r="C246" s="200"/>
      <c r="D246" s="201" t="s">
        <v>170</v>
      </c>
      <c r="E246" s="202" t="s">
        <v>19</v>
      </c>
      <c r="F246" s="203" t="s">
        <v>864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177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4" customFormat="1" x14ac:dyDescent="0.2">
      <c r="B247" s="210"/>
      <c r="C247" s="211"/>
      <c r="D247" s="201" t="s">
        <v>170</v>
      </c>
      <c r="E247" s="212" t="s">
        <v>19</v>
      </c>
      <c r="F247" s="213" t="s">
        <v>947</v>
      </c>
      <c r="G247" s="211"/>
      <c r="H247" s="214">
        <v>6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170</v>
      </c>
      <c r="AU247" s="220" t="s">
        <v>177</v>
      </c>
      <c r="AV247" s="14" t="s">
        <v>84</v>
      </c>
      <c r="AW247" s="14" t="s">
        <v>35</v>
      </c>
      <c r="AX247" s="14" t="s">
        <v>82</v>
      </c>
      <c r="AY247" s="220" t="s">
        <v>159</v>
      </c>
    </row>
    <row r="248" spans="1:65" s="2" customFormat="1" ht="16.5" customHeight="1" x14ac:dyDescent="0.2">
      <c r="A248" s="37"/>
      <c r="B248" s="38"/>
      <c r="C248" s="181" t="s">
        <v>378</v>
      </c>
      <c r="D248" s="181" t="s">
        <v>161</v>
      </c>
      <c r="E248" s="182" t="s">
        <v>948</v>
      </c>
      <c r="F248" s="183" t="s">
        <v>949</v>
      </c>
      <c r="G248" s="184" t="s">
        <v>364</v>
      </c>
      <c r="H248" s="185">
        <v>1</v>
      </c>
      <c r="I248" s="186"/>
      <c r="J248" s="187">
        <f>ROUND(I248*H248,2)</f>
        <v>0</v>
      </c>
      <c r="K248" s="183" t="s">
        <v>165</v>
      </c>
      <c r="L248" s="42"/>
      <c r="M248" s="188" t="s">
        <v>19</v>
      </c>
      <c r="N248" s="189" t="s">
        <v>46</v>
      </c>
      <c r="O248" s="67"/>
      <c r="P248" s="190">
        <f>O248*H248</f>
        <v>0</v>
      </c>
      <c r="Q248" s="190">
        <v>2.3125399999999999E-4</v>
      </c>
      <c r="R248" s="190">
        <f>Q248*H248</f>
        <v>2.3125399999999999E-4</v>
      </c>
      <c r="S248" s="190">
        <v>0</v>
      </c>
      <c r="T248" s="19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2" t="s">
        <v>269</v>
      </c>
      <c r="AT248" s="192" t="s">
        <v>161</v>
      </c>
      <c r="AU248" s="192" t="s">
        <v>177</v>
      </c>
      <c r="AY248" s="20" t="s">
        <v>159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20" t="s">
        <v>82</v>
      </c>
      <c r="BK248" s="193">
        <f>ROUND(I248*H248,2)</f>
        <v>0</v>
      </c>
      <c r="BL248" s="20" t="s">
        <v>269</v>
      </c>
      <c r="BM248" s="192" t="s">
        <v>950</v>
      </c>
    </row>
    <row r="249" spans="1:65" s="2" customFormat="1" x14ac:dyDescent="0.2">
      <c r="A249" s="37"/>
      <c r="B249" s="38"/>
      <c r="C249" s="39"/>
      <c r="D249" s="194" t="s">
        <v>168</v>
      </c>
      <c r="E249" s="39"/>
      <c r="F249" s="195" t="s">
        <v>951</v>
      </c>
      <c r="G249" s="39"/>
      <c r="H249" s="39"/>
      <c r="I249" s="196"/>
      <c r="J249" s="39"/>
      <c r="K249" s="39"/>
      <c r="L249" s="42"/>
      <c r="M249" s="197"/>
      <c r="N249" s="198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168</v>
      </c>
      <c r="AU249" s="20" t="s">
        <v>177</v>
      </c>
    </row>
    <row r="250" spans="1:65" s="13" customFormat="1" x14ac:dyDescent="0.2">
      <c r="B250" s="199"/>
      <c r="C250" s="200"/>
      <c r="D250" s="201" t="s">
        <v>170</v>
      </c>
      <c r="E250" s="202" t="s">
        <v>19</v>
      </c>
      <c r="F250" s="203" t="s">
        <v>952</v>
      </c>
      <c r="G250" s="200"/>
      <c r="H250" s="202" t="s">
        <v>19</v>
      </c>
      <c r="I250" s="204"/>
      <c r="J250" s="200"/>
      <c r="K250" s="200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170</v>
      </c>
      <c r="AU250" s="209" t="s">
        <v>177</v>
      </c>
      <c r="AV250" s="13" t="s">
        <v>82</v>
      </c>
      <c r="AW250" s="13" t="s">
        <v>35</v>
      </c>
      <c r="AX250" s="13" t="s">
        <v>75</v>
      </c>
      <c r="AY250" s="209" t="s">
        <v>159</v>
      </c>
    </row>
    <row r="251" spans="1:65" s="14" customFormat="1" x14ac:dyDescent="0.2">
      <c r="B251" s="210"/>
      <c r="C251" s="211"/>
      <c r="D251" s="201" t="s">
        <v>170</v>
      </c>
      <c r="E251" s="212" t="s">
        <v>19</v>
      </c>
      <c r="F251" s="213" t="s">
        <v>82</v>
      </c>
      <c r="G251" s="211"/>
      <c r="H251" s="214">
        <v>1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170</v>
      </c>
      <c r="AU251" s="220" t="s">
        <v>177</v>
      </c>
      <c r="AV251" s="14" t="s">
        <v>84</v>
      </c>
      <c r="AW251" s="14" t="s">
        <v>35</v>
      </c>
      <c r="AX251" s="14" t="s">
        <v>82</v>
      </c>
      <c r="AY251" s="220" t="s">
        <v>159</v>
      </c>
    </row>
    <row r="252" spans="1:65" s="2" customFormat="1" ht="16.5" customHeight="1" x14ac:dyDescent="0.2">
      <c r="A252" s="37"/>
      <c r="B252" s="38"/>
      <c r="C252" s="181" t="s">
        <v>384</v>
      </c>
      <c r="D252" s="181" t="s">
        <v>161</v>
      </c>
      <c r="E252" s="182" t="s">
        <v>953</v>
      </c>
      <c r="F252" s="183" t="s">
        <v>954</v>
      </c>
      <c r="G252" s="184" t="s">
        <v>364</v>
      </c>
      <c r="H252" s="185">
        <v>1</v>
      </c>
      <c r="I252" s="186"/>
      <c r="J252" s="187">
        <f>ROUND(I252*H252,2)</f>
        <v>0</v>
      </c>
      <c r="K252" s="183" t="s">
        <v>165</v>
      </c>
      <c r="L252" s="42"/>
      <c r="M252" s="188" t="s">
        <v>19</v>
      </c>
      <c r="N252" s="189" t="s">
        <v>46</v>
      </c>
      <c r="O252" s="67"/>
      <c r="P252" s="190">
        <f>O252*H252</f>
        <v>0</v>
      </c>
      <c r="Q252" s="190">
        <v>5.7956999999999996E-4</v>
      </c>
      <c r="R252" s="190">
        <f>Q252*H252</f>
        <v>5.7956999999999996E-4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269</v>
      </c>
      <c r="AT252" s="192" t="s">
        <v>161</v>
      </c>
      <c r="AU252" s="192" t="s">
        <v>177</v>
      </c>
      <c r="AY252" s="20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82</v>
      </c>
      <c r="BK252" s="193">
        <f>ROUND(I252*H252,2)</f>
        <v>0</v>
      </c>
      <c r="BL252" s="20" t="s">
        <v>269</v>
      </c>
      <c r="BM252" s="192" t="s">
        <v>955</v>
      </c>
    </row>
    <row r="253" spans="1:65" s="2" customFormat="1" x14ac:dyDescent="0.2">
      <c r="A253" s="37"/>
      <c r="B253" s="38"/>
      <c r="C253" s="39"/>
      <c r="D253" s="194" t="s">
        <v>168</v>
      </c>
      <c r="E253" s="39"/>
      <c r="F253" s="195" t="s">
        <v>956</v>
      </c>
      <c r="G253" s="39"/>
      <c r="H253" s="39"/>
      <c r="I253" s="196"/>
      <c r="J253" s="39"/>
      <c r="K253" s="39"/>
      <c r="L253" s="42"/>
      <c r="M253" s="197"/>
      <c r="N253" s="198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168</v>
      </c>
      <c r="AU253" s="20" t="s">
        <v>177</v>
      </c>
    </row>
    <row r="254" spans="1:65" s="13" customFormat="1" x14ac:dyDescent="0.2">
      <c r="B254" s="199"/>
      <c r="C254" s="200"/>
      <c r="D254" s="201" t="s">
        <v>170</v>
      </c>
      <c r="E254" s="202" t="s">
        <v>19</v>
      </c>
      <c r="F254" s="203" t="s">
        <v>957</v>
      </c>
      <c r="G254" s="200"/>
      <c r="H254" s="202" t="s">
        <v>19</v>
      </c>
      <c r="I254" s="204"/>
      <c r="J254" s="200"/>
      <c r="K254" s="200"/>
      <c r="L254" s="205"/>
      <c r="M254" s="206"/>
      <c r="N254" s="207"/>
      <c r="O254" s="207"/>
      <c r="P254" s="207"/>
      <c r="Q254" s="207"/>
      <c r="R254" s="207"/>
      <c r="S254" s="207"/>
      <c r="T254" s="208"/>
      <c r="AT254" s="209" t="s">
        <v>170</v>
      </c>
      <c r="AU254" s="209" t="s">
        <v>177</v>
      </c>
      <c r="AV254" s="13" t="s">
        <v>82</v>
      </c>
      <c r="AW254" s="13" t="s">
        <v>35</v>
      </c>
      <c r="AX254" s="13" t="s">
        <v>75</v>
      </c>
      <c r="AY254" s="209" t="s">
        <v>159</v>
      </c>
    </row>
    <row r="255" spans="1:65" s="14" customFormat="1" x14ac:dyDescent="0.2">
      <c r="B255" s="210"/>
      <c r="C255" s="211"/>
      <c r="D255" s="201" t="s">
        <v>170</v>
      </c>
      <c r="E255" s="212" t="s">
        <v>19</v>
      </c>
      <c r="F255" s="213" t="s">
        <v>82</v>
      </c>
      <c r="G255" s="211"/>
      <c r="H255" s="214">
        <v>1</v>
      </c>
      <c r="I255" s="215"/>
      <c r="J255" s="211"/>
      <c r="K255" s="211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170</v>
      </c>
      <c r="AU255" s="220" t="s">
        <v>177</v>
      </c>
      <c r="AV255" s="14" t="s">
        <v>84</v>
      </c>
      <c r="AW255" s="14" t="s">
        <v>35</v>
      </c>
      <c r="AX255" s="14" t="s">
        <v>82</v>
      </c>
      <c r="AY255" s="220" t="s">
        <v>159</v>
      </c>
    </row>
    <row r="256" spans="1:65" s="2" customFormat="1" ht="16.5" customHeight="1" x14ac:dyDescent="0.2">
      <c r="A256" s="37"/>
      <c r="B256" s="38"/>
      <c r="C256" s="181" t="s">
        <v>391</v>
      </c>
      <c r="D256" s="181" t="s">
        <v>161</v>
      </c>
      <c r="E256" s="182" t="s">
        <v>958</v>
      </c>
      <c r="F256" s="183" t="s">
        <v>959</v>
      </c>
      <c r="G256" s="184" t="s">
        <v>364</v>
      </c>
      <c r="H256" s="185">
        <v>1</v>
      </c>
      <c r="I256" s="186"/>
      <c r="J256" s="187">
        <f>ROUND(I256*H256,2)</f>
        <v>0</v>
      </c>
      <c r="K256" s="183" t="s">
        <v>165</v>
      </c>
      <c r="L256" s="42"/>
      <c r="M256" s="188" t="s">
        <v>19</v>
      </c>
      <c r="N256" s="189" t="s">
        <v>46</v>
      </c>
      <c r="O256" s="67"/>
      <c r="P256" s="190">
        <f>O256*H256</f>
        <v>0</v>
      </c>
      <c r="Q256" s="190">
        <v>7.7957000000000005E-4</v>
      </c>
      <c r="R256" s="190">
        <f>Q256*H256</f>
        <v>7.7957000000000005E-4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269</v>
      </c>
      <c r="AT256" s="192" t="s">
        <v>161</v>
      </c>
      <c r="AU256" s="192" t="s">
        <v>177</v>
      </c>
      <c r="AY256" s="20" t="s">
        <v>159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20" t="s">
        <v>82</v>
      </c>
      <c r="BK256" s="193">
        <f>ROUND(I256*H256,2)</f>
        <v>0</v>
      </c>
      <c r="BL256" s="20" t="s">
        <v>269</v>
      </c>
      <c r="BM256" s="192" t="s">
        <v>960</v>
      </c>
    </row>
    <row r="257" spans="1:65" s="2" customFormat="1" x14ac:dyDescent="0.2">
      <c r="A257" s="37"/>
      <c r="B257" s="38"/>
      <c r="C257" s="39"/>
      <c r="D257" s="194" t="s">
        <v>168</v>
      </c>
      <c r="E257" s="39"/>
      <c r="F257" s="195" t="s">
        <v>961</v>
      </c>
      <c r="G257" s="39"/>
      <c r="H257" s="39"/>
      <c r="I257" s="196"/>
      <c r="J257" s="39"/>
      <c r="K257" s="39"/>
      <c r="L257" s="42"/>
      <c r="M257" s="197"/>
      <c r="N257" s="198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168</v>
      </c>
      <c r="AU257" s="20" t="s">
        <v>177</v>
      </c>
    </row>
    <row r="258" spans="1:65" s="13" customFormat="1" x14ac:dyDescent="0.2">
      <c r="B258" s="199"/>
      <c r="C258" s="200"/>
      <c r="D258" s="201" t="s">
        <v>170</v>
      </c>
      <c r="E258" s="202" t="s">
        <v>19</v>
      </c>
      <c r="F258" s="203" t="s">
        <v>962</v>
      </c>
      <c r="G258" s="200"/>
      <c r="H258" s="202" t="s">
        <v>19</v>
      </c>
      <c r="I258" s="204"/>
      <c r="J258" s="200"/>
      <c r="K258" s="200"/>
      <c r="L258" s="205"/>
      <c r="M258" s="206"/>
      <c r="N258" s="207"/>
      <c r="O258" s="207"/>
      <c r="P258" s="207"/>
      <c r="Q258" s="207"/>
      <c r="R258" s="207"/>
      <c r="S258" s="207"/>
      <c r="T258" s="208"/>
      <c r="AT258" s="209" t="s">
        <v>170</v>
      </c>
      <c r="AU258" s="209" t="s">
        <v>177</v>
      </c>
      <c r="AV258" s="13" t="s">
        <v>82</v>
      </c>
      <c r="AW258" s="13" t="s">
        <v>35</v>
      </c>
      <c r="AX258" s="13" t="s">
        <v>75</v>
      </c>
      <c r="AY258" s="209" t="s">
        <v>159</v>
      </c>
    </row>
    <row r="259" spans="1:65" s="14" customFormat="1" x14ac:dyDescent="0.2">
      <c r="B259" s="210"/>
      <c r="C259" s="211"/>
      <c r="D259" s="201" t="s">
        <v>170</v>
      </c>
      <c r="E259" s="212" t="s">
        <v>19</v>
      </c>
      <c r="F259" s="213" t="s">
        <v>82</v>
      </c>
      <c r="G259" s="211"/>
      <c r="H259" s="214">
        <v>1</v>
      </c>
      <c r="I259" s="215"/>
      <c r="J259" s="211"/>
      <c r="K259" s="211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170</v>
      </c>
      <c r="AU259" s="220" t="s">
        <v>177</v>
      </c>
      <c r="AV259" s="14" t="s">
        <v>84</v>
      </c>
      <c r="AW259" s="14" t="s">
        <v>35</v>
      </c>
      <c r="AX259" s="14" t="s">
        <v>82</v>
      </c>
      <c r="AY259" s="220" t="s">
        <v>159</v>
      </c>
    </row>
    <row r="260" spans="1:65" s="2" customFormat="1" ht="16.5" customHeight="1" x14ac:dyDescent="0.2">
      <c r="A260" s="37"/>
      <c r="B260" s="38"/>
      <c r="C260" s="181" t="s">
        <v>553</v>
      </c>
      <c r="D260" s="181" t="s">
        <v>161</v>
      </c>
      <c r="E260" s="182" t="s">
        <v>963</v>
      </c>
      <c r="F260" s="183" t="s">
        <v>964</v>
      </c>
      <c r="G260" s="184" t="s">
        <v>364</v>
      </c>
      <c r="H260" s="185">
        <v>1</v>
      </c>
      <c r="I260" s="186"/>
      <c r="J260" s="187">
        <f>ROUND(I260*H260,2)</f>
        <v>0</v>
      </c>
      <c r="K260" s="183" t="s">
        <v>165</v>
      </c>
      <c r="L260" s="42"/>
      <c r="M260" s="188" t="s">
        <v>19</v>
      </c>
      <c r="N260" s="189" t="s">
        <v>46</v>
      </c>
      <c r="O260" s="67"/>
      <c r="P260" s="190">
        <f>O260*H260</f>
        <v>0</v>
      </c>
      <c r="Q260" s="190">
        <v>1.921E-3</v>
      </c>
      <c r="R260" s="190">
        <f>Q260*H260</f>
        <v>1.921E-3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269</v>
      </c>
      <c r="AT260" s="192" t="s">
        <v>161</v>
      </c>
      <c r="AU260" s="192" t="s">
        <v>177</v>
      </c>
      <c r="AY260" s="20" t="s">
        <v>159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20" t="s">
        <v>82</v>
      </c>
      <c r="BK260" s="193">
        <f>ROUND(I260*H260,2)</f>
        <v>0</v>
      </c>
      <c r="BL260" s="20" t="s">
        <v>269</v>
      </c>
      <c r="BM260" s="192" t="s">
        <v>965</v>
      </c>
    </row>
    <row r="261" spans="1:65" s="2" customFormat="1" x14ac:dyDescent="0.2">
      <c r="A261" s="37"/>
      <c r="B261" s="38"/>
      <c r="C261" s="39"/>
      <c r="D261" s="194" t="s">
        <v>168</v>
      </c>
      <c r="E261" s="39"/>
      <c r="F261" s="195" t="s">
        <v>966</v>
      </c>
      <c r="G261" s="39"/>
      <c r="H261" s="39"/>
      <c r="I261" s="196"/>
      <c r="J261" s="39"/>
      <c r="K261" s="39"/>
      <c r="L261" s="42"/>
      <c r="M261" s="197"/>
      <c r="N261" s="198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168</v>
      </c>
      <c r="AU261" s="20" t="s">
        <v>177</v>
      </c>
    </row>
    <row r="262" spans="1:65" s="13" customFormat="1" x14ac:dyDescent="0.2">
      <c r="B262" s="199"/>
      <c r="C262" s="200"/>
      <c r="D262" s="201" t="s">
        <v>170</v>
      </c>
      <c r="E262" s="202" t="s">
        <v>19</v>
      </c>
      <c r="F262" s="203" t="s">
        <v>897</v>
      </c>
      <c r="G262" s="200"/>
      <c r="H262" s="202" t="s">
        <v>19</v>
      </c>
      <c r="I262" s="204"/>
      <c r="J262" s="200"/>
      <c r="K262" s="200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170</v>
      </c>
      <c r="AU262" s="209" t="s">
        <v>177</v>
      </c>
      <c r="AV262" s="13" t="s">
        <v>82</v>
      </c>
      <c r="AW262" s="13" t="s">
        <v>35</v>
      </c>
      <c r="AX262" s="13" t="s">
        <v>75</v>
      </c>
      <c r="AY262" s="209" t="s">
        <v>159</v>
      </c>
    </row>
    <row r="263" spans="1:65" s="14" customFormat="1" x14ac:dyDescent="0.2">
      <c r="B263" s="210"/>
      <c r="C263" s="211"/>
      <c r="D263" s="201" t="s">
        <v>170</v>
      </c>
      <c r="E263" s="212" t="s">
        <v>19</v>
      </c>
      <c r="F263" s="213" t="s">
        <v>82</v>
      </c>
      <c r="G263" s="211"/>
      <c r="H263" s="214">
        <v>1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170</v>
      </c>
      <c r="AU263" s="220" t="s">
        <v>177</v>
      </c>
      <c r="AV263" s="14" t="s">
        <v>84</v>
      </c>
      <c r="AW263" s="14" t="s">
        <v>35</v>
      </c>
      <c r="AX263" s="14" t="s">
        <v>82</v>
      </c>
      <c r="AY263" s="220" t="s">
        <v>159</v>
      </c>
    </row>
    <row r="264" spans="1:65" s="2" customFormat="1" ht="16.5" customHeight="1" x14ac:dyDescent="0.2">
      <c r="A264" s="37"/>
      <c r="B264" s="38"/>
      <c r="C264" s="181" t="s">
        <v>755</v>
      </c>
      <c r="D264" s="181" t="s">
        <v>161</v>
      </c>
      <c r="E264" s="182" t="s">
        <v>967</v>
      </c>
      <c r="F264" s="183" t="s">
        <v>968</v>
      </c>
      <c r="G264" s="184" t="s">
        <v>364</v>
      </c>
      <c r="H264" s="185">
        <v>8</v>
      </c>
      <c r="I264" s="186"/>
      <c r="J264" s="187">
        <f>ROUND(I264*H264,2)</f>
        <v>0</v>
      </c>
      <c r="K264" s="183" t="s">
        <v>165</v>
      </c>
      <c r="L264" s="42"/>
      <c r="M264" s="188" t="s">
        <v>19</v>
      </c>
      <c r="N264" s="189" t="s">
        <v>46</v>
      </c>
      <c r="O264" s="67"/>
      <c r="P264" s="190">
        <f>O264*H264</f>
        <v>0</v>
      </c>
      <c r="Q264" s="190">
        <v>2.1956999999999999E-4</v>
      </c>
      <c r="R264" s="190">
        <f>Q264*H264</f>
        <v>1.7565599999999999E-3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269</v>
      </c>
      <c r="AT264" s="192" t="s">
        <v>161</v>
      </c>
      <c r="AU264" s="192" t="s">
        <v>177</v>
      </c>
      <c r="AY264" s="20" t="s">
        <v>159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82</v>
      </c>
      <c r="BK264" s="193">
        <f>ROUND(I264*H264,2)</f>
        <v>0</v>
      </c>
      <c r="BL264" s="20" t="s">
        <v>269</v>
      </c>
      <c r="BM264" s="192" t="s">
        <v>969</v>
      </c>
    </row>
    <row r="265" spans="1:65" s="2" customFormat="1" x14ac:dyDescent="0.2">
      <c r="A265" s="37"/>
      <c r="B265" s="38"/>
      <c r="C265" s="39"/>
      <c r="D265" s="194" t="s">
        <v>168</v>
      </c>
      <c r="E265" s="39"/>
      <c r="F265" s="195" t="s">
        <v>970</v>
      </c>
      <c r="G265" s="39"/>
      <c r="H265" s="39"/>
      <c r="I265" s="196"/>
      <c r="J265" s="39"/>
      <c r="K265" s="39"/>
      <c r="L265" s="42"/>
      <c r="M265" s="197"/>
      <c r="N265" s="19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168</v>
      </c>
      <c r="AU265" s="20" t="s">
        <v>177</v>
      </c>
    </row>
    <row r="266" spans="1:65" s="13" customFormat="1" x14ac:dyDescent="0.2">
      <c r="B266" s="199"/>
      <c r="C266" s="200"/>
      <c r="D266" s="201" t="s">
        <v>170</v>
      </c>
      <c r="E266" s="202" t="s">
        <v>19</v>
      </c>
      <c r="F266" s="203" t="s">
        <v>971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170</v>
      </c>
      <c r="AU266" s="209" t="s">
        <v>177</v>
      </c>
      <c r="AV266" s="13" t="s">
        <v>82</v>
      </c>
      <c r="AW266" s="13" t="s">
        <v>35</v>
      </c>
      <c r="AX266" s="13" t="s">
        <v>75</v>
      </c>
      <c r="AY266" s="209" t="s">
        <v>159</v>
      </c>
    </row>
    <row r="267" spans="1:65" s="14" customFormat="1" x14ac:dyDescent="0.2">
      <c r="B267" s="210"/>
      <c r="C267" s="211"/>
      <c r="D267" s="201" t="s">
        <v>170</v>
      </c>
      <c r="E267" s="212" t="s">
        <v>19</v>
      </c>
      <c r="F267" s="213" t="s">
        <v>209</v>
      </c>
      <c r="G267" s="211"/>
      <c r="H267" s="214">
        <v>8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170</v>
      </c>
      <c r="AU267" s="220" t="s">
        <v>177</v>
      </c>
      <c r="AV267" s="14" t="s">
        <v>84</v>
      </c>
      <c r="AW267" s="14" t="s">
        <v>35</v>
      </c>
      <c r="AX267" s="14" t="s">
        <v>82</v>
      </c>
      <c r="AY267" s="220" t="s">
        <v>159</v>
      </c>
    </row>
    <row r="268" spans="1:65" s="2" customFormat="1" ht="21.75" customHeight="1" x14ac:dyDescent="0.2">
      <c r="A268" s="37"/>
      <c r="B268" s="38"/>
      <c r="C268" s="181" t="s">
        <v>558</v>
      </c>
      <c r="D268" s="181" t="s">
        <v>161</v>
      </c>
      <c r="E268" s="182" t="s">
        <v>972</v>
      </c>
      <c r="F268" s="183" t="s">
        <v>973</v>
      </c>
      <c r="G268" s="184" t="s">
        <v>364</v>
      </c>
      <c r="H268" s="185">
        <v>1</v>
      </c>
      <c r="I268" s="186"/>
      <c r="J268" s="187">
        <f>ROUND(I268*H268,2)</f>
        <v>0</v>
      </c>
      <c r="K268" s="183" t="s">
        <v>165</v>
      </c>
      <c r="L268" s="42"/>
      <c r="M268" s="188" t="s">
        <v>19</v>
      </c>
      <c r="N268" s="189" t="s">
        <v>46</v>
      </c>
      <c r="O268" s="67"/>
      <c r="P268" s="190">
        <f>O268*H268</f>
        <v>0</v>
      </c>
      <c r="Q268" s="190">
        <v>5.4609999999999997E-3</v>
      </c>
      <c r="R268" s="190">
        <f>Q268*H268</f>
        <v>5.4609999999999997E-3</v>
      </c>
      <c r="S268" s="190">
        <v>0</v>
      </c>
      <c r="T268" s="19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92" t="s">
        <v>269</v>
      </c>
      <c r="AT268" s="192" t="s">
        <v>161</v>
      </c>
      <c r="AU268" s="192" t="s">
        <v>177</v>
      </c>
      <c r="AY268" s="20" t="s">
        <v>159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20" t="s">
        <v>82</v>
      </c>
      <c r="BK268" s="193">
        <f>ROUND(I268*H268,2)</f>
        <v>0</v>
      </c>
      <c r="BL268" s="20" t="s">
        <v>269</v>
      </c>
      <c r="BM268" s="192" t="s">
        <v>974</v>
      </c>
    </row>
    <row r="269" spans="1:65" s="2" customFormat="1" x14ac:dyDescent="0.2">
      <c r="A269" s="37"/>
      <c r="B269" s="38"/>
      <c r="C269" s="39"/>
      <c r="D269" s="194" t="s">
        <v>168</v>
      </c>
      <c r="E269" s="39"/>
      <c r="F269" s="195" t="s">
        <v>975</v>
      </c>
      <c r="G269" s="39"/>
      <c r="H269" s="39"/>
      <c r="I269" s="196"/>
      <c r="J269" s="39"/>
      <c r="K269" s="39"/>
      <c r="L269" s="42"/>
      <c r="M269" s="197"/>
      <c r="N269" s="198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168</v>
      </c>
      <c r="AU269" s="20" t="s">
        <v>177</v>
      </c>
    </row>
    <row r="270" spans="1:65" s="13" customFormat="1" x14ac:dyDescent="0.2">
      <c r="B270" s="199"/>
      <c r="C270" s="200"/>
      <c r="D270" s="201" t="s">
        <v>170</v>
      </c>
      <c r="E270" s="202" t="s">
        <v>19</v>
      </c>
      <c r="F270" s="203" t="s">
        <v>895</v>
      </c>
      <c r="G270" s="200"/>
      <c r="H270" s="202" t="s">
        <v>19</v>
      </c>
      <c r="I270" s="204"/>
      <c r="J270" s="200"/>
      <c r="K270" s="200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170</v>
      </c>
      <c r="AU270" s="209" t="s">
        <v>177</v>
      </c>
      <c r="AV270" s="13" t="s">
        <v>82</v>
      </c>
      <c r="AW270" s="13" t="s">
        <v>35</v>
      </c>
      <c r="AX270" s="13" t="s">
        <v>75</v>
      </c>
      <c r="AY270" s="209" t="s">
        <v>159</v>
      </c>
    </row>
    <row r="271" spans="1:65" s="14" customFormat="1" x14ac:dyDescent="0.2">
      <c r="B271" s="210"/>
      <c r="C271" s="211"/>
      <c r="D271" s="201" t="s">
        <v>170</v>
      </c>
      <c r="E271" s="212" t="s">
        <v>19</v>
      </c>
      <c r="F271" s="213" t="s">
        <v>82</v>
      </c>
      <c r="G271" s="211"/>
      <c r="H271" s="214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170</v>
      </c>
      <c r="AU271" s="220" t="s">
        <v>177</v>
      </c>
      <c r="AV271" s="14" t="s">
        <v>84</v>
      </c>
      <c r="AW271" s="14" t="s">
        <v>35</v>
      </c>
      <c r="AX271" s="14" t="s">
        <v>82</v>
      </c>
      <c r="AY271" s="220" t="s">
        <v>159</v>
      </c>
    </row>
    <row r="272" spans="1:65" s="2" customFormat="1" ht="21.75" customHeight="1" x14ac:dyDescent="0.2">
      <c r="A272" s="37"/>
      <c r="B272" s="38"/>
      <c r="C272" s="181" t="s">
        <v>627</v>
      </c>
      <c r="D272" s="181" t="s">
        <v>161</v>
      </c>
      <c r="E272" s="182" t="s">
        <v>976</v>
      </c>
      <c r="F272" s="183" t="s">
        <v>977</v>
      </c>
      <c r="G272" s="184" t="s">
        <v>364</v>
      </c>
      <c r="H272" s="185">
        <v>1</v>
      </c>
      <c r="I272" s="186"/>
      <c r="J272" s="187">
        <f>ROUND(I272*H272,2)</f>
        <v>0</v>
      </c>
      <c r="K272" s="183" t="s">
        <v>165</v>
      </c>
      <c r="L272" s="42"/>
      <c r="M272" s="188" t="s">
        <v>19</v>
      </c>
      <c r="N272" s="189" t="s">
        <v>46</v>
      </c>
      <c r="O272" s="67"/>
      <c r="P272" s="190">
        <f>O272*H272</f>
        <v>0</v>
      </c>
      <c r="Q272" s="190">
        <v>1.1395699999999999E-3</v>
      </c>
      <c r="R272" s="190">
        <f>Q272*H272</f>
        <v>1.1395699999999999E-3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269</v>
      </c>
      <c r="AT272" s="192" t="s">
        <v>161</v>
      </c>
      <c r="AU272" s="192" t="s">
        <v>177</v>
      </c>
      <c r="AY272" s="20" t="s">
        <v>159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20" t="s">
        <v>82</v>
      </c>
      <c r="BK272" s="193">
        <f>ROUND(I272*H272,2)</f>
        <v>0</v>
      </c>
      <c r="BL272" s="20" t="s">
        <v>269</v>
      </c>
      <c r="BM272" s="192" t="s">
        <v>978</v>
      </c>
    </row>
    <row r="273" spans="1:65" s="2" customFormat="1" x14ac:dyDescent="0.2">
      <c r="A273" s="37"/>
      <c r="B273" s="38"/>
      <c r="C273" s="39"/>
      <c r="D273" s="194" t="s">
        <v>168</v>
      </c>
      <c r="E273" s="39"/>
      <c r="F273" s="195" t="s">
        <v>979</v>
      </c>
      <c r="G273" s="39"/>
      <c r="H273" s="39"/>
      <c r="I273" s="196"/>
      <c r="J273" s="39"/>
      <c r="K273" s="39"/>
      <c r="L273" s="42"/>
      <c r="M273" s="197"/>
      <c r="N273" s="198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168</v>
      </c>
      <c r="AU273" s="20" t="s">
        <v>177</v>
      </c>
    </row>
    <row r="274" spans="1:65" s="13" customFormat="1" x14ac:dyDescent="0.2">
      <c r="B274" s="199"/>
      <c r="C274" s="200"/>
      <c r="D274" s="201" t="s">
        <v>170</v>
      </c>
      <c r="E274" s="202" t="s">
        <v>19</v>
      </c>
      <c r="F274" s="203" t="s">
        <v>980</v>
      </c>
      <c r="G274" s="200"/>
      <c r="H274" s="202" t="s">
        <v>19</v>
      </c>
      <c r="I274" s="204"/>
      <c r="J274" s="200"/>
      <c r="K274" s="200"/>
      <c r="L274" s="205"/>
      <c r="M274" s="206"/>
      <c r="N274" s="207"/>
      <c r="O274" s="207"/>
      <c r="P274" s="207"/>
      <c r="Q274" s="207"/>
      <c r="R274" s="207"/>
      <c r="S274" s="207"/>
      <c r="T274" s="208"/>
      <c r="AT274" s="209" t="s">
        <v>170</v>
      </c>
      <c r="AU274" s="209" t="s">
        <v>177</v>
      </c>
      <c r="AV274" s="13" t="s">
        <v>82</v>
      </c>
      <c r="AW274" s="13" t="s">
        <v>35</v>
      </c>
      <c r="AX274" s="13" t="s">
        <v>75</v>
      </c>
      <c r="AY274" s="209" t="s">
        <v>159</v>
      </c>
    </row>
    <row r="275" spans="1:65" s="14" customFormat="1" x14ac:dyDescent="0.2">
      <c r="B275" s="210"/>
      <c r="C275" s="211"/>
      <c r="D275" s="201" t="s">
        <v>170</v>
      </c>
      <c r="E275" s="212" t="s">
        <v>19</v>
      </c>
      <c r="F275" s="213" t="s">
        <v>82</v>
      </c>
      <c r="G275" s="211"/>
      <c r="H275" s="214">
        <v>1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170</v>
      </c>
      <c r="AU275" s="220" t="s">
        <v>177</v>
      </c>
      <c r="AV275" s="14" t="s">
        <v>84</v>
      </c>
      <c r="AW275" s="14" t="s">
        <v>35</v>
      </c>
      <c r="AX275" s="14" t="s">
        <v>82</v>
      </c>
      <c r="AY275" s="220" t="s">
        <v>159</v>
      </c>
    </row>
    <row r="276" spans="1:65" s="2" customFormat="1" ht="21.75" customHeight="1" x14ac:dyDescent="0.2">
      <c r="A276" s="37"/>
      <c r="B276" s="38"/>
      <c r="C276" s="181" t="s">
        <v>592</v>
      </c>
      <c r="D276" s="181" t="s">
        <v>161</v>
      </c>
      <c r="E276" s="182" t="s">
        <v>981</v>
      </c>
      <c r="F276" s="183" t="s">
        <v>982</v>
      </c>
      <c r="G276" s="184" t="s">
        <v>364</v>
      </c>
      <c r="H276" s="185">
        <v>1</v>
      </c>
      <c r="I276" s="186"/>
      <c r="J276" s="187">
        <f>ROUND(I276*H276,2)</f>
        <v>0</v>
      </c>
      <c r="K276" s="183" t="s">
        <v>165</v>
      </c>
      <c r="L276" s="42"/>
      <c r="M276" s="188" t="s">
        <v>19</v>
      </c>
      <c r="N276" s="189" t="s">
        <v>46</v>
      </c>
      <c r="O276" s="67"/>
      <c r="P276" s="190">
        <f>O276*H276</f>
        <v>0</v>
      </c>
      <c r="Q276" s="190">
        <v>1.7295699999999999E-3</v>
      </c>
      <c r="R276" s="190">
        <f>Q276*H276</f>
        <v>1.7295699999999999E-3</v>
      </c>
      <c r="S276" s="190">
        <v>0</v>
      </c>
      <c r="T276" s="19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2" t="s">
        <v>269</v>
      </c>
      <c r="AT276" s="192" t="s">
        <v>161</v>
      </c>
      <c r="AU276" s="192" t="s">
        <v>177</v>
      </c>
      <c r="AY276" s="20" t="s">
        <v>159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20" t="s">
        <v>82</v>
      </c>
      <c r="BK276" s="193">
        <f>ROUND(I276*H276,2)</f>
        <v>0</v>
      </c>
      <c r="BL276" s="20" t="s">
        <v>269</v>
      </c>
      <c r="BM276" s="192" t="s">
        <v>983</v>
      </c>
    </row>
    <row r="277" spans="1:65" s="2" customFormat="1" x14ac:dyDescent="0.2">
      <c r="A277" s="37"/>
      <c r="B277" s="38"/>
      <c r="C277" s="39"/>
      <c r="D277" s="194" t="s">
        <v>168</v>
      </c>
      <c r="E277" s="39"/>
      <c r="F277" s="195" t="s">
        <v>984</v>
      </c>
      <c r="G277" s="39"/>
      <c r="H277" s="39"/>
      <c r="I277" s="196"/>
      <c r="J277" s="39"/>
      <c r="K277" s="39"/>
      <c r="L277" s="42"/>
      <c r="M277" s="197"/>
      <c r="N277" s="198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168</v>
      </c>
      <c r="AU277" s="20" t="s">
        <v>177</v>
      </c>
    </row>
    <row r="278" spans="1:65" s="13" customFormat="1" x14ac:dyDescent="0.2">
      <c r="B278" s="199"/>
      <c r="C278" s="200"/>
      <c r="D278" s="201" t="s">
        <v>170</v>
      </c>
      <c r="E278" s="202" t="s">
        <v>19</v>
      </c>
      <c r="F278" s="203" t="s">
        <v>985</v>
      </c>
      <c r="G278" s="200"/>
      <c r="H278" s="202" t="s">
        <v>19</v>
      </c>
      <c r="I278" s="204"/>
      <c r="J278" s="200"/>
      <c r="K278" s="200"/>
      <c r="L278" s="205"/>
      <c r="M278" s="206"/>
      <c r="N278" s="207"/>
      <c r="O278" s="207"/>
      <c r="P278" s="207"/>
      <c r="Q278" s="207"/>
      <c r="R278" s="207"/>
      <c r="S278" s="207"/>
      <c r="T278" s="208"/>
      <c r="AT278" s="209" t="s">
        <v>170</v>
      </c>
      <c r="AU278" s="209" t="s">
        <v>177</v>
      </c>
      <c r="AV278" s="13" t="s">
        <v>82</v>
      </c>
      <c r="AW278" s="13" t="s">
        <v>35</v>
      </c>
      <c r="AX278" s="13" t="s">
        <v>75</v>
      </c>
      <c r="AY278" s="209" t="s">
        <v>159</v>
      </c>
    </row>
    <row r="279" spans="1:65" s="14" customFormat="1" x14ac:dyDescent="0.2">
      <c r="B279" s="210"/>
      <c r="C279" s="211"/>
      <c r="D279" s="201" t="s">
        <v>170</v>
      </c>
      <c r="E279" s="212" t="s">
        <v>19</v>
      </c>
      <c r="F279" s="213" t="s">
        <v>82</v>
      </c>
      <c r="G279" s="211"/>
      <c r="H279" s="214">
        <v>1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170</v>
      </c>
      <c r="AU279" s="220" t="s">
        <v>177</v>
      </c>
      <c r="AV279" s="14" t="s">
        <v>84</v>
      </c>
      <c r="AW279" s="14" t="s">
        <v>35</v>
      </c>
      <c r="AX279" s="14" t="s">
        <v>82</v>
      </c>
      <c r="AY279" s="220" t="s">
        <v>159</v>
      </c>
    </row>
    <row r="280" spans="1:65" s="2" customFormat="1" ht="16.5" customHeight="1" x14ac:dyDescent="0.2">
      <c r="A280" s="37"/>
      <c r="B280" s="38"/>
      <c r="C280" s="181" t="s">
        <v>591</v>
      </c>
      <c r="D280" s="181" t="s">
        <v>161</v>
      </c>
      <c r="E280" s="182" t="s">
        <v>986</v>
      </c>
      <c r="F280" s="183" t="s">
        <v>987</v>
      </c>
      <c r="G280" s="184" t="s">
        <v>364</v>
      </c>
      <c r="H280" s="185">
        <v>8</v>
      </c>
      <c r="I280" s="186"/>
      <c r="J280" s="187">
        <f>ROUND(I280*H280,2)</f>
        <v>0</v>
      </c>
      <c r="K280" s="183" t="s">
        <v>165</v>
      </c>
      <c r="L280" s="42"/>
      <c r="M280" s="188" t="s">
        <v>19</v>
      </c>
      <c r="N280" s="189" t="s">
        <v>46</v>
      </c>
      <c r="O280" s="67"/>
      <c r="P280" s="190">
        <f>O280*H280</f>
        <v>0</v>
      </c>
      <c r="Q280" s="190">
        <v>1.1995700000000001E-3</v>
      </c>
      <c r="R280" s="190">
        <f>Q280*H280</f>
        <v>9.5965600000000005E-3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269</v>
      </c>
      <c r="AT280" s="192" t="s">
        <v>161</v>
      </c>
      <c r="AU280" s="192" t="s">
        <v>177</v>
      </c>
      <c r="AY280" s="20" t="s">
        <v>159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20" t="s">
        <v>82</v>
      </c>
      <c r="BK280" s="193">
        <f>ROUND(I280*H280,2)</f>
        <v>0</v>
      </c>
      <c r="BL280" s="20" t="s">
        <v>269</v>
      </c>
      <c r="BM280" s="192" t="s">
        <v>988</v>
      </c>
    </row>
    <row r="281" spans="1:65" s="2" customFormat="1" x14ac:dyDescent="0.2">
      <c r="A281" s="37"/>
      <c r="B281" s="38"/>
      <c r="C281" s="39"/>
      <c r="D281" s="194" t="s">
        <v>168</v>
      </c>
      <c r="E281" s="39"/>
      <c r="F281" s="195" t="s">
        <v>989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168</v>
      </c>
      <c r="AU281" s="20" t="s">
        <v>177</v>
      </c>
    </row>
    <row r="282" spans="1:65" s="13" customFormat="1" x14ac:dyDescent="0.2">
      <c r="B282" s="199"/>
      <c r="C282" s="200"/>
      <c r="D282" s="201" t="s">
        <v>170</v>
      </c>
      <c r="E282" s="202" t="s">
        <v>19</v>
      </c>
      <c r="F282" s="203" t="s">
        <v>990</v>
      </c>
      <c r="G282" s="200"/>
      <c r="H282" s="202" t="s">
        <v>19</v>
      </c>
      <c r="I282" s="204"/>
      <c r="J282" s="200"/>
      <c r="K282" s="200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170</v>
      </c>
      <c r="AU282" s="209" t="s">
        <v>177</v>
      </c>
      <c r="AV282" s="13" t="s">
        <v>82</v>
      </c>
      <c r="AW282" s="13" t="s">
        <v>35</v>
      </c>
      <c r="AX282" s="13" t="s">
        <v>75</v>
      </c>
      <c r="AY282" s="209" t="s">
        <v>159</v>
      </c>
    </row>
    <row r="283" spans="1:65" s="14" customFormat="1" x14ac:dyDescent="0.2">
      <c r="B283" s="210"/>
      <c r="C283" s="211"/>
      <c r="D283" s="201" t="s">
        <v>170</v>
      </c>
      <c r="E283" s="212" t="s">
        <v>19</v>
      </c>
      <c r="F283" s="213" t="s">
        <v>209</v>
      </c>
      <c r="G283" s="211"/>
      <c r="H283" s="214">
        <v>8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170</v>
      </c>
      <c r="AU283" s="220" t="s">
        <v>177</v>
      </c>
      <c r="AV283" s="14" t="s">
        <v>84</v>
      </c>
      <c r="AW283" s="14" t="s">
        <v>35</v>
      </c>
      <c r="AX283" s="14" t="s">
        <v>82</v>
      </c>
      <c r="AY283" s="220" t="s">
        <v>159</v>
      </c>
    </row>
    <row r="284" spans="1:65" s="2" customFormat="1" ht="16.5" customHeight="1" x14ac:dyDescent="0.2">
      <c r="A284" s="37"/>
      <c r="B284" s="38"/>
      <c r="C284" s="181" t="s">
        <v>991</v>
      </c>
      <c r="D284" s="181" t="s">
        <v>161</v>
      </c>
      <c r="E284" s="182" t="s">
        <v>992</v>
      </c>
      <c r="F284" s="183" t="s">
        <v>993</v>
      </c>
      <c r="G284" s="184" t="s">
        <v>364</v>
      </c>
      <c r="H284" s="185">
        <v>4</v>
      </c>
      <c r="I284" s="186"/>
      <c r="J284" s="187">
        <f>ROUND(I284*H284,2)</f>
        <v>0</v>
      </c>
      <c r="K284" s="183" t="s">
        <v>165</v>
      </c>
      <c r="L284" s="42"/>
      <c r="M284" s="188" t="s">
        <v>19</v>
      </c>
      <c r="N284" s="189" t="s">
        <v>46</v>
      </c>
      <c r="O284" s="67"/>
      <c r="P284" s="190">
        <f>O284*H284</f>
        <v>0</v>
      </c>
      <c r="Q284" s="190">
        <v>1.81957E-3</v>
      </c>
      <c r="R284" s="190">
        <f>Q284*H284</f>
        <v>7.2782799999999998E-3</v>
      </c>
      <c r="S284" s="190">
        <v>0</v>
      </c>
      <c r="T284" s="19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269</v>
      </c>
      <c r="AT284" s="192" t="s">
        <v>161</v>
      </c>
      <c r="AU284" s="192" t="s">
        <v>177</v>
      </c>
      <c r="AY284" s="20" t="s">
        <v>159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82</v>
      </c>
      <c r="BK284" s="193">
        <f>ROUND(I284*H284,2)</f>
        <v>0</v>
      </c>
      <c r="BL284" s="20" t="s">
        <v>269</v>
      </c>
      <c r="BM284" s="192" t="s">
        <v>994</v>
      </c>
    </row>
    <row r="285" spans="1:65" s="2" customFormat="1" x14ac:dyDescent="0.2">
      <c r="A285" s="37"/>
      <c r="B285" s="38"/>
      <c r="C285" s="39"/>
      <c r="D285" s="194" t="s">
        <v>168</v>
      </c>
      <c r="E285" s="39"/>
      <c r="F285" s="195" t="s">
        <v>995</v>
      </c>
      <c r="G285" s="39"/>
      <c r="H285" s="39"/>
      <c r="I285" s="196"/>
      <c r="J285" s="39"/>
      <c r="K285" s="39"/>
      <c r="L285" s="42"/>
      <c r="M285" s="197"/>
      <c r="N285" s="198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168</v>
      </c>
      <c r="AU285" s="20" t="s">
        <v>177</v>
      </c>
    </row>
    <row r="286" spans="1:65" s="13" customFormat="1" x14ac:dyDescent="0.2">
      <c r="B286" s="199"/>
      <c r="C286" s="200"/>
      <c r="D286" s="201" t="s">
        <v>170</v>
      </c>
      <c r="E286" s="202" t="s">
        <v>19</v>
      </c>
      <c r="F286" s="203" t="s">
        <v>996</v>
      </c>
      <c r="G286" s="200"/>
      <c r="H286" s="202" t="s">
        <v>19</v>
      </c>
      <c r="I286" s="204"/>
      <c r="J286" s="200"/>
      <c r="K286" s="200"/>
      <c r="L286" s="205"/>
      <c r="M286" s="206"/>
      <c r="N286" s="207"/>
      <c r="O286" s="207"/>
      <c r="P286" s="207"/>
      <c r="Q286" s="207"/>
      <c r="R286" s="207"/>
      <c r="S286" s="207"/>
      <c r="T286" s="208"/>
      <c r="AT286" s="209" t="s">
        <v>170</v>
      </c>
      <c r="AU286" s="209" t="s">
        <v>177</v>
      </c>
      <c r="AV286" s="13" t="s">
        <v>82</v>
      </c>
      <c r="AW286" s="13" t="s">
        <v>35</v>
      </c>
      <c r="AX286" s="13" t="s">
        <v>75</v>
      </c>
      <c r="AY286" s="209" t="s">
        <v>159</v>
      </c>
    </row>
    <row r="287" spans="1:65" s="14" customFormat="1" x14ac:dyDescent="0.2">
      <c r="B287" s="210"/>
      <c r="C287" s="211"/>
      <c r="D287" s="201" t="s">
        <v>170</v>
      </c>
      <c r="E287" s="212" t="s">
        <v>19</v>
      </c>
      <c r="F287" s="213" t="s">
        <v>166</v>
      </c>
      <c r="G287" s="211"/>
      <c r="H287" s="214">
        <v>4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170</v>
      </c>
      <c r="AU287" s="220" t="s">
        <v>177</v>
      </c>
      <c r="AV287" s="14" t="s">
        <v>84</v>
      </c>
      <c r="AW287" s="14" t="s">
        <v>35</v>
      </c>
      <c r="AX287" s="14" t="s">
        <v>82</v>
      </c>
      <c r="AY287" s="220" t="s">
        <v>159</v>
      </c>
    </row>
    <row r="288" spans="1:65" s="2" customFormat="1" ht="24.2" customHeight="1" x14ac:dyDescent="0.2">
      <c r="A288" s="37"/>
      <c r="B288" s="38"/>
      <c r="C288" s="181" t="s">
        <v>997</v>
      </c>
      <c r="D288" s="181" t="s">
        <v>161</v>
      </c>
      <c r="E288" s="182" t="s">
        <v>998</v>
      </c>
      <c r="F288" s="183" t="s">
        <v>999</v>
      </c>
      <c r="G288" s="184" t="s">
        <v>364</v>
      </c>
      <c r="H288" s="185">
        <v>1</v>
      </c>
      <c r="I288" s="186"/>
      <c r="J288" s="187">
        <f>ROUND(I288*H288,2)</f>
        <v>0</v>
      </c>
      <c r="K288" s="183" t="s">
        <v>165</v>
      </c>
      <c r="L288" s="42"/>
      <c r="M288" s="188" t="s">
        <v>19</v>
      </c>
      <c r="N288" s="189" t="s">
        <v>46</v>
      </c>
      <c r="O288" s="67"/>
      <c r="P288" s="190">
        <f>O288*H288</f>
        <v>0</v>
      </c>
      <c r="Q288" s="190">
        <v>3.4040597999999999E-3</v>
      </c>
      <c r="R288" s="190">
        <f>Q288*H288</f>
        <v>3.4040597999999999E-3</v>
      </c>
      <c r="S288" s="190">
        <v>0</v>
      </c>
      <c r="T288" s="19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2" t="s">
        <v>269</v>
      </c>
      <c r="AT288" s="192" t="s">
        <v>161</v>
      </c>
      <c r="AU288" s="192" t="s">
        <v>177</v>
      </c>
      <c r="AY288" s="20" t="s">
        <v>159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20" t="s">
        <v>82</v>
      </c>
      <c r="BK288" s="193">
        <f>ROUND(I288*H288,2)</f>
        <v>0</v>
      </c>
      <c r="BL288" s="20" t="s">
        <v>269</v>
      </c>
      <c r="BM288" s="192" t="s">
        <v>1000</v>
      </c>
    </row>
    <row r="289" spans="1:65" s="2" customFormat="1" x14ac:dyDescent="0.2">
      <c r="A289" s="37"/>
      <c r="B289" s="38"/>
      <c r="C289" s="39"/>
      <c r="D289" s="194" t="s">
        <v>168</v>
      </c>
      <c r="E289" s="39"/>
      <c r="F289" s="195" t="s">
        <v>1001</v>
      </c>
      <c r="G289" s="39"/>
      <c r="H289" s="39"/>
      <c r="I289" s="196"/>
      <c r="J289" s="39"/>
      <c r="K289" s="39"/>
      <c r="L289" s="42"/>
      <c r="M289" s="197"/>
      <c r="N289" s="198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168</v>
      </c>
      <c r="AU289" s="20" t="s">
        <v>177</v>
      </c>
    </row>
    <row r="290" spans="1:65" s="13" customFormat="1" x14ac:dyDescent="0.2">
      <c r="B290" s="199"/>
      <c r="C290" s="200"/>
      <c r="D290" s="201" t="s">
        <v>170</v>
      </c>
      <c r="E290" s="202" t="s">
        <v>19</v>
      </c>
      <c r="F290" s="203" t="s">
        <v>1002</v>
      </c>
      <c r="G290" s="200"/>
      <c r="H290" s="202" t="s">
        <v>19</v>
      </c>
      <c r="I290" s="204"/>
      <c r="J290" s="200"/>
      <c r="K290" s="200"/>
      <c r="L290" s="205"/>
      <c r="M290" s="206"/>
      <c r="N290" s="207"/>
      <c r="O290" s="207"/>
      <c r="P290" s="207"/>
      <c r="Q290" s="207"/>
      <c r="R290" s="207"/>
      <c r="S290" s="207"/>
      <c r="T290" s="208"/>
      <c r="AT290" s="209" t="s">
        <v>170</v>
      </c>
      <c r="AU290" s="209" t="s">
        <v>177</v>
      </c>
      <c r="AV290" s="13" t="s">
        <v>82</v>
      </c>
      <c r="AW290" s="13" t="s">
        <v>35</v>
      </c>
      <c r="AX290" s="13" t="s">
        <v>75</v>
      </c>
      <c r="AY290" s="209" t="s">
        <v>159</v>
      </c>
    </row>
    <row r="291" spans="1:65" s="14" customFormat="1" x14ac:dyDescent="0.2">
      <c r="B291" s="210"/>
      <c r="C291" s="211"/>
      <c r="D291" s="201" t="s">
        <v>170</v>
      </c>
      <c r="E291" s="212" t="s">
        <v>19</v>
      </c>
      <c r="F291" s="213" t="s">
        <v>82</v>
      </c>
      <c r="G291" s="211"/>
      <c r="H291" s="214">
        <v>1</v>
      </c>
      <c r="I291" s="215"/>
      <c r="J291" s="211"/>
      <c r="K291" s="211"/>
      <c r="L291" s="216"/>
      <c r="M291" s="217"/>
      <c r="N291" s="218"/>
      <c r="O291" s="218"/>
      <c r="P291" s="218"/>
      <c r="Q291" s="218"/>
      <c r="R291" s="218"/>
      <c r="S291" s="218"/>
      <c r="T291" s="219"/>
      <c r="AT291" s="220" t="s">
        <v>170</v>
      </c>
      <c r="AU291" s="220" t="s">
        <v>177</v>
      </c>
      <c r="AV291" s="14" t="s">
        <v>84</v>
      </c>
      <c r="AW291" s="14" t="s">
        <v>35</v>
      </c>
      <c r="AX291" s="14" t="s">
        <v>82</v>
      </c>
      <c r="AY291" s="220" t="s">
        <v>159</v>
      </c>
    </row>
    <row r="292" spans="1:65" s="2" customFormat="1" ht="24.2" customHeight="1" x14ac:dyDescent="0.2">
      <c r="A292" s="37"/>
      <c r="B292" s="38"/>
      <c r="C292" s="181" t="s">
        <v>1003</v>
      </c>
      <c r="D292" s="181" t="s">
        <v>161</v>
      </c>
      <c r="E292" s="182" t="s">
        <v>1004</v>
      </c>
      <c r="F292" s="183" t="s">
        <v>1005</v>
      </c>
      <c r="G292" s="184" t="s">
        <v>364</v>
      </c>
      <c r="H292" s="185">
        <v>10</v>
      </c>
      <c r="I292" s="186"/>
      <c r="J292" s="187">
        <f>ROUND(I292*H292,2)</f>
        <v>0</v>
      </c>
      <c r="K292" s="183" t="s">
        <v>165</v>
      </c>
      <c r="L292" s="42"/>
      <c r="M292" s="188" t="s">
        <v>19</v>
      </c>
      <c r="N292" s="189" t="s">
        <v>46</v>
      </c>
      <c r="O292" s="67"/>
      <c r="P292" s="190">
        <f>O292*H292</f>
        <v>0</v>
      </c>
      <c r="Q292" s="190">
        <v>5.3757000000000002E-4</v>
      </c>
      <c r="R292" s="190">
        <f>Q292*H292</f>
        <v>5.3757000000000006E-3</v>
      </c>
      <c r="S292" s="190">
        <v>0</v>
      </c>
      <c r="T292" s="19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92" t="s">
        <v>269</v>
      </c>
      <c r="AT292" s="192" t="s">
        <v>161</v>
      </c>
      <c r="AU292" s="192" t="s">
        <v>177</v>
      </c>
      <c r="AY292" s="20" t="s">
        <v>159</v>
      </c>
      <c r="BE292" s="193">
        <f>IF(N292="základní",J292,0)</f>
        <v>0</v>
      </c>
      <c r="BF292" s="193">
        <f>IF(N292="snížená",J292,0)</f>
        <v>0</v>
      </c>
      <c r="BG292" s="193">
        <f>IF(N292="zákl. přenesená",J292,0)</f>
        <v>0</v>
      </c>
      <c r="BH292" s="193">
        <f>IF(N292="sníž. přenesená",J292,0)</f>
        <v>0</v>
      </c>
      <c r="BI292" s="193">
        <f>IF(N292="nulová",J292,0)</f>
        <v>0</v>
      </c>
      <c r="BJ292" s="20" t="s">
        <v>82</v>
      </c>
      <c r="BK292" s="193">
        <f>ROUND(I292*H292,2)</f>
        <v>0</v>
      </c>
      <c r="BL292" s="20" t="s">
        <v>269</v>
      </c>
      <c r="BM292" s="192" t="s">
        <v>1006</v>
      </c>
    </row>
    <row r="293" spans="1:65" s="2" customFormat="1" x14ac:dyDescent="0.2">
      <c r="A293" s="37"/>
      <c r="B293" s="38"/>
      <c r="C293" s="39"/>
      <c r="D293" s="194" t="s">
        <v>168</v>
      </c>
      <c r="E293" s="39"/>
      <c r="F293" s="195" t="s">
        <v>1007</v>
      </c>
      <c r="G293" s="39"/>
      <c r="H293" s="39"/>
      <c r="I293" s="196"/>
      <c r="J293" s="39"/>
      <c r="K293" s="39"/>
      <c r="L293" s="42"/>
      <c r="M293" s="197"/>
      <c r="N293" s="198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168</v>
      </c>
      <c r="AU293" s="20" t="s">
        <v>177</v>
      </c>
    </row>
    <row r="294" spans="1:65" s="13" customFormat="1" x14ac:dyDescent="0.2">
      <c r="B294" s="199"/>
      <c r="C294" s="200"/>
      <c r="D294" s="201" t="s">
        <v>170</v>
      </c>
      <c r="E294" s="202" t="s">
        <v>19</v>
      </c>
      <c r="F294" s="203" t="s">
        <v>1008</v>
      </c>
      <c r="G294" s="200"/>
      <c r="H294" s="202" t="s">
        <v>19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170</v>
      </c>
      <c r="AU294" s="209" t="s">
        <v>177</v>
      </c>
      <c r="AV294" s="13" t="s">
        <v>82</v>
      </c>
      <c r="AW294" s="13" t="s">
        <v>35</v>
      </c>
      <c r="AX294" s="13" t="s">
        <v>75</v>
      </c>
      <c r="AY294" s="209" t="s">
        <v>159</v>
      </c>
    </row>
    <row r="295" spans="1:65" s="14" customFormat="1" x14ac:dyDescent="0.2">
      <c r="B295" s="210"/>
      <c r="C295" s="211"/>
      <c r="D295" s="201" t="s">
        <v>170</v>
      </c>
      <c r="E295" s="212" t="s">
        <v>19</v>
      </c>
      <c r="F295" s="213" t="s">
        <v>225</v>
      </c>
      <c r="G295" s="211"/>
      <c r="H295" s="214">
        <v>10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170</v>
      </c>
      <c r="AU295" s="220" t="s">
        <v>177</v>
      </c>
      <c r="AV295" s="14" t="s">
        <v>84</v>
      </c>
      <c r="AW295" s="14" t="s">
        <v>35</v>
      </c>
      <c r="AX295" s="14" t="s">
        <v>82</v>
      </c>
      <c r="AY295" s="220" t="s">
        <v>159</v>
      </c>
    </row>
    <row r="296" spans="1:65" s="2" customFormat="1" ht="21.75" customHeight="1" x14ac:dyDescent="0.2">
      <c r="A296" s="37"/>
      <c r="B296" s="38"/>
      <c r="C296" s="181" t="s">
        <v>1009</v>
      </c>
      <c r="D296" s="181" t="s">
        <v>161</v>
      </c>
      <c r="E296" s="182" t="s">
        <v>1010</v>
      </c>
      <c r="F296" s="183" t="s">
        <v>1011</v>
      </c>
      <c r="G296" s="184" t="s">
        <v>364</v>
      </c>
      <c r="H296" s="185">
        <v>3</v>
      </c>
      <c r="I296" s="186"/>
      <c r="J296" s="187">
        <f>ROUND(I296*H296,2)</f>
        <v>0</v>
      </c>
      <c r="K296" s="183" t="s">
        <v>165</v>
      </c>
      <c r="L296" s="42"/>
      <c r="M296" s="188" t="s">
        <v>19</v>
      </c>
      <c r="N296" s="189" t="s">
        <v>46</v>
      </c>
      <c r="O296" s="67"/>
      <c r="P296" s="190">
        <f>O296*H296</f>
        <v>0</v>
      </c>
      <c r="Q296" s="190">
        <v>1.4675700000000001E-3</v>
      </c>
      <c r="R296" s="190">
        <f>Q296*H296</f>
        <v>4.4027100000000007E-3</v>
      </c>
      <c r="S296" s="190">
        <v>0</v>
      </c>
      <c r="T296" s="19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92" t="s">
        <v>269</v>
      </c>
      <c r="AT296" s="192" t="s">
        <v>161</v>
      </c>
      <c r="AU296" s="192" t="s">
        <v>177</v>
      </c>
      <c r="AY296" s="20" t="s">
        <v>159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20" t="s">
        <v>82</v>
      </c>
      <c r="BK296" s="193">
        <f>ROUND(I296*H296,2)</f>
        <v>0</v>
      </c>
      <c r="BL296" s="20" t="s">
        <v>269</v>
      </c>
      <c r="BM296" s="192" t="s">
        <v>1012</v>
      </c>
    </row>
    <row r="297" spans="1:65" s="2" customFormat="1" x14ac:dyDescent="0.2">
      <c r="A297" s="37"/>
      <c r="B297" s="38"/>
      <c r="C297" s="39"/>
      <c r="D297" s="194" t="s">
        <v>168</v>
      </c>
      <c r="E297" s="39"/>
      <c r="F297" s="195" t="s">
        <v>1013</v>
      </c>
      <c r="G297" s="39"/>
      <c r="H297" s="39"/>
      <c r="I297" s="196"/>
      <c r="J297" s="39"/>
      <c r="K297" s="39"/>
      <c r="L297" s="42"/>
      <c r="M297" s="197"/>
      <c r="N297" s="198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168</v>
      </c>
      <c r="AU297" s="20" t="s">
        <v>177</v>
      </c>
    </row>
    <row r="298" spans="1:65" s="13" customFormat="1" x14ac:dyDescent="0.2">
      <c r="B298" s="199"/>
      <c r="C298" s="200"/>
      <c r="D298" s="201" t="s">
        <v>170</v>
      </c>
      <c r="E298" s="202" t="s">
        <v>19</v>
      </c>
      <c r="F298" s="203" t="s">
        <v>1014</v>
      </c>
      <c r="G298" s="200"/>
      <c r="H298" s="202" t="s">
        <v>19</v>
      </c>
      <c r="I298" s="204"/>
      <c r="J298" s="200"/>
      <c r="K298" s="200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170</v>
      </c>
      <c r="AU298" s="209" t="s">
        <v>177</v>
      </c>
      <c r="AV298" s="13" t="s">
        <v>82</v>
      </c>
      <c r="AW298" s="13" t="s">
        <v>35</v>
      </c>
      <c r="AX298" s="13" t="s">
        <v>75</v>
      </c>
      <c r="AY298" s="209" t="s">
        <v>159</v>
      </c>
    </row>
    <row r="299" spans="1:65" s="14" customFormat="1" x14ac:dyDescent="0.2">
      <c r="B299" s="210"/>
      <c r="C299" s="211"/>
      <c r="D299" s="201" t="s">
        <v>170</v>
      </c>
      <c r="E299" s="212" t="s">
        <v>19</v>
      </c>
      <c r="F299" s="213" t="s">
        <v>177</v>
      </c>
      <c r="G299" s="211"/>
      <c r="H299" s="214">
        <v>3</v>
      </c>
      <c r="I299" s="215"/>
      <c r="J299" s="211"/>
      <c r="K299" s="211"/>
      <c r="L299" s="216"/>
      <c r="M299" s="217"/>
      <c r="N299" s="218"/>
      <c r="O299" s="218"/>
      <c r="P299" s="218"/>
      <c r="Q299" s="218"/>
      <c r="R299" s="218"/>
      <c r="S299" s="218"/>
      <c r="T299" s="219"/>
      <c r="AT299" s="220" t="s">
        <v>170</v>
      </c>
      <c r="AU299" s="220" t="s">
        <v>177</v>
      </c>
      <c r="AV299" s="14" t="s">
        <v>84</v>
      </c>
      <c r="AW299" s="14" t="s">
        <v>35</v>
      </c>
      <c r="AX299" s="14" t="s">
        <v>82</v>
      </c>
      <c r="AY299" s="220" t="s">
        <v>159</v>
      </c>
    </row>
    <row r="300" spans="1:65" s="2" customFormat="1" ht="16.5" customHeight="1" x14ac:dyDescent="0.2">
      <c r="A300" s="37"/>
      <c r="B300" s="38"/>
      <c r="C300" s="181" t="s">
        <v>1015</v>
      </c>
      <c r="D300" s="181" t="s">
        <v>161</v>
      </c>
      <c r="E300" s="182" t="s">
        <v>1016</v>
      </c>
      <c r="F300" s="183" t="s">
        <v>1017</v>
      </c>
      <c r="G300" s="184" t="s">
        <v>364</v>
      </c>
      <c r="H300" s="185">
        <v>3</v>
      </c>
      <c r="I300" s="186"/>
      <c r="J300" s="187">
        <f>ROUND(I300*H300,2)</f>
        <v>0</v>
      </c>
      <c r="K300" s="183" t="s">
        <v>165</v>
      </c>
      <c r="L300" s="42"/>
      <c r="M300" s="188" t="s">
        <v>19</v>
      </c>
      <c r="N300" s="189" t="s">
        <v>46</v>
      </c>
      <c r="O300" s="67"/>
      <c r="P300" s="190">
        <f>O300*H300</f>
        <v>0</v>
      </c>
      <c r="Q300" s="190">
        <v>7.4799999999999997E-4</v>
      </c>
      <c r="R300" s="190">
        <f>Q300*H300</f>
        <v>2.2439999999999999E-3</v>
      </c>
      <c r="S300" s="190">
        <v>0</v>
      </c>
      <c r="T300" s="19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92" t="s">
        <v>269</v>
      </c>
      <c r="AT300" s="192" t="s">
        <v>161</v>
      </c>
      <c r="AU300" s="192" t="s">
        <v>177</v>
      </c>
      <c r="AY300" s="20" t="s">
        <v>159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20" t="s">
        <v>82</v>
      </c>
      <c r="BK300" s="193">
        <f>ROUND(I300*H300,2)</f>
        <v>0</v>
      </c>
      <c r="BL300" s="20" t="s">
        <v>269</v>
      </c>
      <c r="BM300" s="192" t="s">
        <v>1018</v>
      </c>
    </row>
    <row r="301" spans="1:65" s="2" customFormat="1" x14ac:dyDescent="0.2">
      <c r="A301" s="37"/>
      <c r="B301" s="38"/>
      <c r="C301" s="39"/>
      <c r="D301" s="194" t="s">
        <v>168</v>
      </c>
      <c r="E301" s="39"/>
      <c r="F301" s="195" t="s">
        <v>1019</v>
      </c>
      <c r="G301" s="39"/>
      <c r="H301" s="39"/>
      <c r="I301" s="196"/>
      <c r="J301" s="39"/>
      <c r="K301" s="39"/>
      <c r="L301" s="42"/>
      <c r="M301" s="197"/>
      <c r="N301" s="198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168</v>
      </c>
      <c r="AU301" s="20" t="s">
        <v>177</v>
      </c>
    </row>
    <row r="302" spans="1:65" s="13" customFormat="1" x14ac:dyDescent="0.2">
      <c r="B302" s="199"/>
      <c r="C302" s="200"/>
      <c r="D302" s="201" t="s">
        <v>170</v>
      </c>
      <c r="E302" s="202" t="s">
        <v>19</v>
      </c>
      <c r="F302" s="203" t="s">
        <v>1014</v>
      </c>
      <c r="G302" s="200"/>
      <c r="H302" s="202" t="s">
        <v>19</v>
      </c>
      <c r="I302" s="204"/>
      <c r="J302" s="200"/>
      <c r="K302" s="200"/>
      <c r="L302" s="205"/>
      <c r="M302" s="206"/>
      <c r="N302" s="207"/>
      <c r="O302" s="207"/>
      <c r="P302" s="207"/>
      <c r="Q302" s="207"/>
      <c r="R302" s="207"/>
      <c r="S302" s="207"/>
      <c r="T302" s="208"/>
      <c r="AT302" s="209" t="s">
        <v>170</v>
      </c>
      <c r="AU302" s="209" t="s">
        <v>177</v>
      </c>
      <c r="AV302" s="13" t="s">
        <v>82</v>
      </c>
      <c r="AW302" s="13" t="s">
        <v>35</v>
      </c>
      <c r="AX302" s="13" t="s">
        <v>75</v>
      </c>
      <c r="AY302" s="209" t="s">
        <v>159</v>
      </c>
    </row>
    <row r="303" spans="1:65" s="14" customFormat="1" x14ac:dyDescent="0.2">
      <c r="B303" s="210"/>
      <c r="C303" s="211"/>
      <c r="D303" s="201" t="s">
        <v>170</v>
      </c>
      <c r="E303" s="212" t="s">
        <v>19</v>
      </c>
      <c r="F303" s="213" t="s">
        <v>1020</v>
      </c>
      <c r="G303" s="211"/>
      <c r="H303" s="214">
        <v>3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170</v>
      </c>
      <c r="AU303" s="220" t="s">
        <v>177</v>
      </c>
      <c r="AV303" s="14" t="s">
        <v>84</v>
      </c>
      <c r="AW303" s="14" t="s">
        <v>35</v>
      </c>
      <c r="AX303" s="14" t="s">
        <v>82</v>
      </c>
      <c r="AY303" s="220" t="s">
        <v>159</v>
      </c>
    </row>
    <row r="304" spans="1:65" s="2" customFormat="1" ht="16.5" customHeight="1" x14ac:dyDescent="0.2">
      <c r="A304" s="37"/>
      <c r="B304" s="38"/>
      <c r="C304" s="181" t="s">
        <v>1021</v>
      </c>
      <c r="D304" s="181" t="s">
        <v>161</v>
      </c>
      <c r="E304" s="182" t="s">
        <v>1022</v>
      </c>
      <c r="F304" s="183" t="s">
        <v>1023</v>
      </c>
      <c r="G304" s="184" t="s">
        <v>364</v>
      </c>
      <c r="H304" s="185">
        <v>10</v>
      </c>
      <c r="I304" s="186"/>
      <c r="J304" s="187">
        <f>ROUND(I304*H304,2)</f>
        <v>0</v>
      </c>
      <c r="K304" s="183" t="s">
        <v>165</v>
      </c>
      <c r="L304" s="42"/>
      <c r="M304" s="188" t="s">
        <v>19</v>
      </c>
      <c r="N304" s="189" t="s">
        <v>46</v>
      </c>
      <c r="O304" s="67"/>
      <c r="P304" s="190">
        <f>O304*H304</f>
        <v>0</v>
      </c>
      <c r="Q304" s="190">
        <v>2.3499999999999999E-4</v>
      </c>
      <c r="R304" s="190">
        <f>Q304*H304</f>
        <v>2.3500000000000001E-3</v>
      </c>
      <c r="S304" s="190">
        <v>0</v>
      </c>
      <c r="T304" s="19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92" t="s">
        <v>269</v>
      </c>
      <c r="AT304" s="192" t="s">
        <v>161</v>
      </c>
      <c r="AU304" s="192" t="s">
        <v>177</v>
      </c>
      <c r="AY304" s="20" t="s">
        <v>159</v>
      </c>
      <c r="BE304" s="193">
        <f>IF(N304="základní",J304,0)</f>
        <v>0</v>
      </c>
      <c r="BF304" s="193">
        <f>IF(N304="snížená",J304,0)</f>
        <v>0</v>
      </c>
      <c r="BG304" s="193">
        <f>IF(N304="zákl. přenesená",J304,0)</f>
        <v>0</v>
      </c>
      <c r="BH304" s="193">
        <f>IF(N304="sníž. přenesená",J304,0)</f>
        <v>0</v>
      </c>
      <c r="BI304" s="193">
        <f>IF(N304="nulová",J304,0)</f>
        <v>0</v>
      </c>
      <c r="BJ304" s="20" t="s">
        <v>82</v>
      </c>
      <c r="BK304" s="193">
        <f>ROUND(I304*H304,2)</f>
        <v>0</v>
      </c>
      <c r="BL304" s="20" t="s">
        <v>269</v>
      </c>
      <c r="BM304" s="192" t="s">
        <v>1024</v>
      </c>
    </row>
    <row r="305" spans="1:65" s="2" customFormat="1" x14ac:dyDescent="0.2">
      <c r="A305" s="37"/>
      <c r="B305" s="38"/>
      <c r="C305" s="39"/>
      <c r="D305" s="194" t="s">
        <v>168</v>
      </c>
      <c r="E305" s="39"/>
      <c r="F305" s="195" t="s">
        <v>1025</v>
      </c>
      <c r="G305" s="39"/>
      <c r="H305" s="39"/>
      <c r="I305" s="196"/>
      <c r="J305" s="39"/>
      <c r="K305" s="39"/>
      <c r="L305" s="42"/>
      <c r="M305" s="197"/>
      <c r="N305" s="198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168</v>
      </c>
      <c r="AU305" s="20" t="s">
        <v>177</v>
      </c>
    </row>
    <row r="306" spans="1:65" s="13" customFormat="1" x14ac:dyDescent="0.2">
      <c r="B306" s="199"/>
      <c r="C306" s="200"/>
      <c r="D306" s="201" t="s">
        <v>170</v>
      </c>
      <c r="E306" s="202" t="s">
        <v>19</v>
      </c>
      <c r="F306" s="203" t="s">
        <v>1026</v>
      </c>
      <c r="G306" s="200"/>
      <c r="H306" s="202" t="s">
        <v>19</v>
      </c>
      <c r="I306" s="204"/>
      <c r="J306" s="200"/>
      <c r="K306" s="200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170</v>
      </c>
      <c r="AU306" s="209" t="s">
        <v>177</v>
      </c>
      <c r="AV306" s="13" t="s">
        <v>82</v>
      </c>
      <c r="AW306" s="13" t="s">
        <v>35</v>
      </c>
      <c r="AX306" s="13" t="s">
        <v>75</v>
      </c>
      <c r="AY306" s="209" t="s">
        <v>159</v>
      </c>
    </row>
    <row r="307" spans="1:65" s="14" customFormat="1" x14ac:dyDescent="0.2">
      <c r="B307" s="210"/>
      <c r="C307" s="211"/>
      <c r="D307" s="201" t="s">
        <v>170</v>
      </c>
      <c r="E307" s="212" t="s">
        <v>19</v>
      </c>
      <c r="F307" s="213" t="s">
        <v>225</v>
      </c>
      <c r="G307" s="211"/>
      <c r="H307" s="214">
        <v>10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170</v>
      </c>
      <c r="AU307" s="220" t="s">
        <v>177</v>
      </c>
      <c r="AV307" s="14" t="s">
        <v>84</v>
      </c>
      <c r="AW307" s="14" t="s">
        <v>35</v>
      </c>
      <c r="AX307" s="14" t="s">
        <v>82</v>
      </c>
      <c r="AY307" s="220" t="s">
        <v>159</v>
      </c>
    </row>
    <row r="308" spans="1:65" s="2" customFormat="1" ht="24.2" customHeight="1" x14ac:dyDescent="0.2">
      <c r="A308" s="37"/>
      <c r="B308" s="38"/>
      <c r="C308" s="181" t="s">
        <v>1027</v>
      </c>
      <c r="D308" s="181" t="s">
        <v>161</v>
      </c>
      <c r="E308" s="182" t="s">
        <v>1028</v>
      </c>
      <c r="F308" s="183" t="s">
        <v>1029</v>
      </c>
      <c r="G308" s="184" t="s">
        <v>205</v>
      </c>
      <c r="H308" s="185">
        <v>0.30399999999999999</v>
      </c>
      <c r="I308" s="186"/>
      <c r="J308" s="187">
        <f>ROUND(I308*H308,2)</f>
        <v>0</v>
      </c>
      <c r="K308" s="183" t="s">
        <v>165</v>
      </c>
      <c r="L308" s="42"/>
      <c r="M308" s="188" t="s">
        <v>19</v>
      </c>
      <c r="N308" s="189" t="s">
        <v>46</v>
      </c>
      <c r="O308" s="67"/>
      <c r="P308" s="190">
        <f>O308*H308</f>
        <v>0</v>
      </c>
      <c r="Q308" s="190">
        <v>0</v>
      </c>
      <c r="R308" s="190">
        <f>Q308*H308</f>
        <v>0</v>
      </c>
      <c r="S308" s="190">
        <v>0</v>
      </c>
      <c r="T308" s="191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92" t="s">
        <v>166</v>
      </c>
      <c r="AT308" s="192" t="s">
        <v>161</v>
      </c>
      <c r="AU308" s="192" t="s">
        <v>177</v>
      </c>
      <c r="AY308" s="20" t="s">
        <v>159</v>
      </c>
      <c r="BE308" s="193">
        <f>IF(N308="základní",J308,0)</f>
        <v>0</v>
      </c>
      <c r="BF308" s="193">
        <f>IF(N308="snížená",J308,0)</f>
        <v>0</v>
      </c>
      <c r="BG308" s="193">
        <f>IF(N308="zákl. přenesená",J308,0)</f>
        <v>0</v>
      </c>
      <c r="BH308" s="193">
        <f>IF(N308="sníž. přenesená",J308,0)</f>
        <v>0</v>
      </c>
      <c r="BI308" s="193">
        <f>IF(N308="nulová",J308,0)</f>
        <v>0</v>
      </c>
      <c r="BJ308" s="20" t="s">
        <v>82</v>
      </c>
      <c r="BK308" s="193">
        <f>ROUND(I308*H308,2)</f>
        <v>0</v>
      </c>
      <c r="BL308" s="20" t="s">
        <v>166</v>
      </c>
      <c r="BM308" s="192" t="s">
        <v>1030</v>
      </c>
    </row>
    <row r="309" spans="1:65" s="2" customFormat="1" x14ac:dyDescent="0.2">
      <c r="A309" s="37"/>
      <c r="B309" s="38"/>
      <c r="C309" s="39"/>
      <c r="D309" s="194" t="s">
        <v>168</v>
      </c>
      <c r="E309" s="39"/>
      <c r="F309" s="195" t="s">
        <v>1031</v>
      </c>
      <c r="G309" s="39"/>
      <c r="H309" s="39"/>
      <c r="I309" s="196"/>
      <c r="J309" s="39"/>
      <c r="K309" s="39"/>
      <c r="L309" s="42"/>
      <c r="M309" s="197"/>
      <c r="N309" s="198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20" t="s">
        <v>168</v>
      </c>
      <c r="AU309" s="20" t="s">
        <v>177</v>
      </c>
    </row>
    <row r="310" spans="1:65" s="12" customFormat="1" ht="22.9" customHeight="1" x14ac:dyDescent="0.2">
      <c r="B310" s="165"/>
      <c r="C310" s="166"/>
      <c r="D310" s="167" t="s">
        <v>74</v>
      </c>
      <c r="E310" s="179" t="s">
        <v>389</v>
      </c>
      <c r="F310" s="179" t="s">
        <v>390</v>
      </c>
      <c r="G310" s="166"/>
      <c r="H310" s="166"/>
      <c r="I310" s="169"/>
      <c r="J310" s="180">
        <f>BK310</f>
        <v>0</v>
      </c>
      <c r="K310" s="166"/>
      <c r="L310" s="171"/>
      <c r="M310" s="172"/>
      <c r="N310" s="173"/>
      <c r="O310" s="173"/>
      <c r="P310" s="174">
        <f>SUM(P311:P325)</f>
        <v>0</v>
      </c>
      <c r="Q310" s="173"/>
      <c r="R310" s="174">
        <f>SUM(R311:R325)</f>
        <v>0</v>
      </c>
      <c r="S310" s="173"/>
      <c r="T310" s="175">
        <f>SUM(T311:T325)</f>
        <v>0</v>
      </c>
      <c r="AR310" s="176" t="s">
        <v>166</v>
      </c>
      <c r="AT310" s="177" t="s">
        <v>74</v>
      </c>
      <c r="AU310" s="177" t="s">
        <v>82</v>
      </c>
      <c r="AY310" s="176" t="s">
        <v>159</v>
      </c>
      <c r="BK310" s="178">
        <f>SUM(BK311:BK325)</f>
        <v>0</v>
      </c>
    </row>
    <row r="311" spans="1:65" s="2" customFormat="1" ht="21.75" customHeight="1" x14ac:dyDescent="0.2">
      <c r="A311" s="37"/>
      <c r="B311" s="38"/>
      <c r="C311" s="181" t="s">
        <v>1032</v>
      </c>
      <c r="D311" s="181" t="s">
        <v>161</v>
      </c>
      <c r="E311" s="182" t="s">
        <v>471</v>
      </c>
      <c r="F311" s="183" t="s">
        <v>472</v>
      </c>
      <c r="G311" s="184" t="s">
        <v>394</v>
      </c>
      <c r="H311" s="185">
        <v>24</v>
      </c>
      <c r="I311" s="186"/>
      <c r="J311" s="187">
        <f>ROUND(I311*H311,2)</f>
        <v>0</v>
      </c>
      <c r="K311" s="183" t="s">
        <v>165</v>
      </c>
      <c r="L311" s="42"/>
      <c r="M311" s="188" t="s">
        <v>19</v>
      </c>
      <c r="N311" s="189" t="s">
        <v>46</v>
      </c>
      <c r="O311" s="67"/>
      <c r="P311" s="190">
        <f>O311*H311</f>
        <v>0</v>
      </c>
      <c r="Q311" s="190">
        <v>0</v>
      </c>
      <c r="R311" s="190">
        <f>Q311*H311</f>
        <v>0</v>
      </c>
      <c r="S311" s="190">
        <v>0</v>
      </c>
      <c r="T311" s="19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92" t="s">
        <v>395</v>
      </c>
      <c r="AT311" s="192" t="s">
        <v>161</v>
      </c>
      <c r="AU311" s="192" t="s">
        <v>84</v>
      </c>
      <c r="AY311" s="20" t="s">
        <v>159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20" t="s">
        <v>82</v>
      </c>
      <c r="BK311" s="193">
        <f>ROUND(I311*H311,2)</f>
        <v>0</v>
      </c>
      <c r="BL311" s="20" t="s">
        <v>395</v>
      </c>
      <c r="BM311" s="192" t="s">
        <v>1033</v>
      </c>
    </row>
    <row r="312" spans="1:65" s="2" customFormat="1" x14ac:dyDescent="0.2">
      <c r="A312" s="37"/>
      <c r="B312" s="38"/>
      <c r="C312" s="39"/>
      <c r="D312" s="194" t="s">
        <v>168</v>
      </c>
      <c r="E312" s="39"/>
      <c r="F312" s="195" t="s">
        <v>474</v>
      </c>
      <c r="G312" s="39"/>
      <c r="H312" s="39"/>
      <c r="I312" s="196"/>
      <c r="J312" s="39"/>
      <c r="K312" s="39"/>
      <c r="L312" s="42"/>
      <c r="M312" s="197"/>
      <c r="N312" s="198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168</v>
      </c>
      <c r="AU312" s="20" t="s">
        <v>84</v>
      </c>
    </row>
    <row r="313" spans="1:65" s="2" customFormat="1" ht="19.5" x14ac:dyDescent="0.2">
      <c r="A313" s="37"/>
      <c r="B313" s="38"/>
      <c r="C313" s="39"/>
      <c r="D313" s="201" t="s">
        <v>475</v>
      </c>
      <c r="E313" s="39"/>
      <c r="F313" s="245" t="s">
        <v>476</v>
      </c>
      <c r="G313" s="39"/>
      <c r="H313" s="39"/>
      <c r="I313" s="196"/>
      <c r="J313" s="39"/>
      <c r="K313" s="39"/>
      <c r="L313" s="42"/>
      <c r="M313" s="197"/>
      <c r="N313" s="198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20" t="s">
        <v>475</v>
      </c>
      <c r="AU313" s="20" t="s">
        <v>84</v>
      </c>
    </row>
    <row r="314" spans="1:65" s="2" customFormat="1" ht="16.5" customHeight="1" x14ac:dyDescent="0.2">
      <c r="A314" s="37"/>
      <c r="B314" s="38"/>
      <c r="C314" s="181" t="s">
        <v>937</v>
      </c>
      <c r="D314" s="181" t="s">
        <v>161</v>
      </c>
      <c r="E314" s="182" t="s">
        <v>477</v>
      </c>
      <c r="F314" s="183" t="s">
        <v>478</v>
      </c>
      <c r="G314" s="184" t="s">
        <v>394</v>
      </c>
      <c r="H314" s="185">
        <v>4</v>
      </c>
      <c r="I314" s="186"/>
      <c r="J314" s="187">
        <f>ROUND(I314*H314,2)</f>
        <v>0</v>
      </c>
      <c r="K314" s="183" t="s">
        <v>165</v>
      </c>
      <c r="L314" s="42"/>
      <c r="M314" s="188" t="s">
        <v>19</v>
      </c>
      <c r="N314" s="189" t="s">
        <v>46</v>
      </c>
      <c r="O314" s="67"/>
      <c r="P314" s="190">
        <f>O314*H314</f>
        <v>0</v>
      </c>
      <c r="Q314" s="190">
        <v>0</v>
      </c>
      <c r="R314" s="190">
        <f>Q314*H314</f>
        <v>0</v>
      </c>
      <c r="S314" s="190">
        <v>0</v>
      </c>
      <c r="T314" s="19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92" t="s">
        <v>395</v>
      </c>
      <c r="AT314" s="192" t="s">
        <v>161</v>
      </c>
      <c r="AU314" s="192" t="s">
        <v>84</v>
      </c>
      <c r="AY314" s="20" t="s">
        <v>159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20" t="s">
        <v>82</v>
      </c>
      <c r="BK314" s="193">
        <f>ROUND(I314*H314,2)</f>
        <v>0</v>
      </c>
      <c r="BL314" s="20" t="s">
        <v>395</v>
      </c>
      <c r="BM314" s="192" t="s">
        <v>1034</v>
      </c>
    </row>
    <row r="315" spans="1:65" s="2" customFormat="1" x14ac:dyDescent="0.2">
      <c r="A315" s="37"/>
      <c r="B315" s="38"/>
      <c r="C315" s="39"/>
      <c r="D315" s="194" t="s">
        <v>168</v>
      </c>
      <c r="E315" s="39"/>
      <c r="F315" s="195" t="s">
        <v>480</v>
      </c>
      <c r="G315" s="39"/>
      <c r="H315" s="39"/>
      <c r="I315" s="196"/>
      <c r="J315" s="39"/>
      <c r="K315" s="39"/>
      <c r="L315" s="42"/>
      <c r="M315" s="197"/>
      <c r="N315" s="198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168</v>
      </c>
      <c r="AU315" s="20" t="s">
        <v>84</v>
      </c>
    </row>
    <row r="316" spans="1:65" s="2" customFormat="1" ht="19.5" x14ac:dyDescent="0.2">
      <c r="A316" s="37"/>
      <c r="B316" s="38"/>
      <c r="C316" s="39"/>
      <c r="D316" s="201" t="s">
        <v>475</v>
      </c>
      <c r="E316" s="39"/>
      <c r="F316" s="245" t="s">
        <v>481</v>
      </c>
      <c r="G316" s="39"/>
      <c r="H316" s="39"/>
      <c r="I316" s="196"/>
      <c r="J316" s="39"/>
      <c r="K316" s="39"/>
      <c r="L316" s="42"/>
      <c r="M316" s="197"/>
      <c r="N316" s="198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475</v>
      </c>
      <c r="AU316" s="20" t="s">
        <v>84</v>
      </c>
    </row>
    <row r="317" spans="1:65" s="2" customFormat="1" ht="16.5" customHeight="1" x14ac:dyDescent="0.2">
      <c r="A317" s="37"/>
      <c r="B317" s="38"/>
      <c r="C317" s="181" t="s">
        <v>1035</v>
      </c>
      <c r="D317" s="181" t="s">
        <v>161</v>
      </c>
      <c r="E317" s="182" t="s">
        <v>477</v>
      </c>
      <c r="F317" s="183" t="s">
        <v>478</v>
      </c>
      <c r="G317" s="184" t="s">
        <v>394</v>
      </c>
      <c r="H317" s="185">
        <v>4</v>
      </c>
      <c r="I317" s="186"/>
      <c r="J317" s="187">
        <f>ROUND(I317*H317,2)</f>
        <v>0</v>
      </c>
      <c r="K317" s="183" t="s">
        <v>165</v>
      </c>
      <c r="L317" s="42"/>
      <c r="M317" s="188" t="s">
        <v>19</v>
      </c>
      <c r="N317" s="189" t="s">
        <v>46</v>
      </c>
      <c r="O317" s="67"/>
      <c r="P317" s="190">
        <f>O317*H317</f>
        <v>0</v>
      </c>
      <c r="Q317" s="190">
        <v>0</v>
      </c>
      <c r="R317" s="190">
        <f>Q317*H317</f>
        <v>0</v>
      </c>
      <c r="S317" s="190">
        <v>0</v>
      </c>
      <c r="T317" s="191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92" t="s">
        <v>395</v>
      </c>
      <c r="AT317" s="192" t="s">
        <v>161</v>
      </c>
      <c r="AU317" s="192" t="s">
        <v>84</v>
      </c>
      <c r="AY317" s="20" t="s">
        <v>159</v>
      </c>
      <c r="BE317" s="193">
        <f>IF(N317="základní",J317,0)</f>
        <v>0</v>
      </c>
      <c r="BF317" s="193">
        <f>IF(N317="snížená",J317,0)</f>
        <v>0</v>
      </c>
      <c r="BG317" s="193">
        <f>IF(N317="zákl. přenesená",J317,0)</f>
        <v>0</v>
      </c>
      <c r="BH317" s="193">
        <f>IF(N317="sníž. přenesená",J317,0)</f>
        <v>0</v>
      </c>
      <c r="BI317" s="193">
        <f>IF(N317="nulová",J317,0)</f>
        <v>0</v>
      </c>
      <c r="BJ317" s="20" t="s">
        <v>82</v>
      </c>
      <c r="BK317" s="193">
        <f>ROUND(I317*H317,2)</f>
        <v>0</v>
      </c>
      <c r="BL317" s="20" t="s">
        <v>395</v>
      </c>
      <c r="BM317" s="192" t="s">
        <v>1036</v>
      </c>
    </row>
    <row r="318" spans="1:65" s="2" customFormat="1" x14ac:dyDescent="0.2">
      <c r="A318" s="37"/>
      <c r="B318" s="38"/>
      <c r="C318" s="39"/>
      <c r="D318" s="194" t="s">
        <v>168</v>
      </c>
      <c r="E318" s="39"/>
      <c r="F318" s="195" t="s">
        <v>480</v>
      </c>
      <c r="G318" s="39"/>
      <c r="H318" s="39"/>
      <c r="I318" s="196"/>
      <c r="J318" s="39"/>
      <c r="K318" s="39"/>
      <c r="L318" s="42"/>
      <c r="M318" s="197"/>
      <c r="N318" s="198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168</v>
      </c>
      <c r="AU318" s="20" t="s">
        <v>84</v>
      </c>
    </row>
    <row r="319" spans="1:65" s="2" customFormat="1" ht="19.5" x14ac:dyDescent="0.2">
      <c r="A319" s="37"/>
      <c r="B319" s="38"/>
      <c r="C319" s="39"/>
      <c r="D319" s="201" t="s">
        <v>475</v>
      </c>
      <c r="E319" s="39"/>
      <c r="F319" s="245" t="s">
        <v>483</v>
      </c>
      <c r="G319" s="39"/>
      <c r="H319" s="39"/>
      <c r="I319" s="196"/>
      <c r="J319" s="39"/>
      <c r="K319" s="39"/>
      <c r="L319" s="42"/>
      <c r="M319" s="197"/>
      <c r="N319" s="198"/>
      <c r="O319" s="67"/>
      <c r="P319" s="67"/>
      <c r="Q319" s="67"/>
      <c r="R319" s="67"/>
      <c r="S319" s="67"/>
      <c r="T319" s="68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20" t="s">
        <v>475</v>
      </c>
      <c r="AU319" s="20" t="s">
        <v>84</v>
      </c>
    </row>
    <row r="320" spans="1:65" s="2" customFormat="1" ht="21.75" customHeight="1" x14ac:dyDescent="0.2">
      <c r="A320" s="37"/>
      <c r="B320" s="38"/>
      <c r="C320" s="181" t="s">
        <v>880</v>
      </c>
      <c r="D320" s="181" t="s">
        <v>161</v>
      </c>
      <c r="E320" s="182" t="s">
        <v>484</v>
      </c>
      <c r="F320" s="183" t="s">
        <v>485</v>
      </c>
      <c r="G320" s="184" t="s">
        <v>394</v>
      </c>
      <c r="H320" s="185">
        <v>24</v>
      </c>
      <c r="I320" s="186"/>
      <c r="J320" s="187">
        <f>ROUND(I320*H320,2)</f>
        <v>0</v>
      </c>
      <c r="K320" s="183" t="s">
        <v>165</v>
      </c>
      <c r="L320" s="42"/>
      <c r="M320" s="188" t="s">
        <v>19</v>
      </c>
      <c r="N320" s="189" t="s">
        <v>46</v>
      </c>
      <c r="O320" s="67"/>
      <c r="P320" s="190">
        <f>O320*H320</f>
        <v>0</v>
      </c>
      <c r="Q320" s="190">
        <v>0</v>
      </c>
      <c r="R320" s="190">
        <f>Q320*H320</f>
        <v>0</v>
      </c>
      <c r="S320" s="190">
        <v>0</v>
      </c>
      <c r="T320" s="191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92" t="s">
        <v>395</v>
      </c>
      <c r="AT320" s="192" t="s">
        <v>161</v>
      </c>
      <c r="AU320" s="192" t="s">
        <v>84</v>
      </c>
      <c r="AY320" s="20" t="s">
        <v>159</v>
      </c>
      <c r="BE320" s="193">
        <f>IF(N320="základní",J320,0)</f>
        <v>0</v>
      </c>
      <c r="BF320" s="193">
        <f>IF(N320="snížená",J320,0)</f>
        <v>0</v>
      </c>
      <c r="BG320" s="193">
        <f>IF(N320="zákl. přenesená",J320,0)</f>
        <v>0</v>
      </c>
      <c r="BH320" s="193">
        <f>IF(N320="sníž. přenesená",J320,0)</f>
        <v>0</v>
      </c>
      <c r="BI320" s="193">
        <f>IF(N320="nulová",J320,0)</f>
        <v>0</v>
      </c>
      <c r="BJ320" s="20" t="s">
        <v>82</v>
      </c>
      <c r="BK320" s="193">
        <f>ROUND(I320*H320,2)</f>
        <v>0</v>
      </c>
      <c r="BL320" s="20" t="s">
        <v>395</v>
      </c>
      <c r="BM320" s="192" t="s">
        <v>1037</v>
      </c>
    </row>
    <row r="321" spans="1:65" s="2" customFormat="1" x14ac:dyDescent="0.2">
      <c r="A321" s="37"/>
      <c r="B321" s="38"/>
      <c r="C321" s="39"/>
      <c r="D321" s="194" t="s">
        <v>168</v>
      </c>
      <c r="E321" s="39"/>
      <c r="F321" s="195" t="s">
        <v>487</v>
      </c>
      <c r="G321" s="39"/>
      <c r="H321" s="39"/>
      <c r="I321" s="196"/>
      <c r="J321" s="39"/>
      <c r="K321" s="39"/>
      <c r="L321" s="42"/>
      <c r="M321" s="197"/>
      <c r="N321" s="198"/>
      <c r="O321" s="67"/>
      <c r="P321" s="67"/>
      <c r="Q321" s="67"/>
      <c r="R321" s="67"/>
      <c r="S321" s="67"/>
      <c r="T321" s="68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20" t="s">
        <v>168</v>
      </c>
      <c r="AU321" s="20" t="s">
        <v>84</v>
      </c>
    </row>
    <row r="322" spans="1:65" s="2" customFormat="1" ht="19.5" x14ac:dyDescent="0.2">
      <c r="A322" s="37"/>
      <c r="B322" s="38"/>
      <c r="C322" s="39"/>
      <c r="D322" s="201" t="s">
        <v>475</v>
      </c>
      <c r="E322" s="39"/>
      <c r="F322" s="245" t="s">
        <v>488</v>
      </c>
      <c r="G322" s="39"/>
      <c r="H322" s="39"/>
      <c r="I322" s="196"/>
      <c r="J322" s="39"/>
      <c r="K322" s="39"/>
      <c r="L322" s="42"/>
      <c r="M322" s="197"/>
      <c r="N322" s="198"/>
      <c r="O322" s="67"/>
      <c r="P322" s="67"/>
      <c r="Q322" s="67"/>
      <c r="R322" s="67"/>
      <c r="S322" s="67"/>
      <c r="T322" s="68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20" t="s">
        <v>475</v>
      </c>
      <c r="AU322" s="20" t="s">
        <v>84</v>
      </c>
    </row>
    <row r="323" spans="1:65" s="2" customFormat="1" ht="21.75" customHeight="1" x14ac:dyDescent="0.2">
      <c r="A323" s="37"/>
      <c r="B323" s="38"/>
      <c r="C323" s="181" t="s">
        <v>1038</v>
      </c>
      <c r="D323" s="181" t="s">
        <v>161</v>
      </c>
      <c r="E323" s="182" t="s">
        <v>484</v>
      </c>
      <c r="F323" s="183" t="s">
        <v>485</v>
      </c>
      <c r="G323" s="184" t="s">
        <v>394</v>
      </c>
      <c r="H323" s="185">
        <v>6</v>
      </c>
      <c r="I323" s="186"/>
      <c r="J323" s="187">
        <f>ROUND(I323*H323,2)</f>
        <v>0</v>
      </c>
      <c r="K323" s="183" t="s">
        <v>165</v>
      </c>
      <c r="L323" s="42"/>
      <c r="M323" s="188" t="s">
        <v>19</v>
      </c>
      <c r="N323" s="189" t="s">
        <v>46</v>
      </c>
      <c r="O323" s="67"/>
      <c r="P323" s="190">
        <f>O323*H323</f>
        <v>0</v>
      </c>
      <c r="Q323" s="190">
        <v>0</v>
      </c>
      <c r="R323" s="190">
        <f>Q323*H323</f>
        <v>0</v>
      </c>
      <c r="S323" s="190">
        <v>0</v>
      </c>
      <c r="T323" s="191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92" t="s">
        <v>395</v>
      </c>
      <c r="AT323" s="192" t="s">
        <v>161</v>
      </c>
      <c r="AU323" s="192" t="s">
        <v>84</v>
      </c>
      <c r="AY323" s="20" t="s">
        <v>159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20" t="s">
        <v>82</v>
      </c>
      <c r="BK323" s="193">
        <f>ROUND(I323*H323,2)</f>
        <v>0</v>
      </c>
      <c r="BL323" s="20" t="s">
        <v>395</v>
      </c>
      <c r="BM323" s="192" t="s">
        <v>1039</v>
      </c>
    </row>
    <row r="324" spans="1:65" s="2" customFormat="1" x14ac:dyDescent="0.2">
      <c r="A324" s="37"/>
      <c r="B324" s="38"/>
      <c r="C324" s="39"/>
      <c r="D324" s="194" t="s">
        <v>168</v>
      </c>
      <c r="E324" s="39"/>
      <c r="F324" s="195" t="s">
        <v>487</v>
      </c>
      <c r="G324" s="39"/>
      <c r="H324" s="39"/>
      <c r="I324" s="196"/>
      <c r="J324" s="39"/>
      <c r="K324" s="39"/>
      <c r="L324" s="42"/>
      <c r="M324" s="197"/>
      <c r="N324" s="198"/>
      <c r="O324" s="67"/>
      <c r="P324" s="67"/>
      <c r="Q324" s="67"/>
      <c r="R324" s="67"/>
      <c r="S324" s="67"/>
      <c r="T324" s="68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20" t="s">
        <v>168</v>
      </c>
      <c r="AU324" s="20" t="s">
        <v>84</v>
      </c>
    </row>
    <row r="325" spans="1:65" s="2" customFormat="1" ht="19.5" x14ac:dyDescent="0.2">
      <c r="A325" s="37"/>
      <c r="B325" s="38"/>
      <c r="C325" s="39"/>
      <c r="D325" s="201" t="s">
        <v>475</v>
      </c>
      <c r="E325" s="39"/>
      <c r="F325" s="245" t="s">
        <v>490</v>
      </c>
      <c r="G325" s="39"/>
      <c r="H325" s="39"/>
      <c r="I325" s="196"/>
      <c r="J325" s="39"/>
      <c r="K325" s="39"/>
      <c r="L325" s="42"/>
      <c r="M325" s="197"/>
      <c r="N325" s="198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475</v>
      </c>
      <c r="AU325" s="20" t="s">
        <v>84</v>
      </c>
    </row>
    <row r="326" spans="1:65" s="12" customFormat="1" ht="25.9" customHeight="1" x14ac:dyDescent="0.2">
      <c r="B326" s="165"/>
      <c r="C326" s="166"/>
      <c r="D326" s="167" t="s">
        <v>74</v>
      </c>
      <c r="E326" s="168" t="s">
        <v>1040</v>
      </c>
      <c r="F326" s="168" t="s">
        <v>1040</v>
      </c>
      <c r="G326" s="166"/>
      <c r="H326" s="166"/>
      <c r="I326" s="169"/>
      <c r="J326" s="170">
        <f>BK326</f>
        <v>0</v>
      </c>
      <c r="K326" s="166"/>
      <c r="L326" s="171"/>
      <c r="M326" s="172"/>
      <c r="N326" s="173"/>
      <c r="O326" s="173"/>
      <c r="P326" s="174">
        <f>P327+P548</f>
        <v>0</v>
      </c>
      <c r="Q326" s="173"/>
      <c r="R326" s="174">
        <f>R327+R548</f>
        <v>1.0442061867999999</v>
      </c>
      <c r="S326" s="173"/>
      <c r="T326" s="175">
        <f>T327+T548</f>
        <v>0</v>
      </c>
      <c r="AR326" s="176" t="s">
        <v>82</v>
      </c>
      <c r="AT326" s="177" t="s">
        <v>74</v>
      </c>
      <c r="AU326" s="177" t="s">
        <v>75</v>
      </c>
      <c r="AY326" s="176" t="s">
        <v>159</v>
      </c>
      <c r="BK326" s="178">
        <f>BK327+BK548</f>
        <v>0</v>
      </c>
    </row>
    <row r="327" spans="1:65" s="12" customFormat="1" ht="22.9" customHeight="1" x14ac:dyDescent="0.2">
      <c r="B327" s="165"/>
      <c r="C327" s="166"/>
      <c r="D327" s="167" t="s">
        <v>74</v>
      </c>
      <c r="E327" s="179" t="s">
        <v>331</v>
      </c>
      <c r="F327" s="179" t="s">
        <v>332</v>
      </c>
      <c r="G327" s="166"/>
      <c r="H327" s="166"/>
      <c r="I327" s="169"/>
      <c r="J327" s="180">
        <f>BK327</f>
        <v>0</v>
      </c>
      <c r="K327" s="166"/>
      <c r="L327" s="171"/>
      <c r="M327" s="172"/>
      <c r="N327" s="173"/>
      <c r="O327" s="173"/>
      <c r="P327" s="174">
        <f>P328+P361+P440</f>
        <v>0</v>
      </c>
      <c r="Q327" s="173"/>
      <c r="R327" s="174">
        <f>R328+R361+R440</f>
        <v>1.0442061867999999</v>
      </c>
      <c r="S327" s="173"/>
      <c r="T327" s="175">
        <f>T328+T361+T440</f>
        <v>0</v>
      </c>
      <c r="AR327" s="176" t="s">
        <v>84</v>
      </c>
      <c r="AT327" s="177" t="s">
        <v>74</v>
      </c>
      <c r="AU327" s="177" t="s">
        <v>82</v>
      </c>
      <c r="AY327" s="176" t="s">
        <v>159</v>
      </c>
      <c r="BK327" s="178">
        <f>BK328+BK361+BK440</f>
        <v>0</v>
      </c>
    </row>
    <row r="328" spans="1:65" s="12" customFormat="1" ht="20.85" customHeight="1" x14ac:dyDescent="0.2">
      <c r="B328" s="165"/>
      <c r="C328" s="166"/>
      <c r="D328" s="167" t="s">
        <v>74</v>
      </c>
      <c r="E328" s="179" t="s">
        <v>797</v>
      </c>
      <c r="F328" s="179" t="s">
        <v>798</v>
      </c>
      <c r="G328" s="166"/>
      <c r="H328" s="166"/>
      <c r="I328" s="169"/>
      <c r="J328" s="180">
        <f>BK328</f>
        <v>0</v>
      </c>
      <c r="K328" s="166"/>
      <c r="L328" s="171"/>
      <c r="M328" s="172"/>
      <c r="N328" s="173"/>
      <c r="O328" s="173"/>
      <c r="P328" s="174">
        <f>SUM(P329:P360)</f>
        <v>0</v>
      </c>
      <c r="Q328" s="173"/>
      <c r="R328" s="174">
        <f>SUM(R329:R360)</f>
        <v>8.3056256600000003E-2</v>
      </c>
      <c r="S328" s="173"/>
      <c r="T328" s="175">
        <f>SUM(T329:T360)</f>
        <v>0</v>
      </c>
      <c r="AR328" s="176" t="s">
        <v>84</v>
      </c>
      <c r="AT328" s="177" t="s">
        <v>74</v>
      </c>
      <c r="AU328" s="177" t="s">
        <v>84</v>
      </c>
      <c r="AY328" s="176" t="s">
        <v>159</v>
      </c>
      <c r="BK328" s="178">
        <f>SUM(BK329:BK360)</f>
        <v>0</v>
      </c>
    </row>
    <row r="329" spans="1:65" s="2" customFormat="1" ht="33" customHeight="1" x14ac:dyDescent="0.2">
      <c r="A329" s="37"/>
      <c r="B329" s="38"/>
      <c r="C329" s="181" t="s">
        <v>1041</v>
      </c>
      <c r="D329" s="181" t="s">
        <v>161</v>
      </c>
      <c r="E329" s="182" t="s">
        <v>828</v>
      </c>
      <c r="F329" s="183" t="s">
        <v>829</v>
      </c>
      <c r="G329" s="184" t="s">
        <v>801</v>
      </c>
      <c r="H329" s="185">
        <v>1</v>
      </c>
      <c r="I329" s="186"/>
      <c r="J329" s="187">
        <f>ROUND(I329*H329,2)</f>
        <v>0</v>
      </c>
      <c r="K329" s="183" t="s">
        <v>165</v>
      </c>
      <c r="L329" s="42"/>
      <c r="M329" s="188" t="s">
        <v>19</v>
      </c>
      <c r="N329" s="189" t="s">
        <v>46</v>
      </c>
      <c r="O329" s="67"/>
      <c r="P329" s="190">
        <f>O329*H329</f>
        <v>0</v>
      </c>
      <c r="Q329" s="190">
        <v>6.5867762E-3</v>
      </c>
      <c r="R329" s="190">
        <f>Q329*H329</f>
        <v>6.5867762E-3</v>
      </c>
      <c r="S329" s="190">
        <v>0</v>
      </c>
      <c r="T329" s="191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92" t="s">
        <v>166</v>
      </c>
      <c r="AT329" s="192" t="s">
        <v>161</v>
      </c>
      <c r="AU329" s="192" t="s">
        <v>177</v>
      </c>
      <c r="AY329" s="20" t="s">
        <v>159</v>
      </c>
      <c r="BE329" s="193">
        <f>IF(N329="základní",J329,0)</f>
        <v>0</v>
      </c>
      <c r="BF329" s="193">
        <f>IF(N329="snížená",J329,0)</f>
        <v>0</v>
      </c>
      <c r="BG329" s="193">
        <f>IF(N329="zákl. přenesená",J329,0)</f>
        <v>0</v>
      </c>
      <c r="BH329" s="193">
        <f>IF(N329="sníž. přenesená",J329,0)</f>
        <v>0</v>
      </c>
      <c r="BI329" s="193">
        <f>IF(N329="nulová",J329,0)</f>
        <v>0</v>
      </c>
      <c r="BJ329" s="20" t="s">
        <v>82</v>
      </c>
      <c r="BK329" s="193">
        <f>ROUND(I329*H329,2)</f>
        <v>0</v>
      </c>
      <c r="BL329" s="20" t="s">
        <v>166</v>
      </c>
      <c r="BM329" s="192" t="s">
        <v>1042</v>
      </c>
    </row>
    <row r="330" spans="1:65" s="2" customFormat="1" x14ac:dyDescent="0.2">
      <c r="A330" s="37"/>
      <c r="B330" s="38"/>
      <c r="C330" s="39"/>
      <c r="D330" s="194" t="s">
        <v>168</v>
      </c>
      <c r="E330" s="39"/>
      <c r="F330" s="195" t="s">
        <v>831</v>
      </c>
      <c r="G330" s="39"/>
      <c r="H330" s="39"/>
      <c r="I330" s="196"/>
      <c r="J330" s="39"/>
      <c r="K330" s="39"/>
      <c r="L330" s="42"/>
      <c r="M330" s="197"/>
      <c r="N330" s="198"/>
      <c r="O330" s="67"/>
      <c r="P330" s="67"/>
      <c r="Q330" s="67"/>
      <c r="R330" s="67"/>
      <c r="S330" s="67"/>
      <c r="T330" s="68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20" t="s">
        <v>168</v>
      </c>
      <c r="AU330" s="20" t="s">
        <v>177</v>
      </c>
    </row>
    <row r="331" spans="1:65" s="13" customFormat="1" ht="22.5" x14ac:dyDescent="0.2">
      <c r="B331" s="199"/>
      <c r="C331" s="200"/>
      <c r="D331" s="201" t="s">
        <v>170</v>
      </c>
      <c r="E331" s="202" t="s">
        <v>19</v>
      </c>
      <c r="F331" s="203" t="s">
        <v>1043</v>
      </c>
      <c r="G331" s="200"/>
      <c r="H331" s="202" t="s">
        <v>19</v>
      </c>
      <c r="I331" s="204"/>
      <c r="J331" s="200"/>
      <c r="K331" s="200"/>
      <c r="L331" s="205"/>
      <c r="M331" s="206"/>
      <c r="N331" s="207"/>
      <c r="O331" s="207"/>
      <c r="P331" s="207"/>
      <c r="Q331" s="207"/>
      <c r="R331" s="207"/>
      <c r="S331" s="207"/>
      <c r="T331" s="208"/>
      <c r="AT331" s="209" t="s">
        <v>170</v>
      </c>
      <c r="AU331" s="209" t="s">
        <v>177</v>
      </c>
      <c r="AV331" s="13" t="s">
        <v>82</v>
      </c>
      <c r="AW331" s="13" t="s">
        <v>35</v>
      </c>
      <c r="AX331" s="13" t="s">
        <v>75</v>
      </c>
      <c r="AY331" s="209" t="s">
        <v>159</v>
      </c>
    </row>
    <row r="332" spans="1:65" s="14" customFormat="1" x14ac:dyDescent="0.2">
      <c r="B332" s="210"/>
      <c r="C332" s="211"/>
      <c r="D332" s="201" t="s">
        <v>170</v>
      </c>
      <c r="E332" s="212" t="s">
        <v>19</v>
      </c>
      <c r="F332" s="213" t="s">
        <v>82</v>
      </c>
      <c r="G332" s="211"/>
      <c r="H332" s="214">
        <v>1</v>
      </c>
      <c r="I332" s="215"/>
      <c r="J332" s="211"/>
      <c r="K332" s="211"/>
      <c r="L332" s="216"/>
      <c r="M332" s="217"/>
      <c r="N332" s="218"/>
      <c r="O332" s="218"/>
      <c r="P332" s="218"/>
      <c r="Q332" s="218"/>
      <c r="R332" s="218"/>
      <c r="S332" s="218"/>
      <c r="T332" s="219"/>
      <c r="AT332" s="220" t="s">
        <v>170</v>
      </c>
      <c r="AU332" s="220" t="s">
        <v>177</v>
      </c>
      <c r="AV332" s="14" t="s">
        <v>84</v>
      </c>
      <c r="AW332" s="14" t="s">
        <v>35</v>
      </c>
      <c r="AX332" s="14" t="s">
        <v>82</v>
      </c>
      <c r="AY332" s="220" t="s">
        <v>159</v>
      </c>
    </row>
    <row r="333" spans="1:65" s="2" customFormat="1" ht="33" customHeight="1" x14ac:dyDescent="0.2">
      <c r="A333" s="37"/>
      <c r="B333" s="38"/>
      <c r="C333" s="181" t="s">
        <v>1044</v>
      </c>
      <c r="D333" s="181" t="s">
        <v>161</v>
      </c>
      <c r="E333" s="182" t="s">
        <v>823</v>
      </c>
      <c r="F333" s="183" t="s">
        <v>824</v>
      </c>
      <c r="G333" s="184" t="s">
        <v>801</v>
      </c>
      <c r="H333" s="185">
        <v>1</v>
      </c>
      <c r="I333" s="186"/>
      <c r="J333" s="187">
        <f>ROUND(I333*H333,2)</f>
        <v>0</v>
      </c>
      <c r="K333" s="183" t="s">
        <v>165</v>
      </c>
      <c r="L333" s="42"/>
      <c r="M333" s="188" t="s">
        <v>19</v>
      </c>
      <c r="N333" s="189" t="s">
        <v>46</v>
      </c>
      <c r="O333" s="67"/>
      <c r="P333" s="190">
        <f>O333*H333</f>
        <v>0</v>
      </c>
      <c r="Q333" s="190">
        <v>6.0843581999999998E-3</v>
      </c>
      <c r="R333" s="190">
        <f>Q333*H333</f>
        <v>6.0843581999999998E-3</v>
      </c>
      <c r="S333" s="190">
        <v>0</v>
      </c>
      <c r="T333" s="191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92" t="s">
        <v>166</v>
      </c>
      <c r="AT333" s="192" t="s">
        <v>161</v>
      </c>
      <c r="AU333" s="192" t="s">
        <v>177</v>
      </c>
      <c r="AY333" s="20" t="s">
        <v>159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20" t="s">
        <v>82</v>
      </c>
      <c r="BK333" s="193">
        <f>ROUND(I333*H333,2)</f>
        <v>0</v>
      </c>
      <c r="BL333" s="20" t="s">
        <v>166</v>
      </c>
      <c r="BM333" s="192" t="s">
        <v>1045</v>
      </c>
    </row>
    <row r="334" spans="1:65" s="2" customFormat="1" x14ac:dyDescent="0.2">
      <c r="A334" s="37"/>
      <c r="B334" s="38"/>
      <c r="C334" s="39"/>
      <c r="D334" s="194" t="s">
        <v>168</v>
      </c>
      <c r="E334" s="39"/>
      <c r="F334" s="195" t="s">
        <v>826</v>
      </c>
      <c r="G334" s="39"/>
      <c r="H334" s="39"/>
      <c r="I334" s="196"/>
      <c r="J334" s="39"/>
      <c r="K334" s="39"/>
      <c r="L334" s="42"/>
      <c r="M334" s="197"/>
      <c r="N334" s="198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168</v>
      </c>
      <c r="AU334" s="20" t="s">
        <v>177</v>
      </c>
    </row>
    <row r="335" spans="1:65" s="13" customFormat="1" ht="22.5" x14ac:dyDescent="0.2">
      <c r="B335" s="199"/>
      <c r="C335" s="200"/>
      <c r="D335" s="201" t="s">
        <v>170</v>
      </c>
      <c r="E335" s="202" t="s">
        <v>19</v>
      </c>
      <c r="F335" s="203" t="s">
        <v>1046</v>
      </c>
      <c r="G335" s="200"/>
      <c r="H335" s="202" t="s">
        <v>19</v>
      </c>
      <c r="I335" s="204"/>
      <c r="J335" s="200"/>
      <c r="K335" s="200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170</v>
      </c>
      <c r="AU335" s="209" t="s">
        <v>177</v>
      </c>
      <c r="AV335" s="13" t="s">
        <v>82</v>
      </c>
      <c r="AW335" s="13" t="s">
        <v>35</v>
      </c>
      <c r="AX335" s="13" t="s">
        <v>75</v>
      </c>
      <c r="AY335" s="209" t="s">
        <v>159</v>
      </c>
    </row>
    <row r="336" spans="1:65" s="14" customFormat="1" x14ac:dyDescent="0.2">
      <c r="B336" s="210"/>
      <c r="C336" s="211"/>
      <c r="D336" s="201" t="s">
        <v>170</v>
      </c>
      <c r="E336" s="212" t="s">
        <v>19</v>
      </c>
      <c r="F336" s="213" t="s">
        <v>82</v>
      </c>
      <c r="G336" s="211"/>
      <c r="H336" s="214">
        <v>1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170</v>
      </c>
      <c r="AU336" s="220" t="s">
        <v>177</v>
      </c>
      <c r="AV336" s="14" t="s">
        <v>84</v>
      </c>
      <c r="AW336" s="14" t="s">
        <v>35</v>
      </c>
      <c r="AX336" s="14" t="s">
        <v>82</v>
      </c>
      <c r="AY336" s="220" t="s">
        <v>159</v>
      </c>
    </row>
    <row r="337" spans="1:65" s="2" customFormat="1" ht="33" customHeight="1" x14ac:dyDescent="0.2">
      <c r="A337" s="37"/>
      <c r="B337" s="38"/>
      <c r="C337" s="181" t="s">
        <v>1047</v>
      </c>
      <c r="D337" s="181" t="s">
        <v>161</v>
      </c>
      <c r="E337" s="182" t="s">
        <v>828</v>
      </c>
      <c r="F337" s="183" t="s">
        <v>829</v>
      </c>
      <c r="G337" s="184" t="s">
        <v>801</v>
      </c>
      <c r="H337" s="185">
        <v>1</v>
      </c>
      <c r="I337" s="186"/>
      <c r="J337" s="187">
        <f>ROUND(I337*H337,2)</f>
        <v>0</v>
      </c>
      <c r="K337" s="183" t="s">
        <v>165</v>
      </c>
      <c r="L337" s="42"/>
      <c r="M337" s="188" t="s">
        <v>19</v>
      </c>
      <c r="N337" s="189" t="s">
        <v>46</v>
      </c>
      <c r="O337" s="67"/>
      <c r="P337" s="190">
        <f>O337*H337</f>
        <v>0</v>
      </c>
      <c r="Q337" s="190">
        <v>6.5867762E-3</v>
      </c>
      <c r="R337" s="190">
        <f>Q337*H337</f>
        <v>6.5867762E-3</v>
      </c>
      <c r="S337" s="190">
        <v>0</v>
      </c>
      <c r="T337" s="191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92" t="s">
        <v>166</v>
      </c>
      <c r="AT337" s="192" t="s">
        <v>161</v>
      </c>
      <c r="AU337" s="192" t="s">
        <v>177</v>
      </c>
      <c r="AY337" s="20" t="s">
        <v>159</v>
      </c>
      <c r="BE337" s="193">
        <f>IF(N337="základní",J337,0)</f>
        <v>0</v>
      </c>
      <c r="BF337" s="193">
        <f>IF(N337="snížená",J337,0)</f>
        <v>0</v>
      </c>
      <c r="BG337" s="193">
        <f>IF(N337="zákl. přenesená",J337,0)</f>
        <v>0</v>
      </c>
      <c r="BH337" s="193">
        <f>IF(N337="sníž. přenesená",J337,0)</f>
        <v>0</v>
      </c>
      <c r="BI337" s="193">
        <f>IF(N337="nulová",J337,0)</f>
        <v>0</v>
      </c>
      <c r="BJ337" s="20" t="s">
        <v>82</v>
      </c>
      <c r="BK337" s="193">
        <f>ROUND(I337*H337,2)</f>
        <v>0</v>
      </c>
      <c r="BL337" s="20" t="s">
        <v>166</v>
      </c>
      <c r="BM337" s="192" t="s">
        <v>1048</v>
      </c>
    </row>
    <row r="338" spans="1:65" s="2" customFormat="1" x14ac:dyDescent="0.2">
      <c r="A338" s="37"/>
      <c r="B338" s="38"/>
      <c r="C338" s="39"/>
      <c r="D338" s="194" t="s">
        <v>168</v>
      </c>
      <c r="E338" s="39"/>
      <c r="F338" s="195" t="s">
        <v>831</v>
      </c>
      <c r="G338" s="39"/>
      <c r="H338" s="39"/>
      <c r="I338" s="196"/>
      <c r="J338" s="39"/>
      <c r="K338" s="39"/>
      <c r="L338" s="42"/>
      <c r="M338" s="197"/>
      <c r="N338" s="198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168</v>
      </c>
      <c r="AU338" s="20" t="s">
        <v>177</v>
      </c>
    </row>
    <row r="339" spans="1:65" s="13" customFormat="1" ht="22.5" x14ac:dyDescent="0.2">
      <c r="B339" s="199"/>
      <c r="C339" s="200"/>
      <c r="D339" s="201" t="s">
        <v>170</v>
      </c>
      <c r="E339" s="202" t="s">
        <v>19</v>
      </c>
      <c r="F339" s="203" t="s">
        <v>832</v>
      </c>
      <c r="G339" s="200"/>
      <c r="H339" s="202" t="s">
        <v>19</v>
      </c>
      <c r="I339" s="204"/>
      <c r="J339" s="200"/>
      <c r="K339" s="200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170</v>
      </c>
      <c r="AU339" s="209" t="s">
        <v>177</v>
      </c>
      <c r="AV339" s="13" t="s">
        <v>82</v>
      </c>
      <c r="AW339" s="13" t="s">
        <v>35</v>
      </c>
      <c r="AX339" s="13" t="s">
        <v>75</v>
      </c>
      <c r="AY339" s="209" t="s">
        <v>159</v>
      </c>
    </row>
    <row r="340" spans="1:65" s="14" customFormat="1" x14ac:dyDescent="0.2">
      <c r="B340" s="210"/>
      <c r="C340" s="211"/>
      <c r="D340" s="201" t="s">
        <v>170</v>
      </c>
      <c r="E340" s="212" t="s">
        <v>19</v>
      </c>
      <c r="F340" s="213" t="s">
        <v>82</v>
      </c>
      <c r="G340" s="211"/>
      <c r="H340" s="214">
        <v>1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170</v>
      </c>
      <c r="AU340" s="220" t="s">
        <v>177</v>
      </c>
      <c r="AV340" s="14" t="s">
        <v>84</v>
      </c>
      <c r="AW340" s="14" t="s">
        <v>35</v>
      </c>
      <c r="AX340" s="14" t="s">
        <v>82</v>
      </c>
      <c r="AY340" s="220" t="s">
        <v>159</v>
      </c>
    </row>
    <row r="341" spans="1:65" s="2" customFormat="1" ht="16.5" customHeight="1" x14ac:dyDescent="0.2">
      <c r="A341" s="37"/>
      <c r="B341" s="38"/>
      <c r="C341" s="181" t="s">
        <v>1049</v>
      </c>
      <c r="D341" s="181" t="s">
        <v>161</v>
      </c>
      <c r="E341" s="182" t="s">
        <v>1050</v>
      </c>
      <c r="F341" s="183" t="s">
        <v>1051</v>
      </c>
      <c r="G341" s="184" t="s">
        <v>364</v>
      </c>
      <c r="H341" s="185">
        <v>2</v>
      </c>
      <c r="I341" s="186"/>
      <c r="J341" s="187">
        <f>ROUND(I341*H341,2)</f>
        <v>0</v>
      </c>
      <c r="K341" s="183" t="s">
        <v>165</v>
      </c>
      <c r="L341" s="42"/>
      <c r="M341" s="188" t="s">
        <v>19</v>
      </c>
      <c r="N341" s="189" t="s">
        <v>46</v>
      </c>
      <c r="O341" s="67"/>
      <c r="P341" s="190">
        <f>O341*H341</f>
        <v>0</v>
      </c>
      <c r="Q341" s="190">
        <v>1.7045000000000001E-3</v>
      </c>
      <c r="R341" s="190">
        <f>Q341*H341</f>
        <v>3.4090000000000001E-3</v>
      </c>
      <c r="S341" s="190">
        <v>0</v>
      </c>
      <c r="T341" s="191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92" t="s">
        <v>166</v>
      </c>
      <c r="AT341" s="192" t="s">
        <v>161</v>
      </c>
      <c r="AU341" s="192" t="s">
        <v>177</v>
      </c>
      <c r="AY341" s="20" t="s">
        <v>159</v>
      </c>
      <c r="BE341" s="193">
        <f>IF(N341="základní",J341,0)</f>
        <v>0</v>
      </c>
      <c r="BF341" s="193">
        <f>IF(N341="snížená",J341,0)</f>
        <v>0</v>
      </c>
      <c r="BG341" s="193">
        <f>IF(N341="zákl. přenesená",J341,0)</f>
        <v>0</v>
      </c>
      <c r="BH341" s="193">
        <f>IF(N341="sníž. přenesená",J341,0)</f>
        <v>0</v>
      </c>
      <c r="BI341" s="193">
        <f>IF(N341="nulová",J341,0)</f>
        <v>0</v>
      </c>
      <c r="BJ341" s="20" t="s">
        <v>82</v>
      </c>
      <c r="BK341" s="193">
        <f>ROUND(I341*H341,2)</f>
        <v>0</v>
      </c>
      <c r="BL341" s="20" t="s">
        <v>166</v>
      </c>
      <c r="BM341" s="192" t="s">
        <v>1052</v>
      </c>
    </row>
    <row r="342" spans="1:65" s="2" customFormat="1" x14ac:dyDescent="0.2">
      <c r="A342" s="37"/>
      <c r="B342" s="38"/>
      <c r="C342" s="39"/>
      <c r="D342" s="194" t="s">
        <v>168</v>
      </c>
      <c r="E342" s="39"/>
      <c r="F342" s="195" t="s">
        <v>1053</v>
      </c>
      <c r="G342" s="39"/>
      <c r="H342" s="39"/>
      <c r="I342" s="196"/>
      <c r="J342" s="39"/>
      <c r="K342" s="39"/>
      <c r="L342" s="42"/>
      <c r="M342" s="197"/>
      <c r="N342" s="198"/>
      <c r="O342" s="67"/>
      <c r="P342" s="67"/>
      <c r="Q342" s="67"/>
      <c r="R342" s="67"/>
      <c r="S342" s="67"/>
      <c r="T342" s="68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20" t="s">
        <v>168</v>
      </c>
      <c r="AU342" s="20" t="s">
        <v>177</v>
      </c>
    </row>
    <row r="343" spans="1:65" s="13" customFormat="1" ht="22.5" x14ac:dyDescent="0.2">
      <c r="B343" s="199"/>
      <c r="C343" s="200"/>
      <c r="D343" s="201" t="s">
        <v>170</v>
      </c>
      <c r="E343" s="202" t="s">
        <v>19</v>
      </c>
      <c r="F343" s="203" t="s">
        <v>1054</v>
      </c>
      <c r="G343" s="200"/>
      <c r="H343" s="202" t="s">
        <v>19</v>
      </c>
      <c r="I343" s="204"/>
      <c r="J343" s="200"/>
      <c r="K343" s="200"/>
      <c r="L343" s="205"/>
      <c r="M343" s="206"/>
      <c r="N343" s="207"/>
      <c r="O343" s="207"/>
      <c r="P343" s="207"/>
      <c r="Q343" s="207"/>
      <c r="R343" s="207"/>
      <c r="S343" s="207"/>
      <c r="T343" s="208"/>
      <c r="AT343" s="209" t="s">
        <v>170</v>
      </c>
      <c r="AU343" s="209" t="s">
        <v>177</v>
      </c>
      <c r="AV343" s="13" t="s">
        <v>82</v>
      </c>
      <c r="AW343" s="13" t="s">
        <v>35</v>
      </c>
      <c r="AX343" s="13" t="s">
        <v>75</v>
      </c>
      <c r="AY343" s="209" t="s">
        <v>159</v>
      </c>
    </row>
    <row r="344" spans="1:65" s="14" customFormat="1" x14ac:dyDescent="0.2">
      <c r="B344" s="210"/>
      <c r="C344" s="211"/>
      <c r="D344" s="201" t="s">
        <v>170</v>
      </c>
      <c r="E344" s="212" t="s">
        <v>19</v>
      </c>
      <c r="F344" s="213" t="s">
        <v>1055</v>
      </c>
      <c r="G344" s="211"/>
      <c r="H344" s="214">
        <v>2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170</v>
      </c>
      <c r="AU344" s="220" t="s">
        <v>177</v>
      </c>
      <c r="AV344" s="14" t="s">
        <v>84</v>
      </c>
      <c r="AW344" s="14" t="s">
        <v>35</v>
      </c>
      <c r="AX344" s="14" t="s">
        <v>82</v>
      </c>
      <c r="AY344" s="220" t="s">
        <v>159</v>
      </c>
    </row>
    <row r="345" spans="1:65" s="2" customFormat="1" ht="16.5" customHeight="1" x14ac:dyDescent="0.2">
      <c r="A345" s="37"/>
      <c r="B345" s="38"/>
      <c r="C345" s="181" t="s">
        <v>1056</v>
      </c>
      <c r="D345" s="181" t="s">
        <v>161</v>
      </c>
      <c r="E345" s="182" t="s">
        <v>802</v>
      </c>
      <c r="F345" s="183" t="s">
        <v>803</v>
      </c>
      <c r="G345" s="184" t="s">
        <v>364</v>
      </c>
      <c r="H345" s="185">
        <v>2</v>
      </c>
      <c r="I345" s="186"/>
      <c r="J345" s="187">
        <f>ROUND(I345*H345,2)</f>
        <v>0</v>
      </c>
      <c r="K345" s="183" t="s">
        <v>165</v>
      </c>
      <c r="L345" s="42"/>
      <c r="M345" s="188" t="s">
        <v>19</v>
      </c>
      <c r="N345" s="189" t="s">
        <v>46</v>
      </c>
      <c r="O345" s="67"/>
      <c r="P345" s="190">
        <f>O345*H345</f>
        <v>0</v>
      </c>
      <c r="Q345" s="190">
        <v>2.4185000000000001E-3</v>
      </c>
      <c r="R345" s="190">
        <f>Q345*H345</f>
        <v>4.8370000000000002E-3</v>
      </c>
      <c r="S345" s="190">
        <v>0</v>
      </c>
      <c r="T345" s="191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92" t="s">
        <v>166</v>
      </c>
      <c r="AT345" s="192" t="s">
        <v>161</v>
      </c>
      <c r="AU345" s="192" t="s">
        <v>177</v>
      </c>
      <c r="AY345" s="20" t="s">
        <v>159</v>
      </c>
      <c r="BE345" s="193">
        <f>IF(N345="základní",J345,0)</f>
        <v>0</v>
      </c>
      <c r="BF345" s="193">
        <f>IF(N345="snížená",J345,0)</f>
        <v>0</v>
      </c>
      <c r="BG345" s="193">
        <f>IF(N345="zákl. přenesená",J345,0)</f>
        <v>0</v>
      </c>
      <c r="BH345" s="193">
        <f>IF(N345="sníž. přenesená",J345,0)</f>
        <v>0</v>
      </c>
      <c r="BI345" s="193">
        <f>IF(N345="nulová",J345,0)</f>
        <v>0</v>
      </c>
      <c r="BJ345" s="20" t="s">
        <v>82</v>
      </c>
      <c r="BK345" s="193">
        <f>ROUND(I345*H345,2)</f>
        <v>0</v>
      </c>
      <c r="BL345" s="20" t="s">
        <v>166</v>
      </c>
      <c r="BM345" s="192" t="s">
        <v>1057</v>
      </c>
    </row>
    <row r="346" spans="1:65" s="2" customFormat="1" x14ac:dyDescent="0.2">
      <c r="A346" s="37"/>
      <c r="B346" s="38"/>
      <c r="C346" s="39"/>
      <c r="D346" s="194" t="s">
        <v>168</v>
      </c>
      <c r="E346" s="39"/>
      <c r="F346" s="195" t="s">
        <v>805</v>
      </c>
      <c r="G346" s="39"/>
      <c r="H346" s="39"/>
      <c r="I346" s="196"/>
      <c r="J346" s="39"/>
      <c r="K346" s="39"/>
      <c r="L346" s="42"/>
      <c r="M346" s="197"/>
      <c r="N346" s="198"/>
      <c r="O346" s="67"/>
      <c r="P346" s="67"/>
      <c r="Q346" s="67"/>
      <c r="R346" s="67"/>
      <c r="S346" s="67"/>
      <c r="T346" s="68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20" t="s">
        <v>168</v>
      </c>
      <c r="AU346" s="20" t="s">
        <v>177</v>
      </c>
    </row>
    <row r="347" spans="1:65" s="13" customFormat="1" ht="22.5" x14ac:dyDescent="0.2">
      <c r="B347" s="199"/>
      <c r="C347" s="200"/>
      <c r="D347" s="201" t="s">
        <v>170</v>
      </c>
      <c r="E347" s="202" t="s">
        <v>19</v>
      </c>
      <c r="F347" s="203" t="s">
        <v>1054</v>
      </c>
      <c r="G347" s="200"/>
      <c r="H347" s="202" t="s">
        <v>19</v>
      </c>
      <c r="I347" s="204"/>
      <c r="J347" s="200"/>
      <c r="K347" s="200"/>
      <c r="L347" s="205"/>
      <c r="M347" s="206"/>
      <c r="N347" s="207"/>
      <c r="O347" s="207"/>
      <c r="P347" s="207"/>
      <c r="Q347" s="207"/>
      <c r="R347" s="207"/>
      <c r="S347" s="207"/>
      <c r="T347" s="208"/>
      <c r="AT347" s="209" t="s">
        <v>170</v>
      </c>
      <c r="AU347" s="209" t="s">
        <v>177</v>
      </c>
      <c r="AV347" s="13" t="s">
        <v>82</v>
      </c>
      <c r="AW347" s="13" t="s">
        <v>35</v>
      </c>
      <c r="AX347" s="13" t="s">
        <v>75</v>
      </c>
      <c r="AY347" s="209" t="s">
        <v>159</v>
      </c>
    </row>
    <row r="348" spans="1:65" s="14" customFormat="1" x14ac:dyDescent="0.2">
      <c r="B348" s="210"/>
      <c r="C348" s="211"/>
      <c r="D348" s="201" t="s">
        <v>170</v>
      </c>
      <c r="E348" s="212" t="s">
        <v>19</v>
      </c>
      <c r="F348" s="213" t="s">
        <v>807</v>
      </c>
      <c r="G348" s="211"/>
      <c r="H348" s="214">
        <v>2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170</v>
      </c>
      <c r="AU348" s="220" t="s">
        <v>177</v>
      </c>
      <c r="AV348" s="14" t="s">
        <v>84</v>
      </c>
      <c r="AW348" s="14" t="s">
        <v>35</v>
      </c>
      <c r="AX348" s="14" t="s">
        <v>82</v>
      </c>
      <c r="AY348" s="220" t="s">
        <v>159</v>
      </c>
    </row>
    <row r="349" spans="1:65" s="2" customFormat="1" ht="24.2" customHeight="1" x14ac:dyDescent="0.2">
      <c r="A349" s="37"/>
      <c r="B349" s="38"/>
      <c r="C349" s="181" t="s">
        <v>1058</v>
      </c>
      <c r="D349" s="181" t="s">
        <v>161</v>
      </c>
      <c r="E349" s="182" t="s">
        <v>1059</v>
      </c>
      <c r="F349" s="183" t="s">
        <v>1060</v>
      </c>
      <c r="G349" s="184" t="s">
        <v>364</v>
      </c>
      <c r="H349" s="185">
        <v>1</v>
      </c>
      <c r="I349" s="186"/>
      <c r="J349" s="187">
        <f>ROUND(I349*H349,2)</f>
        <v>0</v>
      </c>
      <c r="K349" s="183" t="s">
        <v>165</v>
      </c>
      <c r="L349" s="42"/>
      <c r="M349" s="188" t="s">
        <v>19</v>
      </c>
      <c r="N349" s="189" t="s">
        <v>46</v>
      </c>
      <c r="O349" s="67"/>
      <c r="P349" s="190">
        <f>O349*H349</f>
        <v>0</v>
      </c>
      <c r="Q349" s="190">
        <v>5.4412346E-2</v>
      </c>
      <c r="R349" s="190">
        <f>Q349*H349</f>
        <v>5.4412346E-2</v>
      </c>
      <c r="S349" s="190">
        <v>0</v>
      </c>
      <c r="T349" s="191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92" t="s">
        <v>166</v>
      </c>
      <c r="AT349" s="192" t="s">
        <v>161</v>
      </c>
      <c r="AU349" s="192" t="s">
        <v>177</v>
      </c>
      <c r="AY349" s="20" t="s">
        <v>159</v>
      </c>
      <c r="BE349" s="193">
        <f>IF(N349="základní",J349,0)</f>
        <v>0</v>
      </c>
      <c r="BF349" s="193">
        <f>IF(N349="snížená",J349,0)</f>
        <v>0</v>
      </c>
      <c r="BG349" s="193">
        <f>IF(N349="zákl. přenesená",J349,0)</f>
        <v>0</v>
      </c>
      <c r="BH349" s="193">
        <f>IF(N349="sníž. přenesená",J349,0)</f>
        <v>0</v>
      </c>
      <c r="BI349" s="193">
        <f>IF(N349="nulová",J349,0)</f>
        <v>0</v>
      </c>
      <c r="BJ349" s="20" t="s">
        <v>82</v>
      </c>
      <c r="BK349" s="193">
        <f>ROUND(I349*H349,2)</f>
        <v>0</v>
      </c>
      <c r="BL349" s="20" t="s">
        <v>166</v>
      </c>
      <c r="BM349" s="192" t="s">
        <v>1061</v>
      </c>
    </row>
    <row r="350" spans="1:65" s="2" customFormat="1" x14ac:dyDescent="0.2">
      <c r="A350" s="37"/>
      <c r="B350" s="38"/>
      <c r="C350" s="39"/>
      <c r="D350" s="194" t="s">
        <v>168</v>
      </c>
      <c r="E350" s="39"/>
      <c r="F350" s="195" t="s">
        <v>1062</v>
      </c>
      <c r="G350" s="39"/>
      <c r="H350" s="39"/>
      <c r="I350" s="196"/>
      <c r="J350" s="39"/>
      <c r="K350" s="39"/>
      <c r="L350" s="42"/>
      <c r="M350" s="197"/>
      <c r="N350" s="198"/>
      <c r="O350" s="67"/>
      <c r="P350" s="67"/>
      <c r="Q350" s="67"/>
      <c r="R350" s="67"/>
      <c r="S350" s="67"/>
      <c r="T350" s="68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20" t="s">
        <v>168</v>
      </c>
      <c r="AU350" s="20" t="s">
        <v>177</v>
      </c>
    </row>
    <row r="351" spans="1:65" s="13" customFormat="1" ht="22.5" x14ac:dyDescent="0.2">
      <c r="B351" s="199"/>
      <c r="C351" s="200"/>
      <c r="D351" s="201" t="s">
        <v>170</v>
      </c>
      <c r="E351" s="202" t="s">
        <v>19</v>
      </c>
      <c r="F351" s="203" t="s">
        <v>1054</v>
      </c>
      <c r="G351" s="200"/>
      <c r="H351" s="202" t="s">
        <v>19</v>
      </c>
      <c r="I351" s="204"/>
      <c r="J351" s="200"/>
      <c r="K351" s="200"/>
      <c r="L351" s="205"/>
      <c r="M351" s="206"/>
      <c r="N351" s="207"/>
      <c r="O351" s="207"/>
      <c r="P351" s="207"/>
      <c r="Q351" s="207"/>
      <c r="R351" s="207"/>
      <c r="S351" s="207"/>
      <c r="T351" s="208"/>
      <c r="AT351" s="209" t="s">
        <v>170</v>
      </c>
      <c r="AU351" s="209" t="s">
        <v>177</v>
      </c>
      <c r="AV351" s="13" t="s">
        <v>82</v>
      </c>
      <c r="AW351" s="13" t="s">
        <v>35</v>
      </c>
      <c r="AX351" s="13" t="s">
        <v>75</v>
      </c>
      <c r="AY351" s="209" t="s">
        <v>159</v>
      </c>
    </row>
    <row r="352" spans="1:65" s="14" customFormat="1" x14ac:dyDescent="0.2">
      <c r="B352" s="210"/>
      <c r="C352" s="211"/>
      <c r="D352" s="201" t="s">
        <v>170</v>
      </c>
      <c r="E352" s="212" t="s">
        <v>19</v>
      </c>
      <c r="F352" s="213" t="s">
        <v>1063</v>
      </c>
      <c r="G352" s="211"/>
      <c r="H352" s="214">
        <v>1</v>
      </c>
      <c r="I352" s="215"/>
      <c r="J352" s="211"/>
      <c r="K352" s="211"/>
      <c r="L352" s="216"/>
      <c r="M352" s="217"/>
      <c r="N352" s="218"/>
      <c r="O352" s="218"/>
      <c r="P352" s="218"/>
      <c r="Q352" s="218"/>
      <c r="R352" s="218"/>
      <c r="S352" s="218"/>
      <c r="T352" s="219"/>
      <c r="AT352" s="220" t="s">
        <v>170</v>
      </c>
      <c r="AU352" s="220" t="s">
        <v>177</v>
      </c>
      <c r="AV352" s="14" t="s">
        <v>84</v>
      </c>
      <c r="AW352" s="14" t="s">
        <v>35</v>
      </c>
      <c r="AX352" s="14" t="s">
        <v>82</v>
      </c>
      <c r="AY352" s="220" t="s">
        <v>159</v>
      </c>
    </row>
    <row r="353" spans="1:65" s="2" customFormat="1" ht="16.5" customHeight="1" x14ac:dyDescent="0.2">
      <c r="A353" s="37"/>
      <c r="B353" s="38"/>
      <c r="C353" s="181" t="s">
        <v>1064</v>
      </c>
      <c r="D353" s="181" t="s">
        <v>161</v>
      </c>
      <c r="E353" s="182" t="s">
        <v>818</v>
      </c>
      <c r="F353" s="183" t="s">
        <v>819</v>
      </c>
      <c r="G353" s="184" t="s">
        <v>265</v>
      </c>
      <c r="H353" s="185">
        <v>3</v>
      </c>
      <c r="I353" s="186"/>
      <c r="J353" s="187">
        <f>ROUND(I353*H353,2)</f>
        <v>0</v>
      </c>
      <c r="K353" s="183" t="s">
        <v>19</v>
      </c>
      <c r="L353" s="42"/>
      <c r="M353" s="188" t="s">
        <v>19</v>
      </c>
      <c r="N353" s="189" t="s">
        <v>46</v>
      </c>
      <c r="O353" s="67"/>
      <c r="P353" s="190">
        <f>O353*H353</f>
        <v>0</v>
      </c>
      <c r="Q353" s="190">
        <v>3.8000000000000002E-4</v>
      </c>
      <c r="R353" s="190">
        <f>Q353*H353</f>
        <v>1.14E-3</v>
      </c>
      <c r="S353" s="190">
        <v>0</v>
      </c>
      <c r="T353" s="191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92" t="s">
        <v>166</v>
      </c>
      <c r="AT353" s="192" t="s">
        <v>161</v>
      </c>
      <c r="AU353" s="192" t="s">
        <v>177</v>
      </c>
      <c r="AY353" s="20" t="s">
        <v>159</v>
      </c>
      <c r="BE353" s="193">
        <f>IF(N353="základní",J353,0)</f>
        <v>0</v>
      </c>
      <c r="BF353" s="193">
        <f>IF(N353="snížená",J353,0)</f>
        <v>0</v>
      </c>
      <c r="BG353" s="193">
        <f>IF(N353="zákl. přenesená",J353,0)</f>
        <v>0</v>
      </c>
      <c r="BH353" s="193">
        <f>IF(N353="sníž. přenesená",J353,0)</f>
        <v>0</v>
      </c>
      <c r="BI353" s="193">
        <f>IF(N353="nulová",J353,0)</f>
        <v>0</v>
      </c>
      <c r="BJ353" s="20" t="s">
        <v>82</v>
      </c>
      <c r="BK353" s="193">
        <f>ROUND(I353*H353,2)</f>
        <v>0</v>
      </c>
      <c r="BL353" s="20" t="s">
        <v>166</v>
      </c>
      <c r="BM353" s="192" t="s">
        <v>1065</v>
      </c>
    </row>
    <row r="354" spans="1:65" s="13" customFormat="1" ht="22.5" x14ac:dyDescent="0.2">
      <c r="B354" s="199"/>
      <c r="C354" s="200"/>
      <c r="D354" s="201" t="s">
        <v>170</v>
      </c>
      <c r="E354" s="202" t="s">
        <v>19</v>
      </c>
      <c r="F354" s="203" t="s">
        <v>1054</v>
      </c>
      <c r="G354" s="200"/>
      <c r="H354" s="202" t="s">
        <v>19</v>
      </c>
      <c r="I354" s="204"/>
      <c r="J354" s="200"/>
      <c r="K354" s="200"/>
      <c r="L354" s="205"/>
      <c r="M354" s="206"/>
      <c r="N354" s="207"/>
      <c r="O354" s="207"/>
      <c r="P354" s="207"/>
      <c r="Q354" s="207"/>
      <c r="R354" s="207"/>
      <c r="S354" s="207"/>
      <c r="T354" s="208"/>
      <c r="AT354" s="209" t="s">
        <v>170</v>
      </c>
      <c r="AU354" s="209" t="s">
        <v>177</v>
      </c>
      <c r="AV354" s="13" t="s">
        <v>82</v>
      </c>
      <c r="AW354" s="13" t="s">
        <v>35</v>
      </c>
      <c r="AX354" s="13" t="s">
        <v>75</v>
      </c>
      <c r="AY354" s="209" t="s">
        <v>159</v>
      </c>
    </row>
    <row r="355" spans="1:65" s="14" customFormat="1" x14ac:dyDescent="0.2">
      <c r="B355" s="210"/>
      <c r="C355" s="211"/>
      <c r="D355" s="201" t="s">
        <v>170</v>
      </c>
      <c r="E355" s="212" t="s">
        <v>19</v>
      </c>
      <c r="F355" s="213" t="s">
        <v>1063</v>
      </c>
      <c r="G355" s="211"/>
      <c r="H355" s="214">
        <v>1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170</v>
      </c>
      <c r="AU355" s="220" t="s">
        <v>177</v>
      </c>
      <c r="AV355" s="14" t="s">
        <v>84</v>
      </c>
      <c r="AW355" s="14" t="s">
        <v>35</v>
      </c>
      <c r="AX355" s="14" t="s">
        <v>75</v>
      </c>
      <c r="AY355" s="220" t="s">
        <v>159</v>
      </c>
    </row>
    <row r="356" spans="1:65" s="14" customFormat="1" x14ac:dyDescent="0.2">
      <c r="B356" s="210"/>
      <c r="C356" s="211"/>
      <c r="D356" s="201" t="s">
        <v>170</v>
      </c>
      <c r="E356" s="212" t="s">
        <v>19</v>
      </c>
      <c r="F356" s="213" t="s">
        <v>1066</v>
      </c>
      <c r="G356" s="211"/>
      <c r="H356" s="214">
        <v>1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170</v>
      </c>
      <c r="AU356" s="220" t="s">
        <v>177</v>
      </c>
      <c r="AV356" s="14" t="s">
        <v>84</v>
      </c>
      <c r="AW356" s="14" t="s">
        <v>35</v>
      </c>
      <c r="AX356" s="14" t="s">
        <v>75</v>
      </c>
      <c r="AY356" s="220" t="s">
        <v>159</v>
      </c>
    </row>
    <row r="357" spans="1:65" s="14" customFormat="1" x14ac:dyDescent="0.2">
      <c r="B357" s="210"/>
      <c r="C357" s="211"/>
      <c r="D357" s="201" t="s">
        <v>170</v>
      </c>
      <c r="E357" s="212" t="s">
        <v>19</v>
      </c>
      <c r="F357" s="213" t="s">
        <v>822</v>
      </c>
      <c r="G357" s="211"/>
      <c r="H357" s="214">
        <v>1</v>
      </c>
      <c r="I357" s="215"/>
      <c r="J357" s="211"/>
      <c r="K357" s="211"/>
      <c r="L357" s="216"/>
      <c r="M357" s="217"/>
      <c r="N357" s="218"/>
      <c r="O357" s="218"/>
      <c r="P357" s="218"/>
      <c r="Q357" s="218"/>
      <c r="R357" s="218"/>
      <c r="S357" s="218"/>
      <c r="T357" s="219"/>
      <c r="AT357" s="220" t="s">
        <v>170</v>
      </c>
      <c r="AU357" s="220" t="s">
        <v>177</v>
      </c>
      <c r="AV357" s="14" t="s">
        <v>84</v>
      </c>
      <c r="AW357" s="14" t="s">
        <v>35</v>
      </c>
      <c r="AX357" s="14" t="s">
        <v>75</v>
      </c>
      <c r="AY357" s="220" t="s">
        <v>159</v>
      </c>
    </row>
    <row r="358" spans="1:65" s="15" customFormat="1" x14ac:dyDescent="0.2">
      <c r="B358" s="221"/>
      <c r="C358" s="222"/>
      <c r="D358" s="201" t="s">
        <v>170</v>
      </c>
      <c r="E358" s="223" t="s">
        <v>19</v>
      </c>
      <c r="F358" s="224" t="s">
        <v>185</v>
      </c>
      <c r="G358" s="222"/>
      <c r="H358" s="225">
        <v>3</v>
      </c>
      <c r="I358" s="226"/>
      <c r="J358" s="222"/>
      <c r="K358" s="222"/>
      <c r="L358" s="227"/>
      <c r="M358" s="228"/>
      <c r="N358" s="229"/>
      <c r="O358" s="229"/>
      <c r="P358" s="229"/>
      <c r="Q358" s="229"/>
      <c r="R358" s="229"/>
      <c r="S358" s="229"/>
      <c r="T358" s="230"/>
      <c r="AT358" s="231" t="s">
        <v>170</v>
      </c>
      <c r="AU358" s="231" t="s">
        <v>177</v>
      </c>
      <c r="AV358" s="15" t="s">
        <v>166</v>
      </c>
      <c r="AW358" s="15" t="s">
        <v>35</v>
      </c>
      <c r="AX358" s="15" t="s">
        <v>82</v>
      </c>
      <c r="AY358" s="231" t="s">
        <v>159</v>
      </c>
    </row>
    <row r="359" spans="1:65" s="2" customFormat="1" ht="24.2" customHeight="1" x14ac:dyDescent="0.2">
      <c r="A359" s="37"/>
      <c r="B359" s="38"/>
      <c r="C359" s="181" t="s">
        <v>1067</v>
      </c>
      <c r="D359" s="181" t="s">
        <v>161</v>
      </c>
      <c r="E359" s="182" t="s">
        <v>838</v>
      </c>
      <c r="F359" s="183" t="s">
        <v>839</v>
      </c>
      <c r="G359" s="184" t="s">
        <v>205</v>
      </c>
      <c r="H359" s="185">
        <v>8.3000000000000004E-2</v>
      </c>
      <c r="I359" s="186"/>
      <c r="J359" s="187">
        <f>ROUND(I359*H359,2)</f>
        <v>0</v>
      </c>
      <c r="K359" s="183" t="s">
        <v>165</v>
      </c>
      <c r="L359" s="42"/>
      <c r="M359" s="188" t="s">
        <v>19</v>
      </c>
      <c r="N359" s="189" t="s">
        <v>46</v>
      </c>
      <c r="O359" s="67"/>
      <c r="P359" s="190">
        <f>O359*H359</f>
        <v>0</v>
      </c>
      <c r="Q359" s="190">
        <v>0</v>
      </c>
      <c r="R359" s="190">
        <f>Q359*H359</f>
        <v>0</v>
      </c>
      <c r="S359" s="190">
        <v>0</v>
      </c>
      <c r="T359" s="191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92" t="s">
        <v>166</v>
      </c>
      <c r="AT359" s="192" t="s">
        <v>161</v>
      </c>
      <c r="AU359" s="192" t="s">
        <v>177</v>
      </c>
      <c r="AY359" s="20" t="s">
        <v>159</v>
      </c>
      <c r="BE359" s="193">
        <f>IF(N359="základní",J359,0)</f>
        <v>0</v>
      </c>
      <c r="BF359" s="193">
        <f>IF(N359="snížená",J359,0)</f>
        <v>0</v>
      </c>
      <c r="BG359" s="193">
        <f>IF(N359="zákl. přenesená",J359,0)</f>
        <v>0</v>
      </c>
      <c r="BH359" s="193">
        <f>IF(N359="sníž. přenesená",J359,0)</f>
        <v>0</v>
      </c>
      <c r="BI359" s="193">
        <f>IF(N359="nulová",J359,0)</f>
        <v>0</v>
      </c>
      <c r="BJ359" s="20" t="s">
        <v>82</v>
      </c>
      <c r="BK359" s="193">
        <f>ROUND(I359*H359,2)</f>
        <v>0</v>
      </c>
      <c r="BL359" s="20" t="s">
        <v>166</v>
      </c>
      <c r="BM359" s="192" t="s">
        <v>1068</v>
      </c>
    </row>
    <row r="360" spans="1:65" s="2" customFormat="1" x14ac:dyDescent="0.2">
      <c r="A360" s="37"/>
      <c r="B360" s="38"/>
      <c r="C360" s="39"/>
      <c r="D360" s="194" t="s">
        <v>168</v>
      </c>
      <c r="E360" s="39"/>
      <c r="F360" s="195" t="s">
        <v>840</v>
      </c>
      <c r="G360" s="39"/>
      <c r="H360" s="39"/>
      <c r="I360" s="196"/>
      <c r="J360" s="39"/>
      <c r="K360" s="39"/>
      <c r="L360" s="42"/>
      <c r="M360" s="197"/>
      <c r="N360" s="198"/>
      <c r="O360" s="67"/>
      <c r="P360" s="67"/>
      <c r="Q360" s="67"/>
      <c r="R360" s="67"/>
      <c r="S360" s="67"/>
      <c r="T360" s="68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T360" s="20" t="s">
        <v>168</v>
      </c>
      <c r="AU360" s="20" t="s">
        <v>177</v>
      </c>
    </row>
    <row r="361" spans="1:65" s="12" customFormat="1" ht="20.85" customHeight="1" x14ac:dyDescent="0.2">
      <c r="B361" s="165"/>
      <c r="C361" s="166"/>
      <c r="D361" s="167" t="s">
        <v>74</v>
      </c>
      <c r="E361" s="179" t="s">
        <v>404</v>
      </c>
      <c r="F361" s="179" t="s">
        <v>405</v>
      </c>
      <c r="G361" s="166"/>
      <c r="H361" s="166"/>
      <c r="I361" s="169"/>
      <c r="J361" s="180">
        <f>BK361</f>
        <v>0</v>
      </c>
      <c r="K361" s="166"/>
      <c r="L361" s="171"/>
      <c r="M361" s="172"/>
      <c r="N361" s="173"/>
      <c r="O361" s="173"/>
      <c r="P361" s="174">
        <f>SUM(P362:P439)</f>
        <v>0</v>
      </c>
      <c r="Q361" s="173"/>
      <c r="R361" s="174">
        <f>SUM(R362:R439)</f>
        <v>0.7897081199999999</v>
      </c>
      <c r="S361" s="173"/>
      <c r="T361" s="175">
        <f>SUM(T362:T439)</f>
        <v>0</v>
      </c>
      <c r="AR361" s="176" t="s">
        <v>84</v>
      </c>
      <c r="AT361" s="177" t="s">
        <v>74</v>
      </c>
      <c r="AU361" s="177" t="s">
        <v>84</v>
      </c>
      <c r="AY361" s="176" t="s">
        <v>159</v>
      </c>
      <c r="BK361" s="178">
        <f>SUM(BK362:BK439)</f>
        <v>0</v>
      </c>
    </row>
    <row r="362" spans="1:65" s="2" customFormat="1" ht="24.2" customHeight="1" x14ac:dyDescent="0.2">
      <c r="A362" s="37"/>
      <c r="B362" s="38"/>
      <c r="C362" s="181" t="s">
        <v>440</v>
      </c>
      <c r="D362" s="181" t="s">
        <v>161</v>
      </c>
      <c r="E362" s="182" t="s">
        <v>1069</v>
      </c>
      <c r="F362" s="183" t="s">
        <v>1070</v>
      </c>
      <c r="G362" s="184" t="s">
        <v>265</v>
      </c>
      <c r="H362" s="185">
        <v>24</v>
      </c>
      <c r="I362" s="186"/>
      <c r="J362" s="187">
        <f>ROUND(I362*H362,2)</f>
        <v>0</v>
      </c>
      <c r="K362" s="183" t="s">
        <v>165</v>
      </c>
      <c r="L362" s="42"/>
      <c r="M362" s="188" t="s">
        <v>19</v>
      </c>
      <c r="N362" s="189" t="s">
        <v>46</v>
      </c>
      <c r="O362" s="67"/>
      <c r="P362" s="190">
        <f>O362*H362</f>
        <v>0</v>
      </c>
      <c r="Q362" s="190">
        <v>2.9562799999999999E-3</v>
      </c>
      <c r="R362" s="190">
        <f>Q362*H362</f>
        <v>7.0950719999999995E-2</v>
      </c>
      <c r="S362" s="190">
        <v>0</v>
      </c>
      <c r="T362" s="191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92" t="s">
        <v>166</v>
      </c>
      <c r="AT362" s="192" t="s">
        <v>161</v>
      </c>
      <c r="AU362" s="192" t="s">
        <v>177</v>
      </c>
      <c r="AY362" s="20" t="s">
        <v>159</v>
      </c>
      <c r="BE362" s="193">
        <f>IF(N362="základní",J362,0)</f>
        <v>0</v>
      </c>
      <c r="BF362" s="193">
        <f>IF(N362="snížená",J362,0)</f>
        <v>0</v>
      </c>
      <c r="BG362" s="193">
        <f>IF(N362="zákl. přenesená",J362,0)</f>
        <v>0</v>
      </c>
      <c r="BH362" s="193">
        <f>IF(N362="sníž. přenesená",J362,0)</f>
        <v>0</v>
      </c>
      <c r="BI362" s="193">
        <f>IF(N362="nulová",J362,0)</f>
        <v>0</v>
      </c>
      <c r="BJ362" s="20" t="s">
        <v>82</v>
      </c>
      <c r="BK362" s="193">
        <f>ROUND(I362*H362,2)</f>
        <v>0</v>
      </c>
      <c r="BL362" s="20" t="s">
        <v>166</v>
      </c>
      <c r="BM362" s="192" t="s">
        <v>1071</v>
      </c>
    </row>
    <row r="363" spans="1:65" s="2" customFormat="1" x14ac:dyDescent="0.2">
      <c r="A363" s="37"/>
      <c r="B363" s="38"/>
      <c r="C363" s="39"/>
      <c r="D363" s="194" t="s">
        <v>168</v>
      </c>
      <c r="E363" s="39"/>
      <c r="F363" s="195" t="s">
        <v>1072</v>
      </c>
      <c r="G363" s="39"/>
      <c r="H363" s="39"/>
      <c r="I363" s="196"/>
      <c r="J363" s="39"/>
      <c r="K363" s="39"/>
      <c r="L363" s="42"/>
      <c r="M363" s="197"/>
      <c r="N363" s="198"/>
      <c r="O363" s="67"/>
      <c r="P363" s="67"/>
      <c r="Q363" s="67"/>
      <c r="R363" s="67"/>
      <c r="S363" s="67"/>
      <c r="T363" s="68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20" t="s">
        <v>168</v>
      </c>
      <c r="AU363" s="20" t="s">
        <v>177</v>
      </c>
    </row>
    <row r="364" spans="1:65" s="13" customFormat="1" x14ac:dyDescent="0.2">
      <c r="B364" s="199"/>
      <c r="C364" s="200"/>
      <c r="D364" s="201" t="s">
        <v>170</v>
      </c>
      <c r="E364" s="202" t="s">
        <v>19</v>
      </c>
      <c r="F364" s="203" t="s">
        <v>1073</v>
      </c>
      <c r="G364" s="200"/>
      <c r="H364" s="202" t="s">
        <v>19</v>
      </c>
      <c r="I364" s="204"/>
      <c r="J364" s="200"/>
      <c r="K364" s="200"/>
      <c r="L364" s="205"/>
      <c r="M364" s="206"/>
      <c r="N364" s="207"/>
      <c r="O364" s="207"/>
      <c r="P364" s="207"/>
      <c r="Q364" s="207"/>
      <c r="R364" s="207"/>
      <c r="S364" s="207"/>
      <c r="T364" s="208"/>
      <c r="AT364" s="209" t="s">
        <v>170</v>
      </c>
      <c r="AU364" s="209" t="s">
        <v>177</v>
      </c>
      <c r="AV364" s="13" t="s">
        <v>82</v>
      </c>
      <c r="AW364" s="13" t="s">
        <v>35</v>
      </c>
      <c r="AX364" s="13" t="s">
        <v>75</v>
      </c>
      <c r="AY364" s="209" t="s">
        <v>159</v>
      </c>
    </row>
    <row r="365" spans="1:65" s="14" customFormat="1" x14ac:dyDescent="0.2">
      <c r="B365" s="210"/>
      <c r="C365" s="211"/>
      <c r="D365" s="201" t="s">
        <v>170</v>
      </c>
      <c r="E365" s="212" t="s">
        <v>19</v>
      </c>
      <c r="F365" s="213" t="s">
        <v>253</v>
      </c>
      <c r="G365" s="211"/>
      <c r="H365" s="214">
        <v>14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170</v>
      </c>
      <c r="AU365" s="220" t="s">
        <v>177</v>
      </c>
      <c r="AV365" s="14" t="s">
        <v>84</v>
      </c>
      <c r="AW365" s="14" t="s">
        <v>35</v>
      </c>
      <c r="AX365" s="14" t="s">
        <v>75</v>
      </c>
      <c r="AY365" s="220" t="s">
        <v>159</v>
      </c>
    </row>
    <row r="366" spans="1:65" s="14" customFormat="1" x14ac:dyDescent="0.2">
      <c r="B366" s="210"/>
      <c r="C366" s="211"/>
      <c r="D366" s="201" t="s">
        <v>170</v>
      </c>
      <c r="E366" s="212" t="s">
        <v>19</v>
      </c>
      <c r="F366" s="213" t="s">
        <v>225</v>
      </c>
      <c r="G366" s="211"/>
      <c r="H366" s="214">
        <v>10</v>
      </c>
      <c r="I366" s="215"/>
      <c r="J366" s="211"/>
      <c r="K366" s="211"/>
      <c r="L366" s="216"/>
      <c r="M366" s="217"/>
      <c r="N366" s="218"/>
      <c r="O366" s="218"/>
      <c r="P366" s="218"/>
      <c r="Q366" s="218"/>
      <c r="R366" s="218"/>
      <c r="S366" s="218"/>
      <c r="T366" s="219"/>
      <c r="AT366" s="220" t="s">
        <v>170</v>
      </c>
      <c r="AU366" s="220" t="s">
        <v>177</v>
      </c>
      <c r="AV366" s="14" t="s">
        <v>84</v>
      </c>
      <c r="AW366" s="14" t="s">
        <v>35</v>
      </c>
      <c r="AX366" s="14" t="s">
        <v>75</v>
      </c>
      <c r="AY366" s="220" t="s">
        <v>159</v>
      </c>
    </row>
    <row r="367" spans="1:65" s="15" customFormat="1" x14ac:dyDescent="0.2">
      <c r="B367" s="221"/>
      <c r="C367" s="222"/>
      <c r="D367" s="201" t="s">
        <v>170</v>
      </c>
      <c r="E367" s="223" t="s">
        <v>19</v>
      </c>
      <c r="F367" s="224" t="s">
        <v>185</v>
      </c>
      <c r="G367" s="222"/>
      <c r="H367" s="225">
        <v>24</v>
      </c>
      <c r="I367" s="226"/>
      <c r="J367" s="222"/>
      <c r="K367" s="222"/>
      <c r="L367" s="227"/>
      <c r="M367" s="228"/>
      <c r="N367" s="229"/>
      <c r="O367" s="229"/>
      <c r="P367" s="229"/>
      <c r="Q367" s="229"/>
      <c r="R367" s="229"/>
      <c r="S367" s="229"/>
      <c r="T367" s="230"/>
      <c r="AT367" s="231" t="s">
        <v>170</v>
      </c>
      <c r="AU367" s="231" t="s">
        <v>177</v>
      </c>
      <c r="AV367" s="15" t="s">
        <v>166</v>
      </c>
      <c r="AW367" s="15" t="s">
        <v>35</v>
      </c>
      <c r="AX367" s="15" t="s">
        <v>82</v>
      </c>
      <c r="AY367" s="231" t="s">
        <v>159</v>
      </c>
    </row>
    <row r="368" spans="1:65" s="2" customFormat="1" ht="24.2" customHeight="1" x14ac:dyDescent="0.2">
      <c r="A368" s="37"/>
      <c r="B368" s="38"/>
      <c r="C368" s="181" t="s">
        <v>1074</v>
      </c>
      <c r="D368" s="181" t="s">
        <v>161</v>
      </c>
      <c r="E368" s="182" t="s">
        <v>841</v>
      </c>
      <c r="F368" s="183" t="s">
        <v>842</v>
      </c>
      <c r="G368" s="184" t="s">
        <v>265</v>
      </c>
      <c r="H368" s="185">
        <v>12</v>
      </c>
      <c r="I368" s="186"/>
      <c r="J368" s="187">
        <f>ROUND(I368*H368,2)</f>
        <v>0</v>
      </c>
      <c r="K368" s="183" t="s">
        <v>165</v>
      </c>
      <c r="L368" s="42"/>
      <c r="M368" s="188" t="s">
        <v>19</v>
      </c>
      <c r="N368" s="189" t="s">
        <v>46</v>
      </c>
      <c r="O368" s="67"/>
      <c r="P368" s="190">
        <f>O368*H368</f>
        <v>0</v>
      </c>
      <c r="Q368" s="190">
        <v>3.76466E-3</v>
      </c>
      <c r="R368" s="190">
        <f>Q368*H368</f>
        <v>4.5175920000000001E-2</v>
      </c>
      <c r="S368" s="190">
        <v>0</v>
      </c>
      <c r="T368" s="191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92" t="s">
        <v>166</v>
      </c>
      <c r="AT368" s="192" t="s">
        <v>161</v>
      </c>
      <c r="AU368" s="192" t="s">
        <v>177</v>
      </c>
      <c r="AY368" s="20" t="s">
        <v>159</v>
      </c>
      <c r="BE368" s="193">
        <f>IF(N368="základní",J368,0)</f>
        <v>0</v>
      </c>
      <c r="BF368" s="193">
        <f>IF(N368="snížená",J368,0)</f>
        <v>0</v>
      </c>
      <c r="BG368" s="193">
        <f>IF(N368="zákl. přenesená",J368,0)</f>
        <v>0</v>
      </c>
      <c r="BH368" s="193">
        <f>IF(N368="sníž. přenesená",J368,0)</f>
        <v>0</v>
      </c>
      <c r="BI368" s="193">
        <f>IF(N368="nulová",J368,0)</f>
        <v>0</v>
      </c>
      <c r="BJ368" s="20" t="s">
        <v>82</v>
      </c>
      <c r="BK368" s="193">
        <f>ROUND(I368*H368,2)</f>
        <v>0</v>
      </c>
      <c r="BL368" s="20" t="s">
        <v>166</v>
      </c>
      <c r="BM368" s="192" t="s">
        <v>1075</v>
      </c>
    </row>
    <row r="369" spans="1:65" s="2" customFormat="1" x14ac:dyDescent="0.2">
      <c r="A369" s="37"/>
      <c r="B369" s="38"/>
      <c r="C369" s="39"/>
      <c r="D369" s="194" t="s">
        <v>168</v>
      </c>
      <c r="E369" s="39"/>
      <c r="F369" s="195" t="s">
        <v>844</v>
      </c>
      <c r="G369" s="39"/>
      <c r="H369" s="39"/>
      <c r="I369" s="196"/>
      <c r="J369" s="39"/>
      <c r="K369" s="39"/>
      <c r="L369" s="42"/>
      <c r="M369" s="197"/>
      <c r="N369" s="198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20" t="s">
        <v>168</v>
      </c>
      <c r="AU369" s="20" t="s">
        <v>177</v>
      </c>
    </row>
    <row r="370" spans="1:65" s="13" customFormat="1" x14ac:dyDescent="0.2">
      <c r="B370" s="199"/>
      <c r="C370" s="200"/>
      <c r="D370" s="201" t="s">
        <v>170</v>
      </c>
      <c r="E370" s="202" t="s">
        <v>19</v>
      </c>
      <c r="F370" s="203" t="s">
        <v>845</v>
      </c>
      <c r="G370" s="200"/>
      <c r="H370" s="202" t="s">
        <v>19</v>
      </c>
      <c r="I370" s="204"/>
      <c r="J370" s="200"/>
      <c r="K370" s="200"/>
      <c r="L370" s="205"/>
      <c r="M370" s="206"/>
      <c r="N370" s="207"/>
      <c r="O370" s="207"/>
      <c r="P370" s="207"/>
      <c r="Q370" s="207"/>
      <c r="R370" s="207"/>
      <c r="S370" s="207"/>
      <c r="T370" s="208"/>
      <c r="AT370" s="209" t="s">
        <v>170</v>
      </c>
      <c r="AU370" s="209" t="s">
        <v>177</v>
      </c>
      <c r="AV370" s="13" t="s">
        <v>82</v>
      </c>
      <c r="AW370" s="13" t="s">
        <v>35</v>
      </c>
      <c r="AX370" s="13" t="s">
        <v>75</v>
      </c>
      <c r="AY370" s="209" t="s">
        <v>159</v>
      </c>
    </row>
    <row r="371" spans="1:65" s="14" customFormat="1" x14ac:dyDescent="0.2">
      <c r="B371" s="210"/>
      <c r="C371" s="211"/>
      <c r="D371" s="201" t="s">
        <v>170</v>
      </c>
      <c r="E371" s="212" t="s">
        <v>19</v>
      </c>
      <c r="F371" s="213" t="s">
        <v>197</v>
      </c>
      <c r="G371" s="211"/>
      <c r="H371" s="214">
        <v>6</v>
      </c>
      <c r="I371" s="215"/>
      <c r="J371" s="211"/>
      <c r="K371" s="211"/>
      <c r="L371" s="216"/>
      <c r="M371" s="217"/>
      <c r="N371" s="218"/>
      <c r="O371" s="218"/>
      <c r="P371" s="218"/>
      <c r="Q371" s="218"/>
      <c r="R371" s="218"/>
      <c r="S371" s="218"/>
      <c r="T371" s="219"/>
      <c r="AT371" s="220" t="s">
        <v>170</v>
      </c>
      <c r="AU371" s="220" t="s">
        <v>177</v>
      </c>
      <c r="AV371" s="14" t="s">
        <v>84</v>
      </c>
      <c r="AW371" s="14" t="s">
        <v>35</v>
      </c>
      <c r="AX371" s="14" t="s">
        <v>75</v>
      </c>
      <c r="AY371" s="220" t="s">
        <v>159</v>
      </c>
    </row>
    <row r="372" spans="1:65" s="14" customFormat="1" x14ac:dyDescent="0.2">
      <c r="B372" s="210"/>
      <c r="C372" s="211"/>
      <c r="D372" s="201" t="s">
        <v>170</v>
      </c>
      <c r="E372" s="212" t="s">
        <v>19</v>
      </c>
      <c r="F372" s="213" t="s">
        <v>197</v>
      </c>
      <c r="G372" s="211"/>
      <c r="H372" s="214">
        <v>6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170</v>
      </c>
      <c r="AU372" s="220" t="s">
        <v>177</v>
      </c>
      <c r="AV372" s="14" t="s">
        <v>84</v>
      </c>
      <c r="AW372" s="14" t="s">
        <v>35</v>
      </c>
      <c r="AX372" s="14" t="s">
        <v>75</v>
      </c>
      <c r="AY372" s="220" t="s">
        <v>159</v>
      </c>
    </row>
    <row r="373" spans="1:65" s="15" customFormat="1" x14ac:dyDescent="0.2">
      <c r="B373" s="221"/>
      <c r="C373" s="222"/>
      <c r="D373" s="201" t="s">
        <v>170</v>
      </c>
      <c r="E373" s="223" t="s">
        <v>19</v>
      </c>
      <c r="F373" s="224" t="s">
        <v>185</v>
      </c>
      <c r="G373" s="222"/>
      <c r="H373" s="225">
        <v>12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170</v>
      </c>
      <c r="AU373" s="231" t="s">
        <v>177</v>
      </c>
      <c r="AV373" s="15" t="s">
        <v>166</v>
      </c>
      <c r="AW373" s="15" t="s">
        <v>35</v>
      </c>
      <c r="AX373" s="15" t="s">
        <v>82</v>
      </c>
      <c r="AY373" s="231" t="s">
        <v>159</v>
      </c>
    </row>
    <row r="374" spans="1:65" s="2" customFormat="1" ht="24.2" customHeight="1" x14ac:dyDescent="0.2">
      <c r="A374" s="37"/>
      <c r="B374" s="38"/>
      <c r="C374" s="181" t="s">
        <v>1076</v>
      </c>
      <c r="D374" s="181" t="s">
        <v>161</v>
      </c>
      <c r="E374" s="182" t="s">
        <v>1077</v>
      </c>
      <c r="F374" s="183" t="s">
        <v>1078</v>
      </c>
      <c r="G374" s="184" t="s">
        <v>265</v>
      </c>
      <c r="H374" s="185">
        <v>24</v>
      </c>
      <c r="I374" s="186"/>
      <c r="J374" s="187">
        <f>ROUND(I374*H374,2)</f>
        <v>0</v>
      </c>
      <c r="K374" s="183" t="s">
        <v>165</v>
      </c>
      <c r="L374" s="42"/>
      <c r="M374" s="188" t="s">
        <v>19</v>
      </c>
      <c r="N374" s="189" t="s">
        <v>46</v>
      </c>
      <c r="O374" s="67"/>
      <c r="P374" s="190">
        <f>O374*H374</f>
        <v>0</v>
      </c>
      <c r="Q374" s="190">
        <v>4.4038999999999997E-3</v>
      </c>
      <c r="R374" s="190">
        <f>Q374*H374</f>
        <v>0.1056936</v>
      </c>
      <c r="S374" s="190">
        <v>0</v>
      </c>
      <c r="T374" s="191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92" t="s">
        <v>166</v>
      </c>
      <c r="AT374" s="192" t="s">
        <v>161</v>
      </c>
      <c r="AU374" s="192" t="s">
        <v>177</v>
      </c>
      <c r="AY374" s="20" t="s">
        <v>159</v>
      </c>
      <c r="BE374" s="193">
        <f>IF(N374="základní",J374,0)</f>
        <v>0</v>
      </c>
      <c r="BF374" s="193">
        <f>IF(N374="snížená",J374,0)</f>
        <v>0</v>
      </c>
      <c r="BG374" s="193">
        <f>IF(N374="zákl. přenesená",J374,0)</f>
        <v>0</v>
      </c>
      <c r="BH374" s="193">
        <f>IF(N374="sníž. přenesená",J374,0)</f>
        <v>0</v>
      </c>
      <c r="BI374" s="193">
        <f>IF(N374="nulová",J374,0)</f>
        <v>0</v>
      </c>
      <c r="BJ374" s="20" t="s">
        <v>82</v>
      </c>
      <c r="BK374" s="193">
        <f>ROUND(I374*H374,2)</f>
        <v>0</v>
      </c>
      <c r="BL374" s="20" t="s">
        <v>166</v>
      </c>
      <c r="BM374" s="192" t="s">
        <v>1079</v>
      </c>
    </row>
    <row r="375" spans="1:65" s="2" customFormat="1" x14ac:dyDescent="0.2">
      <c r="A375" s="37"/>
      <c r="B375" s="38"/>
      <c r="C375" s="39"/>
      <c r="D375" s="194" t="s">
        <v>168</v>
      </c>
      <c r="E375" s="39"/>
      <c r="F375" s="195" t="s">
        <v>1080</v>
      </c>
      <c r="G375" s="39"/>
      <c r="H375" s="39"/>
      <c r="I375" s="196"/>
      <c r="J375" s="39"/>
      <c r="K375" s="39"/>
      <c r="L375" s="42"/>
      <c r="M375" s="197"/>
      <c r="N375" s="198"/>
      <c r="O375" s="67"/>
      <c r="P375" s="67"/>
      <c r="Q375" s="67"/>
      <c r="R375" s="67"/>
      <c r="S375" s="67"/>
      <c r="T375" s="68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20" t="s">
        <v>168</v>
      </c>
      <c r="AU375" s="20" t="s">
        <v>177</v>
      </c>
    </row>
    <row r="376" spans="1:65" s="13" customFormat="1" x14ac:dyDescent="0.2">
      <c r="B376" s="199"/>
      <c r="C376" s="200"/>
      <c r="D376" s="201" t="s">
        <v>170</v>
      </c>
      <c r="E376" s="202" t="s">
        <v>19</v>
      </c>
      <c r="F376" s="203" t="s">
        <v>1081</v>
      </c>
      <c r="G376" s="200"/>
      <c r="H376" s="202" t="s">
        <v>19</v>
      </c>
      <c r="I376" s="204"/>
      <c r="J376" s="200"/>
      <c r="K376" s="200"/>
      <c r="L376" s="205"/>
      <c r="M376" s="206"/>
      <c r="N376" s="207"/>
      <c r="O376" s="207"/>
      <c r="P376" s="207"/>
      <c r="Q376" s="207"/>
      <c r="R376" s="207"/>
      <c r="S376" s="207"/>
      <c r="T376" s="208"/>
      <c r="AT376" s="209" t="s">
        <v>170</v>
      </c>
      <c r="AU376" s="209" t="s">
        <v>177</v>
      </c>
      <c r="AV376" s="13" t="s">
        <v>82</v>
      </c>
      <c r="AW376" s="13" t="s">
        <v>35</v>
      </c>
      <c r="AX376" s="13" t="s">
        <v>75</v>
      </c>
      <c r="AY376" s="209" t="s">
        <v>159</v>
      </c>
    </row>
    <row r="377" spans="1:65" s="14" customFormat="1" x14ac:dyDescent="0.2">
      <c r="B377" s="210"/>
      <c r="C377" s="211"/>
      <c r="D377" s="201" t="s">
        <v>170</v>
      </c>
      <c r="E377" s="212" t="s">
        <v>19</v>
      </c>
      <c r="F377" s="213" t="s">
        <v>209</v>
      </c>
      <c r="G377" s="211"/>
      <c r="H377" s="214">
        <v>8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170</v>
      </c>
      <c r="AU377" s="220" t="s">
        <v>177</v>
      </c>
      <c r="AV377" s="14" t="s">
        <v>84</v>
      </c>
      <c r="AW377" s="14" t="s">
        <v>35</v>
      </c>
      <c r="AX377" s="14" t="s">
        <v>75</v>
      </c>
      <c r="AY377" s="220" t="s">
        <v>159</v>
      </c>
    </row>
    <row r="378" spans="1:65" s="14" customFormat="1" x14ac:dyDescent="0.2">
      <c r="B378" s="210"/>
      <c r="C378" s="211"/>
      <c r="D378" s="201" t="s">
        <v>170</v>
      </c>
      <c r="E378" s="212" t="s">
        <v>19</v>
      </c>
      <c r="F378" s="213" t="s">
        <v>269</v>
      </c>
      <c r="G378" s="211"/>
      <c r="H378" s="214">
        <v>16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170</v>
      </c>
      <c r="AU378" s="220" t="s">
        <v>177</v>
      </c>
      <c r="AV378" s="14" t="s">
        <v>84</v>
      </c>
      <c r="AW378" s="14" t="s">
        <v>35</v>
      </c>
      <c r="AX378" s="14" t="s">
        <v>75</v>
      </c>
      <c r="AY378" s="220" t="s">
        <v>159</v>
      </c>
    </row>
    <row r="379" spans="1:65" s="15" customFormat="1" x14ac:dyDescent="0.2">
      <c r="B379" s="221"/>
      <c r="C379" s="222"/>
      <c r="D379" s="201" t="s">
        <v>170</v>
      </c>
      <c r="E379" s="223" t="s">
        <v>19</v>
      </c>
      <c r="F379" s="224" t="s">
        <v>185</v>
      </c>
      <c r="G379" s="222"/>
      <c r="H379" s="225">
        <v>24</v>
      </c>
      <c r="I379" s="226"/>
      <c r="J379" s="222"/>
      <c r="K379" s="222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170</v>
      </c>
      <c r="AU379" s="231" t="s">
        <v>177</v>
      </c>
      <c r="AV379" s="15" t="s">
        <v>166</v>
      </c>
      <c r="AW379" s="15" t="s">
        <v>35</v>
      </c>
      <c r="AX379" s="15" t="s">
        <v>82</v>
      </c>
      <c r="AY379" s="231" t="s">
        <v>159</v>
      </c>
    </row>
    <row r="380" spans="1:65" s="2" customFormat="1" ht="24.2" customHeight="1" x14ac:dyDescent="0.2">
      <c r="A380" s="37"/>
      <c r="B380" s="38"/>
      <c r="C380" s="181" t="s">
        <v>1082</v>
      </c>
      <c r="D380" s="181" t="s">
        <v>161</v>
      </c>
      <c r="E380" s="182" t="s">
        <v>846</v>
      </c>
      <c r="F380" s="183" t="s">
        <v>847</v>
      </c>
      <c r="G380" s="184" t="s">
        <v>265</v>
      </c>
      <c r="H380" s="185">
        <v>72</v>
      </c>
      <c r="I380" s="186"/>
      <c r="J380" s="187">
        <f>ROUND(I380*H380,2)</f>
        <v>0</v>
      </c>
      <c r="K380" s="183" t="s">
        <v>165</v>
      </c>
      <c r="L380" s="42"/>
      <c r="M380" s="188" t="s">
        <v>19</v>
      </c>
      <c r="N380" s="189" t="s">
        <v>46</v>
      </c>
      <c r="O380" s="67"/>
      <c r="P380" s="190">
        <f>O380*H380</f>
        <v>0</v>
      </c>
      <c r="Q380" s="190">
        <v>6.28628E-3</v>
      </c>
      <c r="R380" s="190">
        <f>Q380*H380</f>
        <v>0.45261215999999999</v>
      </c>
      <c r="S380" s="190">
        <v>0</v>
      </c>
      <c r="T380" s="191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92" t="s">
        <v>166</v>
      </c>
      <c r="AT380" s="192" t="s">
        <v>161</v>
      </c>
      <c r="AU380" s="192" t="s">
        <v>177</v>
      </c>
      <c r="AY380" s="20" t="s">
        <v>159</v>
      </c>
      <c r="BE380" s="193">
        <f>IF(N380="základní",J380,0)</f>
        <v>0</v>
      </c>
      <c r="BF380" s="193">
        <f>IF(N380="snížená",J380,0)</f>
        <v>0</v>
      </c>
      <c r="BG380" s="193">
        <f>IF(N380="zákl. přenesená",J380,0)</f>
        <v>0</v>
      </c>
      <c r="BH380" s="193">
        <f>IF(N380="sníž. přenesená",J380,0)</f>
        <v>0</v>
      </c>
      <c r="BI380" s="193">
        <f>IF(N380="nulová",J380,0)</f>
        <v>0</v>
      </c>
      <c r="BJ380" s="20" t="s">
        <v>82</v>
      </c>
      <c r="BK380" s="193">
        <f>ROUND(I380*H380,2)</f>
        <v>0</v>
      </c>
      <c r="BL380" s="20" t="s">
        <v>166</v>
      </c>
      <c r="BM380" s="192" t="s">
        <v>1083</v>
      </c>
    </row>
    <row r="381" spans="1:65" s="2" customFormat="1" x14ac:dyDescent="0.2">
      <c r="A381" s="37"/>
      <c r="B381" s="38"/>
      <c r="C381" s="39"/>
      <c r="D381" s="194" t="s">
        <v>168</v>
      </c>
      <c r="E381" s="39"/>
      <c r="F381" s="195" t="s">
        <v>849</v>
      </c>
      <c r="G381" s="39"/>
      <c r="H381" s="39"/>
      <c r="I381" s="196"/>
      <c r="J381" s="39"/>
      <c r="K381" s="39"/>
      <c r="L381" s="42"/>
      <c r="M381" s="197"/>
      <c r="N381" s="198"/>
      <c r="O381" s="67"/>
      <c r="P381" s="67"/>
      <c r="Q381" s="67"/>
      <c r="R381" s="67"/>
      <c r="S381" s="67"/>
      <c r="T381" s="68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20" t="s">
        <v>168</v>
      </c>
      <c r="AU381" s="20" t="s">
        <v>177</v>
      </c>
    </row>
    <row r="382" spans="1:65" s="13" customFormat="1" x14ac:dyDescent="0.2">
      <c r="B382" s="199"/>
      <c r="C382" s="200"/>
      <c r="D382" s="201" t="s">
        <v>170</v>
      </c>
      <c r="E382" s="202" t="s">
        <v>19</v>
      </c>
      <c r="F382" s="203" t="s">
        <v>850</v>
      </c>
      <c r="G382" s="200"/>
      <c r="H382" s="202" t="s">
        <v>19</v>
      </c>
      <c r="I382" s="204"/>
      <c r="J382" s="200"/>
      <c r="K382" s="200"/>
      <c r="L382" s="205"/>
      <c r="M382" s="206"/>
      <c r="N382" s="207"/>
      <c r="O382" s="207"/>
      <c r="P382" s="207"/>
      <c r="Q382" s="207"/>
      <c r="R382" s="207"/>
      <c r="S382" s="207"/>
      <c r="T382" s="208"/>
      <c r="AT382" s="209" t="s">
        <v>170</v>
      </c>
      <c r="AU382" s="209" t="s">
        <v>177</v>
      </c>
      <c r="AV382" s="13" t="s">
        <v>82</v>
      </c>
      <c r="AW382" s="13" t="s">
        <v>35</v>
      </c>
      <c r="AX382" s="13" t="s">
        <v>75</v>
      </c>
      <c r="AY382" s="209" t="s">
        <v>159</v>
      </c>
    </row>
    <row r="383" spans="1:65" s="14" customFormat="1" x14ac:dyDescent="0.2">
      <c r="B383" s="210"/>
      <c r="C383" s="211"/>
      <c r="D383" s="201" t="s">
        <v>170</v>
      </c>
      <c r="E383" s="212" t="s">
        <v>19</v>
      </c>
      <c r="F383" s="213" t="s">
        <v>553</v>
      </c>
      <c r="G383" s="211"/>
      <c r="H383" s="214">
        <v>38</v>
      </c>
      <c r="I383" s="215"/>
      <c r="J383" s="211"/>
      <c r="K383" s="211"/>
      <c r="L383" s="216"/>
      <c r="M383" s="217"/>
      <c r="N383" s="218"/>
      <c r="O383" s="218"/>
      <c r="P383" s="218"/>
      <c r="Q383" s="218"/>
      <c r="R383" s="218"/>
      <c r="S383" s="218"/>
      <c r="T383" s="219"/>
      <c r="AT383" s="220" t="s">
        <v>170</v>
      </c>
      <c r="AU383" s="220" t="s">
        <v>177</v>
      </c>
      <c r="AV383" s="14" t="s">
        <v>84</v>
      </c>
      <c r="AW383" s="14" t="s">
        <v>35</v>
      </c>
      <c r="AX383" s="14" t="s">
        <v>75</v>
      </c>
      <c r="AY383" s="220" t="s">
        <v>159</v>
      </c>
    </row>
    <row r="384" spans="1:65" s="14" customFormat="1" x14ac:dyDescent="0.2">
      <c r="B384" s="210"/>
      <c r="C384" s="211"/>
      <c r="D384" s="201" t="s">
        <v>170</v>
      </c>
      <c r="E384" s="212" t="s">
        <v>19</v>
      </c>
      <c r="F384" s="213" t="s">
        <v>371</v>
      </c>
      <c r="G384" s="211"/>
      <c r="H384" s="214">
        <v>34</v>
      </c>
      <c r="I384" s="215"/>
      <c r="J384" s="211"/>
      <c r="K384" s="211"/>
      <c r="L384" s="216"/>
      <c r="M384" s="217"/>
      <c r="N384" s="218"/>
      <c r="O384" s="218"/>
      <c r="P384" s="218"/>
      <c r="Q384" s="218"/>
      <c r="R384" s="218"/>
      <c r="S384" s="218"/>
      <c r="T384" s="219"/>
      <c r="AT384" s="220" t="s">
        <v>170</v>
      </c>
      <c r="AU384" s="220" t="s">
        <v>177</v>
      </c>
      <c r="AV384" s="14" t="s">
        <v>84</v>
      </c>
      <c r="AW384" s="14" t="s">
        <v>35</v>
      </c>
      <c r="AX384" s="14" t="s">
        <v>75</v>
      </c>
      <c r="AY384" s="220" t="s">
        <v>159</v>
      </c>
    </row>
    <row r="385" spans="1:65" s="15" customFormat="1" x14ac:dyDescent="0.2">
      <c r="B385" s="221"/>
      <c r="C385" s="222"/>
      <c r="D385" s="201" t="s">
        <v>170</v>
      </c>
      <c r="E385" s="223" t="s">
        <v>19</v>
      </c>
      <c r="F385" s="224" t="s">
        <v>185</v>
      </c>
      <c r="G385" s="222"/>
      <c r="H385" s="225">
        <v>72</v>
      </c>
      <c r="I385" s="226"/>
      <c r="J385" s="222"/>
      <c r="K385" s="222"/>
      <c r="L385" s="227"/>
      <c r="M385" s="228"/>
      <c r="N385" s="229"/>
      <c r="O385" s="229"/>
      <c r="P385" s="229"/>
      <c r="Q385" s="229"/>
      <c r="R385" s="229"/>
      <c r="S385" s="229"/>
      <c r="T385" s="230"/>
      <c r="AT385" s="231" t="s">
        <v>170</v>
      </c>
      <c r="AU385" s="231" t="s">
        <v>177</v>
      </c>
      <c r="AV385" s="15" t="s">
        <v>166</v>
      </c>
      <c r="AW385" s="15" t="s">
        <v>35</v>
      </c>
      <c r="AX385" s="15" t="s">
        <v>82</v>
      </c>
      <c r="AY385" s="231" t="s">
        <v>159</v>
      </c>
    </row>
    <row r="386" spans="1:65" s="2" customFormat="1" ht="24.2" customHeight="1" x14ac:dyDescent="0.2">
      <c r="A386" s="37"/>
      <c r="B386" s="38"/>
      <c r="C386" s="181" t="s">
        <v>1084</v>
      </c>
      <c r="D386" s="181" t="s">
        <v>161</v>
      </c>
      <c r="E386" s="182" t="s">
        <v>851</v>
      </c>
      <c r="F386" s="183" t="s">
        <v>852</v>
      </c>
      <c r="G386" s="184" t="s">
        <v>265</v>
      </c>
      <c r="H386" s="185">
        <v>12</v>
      </c>
      <c r="I386" s="186"/>
      <c r="J386" s="187">
        <f>ROUND(I386*H386,2)</f>
        <v>0</v>
      </c>
      <c r="K386" s="183" t="s">
        <v>19</v>
      </c>
      <c r="L386" s="42"/>
      <c r="M386" s="188" t="s">
        <v>19</v>
      </c>
      <c r="N386" s="189" t="s">
        <v>46</v>
      </c>
      <c r="O386" s="67"/>
      <c r="P386" s="190">
        <f>O386*H386</f>
        <v>0</v>
      </c>
      <c r="Q386" s="190">
        <v>7.6046300000000002E-3</v>
      </c>
      <c r="R386" s="190">
        <f>Q386*H386</f>
        <v>9.1255559999999999E-2</v>
      </c>
      <c r="S386" s="190">
        <v>0</v>
      </c>
      <c r="T386" s="191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92" t="s">
        <v>166</v>
      </c>
      <c r="AT386" s="192" t="s">
        <v>161</v>
      </c>
      <c r="AU386" s="192" t="s">
        <v>177</v>
      </c>
      <c r="AY386" s="20" t="s">
        <v>159</v>
      </c>
      <c r="BE386" s="193">
        <f>IF(N386="základní",J386,0)</f>
        <v>0</v>
      </c>
      <c r="BF386" s="193">
        <f>IF(N386="snížená",J386,0)</f>
        <v>0</v>
      </c>
      <c r="BG386" s="193">
        <f>IF(N386="zákl. přenesená",J386,0)</f>
        <v>0</v>
      </c>
      <c r="BH386" s="193">
        <f>IF(N386="sníž. přenesená",J386,0)</f>
        <v>0</v>
      </c>
      <c r="BI386" s="193">
        <f>IF(N386="nulová",J386,0)</f>
        <v>0</v>
      </c>
      <c r="BJ386" s="20" t="s">
        <v>82</v>
      </c>
      <c r="BK386" s="193">
        <f>ROUND(I386*H386,2)</f>
        <v>0</v>
      </c>
      <c r="BL386" s="20" t="s">
        <v>166</v>
      </c>
      <c r="BM386" s="192" t="s">
        <v>1085</v>
      </c>
    </row>
    <row r="387" spans="1:65" s="13" customFormat="1" x14ac:dyDescent="0.2">
      <c r="B387" s="199"/>
      <c r="C387" s="200"/>
      <c r="D387" s="201" t="s">
        <v>170</v>
      </c>
      <c r="E387" s="202" t="s">
        <v>19</v>
      </c>
      <c r="F387" s="203" t="s">
        <v>410</v>
      </c>
      <c r="G387" s="200"/>
      <c r="H387" s="202" t="s">
        <v>19</v>
      </c>
      <c r="I387" s="204"/>
      <c r="J387" s="200"/>
      <c r="K387" s="200"/>
      <c r="L387" s="205"/>
      <c r="M387" s="206"/>
      <c r="N387" s="207"/>
      <c r="O387" s="207"/>
      <c r="P387" s="207"/>
      <c r="Q387" s="207"/>
      <c r="R387" s="207"/>
      <c r="S387" s="207"/>
      <c r="T387" s="208"/>
      <c r="AT387" s="209" t="s">
        <v>170</v>
      </c>
      <c r="AU387" s="209" t="s">
        <v>177</v>
      </c>
      <c r="AV387" s="13" t="s">
        <v>82</v>
      </c>
      <c r="AW387" s="13" t="s">
        <v>35</v>
      </c>
      <c r="AX387" s="13" t="s">
        <v>75</v>
      </c>
      <c r="AY387" s="209" t="s">
        <v>159</v>
      </c>
    </row>
    <row r="388" spans="1:65" s="14" customFormat="1" x14ac:dyDescent="0.2">
      <c r="B388" s="210"/>
      <c r="C388" s="211"/>
      <c r="D388" s="201" t="s">
        <v>170</v>
      </c>
      <c r="E388" s="212" t="s">
        <v>19</v>
      </c>
      <c r="F388" s="213" t="s">
        <v>166</v>
      </c>
      <c r="G388" s="211"/>
      <c r="H388" s="214">
        <v>4</v>
      </c>
      <c r="I388" s="215"/>
      <c r="J388" s="211"/>
      <c r="K388" s="211"/>
      <c r="L388" s="216"/>
      <c r="M388" s="217"/>
      <c r="N388" s="218"/>
      <c r="O388" s="218"/>
      <c r="P388" s="218"/>
      <c r="Q388" s="218"/>
      <c r="R388" s="218"/>
      <c r="S388" s="218"/>
      <c r="T388" s="219"/>
      <c r="AT388" s="220" t="s">
        <v>170</v>
      </c>
      <c r="AU388" s="220" t="s">
        <v>177</v>
      </c>
      <c r="AV388" s="14" t="s">
        <v>84</v>
      </c>
      <c r="AW388" s="14" t="s">
        <v>35</v>
      </c>
      <c r="AX388" s="14" t="s">
        <v>75</v>
      </c>
      <c r="AY388" s="220" t="s">
        <v>159</v>
      </c>
    </row>
    <row r="389" spans="1:65" s="14" customFormat="1" x14ac:dyDescent="0.2">
      <c r="B389" s="210"/>
      <c r="C389" s="211"/>
      <c r="D389" s="201" t="s">
        <v>170</v>
      </c>
      <c r="E389" s="212" t="s">
        <v>19</v>
      </c>
      <c r="F389" s="213" t="s">
        <v>209</v>
      </c>
      <c r="G389" s="211"/>
      <c r="H389" s="214">
        <v>8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170</v>
      </c>
      <c r="AU389" s="220" t="s">
        <v>177</v>
      </c>
      <c r="AV389" s="14" t="s">
        <v>84</v>
      </c>
      <c r="AW389" s="14" t="s">
        <v>35</v>
      </c>
      <c r="AX389" s="14" t="s">
        <v>75</v>
      </c>
      <c r="AY389" s="220" t="s">
        <v>159</v>
      </c>
    </row>
    <row r="390" spans="1:65" s="15" customFormat="1" x14ac:dyDescent="0.2">
      <c r="B390" s="221"/>
      <c r="C390" s="222"/>
      <c r="D390" s="201" t="s">
        <v>170</v>
      </c>
      <c r="E390" s="223" t="s">
        <v>19</v>
      </c>
      <c r="F390" s="224" t="s">
        <v>185</v>
      </c>
      <c r="G390" s="222"/>
      <c r="H390" s="225">
        <v>12</v>
      </c>
      <c r="I390" s="226"/>
      <c r="J390" s="222"/>
      <c r="K390" s="222"/>
      <c r="L390" s="227"/>
      <c r="M390" s="228"/>
      <c r="N390" s="229"/>
      <c r="O390" s="229"/>
      <c r="P390" s="229"/>
      <c r="Q390" s="229"/>
      <c r="R390" s="229"/>
      <c r="S390" s="229"/>
      <c r="T390" s="230"/>
      <c r="AT390" s="231" t="s">
        <v>170</v>
      </c>
      <c r="AU390" s="231" t="s">
        <v>177</v>
      </c>
      <c r="AV390" s="15" t="s">
        <v>166</v>
      </c>
      <c r="AW390" s="15" t="s">
        <v>35</v>
      </c>
      <c r="AX390" s="15" t="s">
        <v>82</v>
      </c>
      <c r="AY390" s="231" t="s">
        <v>159</v>
      </c>
    </row>
    <row r="391" spans="1:65" s="2" customFormat="1" ht="24.2" customHeight="1" x14ac:dyDescent="0.2">
      <c r="A391" s="37"/>
      <c r="B391" s="38"/>
      <c r="C391" s="181" t="s">
        <v>1086</v>
      </c>
      <c r="D391" s="181" t="s">
        <v>161</v>
      </c>
      <c r="E391" s="182" t="s">
        <v>865</v>
      </c>
      <c r="F391" s="183" t="s">
        <v>866</v>
      </c>
      <c r="G391" s="184" t="s">
        <v>265</v>
      </c>
      <c r="H391" s="185">
        <v>60</v>
      </c>
      <c r="I391" s="186"/>
      <c r="J391" s="187">
        <f>ROUND(I391*H391,2)</f>
        <v>0</v>
      </c>
      <c r="K391" s="183" t="s">
        <v>165</v>
      </c>
      <c r="L391" s="42"/>
      <c r="M391" s="188" t="s">
        <v>19</v>
      </c>
      <c r="N391" s="189" t="s">
        <v>46</v>
      </c>
      <c r="O391" s="67"/>
      <c r="P391" s="190">
        <f>O391*H391</f>
        <v>0</v>
      </c>
      <c r="Q391" s="190">
        <v>0</v>
      </c>
      <c r="R391" s="190">
        <f>Q391*H391</f>
        <v>0</v>
      </c>
      <c r="S391" s="190">
        <v>0</v>
      </c>
      <c r="T391" s="191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92" t="s">
        <v>166</v>
      </c>
      <c r="AT391" s="192" t="s">
        <v>161</v>
      </c>
      <c r="AU391" s="192" t="s">
        <v>177</v>
      </c>
      <c r="AY391" s="20" t="s">
        <v>159</v>
      </c>
      <c r="BE391" s="193">
        <f>IF(N391="základní",J391,0)</f>
        <v>0</v>
      </c>
      <c r="BF391" s="193">
        <f>IF(N391="snížená",J391,0)</f>
        <v>0</v>
      </c>
      <c r="BG391" s="193">
        <f>IF(N391="zákl. přenesená",J391,0)</f>
        <v>0</v>
      </c>
      <c r="BH391" s="193">
        <f>IF(N391="sníž. přenesená",J391,0)</f>
        <v>0</v>
      </c>
      <c r="BI391" s="193">
        <f>IF(N391="nulová",J391,0)</f>
        <v>0</v>
      </c>
      <c r="BJ391" s="20" t="s">
        <v>82</v>
      </c>
      <c r="BK391" s="193">
        <f>ROUND(I391*H391,2)</f>
        <v>0</v>
      </c>
      <c r="BL391" s="20" t="s">
        <v>166</v>
      </c>
      <c r="BM391" s="192" t="s">
        <v>1087</v>
      </c>
    </row>
    <row r="392" spans="1:65" s="2" customFormat="1" x14ac:dyDescent="0.2">
      <c r="A392" s="37"/>
      <c r="B392" s="38"/>
      <c r="C392" s="39"/>
      <c r="D392" s="194" t="s">
        <v>168</v>
      </c>
      <c r="E392" s="39"/>
      <c r="F392" s="195" t="s">
        <v>868</v>
      </c>
      <c r="G392" s="39"/>
      <c r="H392" s="39"/>
      <c r="I392" s="196"/>
      <c r="J392" s="39"/>
      <c r="K392" s="39"/>
      <c r="L392" s="42"/>
      <c r="M392" s="197"/>
      <c r="N392" s="198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20" t="s">
        <v>168</v>
      </c>
      <c r="AU392" s="20" t="s">
        <v>177</v>
      </c>
    </row>
    <row r="393" spans="1:65" s="13" customFormat="1" x14ac:dyDescent="0.2">
      <c r="B393" s="199"/>
      <c r="C393" s="200"/>
      <c r="D393" s="201" t="s">
        <v>170</v>
      </c>
      <c r="E393" s="202" t="s">
        <v>19</v>
      </c>
      <c r="F393" s="203" t="s">
        <v>1073</v>
      </c>
      <c r="G393" s="200"/>
      <c r="H393" s="202" t="s">
        <v>19</v>
      </c>
      <c r="I393" s="204"/>
      <c r="J393" s="200"/>
      <c r="K393" s="200"/>
      <c r="L393" s="205"/>
      <c r="M393" s="206"/>
      <c r="N393" s="207"/>
      <c r="O393" s="207"/>
      <c r="P393" s="207"/>
      <c r="Q393" s="207"/>
      <c r="R393" s="207"/>
      <c r="S393" s="207"/>
      <c r="T393" s="208"/>
      <c r="AT393" s="209" t="s">
        <v>170</v>
      </c>
      <c r="AU393" s="209" t="s">
        <v>177</v>
      </c>
      <c r="AV393" s="13" t="s">
        <v>82</v>
      </c>
      <c r="AW393" s="13" t="s">
        <v>35</v>
      </c>
      <c r="AX393" s="13" t="s">
        <v>75</v>
      </c>
      <c r="AY393" s="209" t="s">
        <v>159</v>
      </c>
    </row>
    <row r="394" spans="1:65" s="14" customFormat="1" x14ac:dyDescent="0.2">
      <c r="B394" s="210"/>
      <c r="C394" s="211"/>
      <c r="D394" s="201" t="s">
        <v>170</v>
      </c>
      <c r="E394" s="212" t="s">
        <v>19</v>
      </c>
      <c r="F394" s="213" t="s">
        <v>253</v>
      </c>
      <c r="G394" s="211"/>
      <c r="H394" s="214">
        <v>14</v>
      </c>
      <c r="I394" s="215"/>
      <c r="J394" s="211"/>
      <c r="K394" s="211"/>
      <c r="L394" s="216"/>
      <c r="M394" s="217"/>
      <c r="N394" s="218"/>
      <c r="O394" s="218"/>
      <c r="P394" s="218"/>
      <c r="Q394" s="218"/>
      <c r="R394" s="218"/>
      <c r="S394" s="218"/>
      <c r="T394" s="219"/>
      <c r="AT394" s="220" t="s">
        <v>170</v>
      </c>
      <c r="AU394" s="220" t="s">
        <v>177</v>
      </c>
      <c r="AV394" s="14" t="s">
        <v>84</v>
      </c>
      <c r="AW394" s="14" t="s">
        <v>35</v>
      </c>
      <c r="AX394" s="14" t="s">
        <v>75</v>
      </c>
      <c r="AY394" s="220" t="s">
        <v>159</v>
      </c>
    </row>
    <row r="395" spans="1:65" s="14" customFormat="1" x14ac:dyDescent="0.2">
      <c r="B395" s="210"/>
      <c r="C395" s="211"/>
      <c r="D395" s="201" t="s">
        <v>170</v>
      </c>
      <c r="E395" s="212" t="s">
        <v>19</v>
      </c>
      <c r="F395" s="213" t="s">
        <v>225</v>
      </c>
      <c r="G395" s="211"/>
      <c r="H395" s="214">
        <v>10</v>
      </c>
      <c r="I395" s="215"/>
      <c r="J395" s="211"/>
      <c r="K395" s="211"/>
      <c r="L395" s="216"/>
      <c r="M395" s="217"/>
      <c r="N395" s="218"/>
      <c r="O395" s="218"/>
      <c r="P395" s="218"/>
      <c r="Q395" s="218"/>
      <c r="R395" s="218"/>
      <c r="S395" s="218"/>
      <c r="T395" s="219"/>
      <c r="AT395" s="220" t="s">
        <v>170</v>
      </c>
      <c r="AU395" s="220" t="s">
        <v>177</v>
      </c>
      <c r="AV395" s="14" t="s">
        <v>84</v>
      </c>
      <c r="AW395" s="14" t="s">
        <v>35</v>
      </c>
      <c r="AX395" s="14" t="s">
        <v>75</v>
      </c>
      <c r="AY395" s="220" t="s">
        <v>159</v>
      </c>
    </row>
    <row r="396" spans="1:65" s="13" customFormat="1" x14ac:dyDescent="0.2">
      <c r="B396" s="199"/>
      <c r="C396" s="200"/>
      <c r="D396" s="201" t="s">
        <v>170</v>
      </c>
      <c r="E396" s="202" t="s">
        <v>19</v>
      </c>
      <c r="F396" s="203" t="s">
        <v>845</v>
      </c>
      <c r="G396" s="200"/>
      <c r="H396" s="202" t="s">
        <v>19</v>
      </c>
      <c r="I396" s="204"/>
      <c r="J396" s="200"/>
      <c r="K396" s="200"/>
      <c r="L396" s="205"/>
      <c r="M396" s="206"/>
      <c r="N396" s="207"/>
      <c r="O396" s="207"/>
      <c r="P396" s="207"/>
      <c r="Q396" s="207"/>
      <c r="R396" s="207"/>
      <c r="S396" s="207"/>
      <c r="T396" s="208"/>
      <c r="AT396" s="209" t="s">
        <v>170</v>
      </c>
      <c r="AU396" s="209" t="s">
        <v>177</v>
      </c>
      <c r="AV396" s="13" t="s">
        <v>82</v>
      </c>
      <c r="AW396" s="13" t="s">
        <v>35</v>
      </c>
      <c r="AX396" s="13" t="s">
        <v>75</v>
      </c>
      <c r="AY396" s="209" t="s">
        <v>159</v>
      </c>
    </row>
    <row r="397" spans="1:65" s="14" customFormat="1" x14ac:dyDescent="0.2">
      <c r="B397" s="210"/>
      <c r="C397" s="211"/>
      <c r="D397" s="201" t="s">
        <v>170</v>
      </c>
      <c r="E397" s="212" t="s">
        <v>19</v>
      </c>
      <c r="F397" s="213" t="s">
        <v>197</v>
      </c>
      <c r="G397" s="211"/>
      <c r="H397" s="214">
        <v>6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170</v>
      </c>
      <c r="AU397" s="220" t="s">
        <v>177</v>
      </c>
      <c r="AV397" s="14" t="s">
        <v>84</v>
      </c>
      <c r="AW397" s="14" t="s">
        <v>35</v>
      </c>
      <c r="AX397" s="14" t="s">
        <v>75</v>
      </c>
      <c r="AY397" s="220" t="s">
        <v>159</v>
      </c>
    </row>
    <row r="398" spans="1:65" s="14" customFormat="1" x14ac:dyDescent="0.2">
      <c r="B398" s="210"/>
      <c r="C398" s="211"/>
      <c r="D398" s="201" t="s">
        <v>170</v>
      </c>
      <c r="E398" s="212" t="s">
        <v>19</v>
      </c>
      <c r="F398" s="213" t="s">
        <v>197</v>
      </c>
      <c r="G398" s="211"/>
      <c r="H398" s="214">
        <v>6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170</v>
      </c>
      <c r="AU398" s="220" t="s">
        <v>177</v>
      </c>
      <c r="AV398" s="14" t="s">
        <v>84</v>
      </c>
      <c r="AW398" s="14" t="s">
        <v>35</v>
      </c>
      <c r="AX398" s="14" t="s">
        <v>75</v>
      </c>
      <c r="AY398" s="220" t="s">
        <v>159</v>
      </c>
    </row>
    <row r="399" spans="1:65" s="13" customFormat="1" x14ac:dyDescent="0.2">
      <c r="B399" s="199"/>
      <c r="C399" s="200"/>
      <c r="D399" s="201" t="s">
        <v>170</v>
      </c>
      <c r="E399" s="202" t="s">
        <v>19</v>
      </c>
      <c r="F399" s="203" t="s">
        <v>1081</v>
      </c>
      <c r="G399" s="200"/>
      <c r="H399" s="202" t="s">
        <v>19</v>
      </c>
      <c r="I399" s="204"/>
      <c r="J399" s="200"/>
      <c r="K399" s="200"/>
      <c r="L399" s="205"/>
      <c r="M399" s="206"/>
      <c r="N399" s="207"/>
      <c r="O399" s="207"/>
      <c r="P399" s="207"/>
      <c r="Q399" s="207"/>
      <c r="R399" s="207"/>
      <c r="S399" s="207"/>
      <c r="T399" s="208"/>
      <c r="AT399" s="209" t="s">
        <v>170</v>
      </c>
      <c r="AU399" s="209" t="s">
        <v>177</v>
      </c>
      <c r="AV399" s="13" t="s">
        <v>82</v>
      </c>
      <c r="AW399" s="13" t="s">
        <v>35</v>
      </c>
      <c r="AX399" s="13" t="s">
        <v>75</v>
      </c>
      <c r="AY399" s="209" t="s">
        <v>159</v>
      </c>
    </row>
    <row r="400" spans="1:65" s="14" customFormat="1" x14ac:dyDescent="0.2">
      <c r="B400" s="210"/>
      <c r="C400" s="211"/>
      <c r="D400" s="201" t="s">
        <v>170</v>
      </c>
      <c r="E400" s="212" t="s">
        <v>19</v>
      </c>
      <c r="F400" s="213" t="s">
        <v>209</v>
      </c>
      <c r="G400" s="211"/>
      <c r="H400" s="214">
        <v>8</v>
      </c>
      <c r="I400" s="215"/>
      <c r="J400" s="211"/>
      <c r="K400" s="211"/>
      <c r="L400" s="216"/>
      <c r="M400" s="217"/>
      <c r="N400" s="218"/>
      <c r="O400" s="218"/>
      <c r="P400" s="218"/>
      <c r="Q400" s="218"/>
      <c r="R400" s="218"/>
      <c r="S400" s="218"/>
      <c r="T400" s="219"/>
      <c r="AT400" s="220" t="s">
        <v>170</v>
      </c>
      <c r="AU400" s="220" t="s">
        <v>177</v>
      </c>
      <c r="AV400" s="14" t="s">
        <v>84</v>
      </c>
      <c r="AW400" s="14" t="s">
        <v>35</v>
      </c>
      <c r="AX400" s="14" t="s">
        <v>75</v>
      </c>
      <c r="AY400" s="220" t="s">
        <v>159</v>
      </c>
    </row>
    <row r="401" spans="1:65" s="14" customFormat="1" x14ac:dyDescent="0.2">
      <c r="B401" s="210"/>
      <c r="C401" s="211"/>
      <c r="D401" s="201" t="s">
        <v>170</v>
      </c>
      <c r="E401" s="212" t="s">
        <v>19</v>
      </c>
      <c r="F401" s="213" t="s">
        <v>269</v>
      </c>
      <c r="G401" s="211"/>
      <c r="H401" s="214">
        <v>16</v>
      </c>
      <c r="I401" s="215"/>
      <c r="J401" s="211"/>
      <c r="K401" s="211"/>
      <c r="L401" s="216"/>
      <c r="M401" s="217"/>
      <c r="N401" s="218"/>
      <c r="O401" s="218"/>
      <c r="P401" s="218"/>
      <c r="Q401" s="218"/>
      <c r="R401" s="218"/>
      <c r="S401" s="218"/>
      <c r="T401" s="219"/>
      <c r="AT401" s="220" t="s">
        <v>170</v>
      </c>
      <c r="AU401" s="220" t="s">
        <v>177</v>
      </c>
      <c r="AV401" s="14" t="s">
        <v>84</v>
      </c>
      <c r="AW401" s="14" t="s">
        <v>35</v>
      </c>
      <c r="AX401" s="14" t="s">
        <v>75</v>
      </c>
      <c r="AY401" s="220" t="s">
        <v>159</v>
      </c>
    </row>
    <row r="402" spans="1:65" s="15" customFormat="1" x14ac:dyDescent="0.2">
      <c r="B402" s="221"/>
      <c r="C402" s="222"/>
      <c r="D402" s="201" t="s">
        <v>170</v>
      </c>
      <c r="E402" s="223" t="s">
        <v>19</v>
      </c>
      <c r="F402" s="224" t="s">
        <v>185</v>
      </c>
      <c r="G402" s="222"/>
      <c r="H402" s="225">
        <v>60</v>
      </c>
      <c r="I402" s="226"/>
      <c r="J402" s="222"/>
      <c r="K402" s="222"/>
      <c r="L402" s="227"/>
      <c r="M402" s="228"/>
      <c r="N402" s="229"/>
      <c r="O402" s="229"/>
      <c r="P402" s="229"/>
      <c r="Q402" s="229"/>
      <c r="R402" s="229"/>
      <c r="S402" s="229"/>
      <c r="T402" s="230"/>
      <c r="AT402" s="231" t="s">
        <v>170</v>
      </c>
      <c r="AU402" s="231" t="s">
        <v>177</v>
      </c>
      <c r="AV402" s="15" t="s">
        <v>166</v>
      </c>
      <c r="AW402" s="15" t="s">
        <v>35</v>
      </c>
      <c r="AX402" s="15" t="s">
        <v>82</v>
      </c>
      <c r="AY402" s="231" t="s">
        <v>159</v>
      </c>
    </row>
    <row r="403" spans="1:65" s="2" customFormat="1" ht="24.2" customHeight="1" x14ac:dyDescent="0.2">
      <c r="A403" s="37"/>
      <c r="B403" s="38"/>
      <c r="C403" s="181" t="s">
        <v>1088</v>
      </c>
      <c r="D403" s="181" t="s">
        <v>161</v>
      </c>
      <c r="E403" s="182" t="s">
        <v>869</v>
      </c>
      <c r="F403" s="183" t="s">
        <v>870</v>
      </c>
      <c r="G403" s="184" t="s">
        <v>265</v>
      </c>
      <c r="H403" s="185">
        <v>72</v>
      </c>
      <c r="I403" s="186"/>
      <c r="J403" s="187">
        <f>ROUND(I403*H403,2)</f>
        <v>0</v>
      </c>
      <c r="K403" s="183" t="s">
        <v>165</v>
      </c>
      <c r="L403" s="42"/>
      <c r="M403" s="188" t="s">
        <v>19</v>
      </c>
      <c r="N403" s="189" t="s">
        <v>46</v>
      </c>
      <c r="O403" s="67"/>
      <c r="P403" s="190">
        <f>O403*H403</f>
        <v>0</v>
      </c>
      <c r="Q403" s="190">
        <v>0</v>
      </c>
      <c r="R403" s="190">
        <f>Q403*H403</f>
        <v>0</v>
      </c>
      <c r="S403" s="190">
        <v>0</v>
      </c>
      <c r="T403" s="191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192" t="s">
        <v>166</v>
      </c>
      <c r="AT403" s="192" t="s">
        <v>161</v>
      </c>
      <c r="AU403" s="192" t="s">
        <v>177</v>
      </c>
      <c r="AY403" s="20" t="s">
        <v>159</v>
      </c>
      <c r="BE403" s="193">
        <f>IF(N403="základní",J403,0)</f>
        <v>0</v>
      </c>
      <c r="BF403" s="193">
        <f>IF(N403="snížená",J403,0)</f>
        <v>0</v>
      </c>
      <c r="BG403" s="193">
        <f>IF(N403="zákl. přenesená",J403,0)</f>
        <v>0</v>
      </c>
      <c r="BH403" s="193">
        <f>IF(N403="sníž. přenesená",J403,0)</f>
        <v>0</v>
      </c>
      <c r="BI403" s="193">
        <f>IF(N403="nulová",J403,0)</f>
        <v>0</v>
      </c>
      <c r="BJ403" s="20" t="s">
        <v>82</v>
      </c>
      <c r="BK403" s="193">
        <f>ROUND(I403*H403,2)</f>
        <v>0</v>
      </c>
      <c r="BL403" s="20" t="s">
        <v>166</v>
      </c>
      <c r="BM403" s="192" t="s">
        <v>1089</v>
      </c>
    </row>
    <row r="404" spans="1:65" s="2" customFormat="1" x14ac:dyDescent="0.2">
      <c r="A404" s="37"/>
      <c r="B404" s="38"/>
      <c r="C404" s="39"/>
      <c r="D404" s="194" t="s">
        <v>168</v>
      </c>
      <c r="E404" s="39"/>
      <c r="F404" s="195" t="s">
        <v>872</v>
      </c>
      <c r="G404" s="39"/>
      <c r="H404" s="39"/>
      <c r="I404" s="196"/>
      <c r="J404" s="39"/>
      <c r="K404" s="39"/>
      <c r="L404" s="42"/>
      <c r="M404" s="197"/>
      <c r="N404" s="198"/>
      <c r="O404" s="67"/>
      <c r="P404" s="67"/>
      <c r="Q404" s="67"/>
      <c r="R404" s="67"/>
      <c r="S404" s="67"/>
      <c r="T404" s="68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20" t="s">
        <v>168</v>
      </c>
      <c r="AU404" s="20" t="s">
        <v>177</v>
      </c>
    </row>
    <row r="405" spans="1:65" s="13" customFormat="1" x14ac:dyDescent="0.2">
      <c r="B405" s="199"/>
      <c r="C405" s="200"/>
      <c r="D405" s="201" t="s">
        <v>170</v>
      </c>
      <c r="E405" s="202" t="s">
        <v>19</v>
      </c>
      <c r="F405" s="203" t="s">
        <v>850</v>
      </c>
      <c r="G405" s="200"/>
      <c r="H405" s="202" t="s">
        <v>19</v>
      </c>
      <c r="I405" s="204"/>
      <c r="J405" s="200"/>
      <c r="K405" s="200"/>
      <c r="L405" s="205"/>
      <c r="M405" s="206"/>
      <c r="N405" s="207"/>
      <c r="O405" s="207"/>
      <c r="P405" s="207"/>
      <c r="Q405" s="207"/>
      <c r="R405" s="207"/>
      <c r="S405" s="207"/>
      <c r="T405" s="208"/>
      <c r="AT405" s="209" t="s">
        <v>170</v>
      </c>
      <c r="AU405" s="209" t="s">
        <v>177</v>
      </c>
      <c r="AV405" s="13" t="s">
        <v>82</v>
      </c>
      <c r="AW405" s="13" t="s">
        <v>35</v>
      </c>
      <c r="AX405" s="13" t="s">
        <v>75</v>
      </c>
      <c r="AY405" s="209" t="s">
        <v>159</v>
      </c>
    </row>
    <row r="406" spans="1:65" s="14" customFormat="1" x14ac:dyDescent="0.2">
      <c r="B406" s="210"/>
      <c r="C406" s="211"/>
      <c r="D406" s="201" t="s">
        <v>170</v>
      </c>
      <c r="E406" s="212" t="s">
        <v>19</v>
      </c>
      <c r="F406" s="213" t="s">
        <v>553</v>
      </c>
      <c r="G406" s="211"/>
      <c r="H406" s="214">
        <v>38</v>
      </c>
      <c r="I406" s="215"/>
      <c r="J406" s="211"/>
      <c r="K406" s="211"/>
      <c r="L406" s="216"/>
      <c r="M406" s="217"/>
      <c r="N406" s="218"/>
      <c r="O406" s="218"/>
      <c r="P406" s="218"/>
      <c r="Q406" s="218"/>
      <c r="R406" s="218"/>
      <c r="S406" s="218"/>
      <c r="T406" s="219"/>
      <c r="AT406" s="220" t="s">
        <v>170</v>
      </c>
      <c r="AU406" s="220" t="s">
        <v>177</v>
      </c>
      <c r="AV406" s="14" t="s">
        <v>84</v>
      </c>
      <c r="AW406" s="14" t="s">
        <v>35</v>
      </c>
      <c r="AX406" s="14" t="s">
        <v>75</v>
      </c>
      <c r="AY406" s="220" t="s">
        <v>159</v>
      </c>
    </row>
    <row r="407" spans="1:65" s="14" customFormat="1" x14ac:dyDescent="0.2">
      <c r="B407" s="210"/>
      <c r="C407" s="211"/>
      <c r="D407" s="201" t="s">
        <v>170</v>
      </c>
      <c r="E407" s="212" t="s">
        <v>19</v>
      </c>
      <c r="F407" s="213" t="s">
        <v>371</v>
      </c>
      <c r="G407" s="211"/>
      <c r="H407" s="214">
        <v>34</v>
      </c>
      <c r="I407" s="215"/>
      <c r="J407" s="211"/>
      <c r="K407" s="211"/>
      <c r="L407" s="216"/>
      <c r="M407" s="217"/>
      <c r="N407" s="218"/>
      <c r="O407" s="218"/>
      <c r="P407" s="218"/>
      <c r="Q407" s="218"/>
      <c r="R407" s="218"/>
      <c r="S407" s="218"/>
      <c r="T407" s="219"/>
      <c r="AT407" s="220" t="s">
        <v>170</v>
      </c>
      <c r="AU407" s="220" t="s">
        <v>177</v>
      </c>
      <c r="AV407" s="14" t="s">
        <v>84</v>
      </c>
      <c r="AW407" s="14" t="s">
        <v>35</v>
      </c>
      <c r="AX407" s="14" t="s">
        <v>75</v>
      </c>
      <c r="AY407" s="220" t="s">
        <v>159</v>
      </c>
    </row>
    <row r="408" spans="1:65" s="15" customFormat="1" x14ac:dyDescent="0.2">
      <c r="B408" s="221"/>
      <c r="C408" s="222"/>
      <c r="D408" s="201" t="s">
        <v>170</v>
      </c>
      <c r="E408" s="223" t="s">
        <v>19</v>
      </c>
      <c r="F408" s="224" t="s">
        <v>185</v>
      </c>
      <c r="G408" s="222"/>
      <c r="H408" s="225">
        <v>72</v>
      </c>
      <c r="I408" s="226"/>
      <c r="J408" s="222"/>
      <c r="K408" s="222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170</v>
      </c>
      <c r="AU408" s="231" t="s">
        <v>177</v>
      </c>
      <c r="AV408" s="15" t="s">
        <v>166</v>
      </c>
      <c r="AW408" s="15" t="s">
        <v>35</v>
      </c>
      <c r="AX408" s="15" t="s">
        <v>82</v>
      </c>
      <c r="AY408" s="231" t="s">
        <v>159</v>
      </c>
    </row>
    <row r="409" spans="1:65" s="2" customFormat="1" ht="24.2" customHeight="1" x14ac:dyDescent="0.2">
      <c r="A409" s="37"/>
      <c r="B409" s="38"/>
      <c r="C409" s="181" t="s">
        <v>1090</v>
      </c>
      <c r="D409" s="181" t="s">
        <v>161</v>
      </c>
      <c r="E409" s="182" t="s">
        <v>873</v>
      </c>
      <c r="F409" s="183" t="s">
        <v>874</v>
      </c>
      <c r="G409" s="184" t="s">
        <v>265</v>
      </c>
      <c r="H409" s="185">
        <v>12</v>
      </c>
      <c r="I409" s="186"/>
      <c r="J409" s="187">
        <f>ROUND(I409*H409,2)</f>
        <v>0</v>
      </c>
      <c r="K409" s="183" t="s">
        <v>19</v>
      </c>
      <c r="L409" s="42"/>
      <c r="M409" s="188" t="s">
        <v>19</v>
      </c>
      <c r="N409" s="189" t="s">
        <v>46</v>
      </c>
      <c r="O409" s="67"/>
      <c r="P409" s="190">
        <f>O409*H409</f>
        <v>0</v>
      </c>
      <c r="Q409" s="190">
        <v>0</v>
      </c>
      <c r="R409" s="190">
        <f>Q409*H409</f>
        <v>0</v>
      </c>
      <c r="S409" s="190">
        <v>0</v>
      </c>
      <c r="T409" s="191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92" t="s">
        <v>166</v>
      </c>
      <c r="AT409" s="192" t="s">
        <v>161</v>
      </c>
      <c r="AU409" s="192" t="s">
        <v>177</v>
      </c>
      <c r="AY409" s="20" t="s">
        <v>159</v>
      </c>
      <c r="BE409" s="193">
        <f>IF(N409="základní",J409,0)</f>
        <v>0</v>
      </c>
      <c r="BF409" s="193">
        <f>IF(N409="snížená",J409,0)</f>
        <v>0</v>
      </c>
      <c r="BG409" s="193">
        <f>IF(N409="zákl. přenesená",J409,0)</f>
        <v>0</v>
      </c>
      <c r="BH409" s="193">
        <f>IF(N409="sníž. přenesená",J409,0)</f>
        <v>0</v>
      </c>
      <c r="BI409" s="193">
        <f>IF(N409="nulová",J409,0)</f>
        <v>0</v>
      </c>
      <c r="BJ409" s="20" t="s">
        <v>82</v>
      </c>
      <c r="BK409" s="193">
        <f>ROUND(I409*H409,2)</f>
        <v>0</v>
      </c>
      <c r="BL409" s="20" t="s">
        <v>166</v>
      </c>
      <c r="BM409" s="192" t="s">
        <v>1091</v>
      </c>
    </row>
    <row r="410" spans="1:65" s="13" customFormat="1" x14ac:dyDescent="0.2">
      <c r="B410" s="199"/>
      <c r="C410" s="200"/>
      <c r="D410" s="201" t="s">
        <v>170</v>
      </c>
      <c r="E410" s="202" t="s">
        <v>19</v>
      </c>
      <c r="F410" s="203" t="s">
        <v>410</v>
      </c>
      <c r="G410" s="200"/>
      <c r="H410" s="202" t="s">
        <v>19</v>
      </c>
      <c r="I410" s="204"/>
      <c r="J410" s="200"/>
      <c r="K410" s="200"/>
      <c r="L410" s="205"/>
      <c r="M410" s="206"/>
      <c r="N410" s="207"/>
      <c r="O410" s="207"/>
      <c r="P410" s="207"/>
      <c r="Q410" s="207"/>
      <c r="R410" s="207"/>
      <c r="S410" s="207"/>
      <c r="T410" s="208"/>
      <c r="AT410" s="209" t="s">
        <v>170</v>
      </c>
      <c r="AU410" s="209" t="s">
        <v>177</v>
      </c>
      <c r="AV410" s="13" t="s">
        <v>82</v>
      </c>
      <c r="AW410" s="13" t="s">
        <v>35</v>
      </c>
      <c r="AX410" s="13" t="s">
        <v>75</v>
      </c>
      <c r="AY410" s="209" t="s">
        <v>159</v>
      </c>
    </row>
    <row r="411" spans="1:65" s="14" customFormat="1" x14ac:dyDescent="0.2">
      <c r="B411" s="210"/>
      <c r="C411" s="211"/>
      <c r="D411" s="201" t="s">
        <v>170</v>
      </c>
      <c r="E411" s="212" t="s">
        <v>19</v>
      </c>
      <c r="F411" s="213" t="s">
        <v>166</v>
      </c>
      <c r="G411" s="211"/>
      <c r="H411" s="214">
        <v>4</v>
      </c>
      <c r="I411" s="215"/>
      <c r="J411" s="211"/>
      <c r="K411" s="211"/>
      <c r="L411" s="216"/>
      <c r="M411" s="217"/>
      <c r="N411" s="218"/>
      <c r="O411" s="218"/>
      <c r="P411" s="218"/>
      <c r="Q411" s="218"/>
      <c r="R411" s="218"/>
      <c r="S411" s="218"/>
      <c r="T411" s="219"/>
      <c r="AT411" s="220" t="s">
        <v>170</v>
      </c>
      <c r="AU411" s="220" t="s">
        <v>177</v>
      </c>
      <c r="AV411" s="14" t="s">
        <v>84</v>
      </c>
      <c r="AW411" s="14" t="s">
        <v>35</v>
      </c>
      <c r="AX411" s="14" t="s">
        <v>75</v>
      </c>
      <c r="AY411" s="220" t="s">
        <v>159</v>
      </c>
    </row>
    <row r="412" spans="1:65" s="14" customFormat="1" x14ac:dyDescent="0.2">
      <c r="B412" s="210"/>
      <c r="C412" s="211"/>
      <c r="D412" s="201" t="s">
        <v>170</v>
      </c>
      <c r="E412" s="212" t="s">
        <v>19</v>
      </c>
      <c r="F412" s="213" t="s">
        <v>209</v>
      </c>
      <c r="G412" s="211"/>
      <c r="H412" s="214">
        <v>8</v>
      </c>
      <c r="I412" s="215"/>
      <c r="J412" s="211"/>
      <c r="K412" s="211"/>
      <c r="L412" s="216"/>
      <c r="M412" s="217"/>
      <c r="N412" s="218"/>
      <c r="O412" s="218"/>
      <c r="P412" s="218"/>
      <c r="Q412" s="218"/>
      <c r="R412" s="218"/>
      <c r="S412" s="218"/>
      <c r="T412" s="219"/>
      <c r="AT412" s="220" t="s">
        <v>170</v>
      </c>
      <c r="AU412" s="220" t="s">
        <v>177</v>
      </c>
      <c r="AV412" s="14" t="s">
        <v>84</v>
      </c>
      <c r="AW412" s="14" t="s">
        <v>35</v>
      </c>
      <c r="AX412" s="14" t="s">
        <v>75</v>
      </c>
      <c r="AY412" s="220" t="s">
        <v>159</v>
      </c>
    </row>
    <row r="413" spans="1:65" s="15" customFormat="1" x14ac:dyDescent="0.2">
      <c r="B413" s="221"/>
      <c r="C413" s="222"/>
      <c r="D413" s="201" t="s">
        <v>170</v>
      </c>
      <c r="E413" s="223" t="s">
        <v>19</v>
      </c>
      <c r="F413" s="224" t="s">
        <v>185</v>
      </c>
      <c r="G413" s="222"/>
      <c r="H413" s="225">
        <v>12</v>
      </c>
      <c r="I413" s="226"/>
      <c r="J413" s="222"/>
      <c r="K413" s="222"/>
      <c r="L413" s="227"/>
      <c r="M413" s="228"/>
      <c r="N413" s="229"/>
      <c r="O413" s="229"/>
      <c r="P413" s="229"/>
      <c r="Q413" s="229"/>
      <c r="R413" s="229"/>
      <c r="S413" s="229"/>
      <c r="T413" s="230"/>
      <c r="AT413" s="231" t="s">
        <v>170</v>
      </c>
      <c r="AU413" s="231" t="s">
        <v>177</v>
      </c>
      <c r="AV413" s="15" t="s">
        <v>166</v>
      </c>
      <c r="AW413" s="15" t="s">
        <v>35</v>
      </c>
      <c r="AX413" s="15" t="s">
        <v>82</v>
      </c>
      <c r="AY413" s="231" t="s">
        <v>159</v>
      </c>
    </row>
    <row r="414" spans="1:65" s="2" customFormat="1" ht="33" customHeight="1" x14ac:dyDescent="0.2">
      <c r="A414" s="37"/>
      <c r="B414" s="38"/>
      <c r="C414" s="181" t="s">
        <v>942</v>
      </c>
      <c r="D414" s="181" t="s">
        <v>161</v>
      </c>
      <c r="E414" s="182" t="s">
        <v>876</v>
      </c>
      <c r="F414" s="183" t="s">
        <v>877</v>
      </c>
      <c r="G414" s="184" t="s">
        <v>265</v>
      </c>
      <c r="H414" s="185">
        <v>48</v>
      </c>
      <c r="I414" s="186"/>
      <c r="J414" s="187">
        <f>ROUND(I414*H414,2)</f>
        <v>0</v>
      </c>
      <c r="K414" s="183" t="s">
        <v>165</v>
      </c>
      <c r="L414" s="42"/>
      <c r="M414" s="188" t="s">
        <v>19</v>
      </c>
      <c r="N414" s="189" t="s">
        <v>46</v>
      </c>
      <c r="O414" s="67"/>
      <c r="P414" s="190">
        <f>O414*H414</f>
        <v>0</v>
      </c>
      <c r="Q414" s="190">
        <v>1.6312E-4</v>
      </c>
      <c r="R414" s="190">
        <f>Q414*H414</f>
        <v>7.8297599999999998E-3</v>
      </c>
      <c r="S414" s="190">
        <v>0</v>
      </c>
      <c r="T414" s="191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92" t="s">
        <v>166</v>
      </c>
      <c r="AT414" s="192" t="s">
        <v>161</v>
      </c>
      <c r="AU414" s="192" t="s">
        <v>177</v>
      </c>
      <c r="AY414" s="20" t="s">
        <v>159</v>
      </c>
      <c r="BE414" s="193">
        <f>IF(N414="základní",J414,0)</f>
        <v>0</v>
      </c>
      <c r="BF414" s="193">
        <f>IF(N414="snížená",J414,0)</f>
        <v>0</v>
      </c>
      <c r="BG414" s="193">
        <f>IF(N414="zákl. přenesená",J414,0)</f>
        <v>0</v>
      </c>
      <c r="BH414" s="193">
        <f>IF(N414="sníž. přenesená",J414,0)</f>
        <v>0</v>
      </c>
      <c r="BI414" s="193">
        <f>IF(N414="nulová",J414,0)</f>
        <v>0</v>
      </c>
      <c r="BJ414" s="20" t="s">
        <v>82</v>
      </c>
      <c r="BK414" s="193">
        <f>ROUND(I414*H414,2)</f>
        <v>0</v>
      </c>
      <c r="BL414" s="20" t="s">
        <v>166</v>
      </c>
      <c r="BM414" s="192" t="s">
        <v>1092</v>
      </c>
    </row>
    <row r="415" spans="1:65" s="2" customFormat="1" x14ac:dyDescent="0.2">
      <c r="A415" s="37"/>
      <c r="B415" s="38"/>
      <c r="C415" s="39"/>
      <c r="D415" s="194" t="s">
        <v>168</v>
      </c>
      <c r="E415" s="39"/>
      <c r="F415" s="195" t="s">
        <v>879</v>
      </c>
      <c r="G415" s="39"/>
      <c r="H415" s="39"/>
      <c r="I415" s="196"/>
      <c r="J415" s="39"/>
      <c r="K415" s="39"/>
      <c r="L415" s="42"/>
      <c r="M415" s="197"/>
      <c r="N415" s="198"/>
      <c r="O415" s="67"/>
      <c r="P415" s="67"/>
      <c r="Q415" s="67"/>
      <c r="R415" s="67"/>
      <c r="S415" s="67"/>
      <c r="T415" s="68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20" t="s">
        <v>168</v>
      </c>
      <c r="AU415" s="20" t="s">
        <v>177</v>
      </c>
    </row>
    <row r="416" spans="1:65" s="13" customFormat="1" x14ac:dyDescent="0.2">
      <c r="B416" s="199"/>
      <c r="C416" s="200"/>
      <c r="D416" s="201" t="s">
        <v>170</v>
      </c>
      <c r="E416" s="202" t="s">
        <v>19</v>
      </c>
      <c r="F416" s="203" t="s">
        <v>1073</v>
      </c>
      <c r="G416" s="200"/>
      <c r="H416" s="202" t="s">
        <v>19</v>
      </c>
      <c r="I416" s="204"/>
      <c r="J416" s="200"/>
      <c r="K416" s="200"/>
      <c r="L416" s="205"/>
      <c r="M416" s="206"/>
      <c r="N416" s="207"/>
      <c r="O416" s="207"/>
      <c r="P416" s="207"/>
      <c r="Q416" s="207"/>
      <c r="R416" s="207"/>
      <c r="S416" s="207"/>
      <c r="T416" s="208"/>
      <c r="AT416" s="209" t="s">
        <v>170</v>
      </c>
      <c r="AU416" s="209" t="s">
        <v>177</v>
      </c>
      <c r="AV416" s="13" t="s">
        <v>82</v>
      </c>
      <c r="AW416" s="13" t="s">
        <v>35</v>
      </c>
      <c r="AX416" s="13" t="s">
        <v>75</v>
      </c>
      <c r="AY416" s="209" t="s">
        <v>159</v>
      </c>
    </row>
    <row r="417" spans="1:65" s="14" customFormat="1" x14ac:dyDescent="0.2">
      <c r="B417" s="210"/>
      <c r="C417" s="211"/>
      <c r="D417" s="201" t="s">
        <v>170</v>
      </c>
      <c r="E417" s="212" t="s">
        <v>19</v>
      </c>
      <c r="F417" s="213" t="s">
        <v>253</v>
      </c>
      <c r="G417" s="211"/>
      <c r="H417" s="214">
        <v>14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170</v>
      </c>
      <c r="AU417" s="220" t="s">
        <v>177</v>
      </c>
      <c r="AV417" s="14" t="s">
        <v>84</v>
      </c>
      <c r="AW417" s="14" t="s">
        <v>35</v>
      </c>
      <c r="AX417" s="14" t="s">
        <v>75</v>
      </c>
      <c r="AY417" s="220" t="s">
        <v>159</v>
      </c>
    </row>
    <row r="418" spans="1:65" s="14" customFormat="1" x14ac:dyDescent="0.2">
      <c r="B418" s="210"/>
      <c r="C418" s="211"/>
      <c r="D418" s="201" t="s">
        <v>170</v>
      </c>
      <c r="E418" s="212" t="s">
        <v>19</v>
      </c>
      <c r="F418" s="213" t="s">
        <v>225</v>
      </c>
      <c r="G418" s="211"/>
      <c r="H418" s="214">
        <v>10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170</v>
      </c>
      <c r="AU418" s="220" t="s">
        <v>177</v>
      </c>
      <c r="AV418" s="14" t="s">
        <v>84</v>
      </c>
      <c r="AW418" s="14" t="s">
        <v>35</v>
      </c>
      <c r="AX418" s="14" t="s">
        <v>75</v>
      </c>
      <c r="AY418" s="220" t="s">
        <v>159</v>
      </c>
    </row>
    <row r="419" spans="1:65" s="13" customFormat="1" x14ac:dyDescent="0.2">
      <c r="B419" s="199"/>
      <c r="C419" s="200"/>
      <c r="D419" s="201" t="s">
        <v>170</v>
      </c>
      <c r="E419" s="202" t="s">
        <v>19</v>
      </c>
      <c r="F419" s="203" t="s">
        <v>845</v>
      </c>
      <c r="G419" s="200"/>
      <c r="H419" s="202" t="s">
        <v>19</v>
      </c>
      <c r="I419" s="204"/>
      <c r="J419" s="200"/>
      <c r="K419" s="200"/>
      <c r="L419" s="205"/>
      <c r="M419" s="206"/>
      <c r="N419" s="207"/>
      <c r="O419" s="207"/>
      <c r="P419" s="207"/>
      <c r="Q419" s="207"/>
      <c r="R419" s="207"/>
      <c r="S419" s="207"/>
      <c r="T419" s="208"/>
      <c r="AT419" s="209" t="s">
        <v>170</v>
      </c>
      <c r="AU419" s="209" t="s">
        <v>177</v>
      </c>
      <c r="AV419" s="13" t="s">
        <v>82</v>
      </c>
      <c r="AW419" s="13" t="s">
        <v>35</v>
      </c>
      <c r="AX419" s="13" t="s">
        <v>75</v>
      </c>
      <c r="AY419" s="209" t="s">
        <v>159</v>
      </c>
    </row>
    <row r="420" spans="1:65" s="14" customFormat="1" x14ac:dyDescent="0.2">
      <c r="B420" s="210"/>
      <c r="C420" s="211"/>
      <c r="D420" s="201" t="s">
        <v>170</v>
      </c>
      <c r="E420" s="212" t="s">
        <v>19</v>
      </c>
      <c r="F420" s="213" t="s">
        <v>197</v>
      </c>
      <c r="G420" s="211"/>
      <c r="H420" s="214">
        <v>6</v>
      </c>
      <c r="I420" s="215"/>
      <c r="J420" s="211"/>
      <c r="K420" s="211"/>
      <c r="L420" s="216"/>
      <c r="M420" s="217"/>
      <c r="N420" s="218"/>
      <c r="O420" s="218"/>
      <c r="P420" s="218"/>
      <c r="Q420" s="218"/>
      <c r="R420" s="218"/>
      <c r="S420" s="218"/>
      <c r="T420" s="219"/>
      <c r="AT420" s="220" t="s">
        <v>170</v>
      </c>
      <c r="AU420" s="220" t="s">
        <v>177</v>
      </c>
      <c r="AV420" s="14" t="s">
        <v>84</v>
      </c>
      <c r="AW420" s="14" t="s">
        <v>35</v>
      </c>
      <c r="AX420" s="14" t="s">
        <v>75</v>
      </c>
      <c r="AY420" s="220" t="s">
        <v>159</v>
      </c>
    </row>
    <row r="421" spans="1:65" s="14" customFormat="1" x14ac:dyDescent="0.2">
      <c r="B421" s="210"/>
      <c r="C421" s="211"/>
      <c r="D421" s="201" t="s">
        <v>170</v>
      </c>
      <c r="E421" s="212" t="s">
        <v>19</v>
      </c>
      <c r="F421" s="213" t="s">
        <v>197</v>
      </c>
      <c r="G421" s="211"/>
      <c r="H421" s="214">
        <v>6</v>
      </c>
      <c r="I421" s="215"/>
      <c r="J421" s="211"/>
      <c r="K421" s="211"/>
      <c r="L421" s="216"/>
      <c r="M421" s="217"/>
      <c r="N421" s="218"/>
      <c r="O421" s="218"/>
      <c r="P421" s="218"/>
      <c r="Q421" s="218"/>
      <c r="R421" s="218"/>
      <c r="S421" s="218"/>
      <c r="T421" s="219"/>
      <c r="AT421" s="220" t="s">
        <v>170</v>
      </c>
      <c r="AU421" s="220" t="s">
        <v>177</v>
      </c>
      <c r="AV421" s="14" t="s">
        <v>84</v>
      </c>
      <c r="AW421" s="14" t="s">
        <v>35</v>
      </c>
      <c r="AX421" s="14" t="s">
        <v>75</v>
      </c>
      <c r="AY421" s="220" t="s">
        <v>159</v>
      </c>
    </row>
    <row r="422" spans="1:65" s="13" customFormat="1" x14ac:dyDescent="0.2">
      <c r="B422" s="199"/>
      <c r="C422" s="200"/>
      <c r="D422" s="201" t="s">
        <v>170</v>
      </c>
      <c r="E422" s="202" t="s">
        <v>19</v>
      </c>
      <c r="F422" s="203" t="s">
        <v>1081</v>
      </c>
      <c r="G422" s="200"/>
      <c r="H422" s="202" t="s">
        <v>19</v>
      </c>
      <c r="I422" s="204"/>
      <c r="J422" s="200"/>
      <c r="K422" s="200"/>
      <c r="L422" s="205"/>
      <c r="M422" s="206"/>
      <c r="N422" s="207"/>
      <c r="O422" s="207"/>
      <c r="P422" s="207"/>
      <c r="Q422" s="207"/>
      <c r="R422" s="207"/>
      <c r="S422" s="207"/>
      <c r="T422" s="208"/>
      <c r="AT422" s="209" t="s">
        <v>170</v>
      </c>
      <c r="AU422" s="209" t="s">
        <v>177</v>
      </c>
      <c r="AV422" s="13" t="s">
        <v>82</v>
      </c>
      <c r="AW422" s="13" t="s">
        <v>35</v>
      </c>
      <c r="AX422" s="13" t="s">
        <v>75</v>
      </c>
      <c r="AY422" s="209" t="s">
        <v>159</v>
      </c>
    </row>
    <row r="423" spans="1:65" s="14" customFormat="1" x14ac:dyDescent="0.2">
      <c r="B423" s="210"/>
      <c r="C423" s="211"/>
      <c r="D423" s="201" t="s">
        <v>170</v>
      </c>
      <c r="E423" s="212" t="s">
        <v>19</v>
      </c>
      <c r="F423" s="213" t="s">
        <v>209</v>
      </c>
      <c r="G423" s="211"/>
      <c r="H423" s="214">
        <v>8</v>
      </c>
      <c r="I423" s="215"/>
      <c r="J423" s="211"/>
      <c r="K423" s="211"/>
      <c r="L423" s="216"/>
      <c r="M423" s="217"/>
      <c r="N423" s="218"/>
      <c r="O423" s="218"/>
      <c r="P423" s="218"/>
      <c r="Q423" s="218"/>
      <c r="R423" s="218"/>
      <c r="S423" s="218"/>
      <c r="T423" s="219"/>
      <c r="AT423" s="220" t="s">
        <v>170</v>
      </c>
      <c r="AU423" s="220" t="s">
        <v>177</v>
      </c>
      <c r="AV423" s="14" t="s">
        <v>84</v>
      </c>
      <c r="AW423" s="14" t="s">
        <v>35</v>
      </c>
      <c r="AX423" s="14" t="s">
        <v>75</v>
      </c>
      <c r="AY423" s="220" t="s">
        <v>159</v>
      </c>
    </row>
    <row r="424" spans="1:65" s="14" customFormat="1" x14ac:dyDescent="0.2">
      <c r="B424" s="210"/>
      <c r="C424" s="211"/>
      <c r="D424" s="201" t="s">
        <v>170</v>
      </c>
      <c r="E424" s="212" t="s">
        <v>19</v>
      </c>
      <c r="F424" s="213" t="s">
        <v>166</v>
      </c>
      <c r="G424" s="211"/>
      <c r="H424" s="214">
        <v>4</v>
      </c>
      <c r="I424" s="215"/>
      <c r="J424" s="211"/>
      <c r="K424" s="211"/>
      <c r="L424" s="216"/>
      <c r="M424" s="217"/>
      <c r="N424" s="218"/>
      <c r="O424" s="218"/>
      <c r="P424" s="218"/>
      <c r="Q424" s="218"/>
      <c r="R424" s="218"/>
      <c r="S424" s="218"/>
      <c r="T424" s="219"/>
      <c r="AT424" s="220" t="s">
        <v>170</v>
      </c>
      <c r="AU424" s="220" t="s">
        <v>177</v>
      </c>
      <c r="AV424" s="14" t="s">
        <v>84</v>
      </c>
      <c r="AW424" s="14" t="s">
        <v>35</v>
      </c>
      <c r="AX424" s="14" t="s">
        <v>75</v>
      </c>
      <c r="AY424" s="220" t="s">
        <v>159</v>
      </c>
    </row>
    <row r="425" spans="1:65" s="15" customFormat="1" x14ac:dyDescent="0.2">
      <c r="B425" s="221"/>
      <c r="C425" s="222"/>
      <c r="D425" s="201" t="s">
        <v>170</v>
      </c>
      <c r="E425" s="223" t="s">
        <v>19</v>
      </c>
      <c r="F425" s="224" t="s">
        <v>185</v>
      </c>
      <c r="G425" s="222"/>
      <c r="H425" s="225">
        <v>48</v>
      </c>
      <c r="I425" s="226"/>
      <c r="J425" s="222"/>
      <c r="K425" s="222"/>
      <c r="L425" s="227"/>
      <c r="M425" s="228"/>
      <c r="N425" s="229"/>
      <c r="O425" s="229"/>
      <c r="P425" s="229"/>
      <c r="Q425" s="229"/>
      <c r="R425" s="229"/>
      <c r="S425" s="229"/>
      <c r="T425" s="230"/>
      <c r="AT425" s="231" t="s">
        <v>170</v>
      </c>
      <c r="AU425" s="231" t="s">
        <v>177</v>
      </c>
      <c r="AV425" s="15" t="s">
        <v>166</v>
      </c>
      <c r="AW425" s="15" t="s">
        <v>35</v>
      </c>
      <c r="AX425" s="15" t="s">
        <v>82</v>
      </c>
      <c r="AY425" s="231" t="s">
        <v>159</v>
      </c>
    </row>
    <row r="426" spans="1:65" s="2" customFormat="1" ht="33" customHeight="1" x14ac:dyDescent="0.2">
      <c r="A426" s="37"/>
      <c r="B426" s="38"/>
      <c r="C426" s="181" t="s">
        <v>1093</v>
      </c>
      <c r="D426" s="181" t="s">
        <v>161</v>
      </c>
      <c r="E426" s="182" t="s">
        <v>881</v>
      </c>
      <c r="F426" s="183" t="s">
        <v>882</v>
      </c>
      <c r="G426" s="184" t="s">
        <v>265</v>
      </c>
      <c r="H426" s="185">
        <v>64</v>
      </c>
      <c r="I426" s="186"/>
      <c r="J426" s="187">
        <f>ROUND(I426*H426,2)</f>
        <v>0</v>
      </c>
      <c r="K426" s="183" t="s">
        <v>165</v>
      </c>
      <c r="L426" s="42"/>
      <c r="M426" s="188" t="s">
        <v>19</v>
      </c>
      <c r="N426" s="189" t="s">
        <v>46</v>
      </c>
      <c r="O426" s="67"/>
      <c r="P426" s="190">
        <f>O426*H426</f>
        <v>0</v>
      </c>
      <c r="Q426" s="190">
        <v>2.1450000000000001E-4</v>
      </c>
      <c r="R426" s="190">
        <f>Q426*H426</f>
        <v>1.3728000000000001E-2</v>
      </c>
      <c r="S426" s="190">
        <v>0</v>
      </c>
      <c r="T426" s="191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92" t="s">
        <v>166</v>
      </c>
      <c r="AT426" s="192" t="s">
        <v>161</v>
      </c>
      <c r="AU426" s="192" t="s">
        <v>177</v>
      </c>
      <c r="AY426" s="20" t="s">
        <v>159</v>
      </c>
      <c r="BE426" s="193">
        <f>IF(N426="základní",J426,0)</f>
        <v>0</v>
      </c>
      <c r="BF426" s="193">
        <f>IF(N426="snížená",J426,0)</f>
        <v>0</v>
      </c>
      <c r="BG426" s="193">
        <f>IF(N426="zákl. přenesená",J426,0)</f>
        <v>0</v>
      </c>
      <c r="BH426" s="193">
        <f>IF(N426="sníž. přenesená",J426,0)</f>
        <v>0</v>
      </c>
      <c r="BI426" s="193">
        <f>IF(N426="nulová",J426,0)</f>
        <v>0</v>
      </c>
      <c r="BJ426" s="20" t="s">
        <v>82</v>
      </c>
      <c r="BK426" s="193">
        <f>ROUND(I426*H426,2)</f>
        <v>0</v>
      </c>
      <c r="BL426" s="20" t="s">
        <v>166</v>
      </c>
      <c r="BM426" s="192" t="s">
        <v>1094</v>
      </c>
    </row>
    <row r="427" spans="1:65" s="2" customFormat="1" x14ac:dyDescent="0.2">
      <c r="A427" s="37"/>
      <c r="B427" s="38"/>
      <c r="C427" s="39"/>
      <c r="D427" s="194" t="s">
        <v>168</v>
      </c>
      <c r="E427" s="39"/>
      <c r="F427" s="195" t="s">
        <v>884</v>
      </c>
      <c r="G427" s="39"/>
      <c r="H427" s="39"/>
      <c r="I427" s="196"/>
      <c r="J427" s="39"/>
      <c r="K427" s="39"/>
      <c r="L427" s="42"/>
      <c r="M427" s="197"/>
      <c r="N427" s="198"/>
      <c r="O427" s="67"/>
      <c r="P427" s="67"/>
      <c r="Q427" s="67"/>
      <c r="R427" s="67"/>
      <c r="S427" s="67"/>
      <c r="T427" s="68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T427" s="20" t="s">
        <v>168</v>
      </c>
      <c r="AU427" s="20" t="s">
        <v>177</v>
      </c>
    </row>
    <row r="428" spans="1:65" s="13" customFormat="1" x14ac:dyDescent="0.2">
      <c r="B428" s="199"/>
      <c r="C428" s="200"/>
      <c r="D428" s="201" t="s">
        <v>170</v>
      </c>
      <c r="E428" s="202" t="s">
        <v>19</v>
      </c>
      <c r="F428" s="203" t="s">
        <v>850</v>
      </c>
      <c r="G428" s="200"/>
      <c r="H428" s="202" t="s">
        <v>19</v>
      </c>
      <c r="I428" s="204"/>
      <c r="J428" s="200"/>
      <c r="K428" s="200"/>
      <c r="L428" s="205"/>
      <c r="M428" s="206"/>
      <c r="N428" s="207"/>
      <c r="O428" s="207"/>
      <c r="P428" s="207"/>
      <c r="Q428" s="207"/>
      <c r="R428" s="207"/>
      <c r="S428" s="207"/>
      <c r="T428" s="208"/>
      <c r="AT428" s="209" t="s">
        <v>170</v>
      </c>
      <c r="AU428" s="209" t="s">
        <v>177</v>
      </c>
      <c r="AV428" s="13" t="s">
        <v>82</v>
      </c>
      <c r="AW428" s="13" t="s">
        <v>35</v>
      </c>
      <c r="AX428" s="13" t="s">
        <v>75</v>
      </c>
      <c r="AY428" s="209" t="s">
        <v>159</v>
      </c>
    </row>
    <row r="429" spans="1:65" s="14" customFormat="1" x14ac:dyDescent="0.2">
      <c r="B429" s="210"/>
      <c r="C429" s="211"/>
      <c r="D429" s="201" t="s">
        <v>170</v>
      </c>
      <c r="E429" s="212" t="s">
        <v>19</v>
      </c>
      <c r="F429" s="213" t="s">
        <v>553</v>
      </c>
      <c r="G429" s="211"/>
      <c r="H429" s="214">
        <v>38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170</v>
      </c>
      <c r="AU429" s="220" t="s">
        <v>177</v>
      </c>
      <c r="AV429" s="14" t="s">
        <v>84</v>
      </c>
      <c r="AW429" s="14" t="s">
        <v>35</v>
      </c>
      <c r="AX429" s="14" t="s">
        <v>75</v>
      </c>
      <c r="AY429" s="220" t="s">
        <v>159</v>
      </c>
    </row>
    <row r="430" spans="1:65" s="14" customFormat="1" x14ac:dyDescent="0.2">
      <c r="B430" s="210"/>
      <c r="C430" s="211"/>
      <c r="D430" s="201" t="s">
        <v>170</v>
      </c>
      <c r="E430" s="212" t="s">
        <v>19</v>
      </c>
      <c r="F430" s="213" t="s">
        <v>326</v>
      </c>
      <c r="G430" s="211"/>
      <c r="H430" s="214">
        <v>26</v>
      </c>
      <c r="I430" s="215"/>
      <c r="J430" s="211"/>
      <c r="K430" s="211"/>
      <c r="L430" s="216"/>
      <c r="M430" s="217"/>
      <c r="N430" s="218"/>
      <c r="O430" s="218"/>
      <c r="P430" s="218"/>
      <c r="Q430" s="218"/>
      <c r="R430" s="218"/>
      <c r="S430" s="218"/>
      <c r="T430" s="219"/>
      <c r="AT430" s="220" t="s">
        <v>170</v>
      </c>
      <c r="AU430" s="220" t="s">
        <v>177</v>
      </c>
      <c r="AV430" s="14" t="s">
        <v>84</v>
      </c>
      <c r="AW430" s="14" t="s">
        <v>35</v>
      </c>
      <c r="AX430" s="14" t="s">
        <v>75</v>
      </c>
      <c r="AY430" s="220" t="s">
        <v>159</v>
      </c>
    </row>
    <row r="431" spans="1:65" s="15" customFormat="1" x14ac:dyDescent="0.2">
      <c r="B431" s="221"/>
      <c r="C431" s="222"/>
      <c r="D431" s="201" t="s">
        <v>170</v>
      </c>
      <c r="E431" s="223" t="s">
        <v>19</v>
      </c>
      <c r="F431" s="224" t="s">
        <v>185</v>
      </c>
      <c r="G431" s="222"/>
      <c r="H431" s="225">
        <v>64</v>
      </c>
      <c r="I431" s="226"/>
      <c r="J431" s="222"/>
      <c r="K431" s="222"/>
      <c r="L431" s="227"/>
      <c r="M431" s="228"/>
      <c r="N431" s="229"/>
      <c r="O431" s="229"/>
      <c r="P431" s="229"/>
      <c r="Q431" s="229"/>
      <c r="R431" s="229"/>
      <c r="S431" s="229"/>
      <c r="T431" s="230"/>
      <c r="AT431" s="231" t="s">
        <v>170</v>
      </c>
      <c r="AU431" s="231" t="s">
        <v>177</v>
      </c>
      <c r="AV431" s="15" t="s">
        <v>166</v>
      </c>
      <c r="AW431" s="15" t="s">
        <v>35</v>
      </c>
      <c r="AX431" s="15" t="s">
        <v>82</v>
      </c>
      <c r="AY431" s="231" t="s">
        <v>159</v>
      </c>
    </row>
    <row r="432" spans="1:65" s="2" customFormat="1" ht="33" customHeight="1" x14ac:dyDescent="0.2">
      <c r="A432" s="37"/>
      <c r="B432" s="38"/>
      <c r="C432" s="181" t="s">
        <v>1030</v>
      </c>
      <c r="D432" s="181" t="s">
        <v>161</v>
      </c>
      <c r="E432" s="182" t="s">
        <v>885</v>
      </c>
      <c r="F432" s="183" t="s">
        <v>886</v>
      </c>
      <c r="G432" s="184" t="s">
        <v>265</v>
      </c>
      <c r="H432" s="185">
        <v>10</v>
      </c>
      <c r="I432" s="186"/>
      <c r="J432" s="187">
        <f>ROUND(I432*H432,2)</f>
        <v>0</v>
      </c>
      <c r="K432" s="183" t="s">
        <v>165</v>
      </c>
      <c r="L432" s="42"/>
      <c r="M432" s="188" t="s">
        <v>19</v>
      </c>
      <c r="N432" s="189" t="s">
        <v>46</v>
      </c>
      <c r="O432" s="67"/>
      <c r="P432" s="190">
        <f>O432*H432</f>
        <v>0</v>
      </c>
      <c r="Q432" s="190">
        <v>2.4624E-4</v>
      </c>
      <c r="R432" s="190">
        <f>Q432*H432</f>
        <v>2.4624E-3</v>
      </c>
      <c r="S432" s="190">
        <v>0</v>
      </c>
      <c r="T432" s="191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192" t="s">
        <v>166</v>
      </c>
      <c r="AT432" s="192" t="s">
        <v>161</v>
      </c>
      <c r="AU432" s="192" t="s">
        <v>177</v>
      </c>
      <c r="AY432" s="20" t="s">
        <v>159</v>
      </c>
      <c r="BE432" s="193">
        <f>IF(N432="základní",J432,0)</f>
        <v>0</v>
      </c>
      <c r="BF432" s="193">
        <f>IF(N432="snížená",J432,0)</f>
        <v>0</v>
      </c>
      <c r="BG432" s="193">
        <f>IF(N432="zákl. přenesená",J432,0)</f>
        <v>0</v>
      </c>
      <c r="BH432" s="193">
        <f>IF(N432="sníž. přenesená",J432,0)</f>
        <v>0</v>
      </c>
      <c r="BI432" s="193">
        <f>IF(N432="nulová",J432,0)</f>
        <v>0</v>
      </c>
      <c r="BJ432" s="20" t="s">
        <v>82</v>
      </c>
      <c r="BK432" s="193">
        <f>ROUND(I432*H432,2)</f>
        <v>0</v>
      </c>
      <c r="BL432" s="20" t="s">
        <v>166</v>
      </c>
      <c r="BM432" s="192" t="s">
        <v>1095</v>
      </c>
    </row>
    <row r="433" spans="1:65" s="2" customFormat="1" x14ac:dyDescent="0.2">
      <c r="A433" s="37"/>
      <c r="B433" s="38"/>
      <c r="C433" s="39"/>
      <c r="D433" s="194" t="s">
        <v>168</v>
      </c>
      <c r="E433" s="39"/>
      <c r="F433" s="195" t="s">
        <v>888</v>
      </c>
      <c r="G433" s="39"/>
      <c r="H433" s="39"/>
      <c r="I433" s="196"/>
      <c r="J433" s="39"/>
      <c r="K433" s="39"/>
      <c r="L433" s="42"/>
      <c r="M433" s="197"/>
      <c r="N433" s="198"/>
      <c r="O433" s="67"/>
      <c r="P433" s="67"/>
      <c r="Q433" s="67"/>
      <c r="R433" s="67"/>
      <c r="S433" s="67"/>
      <c r="T433" s="68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T433" s="20" t="s">
        <v>168</v>
      </c>
      <c r="AU433" s="20" t="s">
        <v>177</v>
      </c>
    </row>
    <row r="434" spans="1:65" s="13" customFormat="1" x14ac:dyDescent="0.2">
      <c r="B434" s="199"/>
      <c r="C434" s="200"/>
      <c r="D434" s="201" t="s">
        <v>170</v>
      </c>
      <c r="E434" s="202" t="s">
        <v>19</v>
      </c>
      <c r="F434" s="203" t="s">
        <v>410</v>
      </c>
      <c r="G434" s="200"/>
      <c r="H434" s="202" t="s">
        <v>19</v>
      </c>
      <c r="I434" s="204"/>
      <c r="J434" s="200"/>
      <c r="K434" s="200"/>
      <c r="L434" s="205"/>
      <c r="M434" s="206"/>
      <c r="N434" s="207"/>
      <c r="O434" s="207"/>
      <c r="P434" s="207"/>
      <c r="Q434" s="207"/>
      <c r="R434" s="207"/>
      <c r="S434" s="207"/>
      <c r="T434" s="208"/>
      <c r="AT434" s="209" t="s">
        <v>170</v>
      </c>
      <c r="AU434" s="209" t="s">
        <v>177</v>
      </c>
      <c r="AV434" s="13" t="s">
        <v>82</v>
      </c>
      <c r="AW434" s="13" t="s">
        <v>35</v>
      </c>
      <c r="AX434" s="13" t="s">
        <v>75</v>
      </c>
      <c r="AY434" s="209" t="s">
        <v>159</v>
      </c>
    </row>
    <row r="435" spans="1:65" s="14" customFormat="1" x14ac:dyDescent="0.2">
      <c r="B435" s="210"/>
      <c r="C435" s="211"/>
      <c r="D435" s="201" t="s">
        <v>170</v>
      </c>
      <c r="E435" s="212" t="s">
        <v>19</v>
      </c>
      <c r="F435" s="213" t="s">
        <v>166</v>
      </c>
      <c r="G435" s="211"/>
      <c r="H435" s="214">
        <v>4</v>
      </c>
      <c r="I435" s="215"/>
      <c r="J435" s="211"/>
      <c r="K435" s="211"/>
      <c r="L435" s="216"/>
      <c r="M435" s="217"/>
      <c r="N435" s="218"/>
      <c r="O435" s="218"/>
      <c r="P435" s="218"/>
      <c r="Q435" s="218"/>
      <c r="R435" s="218"/>
      <c r="S435" s="218"/>
      <c r="T435" s="219"/>
      <c r="AT435" s="220" t="s">
        <v>170</v>
      </c>
      <c r="AU435" s="220" t="s">
        <v>177</v>
      </c>
      <c r="AV435" s="14" t="s">
        <v>84</v>
      </c>
      <c r="AW435" s="14" t="s">
        <v>35</v>
      </c>
      <c r="AX435" s="14" t="s">
        <v>75</v>
      </c>
      <c r="AY435" s="220" t="s">
        <v>159</v>
      </c>
    </row>
    <row r="436" spans="1:65" s="14" customFormat="1" x14ac:dyDescent="0.2">
      <c r="B436" s="210"/>
      <c r="C436" s="211"/>
      <c r="D436" s="201" t="s">
        <v>170</v>
      </c>
      <c r="E436" s="212" t="s">
        <v>19</v>
      </c>
      <c r="F436" s="213" t="s">
        <v>197</v>
      </c>
      <c r="G436" s="211"/>
      <c r="H436" s="214">
        <v>6</v>
      </c>
      <c r="I436" s="215"/>
      <c r="J436" s="211"/>
      <c r="K436" s="211"/>
      <c r="L436" s="216"/>
      <c r="M436" s="217"/>
      <c r="N436" s="218"/>
      <c r="O436" s="218"/>
      <c r="P436" s="218"/>
      <c r="Q436" s="218"/>
      <c r="R436" s="218"/>
      <c r="S436" s="218"/>
      <c r="T436" s="219"/>
      <c r="AT436" s="220" t="s">
        <v>170</v>
      </c>
      <c r="AU436" s="220" t="s">
        <v>177</v>
      </c>
      <c r="AV436" s="14" t="s">
        <v>84</v>
      </c>
      <c r="AW436" s="14" t="s">
        <v>35</v>
      </c>
      <c r="AX436" s="14" t="s">
        <v>75</v>
      </c>
      <c r="AY436" s="220" t="s">
        <v>159</v>
      </c>
    </row>
    <row r="437" spans="1:65" s="15" customFormat="1" x14ac:dyDescent="0.2">
      <c r="B437" s="221"/>
      <c r="C437" s="222"/>
      <c r="D437" s="201" t="s">
        <v>170</v>
      </c>
      <c r="E437" s="223" t="s">
        <v>19</v>
      </c>
      <c r="F437" s="224" t="s">
        <v>185</v>
      </c>
      <c r="G437" s="222"/>
      <c r="H437" s="225">
        <v>10</v>
      </c>
      <c r="I437" s="226"/>
      <c r="J437" s="222"/>
      <c r="K437" s="222"/>
      <c r="L437" s="227"/>
      <c r="M437" s="228"/>
      <c r="N437" s="229"/>
      <c r="O437" s="229"/>
      <c r="P437" s="229"/>
      <c r="Q437" s="229"/>
      <c r="R437" s="229"/>
      <c r="S437" s="229"/>
      <c r="T437" s="230"/>
      <c r="AT437" s="231" t="s">
        <v>170</v>
      </c>
      <c r="AU437" s="231" t="s">
        <v>177</v>
      </c>
      <c r="AV437" s="15" t="s">
        <v>166</v>
      </c>
      <c r="AW437" s="15" t="s">
        <v>35</v>
      </c>
      <c r="AX437" s="15" t="s">
        <v>82</v>
      </c>
      <c r="AY437" s="231" t="s">
        <v>159</v>
      </c>
    </row>
    <row r="438" spans="1:65" s="2" customFormat="1" ht="24.2" customHeight="1" x14ac:dyDescent="0.2">
      <c r="A438" s="37"/>
      <c r="B438" s="38"/>
      <c r="C438" s="181" t="s">
        <v>1096</v>
      </c>
      <c r="D438" s="181" t="s">
        <v>161</v>
      </c>
      <c r="E438" s="182" t="s">
        <v>419</v>
      </c>
      <c r="F438" s="183" t="s">
        <v>420</v>
      </c>
      <c r="G438" s="184" t="s">
        <v>205</v>
      </c>
      <c r="H438" s="185">
        <v>0.79</v>
      </c>
      <c r="I438" s="186"/>
      <c r="J438" s="187">
        <f>ROUND(I438*H438,2)</f>
        <v>0</v>
      </c>
      <c r="K438" s="183" t="s">
        <v>165</v>
      </c>
      <c r="L438" s="42"/>
      <c r="M438" s="188" t="s">
        <v>19</v>
      </c>
      <c r="N438" s="189" t="s">
        <v>46</v>
      </c>
      <c r="O438" s="67"/>
      <c r="P438" s="190">
        <f>O438*H438</f>
        <v>0</v>
      </c>
      <c r="Q438" s="190">
        <v>0</v>
      </c>
      <c r="R438" s="190">
        <f>Q438*H438</f>
        <v>0</v>
      </c>
      <c r="S438" s="190">
        <v>0</v>
      </c>
      <c r="T438" s="191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192" t="s">
        <v>166</v>
      </c>
      <c r="AT438" s="192" t="s">
        <v>161</v>
      </c>
      <c r="AU438" s="192" t="s">
        <v>177</v>
      </c>
      <c r="AY438" s="20" t="s">
        <v>159</v>
      </c>
      <c r="BE438" s="193">
        <f>IF(N438="základní",J438,0)</f>
        <v>0</v>
      </c>
      <c r="BF438" s="193">
        <f>IF(N438="snížená",J438,0)</f>
        <v>0</v>
      </c>
      <c r="BG438" s="193">
        <f>IF(N438="zákl. přenesená",J438,0)</f>
        <v>0</v>
      </c>
      <c r="BH438" s="193">
        <f>IF(N438="sníž. přenesená",J438,0)</f>
        <v>0</v>
      </c>
      <c r="BI438" s="193">
        <f>IF(N438="nulová",J438,0)</f>
        <v>0</v>
      </c>
      <c r="BJ438" s="20" t="s">
        <v>82</v>
      </c>
      <c r="BK438" s="193">
        <f>ROUND(I438*H438,2)</f>
        <v>0</v>
      </c>
      <c r="BL438" s="20" t="s">
        <v>166</v>
      </c>
      <c r="BM438" s="192" t="s">
        <v>1097</v>
      </c>
    </row>
    <row r="439" spans="1:65" s="2" customFormat="1" x14ac:dyDescent="0.2">
      <c r="A439" s="37"/>
      <c r="B439" s="38"/>
      <c r="C439" s="39"/>
      <c r="D439" s="194" t="s">
        <v>168</v>
      </c>
      <c r="E439" s="39"/>
      <c r="F439" s="195" t="s">
        <v>422</v>
      </c>
      <c r="G439" s="39"/>
      <c r="H439" s="39"/>
      <c r="I439" s="196"/>
      <c r="J439" s="39"/>
      <c r="K439" s="39"/>
      <c r="L439" s="42"/>
      <c r="M439" s="197"/>
      <c r="N439" s="198"/>
      <c r="O439" s="67"/>
      <c r="P439" s="67"/>
      <c r="Q439" s="67"/>
      <c r="R439" s="67"/>
      <c r="S439" s="67"/>
      <c r="T439" s="68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T439" s="20" t="s">
        <v>168</v>
      </c>
      <c r="AU439" s="20" t="s">
        <v>177</v>
      </c>
    </row>
    <row r="440" spans="1:65" s="12" customFormat="1" ht="20.85" customHeight="1" x14ac:dyDescent="0.2">
      <c r="B440" s="165"/>
      <c r="C440" s="166"/>
      <c r="D440" s="167" t="s">
        <v>74</v>
      </c>
      <c r="E440" s="179" t="s">
        <v>889</v>
      </c>
      <c r="F440" s="179" t="s">
        <v>890</v>
      </c>
      <c r="G440" s="166"/>
      <c r="H440" s="166"/>
      <c r="I440" s="169"/>
      <c r="J440" s="180">
        <f>BK440</f>
        <v>0</v>
      </c>
      <c r="K440" s="166"/>
      <c r="L440" s="171"/>
      <c r="M440" s="172"/>
      <c r="N440" s="173"/>
      <c r="O440" s="173"/>
      <c r="P440" s="174">
        <f>SUM(P441:P547)</f>
        <v>0</v>
      </c>
      <c r="Q440" s="173"/>
      <c r="R440" s="174">
        <f>SUM(R441:R547)</f>
        <v>0.17144181019999999</v>
      </c>
      <c r="S440" s="173"/>
      <c r="T440" s="175">
        <f>SUM(T441:T547)</f>
        <v>0</v>
      </c>
      <c r="AR440" s="176" t="s">
        <v>84</v>
      </c>
      <c r="AT440" s="177" t="s">
        <v>74</v>
      </c>
      <c r="AU440" s="177" t="s">
        <v>84</v>
      </c>
      <c r="AY440" s="176" t="s">
        <v>159</v>
      </c>
      <c r="BK440" s="178">
        <f>SUM(BK441:BK547)</f>
        <v>0</v>
      </c>
    </row>
    <row r="441" spans="1:65" s="2" customFormat="1" ht="16.5" customHeight="1" x14ac:dyDescent="0.2">
      <c r="A441" s="37"/>
      <c r="B441" s="38"/>
      <c r="C441" s="181" t="s">
        <v>1098</v>
      </c>
      <c r="D441" s="181" t="s">
        <v>161</v>
      </c>
      <c r="E441" s="182" t="s">
        <v>1099</v>
      </c>
      <c r="F441" s="183" t="s">
        <v>1100</v>
      </c>
      <c r="G441" s="184" t="s">
        <v>364</v>
      </c>
      <c r="H441" s="185">
        <v>4</v>
      </c>
      <c r="I441" s="186"/>
      <c r="J441" s="187">
        <f>ROUND(I441*H441,2)</f>
        <v>0</v>
      </c>
      <c r="K441" s="183" t="s">
        <v>165</v>
      </c>
      <c r="L441" s="42"/>
      <c r="M441" s="188" t="s">
        <v>19</v>
      </c>
      <c r="N441" s="189" t="s">
        <v>46</v>
      </c>
      <c r="O441" s="67"/>
      <c r="P441" s="190">
        <f>O441*H441</f>
        <v>0</v>
      </c>
      <c r="Q441" s="190">
        <v>5.6957000000000004E-4</v>
      </c>
      <c r="R441" s="190">
        <f>Q441*H441</f>
        <v>2.2782800000000001E-3</v>
      </c>
      <c r="S441" s="190">
        <v>0</v>
      </c>
      <c r="T441" s="191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92" t="s">
        <v>166</v>
      </c>
      <c r="AT441" s="192" t="s">
        <v>161</v>
      </c>
      <c r="AU441" s="192" t="s">
        <v>177</v>
      </c>
      <c r="AY441" s="20" t="s">
        <v>159</v>
      </c>
      <c r="BE441" s="193">
        <f>IF(N441="základní",J441,0)</f>
        <v>0</v>
      </c>
      <c r="BF441" s="193">
        <f>IF(N441="snížená",J441,0)</f>
        <v>0</v>
      </c>
      <c r="BG441" s="193">
        <f>IF(N441="zákl. přenesená",J441,0)</f>
        <v>0</v>
      </c>
      <c r="BH441" s="193">
        <f>IF(N441="sníž. přenesená",J441,0)</f>
        <v>0</v>
      </c>
      <c r="BI441" s="193">
        <f>IF(N441="nulová",J441,0)</f>
        <v>0</v>
      </c>
      <c r="BJ441" s="20" t="s">
        <v>82</v>
      </c>
      <c r="BK441" s="193">
        <f>ROUND(I441*H441,2)</f>
        <v>0</v>
      </c>
      <c r="BL441" s="20" t="s">
        <v>166</v>
      </c>
      <c r="BM441" s="192" t="s">
        <v>1101</v>
      </c>
    </row>
    <row r="442" spans="1:65" s="2" customFormat="1" x14ac:dyDescent="0.2">
      <c r="A442" s="37"/>
      <c r="B442" s="38"/>
      <c r="C442" s="39"/>
      <c r="D442" s="194" t="s">
        <v>168</v>
      </c>
      <c r="E442" s="39"/>
      <c r="F442" s="195" t="s">
        <v>1102</v>
      </c>
      <c r="G442" s="39"/>
      <c r="H442" s="39"/>
      <c r="I442" s="196"/>
      <c r="J442" s="39"/>
      <c r="K442" s="39"/>
      <c r="L442" s="42"/>
      <c r="M442" s="197"/>
      <c r="N442" s="198"/>
      <c r="O442" s="67"/>
      <c r="P442" s="67"/>
      <c r="Q442" s="67"/>
      <c r="R442" s="67"/>
      <c r="S442" s="67"/>
      <c r="T442" s="68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20" t="s">
        <v>168</v>
      </c>
      <c r="AU442" s="20" t="s">
        <v>177</v>
      </c>
    </row>
    <row r="443" spans="1:65" s="13" customFormat="1" x14ac:dyDescent="0.2">
      <c r="B443" s="199"/>
      <c r="C443" s="200"/>
      <c r="D443" s="201" t="s">
        <v>170</v>
      </c>
      <c r="E443" s="202" t="s">
        <v>19</v>
      </c>
      <c r="F443" s="203" t="s">
        <v>1103</v>
      </c>
      <c r="G443" s="200"/>
      <c r="H443" s="202" t="s">
        <v>19</v>
      </c>
      <c r="I443" s="204"/>
      <c r="J443" s="200"/>
      <c r="K443" s="200"/>
      <c r="L443" s="205"/>
      <c r="M443" s="206"/>
      <c r="N443" s="207"/>
      <c r="O443" s="207"/>
      <c r="P443" s="207"/>
      <c r="Q443" s="207"/>
      <c r="R443" s="207"/>
      <c r="S443" s="207"/>
      <c r="T443" s="208"/>
      <c r="AT443" s="209" t="s">
        <v>170</v>
      </c>
      <c r="AU443" s="209" t="s">
        <v>177</v>
      </c>
      <c r="AV443" s="13" t="s">
        <v>82</v>
      </c>
      <c r="AW443" s="13" t="s">
        <v>35</v>
      </c>
      <c r="AX443" s="13" t="s">
        <v>75</v>
      </c>
      <c r="AY443" s="209" t="s">
        <v>159</v>
      </c>
    </row>
    <row r="444" spans="1:65" s="14" customFormat="1" x14ac:dyDescent="0.2">
      <c r="B444" s="210"/>
      <c r="C444" s="211"/>
      <c r="D444" s="201" t="s">
        <v>170</v>
      </c>
      <c r="E444" s="212" t="s">
        <v>19</v>
      </c>
      <c r="F444" s="213" t="s">
        <v>166</v>
      </c>
      <c r="G444" s="211"/>
      <c r="H444" s="214">
        <v>4</v>
      </c>
      <c r="I444" s="215"/>
      <c r="J444" s="211"/>
      <c r="K444" s="211"/>
      <c r="L444" s="216"/>
      <c r="M444" s="217"/>
      <c r="N444" s="218"/>
      <c r="O444" s="218"/>
      <c r="P444" s="218"/>
      <c r="Q444" s="218"/>
      <c r="R444" s="218"/>
      <c r="S444" s="218"/>
      <c r="T444" s="219"/>
      <c r="AT444" s="220" t="s">
        <v>170</v>
      </c>
      <c r="AU444" s="220" t="s">
        <v>177</v>
      </c>
      <c r="AV444" s="14" t="s">
        <v>84</v>
      </c>
      <c r="AW444" s="14" t="s">
        <v>35</v>
      </c>
      <c r="AX444" s="14" t="s">
        <v>82</v>
      </c>
      <c r="AY444" s="220" t="s">
        <v>159</v>
      </c>
    </row>
    <row r="445" spans="1:65" s="2" customFormat="1" ht="16.5" customHeight="1" x14ac:dyDescent="0.2">
      <c r="A445" s="37"/>
      <c r="B445" s="38"/>
      <c r="C445" s="181" t="s">
        <v>1104</v>
      </c>
      <c r="D445" s="181" t="s">
        <v>161</v>
      </c>
      <c r="E445" s="182" t="s">
        <v>986</v>
      </c>
      <c r="F445" s="183" t="s">
        <v>987</v>
      </c>
      <c r="G445" s="184" t="s">
        <v>364</v>
      </c>
      <c r="H445" s="185">
        <v>4</v>
      </c>
      <c r="I445" s="186"/>
      <c r="J445" s="187">
        <f>ROUND(I445*H445,2)</f>
        <v>0</v>
      </c>
      <c r="K445" s="183" t="s">
        <v>165</v>
      </c>
      <c r="L445" s="42"/>
      <c r="M445" s="188" t="s">
        <v>19</v>
      </c>
      <c r="N445" s="189" t="s">
        <v>46</v>
      </c>
      <c r="O445" s="67"/>
      <c r="P445" s="190">
        <f>O445*H445</f>
        <v>0</v>
      </c>
      <c r="Q445" s="190">
        <v>1.1995700000000001E-3</v>
      </c>
      <c r="R445" s="190">
        <f>Q445*H445</f>
        <v>4.7982800000000003E-3</v>
      </c>
      <c r="S445" s="190">
        <v>0</v>
      </c>
      <c r="T445" s="191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192" t="s">
        <v>166</v>
      </c>
      <c r="AT445" s="192" t="s">
        <v>161</v>
      </c>
      <c r="AU445" s="192" t="s">
        <v>177</v>
      </c>
      <c r="AY445" s="20" t="s">
        <v>159</v>
      </c>
      <c r="BE445" s="193">
        <f>IF(N445="základní",J445,0)</f>
        <v>0</v>
      </c>
      <c r="BF445" s="193">
        <f>IF(N445="snížená",J445,0)</f>
        <v>0</v>
      </c>
      <c r="BG445" s="193">
        <f>IF(N445="zákl. přenesená",J445,0)</f>
        <v>0</v>
      </c>
      <c r="BH445" s="193">
        <f>IF(N445="sníž. přenesená",J445,0)</f>
        <v>0</v>
      </c>
      <c r="BI445" s="193">
        <f>IF(N445="nulová",J445,0)</f>
        <v>0</v>
      </c>
      <c r="BJ445" s="20" t="s">
        <v>82</v>
      </c>
      <c r="BK445" s="193">
        <f>ROUND(I445*H445,2)</f>
        <v>0</v>
      </c>
      <c r="BL445" s="20" t="s">
        <v>166</v>
      </c>
      <c r="BM445" s="192" t="s">
        <v>1105</v>
      </c>
    </row>
    <row r="446" spans="1:65" s="2" customFormat="1" x14ac:dyDescent="0.2">
      <c r="A446" s="37"/>
      <c r="B446" s="38"/>
      <c r="C446" s="39"/>
      <c r="D446" s="194" t="s">
        <v>168</v>
      </c>
      <c r="E446" s="39"/>
      <c r="F446" s="195" t="s">
        <v>989</v>
      </c>
      <c r="G446" s="39"/>
      <c r="H446" s="39"/>
      <c r="I446" s="196"/>
      <c r="J446" s="39"/>
      <c r="K446" s="39"/>
      <c r="L446" s="42"/>
      <c r="M446" s="197"/>
      <c r="N446" s="198"/>
      <c r="O446" s="67"/>
      <c r="P446" s="67"/>
      <c r="Q446" s="67"/>
      <c r="R446" s="67"/>
      <c r="S446" s="67"/>
      <c r="T446" s="68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20" t="s">
        <v>168</v>
      </c>
      <c r="AU446" s="20" t="s">
        <v>177</v>
      </c>
    </row>
    <row r="447" spans="1:65" s="13" customFormat="1" x14ac:dyDescent="0.2">
      <c r="B447" s="199"/>
      <c r="C447" s="200"/>
      <c r="D447" s="201" t="s">
        <v>170</v>
      </c>
      <c r="E447" s="202" t="s">
        <v>19</v>
      </c>
      <c r="F447" s="203" t="s">
        <v>990</v>
      </c>
      <c r="G447" s="200"/>
      <c r="H447" s="202" t="s">
        <v>19</v>
      </c>
      <c r="I447" s="204"/>
      <c r="J447" s="200"/>
      <c r="K447" s="200"/>
      <c r="L447" s="205"/>
      <c r="M447" s="206"/>
      <c r="N447" s="207"/>
      <c r="O447" s="207"/>
      <c r="P447" s="207"/>
      <c r="Q447" s="207"/>
      <c r="R447" s="207"/>
      <c r="S447" s="207"/>
      <c r="T447" s="208"/>
      <c r="AT447" s="209" t="s">
        <v>170</v>
      </c>
      <c r="AU447" s="209" t="s">
        <v>177</v>
      </c>
      <c r="AV447" s="13" t="s">
        <v>82</v>
      </c>
      <c r="AW447" s="13" t="s">
        <v>35</v>
      </c>
      <c r="AX447" s="13" t="s">
        <v>75</v>
      </c>
      <c r="AY447" s="209" t="s">
        <v>159</v>
      </c>
    </row>
    <row r="448" spans="1:65" s="14" customFormat="1" x14ac:dyDescent="0.2">
      <c r="B448" s="210"/>
      <c r="C448" s="211"/>
      <c r="D448" s="201" t="s">
        <v>170</v>
      </c>
      <c r="E448" s="212" t="s">
        <v>19</v>
      </c>
      <c r="F448" s="213" t="s">
        <v>166</v>
      </c>
      <c r="G448" s="211"/>
      <c r="H448" s="214">
        <v>4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170</v>
      </c>
      <c r="AU448" s="220" t="s">
        <v>177</v>
      </c>
      <c r="AV448" s="14" t="s">
        <v>84</v>
      </c>
      <c r="AW448" s="14" t="s">
        <v>35</v>
      </c>
      <c r="AX448" s="14" t="s">
        <v>82</v>
      </c>
      <c r="AY448" s="220" t="s">
        <v>159</v>
      </c>
    </row>
    <row r="449" spans="1:65" s="2" customFormat="1" ht="24.2" customHeight="1" x14ac:dyDescent="0.2">
      <c r="A449" s="37"/>
      <c r="B449" s="38"/>
      <c r="C449" s="181" t="s">
        <v>1106</v>
      </c>
      <c r="D449" s="181" t="s">
        <v>161</v>
      </c>
      <c r="E449" s="182" t="s">
        <v>1107</v>
      </c>
      <c r="F449" s="183" t="s">
        <v>1108</v>
      </c>
      <c r="G449" s="184" t="s">
        <v>364</v>
      </c>
      <c r="H449" s="185">
        <v>1</v>
      </c>
      <c r="I449" s="186"/>
      <c r="J449" s="187">
        <f>ROUND(I449*H449,2)</f>
        <v>0</v>
      </c>
      <c r="K449" s="183" t="s">
        <v>165</v>
      </c>
      <c r="L449" s="42"/>
      <c r="M449" s="188" t="s">
        <v>19</v>
      </c>
      <c r="N449" s="189" t="s">
        <v>46</v>
      </c>
      <c r="O449" s="67"/>
      <c r="P449" s="190">
        <f>O449*H449</f>
        <v>0</v>
      </c>
      <c r="Q449" s="190">
        <v>3.7736862000000001E-3</v>
      </c>
      <c r="R449" s="190">
        <f>Q449*H449</f>
        <v>3.7736862000000001E-3</v>
      </c>
      <c r="S449" s="190">
        <v>0</v>
      </c>
      <c r="T449" s="191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92" t="s">
        <v>166</v>
      </c>
      <c r="AT449" s="192" t="s">
        <v>161</v>
      </c>
      <c r="AU449" s="192" t="s">
        <v>177</v>
      </c>
      <c r="AY449" s="20" t="s">
        <v>159</v>
      </c>
      <c r="BE449" s="193">
        <f>IF(N449="základní",J449,0)</f>
        <v>0</v>
      </c>
      <c r="BF449" s="193">
        <f>IF(N449="snížená",J449,0)</f>
        <v>0</v>
      </c>
      <c r="BG449" s="193">
        <f>IF(N449="zákl. přenesená",J449,0)</f>
        <v>0</v>
      </c>
      <c r="BH449" s="193">
        <f>IF(N449="sníž. přenesená",J449,0)</f>
        <v>0</v>
      </c>
      <c r="BI449" s="193">
        <f>IF(N449="nulová",J449,0)</f>
        <v>0</v>
      </c>
      <c r="BJ449" s="20" t="s">
        <v>82</v>
      </c>
      <c r="BK449" s="193">
        <f>ROUND(I449*H449,2)</f>
        <v>0</v>
      </c>
      <c r="BL449" s="20" t="s">
        <v>166</v>
      </c>
      <c r="BM449" s="192" t="s">
        <v>1109</v>
      </c>
    </row>
    <row r="450" spans="1:65" s="2" customFormat="1" x14ac:dyDescent="0.2">
      <c r="A450" s="37"/>
      <c r="B450" s="38"/>
      <c r="C450" s="39"/>
      <c r="D450" s="194" t="s">
        <v>168</v>
      </c>
      <c r="E450" s="39"/>
      <c r="F450" s="195" t="s">
        <v>1110</v>
      </c>
      <c r="G450" s="39"/>
      <c r="H450" s="39"/>
      <c r="I450" s="196"/>
      <c r="J450" s="39"/>
      <c r="K450" s="39"/>
      <c r="L450" s="42"/>
      <c r="M450" s="197"/>
      <c r="N450" s="198"/>
      <c r="O450" s="67"/>
      <c r="P450" s="67"/>
      <c r="Q450" s="67"/>
      <c r="R450" s="67"/>
      <c r="S450" s="67"/>
      <c r="T450" s="68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20" t="s">
        <v>168</v>
      </c>
      <c r="AU450" s="20" t="s">
        <v>177</v>
      </c>
    </row>
    <row r="451" spans="1:65" s="13" customFormat="1" x14ac:dyDescent="0.2">
      <c r="B451" s="199"/>
      <c r="C451" s="200"/>
      <c r="D451" s="201" t="s">
        <v>170</v>
      </c>
      <c r="E451" s="202" t="s">
        <v>19</v>
      </c>
      <c r="F451" s="203" t="s">
        <v>1111</v>
      </c>
      <c r="G451" s="200"/>
      <c r="H451" s="202" t="s">
        <v>19</v>
      </c>
      <c r="I451" s="204"/>
      <c r="J451" s="200"/>
      <c r="K451" s="200"/>
      <c r="L451" s="205"/>
      <c r="M451" s="206"/>
      <c r="N451" s="207"/>
      <c r="O451" s="207"/>
      <c r="P451" s="207"/>
      <c r="Q451" s="207"/>
      <c r="R451" s="207"/>
      <c r="S451" s="207"/>
      <c r="T451" s="208"/>
      <c r="AT451" s="209" t="s">
        <v>170</v>
      </c>
      <c r="AU451" s="209" t="s">
        <v>177</v>
      </c>
      <c r="AV451" s="13" t="s">
        <v>82</v>
      </c>
      <c r="AW451" s="13" t="s">
        <v>35</v>
      </c>
      <c r="AX451" s="13" t="s">
        <v>75</v>
      </c>
      <c r="AY451" s="209" t="s">
        <v>159</v>
      </c>
    </row>
    <row r="452" spans="1:65" s="14" customFormat="1" x14ac:dyDescent="0.2">
      <c r="B452" s="210"/>
      <c r="C452" s="211"/>
      <c r="D452" s="201" t="s">
        <v>170</v>
      </c>
      <c r="E452" s="212" t="s">
        <v>19</v>
      </c>
      <c r="F452" s="213" t="s">
        <v>82</v>
      </c>
      <c r="G452" s="211"/>
      <c r="H452" s="214">
        <v>1</v>
      </c>
      <c r="I452" s="215"/>
      <c r="J452" s="211"/>
      <c r="K452" s="211"/>
      <c r="L452" s="216"/>
      <c r="M452" s="217"/>
      <c r="N452" s="218"/>
      <c r="O452" s="218"/>
      <c r="P452" s="218"/>
      <c r="Q452" s="218"/>
      <c r="R452" s="218"/>
      <c r="S452" s="218"/>
      <c r="T452" s="219"/>
      <c r="AT452" s="220" t="s">
        <v>170</v>
      </c>
      <c r="AU452" s="220" t="s">
        <v>177</v>
      </c>
      <c r="AV452" s="14" t="s">
        <v>84</v>
      </c>
      <c r="AW452" s="14" t="s">
        <v>35</v>
      </c>
      <c r="AX452" s="14" t="s">
        <v>82</v>
      </c>
      <c r="AY452" s="220" t="s">
        <v>159</v>
      </c>
    </row>
    <row r="453" spans="1:65" s="2" customFormat="1" ht="16.5" customHeight="1" x14ac:dyDescent="0.2">
      <c r="A453" s="37"/>
      <c r="B453" s="38"/>
      <c r="C453" s="181" t="s">
        <v>1112</v>
      </c>
      <c r="D453" s="181" t="s">
        <v>161</v>
      </c>
      <c r="E453" s="182" t="s">
        <v>1113</v>
      </c>
      <c r="F453" s="183" t="s">
        <v>1114</v>
      </c>
      <c r="G453" s="184" t="s">
        <v>364</v>
      </c>
      <c r="H453" s="185">
        <v>4</v>
      </c>
      <c r="I453" s="186"/>
      <c r="J453" s="187">
        <f>ROUND(I453*H453,2)</f>
        <v>0</v>
      </c>
      <c r="K453" s="183" t="s">
        <v>165</v>
      </c>
      <c r="L453" s="42"/>
      <c r="M453" s="188" t="s">
        <v>19</v>
      </c>
      <c r="N453" s="189" t="s">
        <v>46</v>
      </c>
      <c r="O453" s="67"/>
      <c r="P453" s="190">
        <f>O453*H453</f>
        <v>0</v>
      </c>
      <c r="Q453" s="190">
        <v>7.9956999999999999E-4</v>
      </c>
      <c r="R453" s="190">
        <f>Q453*H453</f>
        <v>3.19828E-3</v>
      </c>
      <c r="S453" s="190">
        <v>0</v>
      </c>
      <c r="T453" s="191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92" t="s">
        <v>166</v>
      </c>
      <c r="AT453" s="192" t="s">
        <v>161</v>
      </c>
      <c r="AU453" s="192" t="s">
        <v>177</v>
      </c>
      <c r="AY453" s="20" t="s">
        <v>159</v>
      </c>
      <c r="BE453" s="193">
        <f>IF(N453="základní",J453,0)</f>
        <v>0</v>
      </c>
      <c r="BF453" s="193">
        <f>IF(N453="snížená",J453,0)</f>
        <v>0</v>
      </c>
      <c r="BG453" s="193">
        <f>IF(N453="zákl. přenesená",J453,0)</f>
        <v>0</v>
      </c>
      <c r="BH453" s="193">
        <f>IF(N453="sníž. přenesená",J453,0)</f>
        <v>0</v>
      </c>
      <c r="BI453" s="193">
        <f>IF(N453="nulová",J453,0)</f>
        <v>0</v>
      </c>
      <c r="BJ453" s="20" t="s">
        <v>82</v>
      </c>
      <c r="BK453" s="193">
        <f>ROUND(I453*H453,2)</f>
        <v>0</v>
      </c>
      <c r="BL453" s="20" t="s">
        <v>166</v>
      </c>
      <c r="BM453" s="192" t="s">
        <v>1115</v>
      </c>
    </row>
    <row r="454" spans="1:65" s="2" customFormat="1" x14ac:dyDescent="0.2">
      <c r="A454" s="37"/>
      <c r="B454" s="38"/>
      <c r="C454" s="39"/>
      <c r="D454" s="194" t="s">
        <v>168</v>
      </c>
      <c r="E454" s="39"/>
      <c r="F454" s="195" t="s">
        <v>1116</v>
      </c>
      <c r="G454" s="39"/>
      <c r="H454" s="39"/>
      <c r="I454" s="196"/>
      <c r="J454" s="39"/>
      <c r="K454" s="39"/>
      <c r="L454" s="42"/>
      <c r="M454" s="197"/>
      <c r="N454" s="198"/>
      <c r="O454" s="67"/>
      <c r="P454" s="67"/>
      <c r="Q454" s="67"/>
      <c r="R454" s="67"/>
      <c r="S454" s="67"/>
      <c r="T454" s="68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20" t="s">
        <v>168</v>
      </c>
      <c r="AU454" s="20" t="s">
        <v>177</v>
      </c>
    </row>
    <row r="455" spans="1:65" s="13" customFormat="1" x14ac:dyDescent="0.2">
      <c r="B455" s="199"/>
      <c r="C455" s="200"/>
      <c r="D455" s="201" t="s">
        <v>170</v>
      </c>
      <c r="E455" s="202" t="s">
        <v>19</v>
      </c>
      <c r="F455" s="203" t="s">
        <v>1117</v>
      </c>
      <c r="G455" s="200"/>
      <c r="H455" s="202" t="s">
        <v>19</v>
      </c>
      <c r="I455" s="204"/>
      <c r="J455" s="200"/>
      <c r="K455" s="200"/>
      <c r="L455" s="205"/>
      <c r="M455" s="206"/>
      <c r="N455" s="207"/>
      <c r="O455" s="207"/>
      <c r="P455" s="207"/>
      <c r="Q455" s="207"/>
      <c r="R455" s="207"/>
      <c r="S455" s="207"/>
      <c r="T455" s="208"/>
      <c r="AT455" s="209" t="s">
        <v>170</v>
      </c>
      <c r="AU455" s="209" t="s">
        <v>177</v>
      </c>
      <c r="AV455" s="13" t="s">
        <v>82</v>
      </c>
      <c r="AW455" s="13" t="s">
        <v>35</v>
      </c>
      <c r="AX455" s="13" t="s">
        <v>75</v>
      </c>
      <c r="AY455" s="209" t="s">
        <v>159</v>
      </c>
    </row>
    <row r="456" spans="1:65" s="14" customFormat="1" x14ac:dyDescent="0.2">
      <c r="B456" s="210"/>
      <c r="C456" s="211"/>
      <c r="D456" s="201" t="s">
        <v>170</v>
      </c>
      <c r="E456" s="212" t="s">
        <v>19</v>
      </c>
      <c r="F456" s="213" t="s">
        <v>166</v>
      </c>
      <c r="G456" s="211"/>
      <c r="H456" s="214">
        <v>4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170</v>
      </c>
      <c r="AU456" s="220" t="s">
        <v>177</v>
      </c>
      <c r="AV456" s="14" t="s">
        <v>84</v>
      </c>
      <c r="AW456" s="14" t="s">
        <v>35</v>
      </c>
      <c r="AX456" s="14" t="s">
        <v>82</v>
      </c>
      <c r="AY456" s="220" t="s">
        <v>159</v>
      </c>
    </row>
    <row r="457" spans="1:65" s="2" customFormat="1" ht="16.5" customHeight="1" x14ac:dyDescent="0.2">
      <c r="A457" s="37"/>
      <c r="B457" s="38"/>
      <c r="C457" s="181" t="s">
        <v>1118</v>
      </c>
      <c r="D457" s="181" t="s">
        <v>161</v>
      </c>
      <c r="E457" s="182" t="s">
        <v>992</v>
      </c>
      <c r="F457" s="183" t="s">
        <v>993</v>
      </c>
      <c r="G457" s="184" t="s">
        <v>364</v>
      </c>
      <c r="H457" s="185">
        <v>6</v>
      </c>
      <c r="I457" s="186"/>
      <c r="J457" s="187">
        <f>ROUND(I457*H457,2)</f>
        <v>0</v>
      </c>
      <c r="K457" s="183" t="s">
        <v>165</v>
      </c>
      <c r="L457" s="42"/>
      <c r="M457" s="188" t="s">
        <v>19</v>
      </c>
      <c r="N457" s="189" t="s">
        <v>46</v>
      </c>
      <c r="O457" s="67"/>
      <c r="P457" s="190">
        <f>O457*H457</f>
        <v>0</v>
      </c>
      <c r="Q457" s="190">
        <v>1.81957E-3</v>
      </c>
      <c r="R457" s="190">
        <f>Q457*H457</f>
        <v>1.0917420000000001E-2</v>
      </c>
      <c r="S457" s="190">
        <v>0</v>
      </c>
      <c r="T457" s="191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192" t="s">
        <v>166</v>
      </c>
      <c r="AT457" s="192" t="s">
        <v>161</v>
      </c>
      <c r="AU457" s="192" t="s">
        <v>177</v>
      </c>
      <c r="AY457" s="20" t="s">
        <v>159</v>
      </c>
      <c r="BE457" s="193">
        <f>IF(N457="základní",J457,0)</f>
        <v>0</v>
      </c>
      <c r="BF457" s="193">
        <f>IF(N457="snížená",J457,0)</f>
        <v>0</v>
      </c>
      <c r="BG457" s="193">
        <f>IF(N457="zákl. přenesená",J457,0)</f>
        <v>0</v>
      </c>
      <c r="BH457" s="193">
        <f>IF(N457="sníž. přenesená",J457,0)</f>
        <v>0</v>
      </c>
      <c r="BI457" s="193">
        <f>IF(N457="nulová",J457,0)</f>
        <v>0</v>
      </c>
      <c r="BJ457" s="20" t="s">
        <v>82</v>
      </c>
      <c r="BK457" s="193">
        <f>ROUND(I457*H457,2)</f>
        <v>0</v>
      </c>
      <c r="BL457" s="20" t="s">
        <v>166</v>
      </c>
      <c r="BM457" s="192" t="s">
        <v>1119</v>
      </c>
    </row>
    <row r="458" spans="1:65" s="2" customFormat="1" x14ac:dyDescent="0.2">
      <c r="A458" s="37"/>
      <c r="B458" s="38"/>
      <c r="C458" s="39"/>
      <c r="D458" s="194" t="s">
        <v>168</v>
      </c>
      <c r="E458" s="39"/>
      <c r="F458" s="195" t="s">
        <v>995</v>
      </c>
      <c r="G458" s="39"/>
      <c r="H458" s="39"/>
      <c r="I458" s="196"/>
      <c r="J458" s="39"/>
      <c r="K458" s="39"/>
      <c r="L458" s="42"/>
      <c r="M458" s="197"/>
      <c r="N458" s="198"/>
      <c r="O458" s="67"/>
      <c r="P458" s="67"/>
      <c r="Q458" s="67"/>
      <c r="R458" s="67"/>
      <c r="S458" s="67"/>
      <c r="T458" s="68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20" t="s">
        <v>168</v>
      </c>
      <c r="AU458" s="20" t="s">
        <v>177</v>
      </c>
    </row>
    <row r="459" spans="1:65" s="13" customFormat="1" x14ac:dyDescent="0.2">
      <c r="B459" s="199"/>
      <c r="C459" s="200"/>
      <c r="D459" s="201" t="s">
        <v>170</v>
      </c>
      <c r="E459" s="202" t="s">
        <v>19</v>
      </c>
      <c r="F459" s="203" t="s">
        <v>996</v>
      </c>
      <c r="G459" s="200"/>
      <c r="H459" s="202" t="s">
        <v>19</v>
      </c>
      <c r="I459" s="204"/>
      <c r="J459" s="200"/>
      <c r="K459" s="200"/>
      <c r="L459" s="205"/>
      <c r="M459" s="206"/>
      <c r="N459" s="207"/>
      <c r="O459" s="207"/>
      <c r="P459" s="207"/>
      <c r="Q459" s="207"/>
      <c r="R459" s="207"/>
      <c r="S459" s="207"/>
      <c r="T459" s="208"/>
      <c r="AT459" s="209" t="s">
        <v>170</v>
      </c>
      <c r="AU459" s="209" t="s">
        <v>177</v>
      </c>
      <c r="AV459" s="13" t="s">
        <v>82</v>
      </c>
      <c r="AW459" s="13" t="s">
        <v>35</v>
      </c>
      <c r="AX459" s="13" t="s">
        <v>75</v>
      </c>
      <c r="AY459" s="209" t="s">
        <v>159</v>
      </c>
    </row>
    <row r="460" spans="1:65" s="14" customFormat="1" x14ac:dyDescent="0.2">
      <c r="B460" s="210"/>
      <c r="C460" s="211"/>
      <c r="D460" s="201" t="s">
        <v>170</v>
      </c>
      <c r="E460" s="212" t="s">
        <v>19</v>
      </c>
      <c r="F460" s="213" t="s">
        <v>197</v>
      </c>
      <c r="G460" s="211"/>
      <c r="H460" s="214">
        <v>6</v>
      </c>
      <c r="I460" s="215"/>
      <c r="J460" s="211"/>
      <c r="K460" s="211"/>
      <c r="L460" s="216"/>
      <c r="M460" s="217"/>
      <c r="N460" s="218"/>
      <c r="O460" s="218"/>
      <c r="P460" s="218"/>
      <c r="Q460" s="218"/>
      <c r="R460" s="218"/>
      <c r="S460" s="218"/>
      <c r="T460" s="219"/>
      <c r="AT460" s="220" t="s">
        <v>170</v>
      </c>
      <c r="AU460" s="220" t="s">
        <v>177</v>
      </c>
      <c r="AV460" s="14" t="s">
        <v>84</v>
      </c>
      <c r="AW460" s="14" t="s">
        <v>35</v>
      </c>
      <c r="AX460" s="14" t="s">
        <v>82</v>
      </c>
      <c r="AY460" s="220" t="s">
        <v>159</v>
      </c>
    </row>
    <row r="461" spans="1:65" s="2" customFormat="1" ht="21.75" customHeight="1" x14ac:dyDescent="0.2">
      <c r="A461" s="37"/>
      <c r="B461" s="38"/>
      <c r="C461" s="181" t="s">
        <v>1120</v>
      </c>
      <c r="D461" s="181" t="s">
        <v>161</v>
      </c>
      <c r="E461" s="182" t="s">
        <v>925</v>
      </c>
      <c r="F461" s="183" t="s">
        <v>926</v>
      </c>
      <c r="G461" s="184" t="s">
        <v>801</v>
      </c>
      <c r="H461" s="185">
        <v>2</v>
      </c>
      <c r="I461" s="186"/>
      <c r="J461" s="187">
        <f>ROUND(I461*H461,2)</f>
        <v>0</v>
      </c>
      <c r="K461" s="183" t="s">
        <v>165</v>
      </c>
      <c r="L461" s="42"/>
      <c r="M461" s="188" t="s">
        <v>19</v>
      </c>
      <c r="N461" s="189" t="s">
        <v>46</v>
      </c>
      <c r="O461" s="67"/>
      <c r="P461" s="190">
        <f>O461*H461</f>
        <v>0</v>
      </c>
      <c r="Q461" s="190">
        <v>1.1594800000000001E-2</v>
      </c>
      <c r="R461" s="190">
        <f>Q461*H461</f>
        <v>2.3189600000000001E-2</v>
      </c>
      <c r="S461" s="190">
        <v>0</v>
      </c>
      <c r="T461" s="191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192" t="s">
        <v>166</v>
      </c>
      <c r="AT461" s="192" t="s">
        <v>161</v>
      </c>
      <c r="AU461" s="192" t="s">
        <v>177</v>
      </c>
      <c r="AY461" s="20" t="s">
        <v>159</v>
      </c>
      <c r="BE461" s="193">
        <f>IF(N461="základní",J461,0)</f>
        <v>0</v>
      </c>
      <c r="BF461" s="193">
        <f>IF(N461="snížená",J461,0)</f>
        <v>0</v>
      </c>
      <c r="BG461" s="193">
        <f>IF(N461="zákl. přenesená",J461,0)</f>
        <v>0</v>
      </c>
      <c r="BH461" s="193">
        <f>IF(N461="sníž. přenesená",J461,0)</f>
        <v>0</v>
      </c>
      <c r="BI461" s="193">
        <f>IF(N461="nulová",J461,0)</f>
        <v>0</v>
      </c>
      <c r="BJ461" s="20" t="s">
        <v>82</v>
      </c>
      <c r="BK461" s="193">
        <f>ROUND(I461*H461,2)</f>
        <v>0</v>
      </c>
      <c r="BL461" s="20" t="s">
        <v>166</v>
      </c>
      <c r="BM461" s="192" t="s">
        <v>1121</v>
      </c>
    </row>
    <row r="462" spans="1:65" s="2" customFormat="1" x14ac:dyDescent="0.2">
      <c r="A462" s="37"/>
      <c r="B462" s="38"/>
      <c r="C462" s="39"/>
      <c r="D462" s="194" t="s">
        <v>168</v>
      </c>
      <c r="E462" s="39"/>
      <c r="F462" s="195" t="s">
        <v>928</v>
      </c>
      <c r="G462" s="39"/>
      <c r="H462" s="39"/>
      <c r="I462" s="196"/>
      <c r="J462" s="39"/>
      <c r="K462" s="39"/>
      <c r="L462" s="42"/>
      <c r="M462" s="197"/>
      <c r="N462" s="198"/>
      <c r="O462" s="67"/>
      <c r="P462" s="67"/>
      <c r="Q462" s="67"/>
      <c r="R462" s="67"/>
      <c r="S462" s="67"/>
      <c r="T462" s="68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20" t="s">
        <v>168</v>
      </c>
      <c r="AU462" s="20" t="s">
        <v>177</v>
      </c>
    </row>
    <row r="463" spans="1:65" s="13" customFormat="1" x14ac:dyDescent="0.2">
      <c r="B463" s="199"/>
      <c r="C463" s="200"/>
      <c r="D463" s="201" t="s">
        <v>170</v>
      </c>
      <c r="E463" s="202" t="s">
        <v>19</v>
      </c>
      <c r="F463" s="203" t="s">
        <v>929</v>
      </c>
      <c r="G463" s="200"/>
      <c r="H463" s="202" t="s">
        <v>19</v>
      </c>
      <c r="I463" s="204"/>
      <c r="J463" s="200"/>
      <c r="K463" s="200"/>
      <c r="L463" s="205"/>
      <c r="M463" s="206"/>
      <c r="N463" s="207"/>
      <c r="O463" s="207"/>
      <c r="P463" s="207"/>
      <c r="Q463" s="207"/>
      <c r="R463" s="207"/>
      <c r="S463" s="207"/>
      <c r="T463" s="208"/>
      <c r="AT463" s="209" t="s">
        <v>170</v>
      </c>
      <c r="AU463" s="209" t="s">
        <v>177</v>
      </c>
      <c r="AV463" s="13" t="s">
        <v>82</v>
      </c>
      <c r="AW463" s="13" t="s">
        <v>35</v>
      </c>
      <c r="AX463" s="13" t="s">
        <v>75</v>
      </c>
      <c r="AY463" s="209" t="s">
        <v>159</v>
      </c>
    </row>
    <row r="464" spans="1:65" s="14" customFormat="1" x14ac:dyDescent="0.2">
      <c r="B464" s="210"/>
      <c r="C464" s="211"/>
      <c r="D464" s="201" t="s">
        <v>170</v>
      </c>
      <c r="E464" s="212" t="s">
        <v>19</v>
      </c>
      <c r="F464" s="213" t="s">
        <v>84</v>
      </c>
      <c r="G464" s="211"/>
      <c r="H464" s="214">
        <v>2</v>
      </c>
      <c r="I464" s="215"/>
      <c r="J464" s="211"/>
      <c r="K464" s="211"/>
      <c r="L464" s="216"/>
      <c r="M464" s="217"/>
      <c r="N464" s="218"/>
      <c r="O464" s="218"/>
      <c r="P464" s="218"/>
      <c r="Q464" s="218"/>
      <c r="R464" s="218"/>
      <c r="S464" s="218"/>
      <c r="T464" s="219"/>
      <c r="AT464" s="220" t="s">
        <v>170</v>
      </c>
      <c r="AU464" s="220" t="s">
        <v>177</v>
      </c>
      <c r="AV464" s="14" t="s">
        <v>84</v>
      </c>
      <c r="AW464" s="14" t="s">
        <v>35</v>
      </c>
      <c r="AX464" s="14" t="s">
        <v>82</v>
      </c>
      <c r="AY464" s="220" t="s">
        <v>159</v>
      </c>
    </row>
    <row r="465" spans="1:65" s="2" customFormat="1" ht="21.75" customHeight="1" x14ac:dyDescent="0.2">
      <c r="A465" s="37"/>
      <c r="B465" s="38"/>
      <c r="C465" s="181" t="s">
        <v>1122</v>
      </c>
      <c r="D465" s="181" t="s">
        <v>161</v>
      </c>
      <c r="E465" s="182" t="s">
        <v>1123</v>
      </c>
      <c r="F465" s="183" t="s">
        <v>1124</v>
      </c>
      <c r="G465" s="184" t="s">
        <v>364</v>
      </c>
      <c r="H465" s="185">
        <v>1</v>
      </c>
      <c r="I465" s="186"/>
      <c r="J465" s="187">
        <f>ROUND(I465*H465,2)</f>
        <v>0</v>
      </c>
      <c r="K465" s="183" t="s">
        <v>165</v>
      </c>
      <c r="L465" s="42"/>
      <c r="M465" s="188" t="s">
        <v>19</v>
      </c>
      <c r="N465" s="189" t="s">
        <v>46</v>
      </c>
      <c r="O465" s="67"/>
      <c r="P465" s="190">
        <f>O465*H465</f>
        <v>0</v>
      </c>
      <c r="Q465" s="190">
        <v>5.6957000000000004E-4</v>
      </c>
      <c r="R465" s="190">
        <f>Q465*H465</f>
        <v>5.6957000000000004E-4</v>
      </c>
      <c r="S465" s="190">
        <v>0</v>
      </c>
      <c r="T465" s="191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92" t="s">
        <v>166</v>
      </c>
      <c r="AT465" s="192" t="s">
        <v>161</v>
      </c>
      <c r="AU465" s="192" t="s">
        <v>177</v>
      </c>
      <c r="AY465" s="20" t="s">
        <v>159</v>
      </c>
      <c r="BE465" s="193">
        <f>IF(N465="základní",J465,0)</f>
        <v>0</v>
      </c>
      <c r="BF465" s="193">
        <f>IF(N465="snížená",J465,0)</f>
        <v>0</v>
      </c>
      <c r="BG465" s="193">
        <f>IF(N465="zákl. přenesená",J465,0)</f>
        <v>0</v>
      </c>
      <c r="BH465" s="193">
        <f>IF(N465="sníž. přenesená",J465,0)</f>
        <v>0</v>
      </c>
      <c r="BI465" s="193">
        <f>IF(N465="nulová",J465,0)</f>
        <v>0</v>
      </c>
      <c r="BJ465" s="20" t="s">
        <v>82</v>
      </c>
      <c r="BK465" s="193">
        <f>ROUND(I465*H465,2)</f>
        <v>0</v>
      </c>
      <c r="BL465" s="20" t="s">
        <v>166</v>
      </c>
      <c r="BM465" s="192" t="s">
        <v>1125</v>
      </c>
    </row>
    <row r="466" spans="1:65" s="2" customFormat="1" x14ac:dyDescent="0.2">
      <c r="A466" s="37"/>
      <c r="B466" s="38"/>
      <c r="C466" s="39"/>
      <c r="D466" s="194" t="s">
        <v>168</v>
      </c>
      <c r="E466" s="39"/>
      <c r="F466" s="195" t="s">
        <v>1126</v>
      </c>
      <c r="G466" s="39"/>
      <c r="H466" s="39"/>
      <c r="I466" s="196"/>
      <c r="J466" s="39"/>
      <c r="K466" s="39"/>
      <c r="L466" s="42"/>
      <c r="M466" s="197"/>
      <c r="N466" s="198"/>
      <c r="O466" s="67"/>
      <c r="P466" s="67"/>
      <c r="Q466" s="67"/>
      <c r="R466" s="67"/>
      <c r="S466" s="67"/>
      <c r="T466" s="68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20" t="s">
        <v>168</v>
      </c>
      <c r="AU466" s="20" t="s">
        <v>177</v>
      </c>
    </row>
    <row r="467" spans="1:65" s="13" customFormat="1" x14ac:dyDescent="0.2">
      <c r="B467" s="199"/>
      <c r="C467" s="200"/>
      <c r="D467" s="201" t="s">
        <v>170</v>
      </c>
      <c r="E467" s="202" t="s">
        <v>19</v>
      </c>
      <c r="F467" s="203" t="s">
        <v>1127</v>
      </c>
      <c r="G467" s="200"/>
      <c r="H467" s="202" t="s">
        <v>19</v>
      </c>
      <c r="I467" s="204"/>
      <c r="J467" s="200"/>
      <c r="K467" s="200"/>
      <c r="L467" s="205"/>
      <c r="M467" s="206"/>
      <c r="N467" s="207"/>
      <c r="O467" s="207"/>
      <c r="P467" s="207"/>
      <c r="Q467" s="207"/>
      <c r="R467" s="207"/>
      <c r="S467" s="207"/>
      <c r="T467" s="208"/>
      <c r="AT467" s="209" t="s">
        <v>170</v>
      </c>
      <c r="AU467" s="209" t="s">
        <v>177</v>
      </c>
      <c r="AV467" s="13" t="s">
        <v>82</v>
      </c>
      <c r="AW467" s="13" t="s">
        <v>35</v>
      </c>
      <c r="AX467" s="13" t="s">
        <v>75</v>
      </c>
      <c r="AY467" s="209" t="s">
        <v>159</v>
      </c>
    </row>
    <row r="468" spans="1:65" s="14" customFormat="1" x14ac:dyDescent="0.2">
      <c r="B468" s="210"/>
      <c r="C468" s="211"/>
      <c r="D468" s="201" t="s">
        <v>170</v>
      </c>
      <c r="E468" s="212" t="s">
        <v>19</v>
      </c>
      <c r="F468" s="213" t="s">
        <v>82</v>
      </c>
      <c r="G468" s="211"/>
      <c r="H468" s="214">
        <v>1</v>
      </c>
      <c r="I468" s="215"/>
      <c r="J468" s="211"/>
      <c r="K468" s="211"/>
      <c r="L468" s="216"/>
      <c r="M468" s="217"/>
      <c r="N468" s="218"/>
      <c r="O468" s="218"/>
      <c r="P468" s="218"/>
      <c r="Q468" s="218"/>
      <c r="R468" s="218"/>
      <c r="S468" s="218"/>
      <c r="T468" s="219"/>
      <c r="AT468" s="220" t="s">
        <v>170</v>
      </c>
      <c r="AU468" s="220" t="s">
        <v>177</v>
      </c>
      <c r="AV468" s="14" t="s">
        <v>84</v>
      </c>
      <c r="AW468" s="14" t="s">
        <v>35</v>
      </c>
      <c r="AX468" s="14" t="s">
        <v>82</v>
      </c>
      <c r="AY468" s="220" t="s">
        <v>159</v>
      </c>
    </row>
    <row r="469" spans="1:65" s="2" customFormat="1" ht="21.75" customHeight="1" x14ac:dyDescent="0.2">
      <c r="A469" s="37"/>
      <c r="B469" s="38"/>
      <c r="C469" s="181" t="s">
        <v>1128</v>
      </c>
      <c r="D469" s="181" t="s">
        <v>161</v>
      </c>
      <c r="E469" s="182" t="s">
        <v>1129</v>
      </c>
      <c r="F469" s="183" t="s">
        <v>1130</v>
      </c>
      <c r="G469" s="184" t="s">
        <v>364</v>
      </c>
      <c r="H469" s="185">
        <v>1</v>
      </c>
      <c r="I469" s="186"/>
      <c r="J469" s="187">
        <f>ROUND(I469*H469,2)</f>
        <v>0</v>
      </c>
      <c r="K469" s="183" t="s">
        <v>165</v>
      </c>
      <c r="L469" s="42"/>
      <c r="M469" s="188" t="s">
        <v>19</v>
      </c>
      <c r="N469" s="189" t="s">
        <v>46</v>
      </c>
      <c r="O469" s="67"/>
      <c r="P469" s="190">
        <f>O469*H469</f>
        <v>0</v>
      </c>
      <c r="Q469" s="190">
        <v>1.23957E-3</v>
      </c>
      <c r="R469" s="190">
        <f>Q469*H469</f>
        <v>1.23957E-3</v>
      </c>
      <c r="S469" s="190">
        <v>0</v>
      </c>
      <c r="T469" s="191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192" t="s">
        <v>166</v>
      </c>
      <c r="AT469" s="192" t="s">
        <v>161</v>
      </c>
      <c r="AU469" s="192" t="s">
        <v>177</v>
      </c>
      <c r="AY469" s="20" t="s">
        <v>159</v>
      </c>
      <c r="BE469" s="193">
        <f>IF(N469="základní",J469,0)</f>
        <v>0</v>
      </c>
      <c r="BF469" s="193">
        <f>IF(N469="snížená",J469,0)</f>
        <v>0</v>
      </c>
      <c r="BG469" s="193">
        <f>IF(N469="zákl. přenesená",J469,0)</f>
        <v>0</v>
      </c>
      <c r="BH469" s="193">
        <f>IF(N469="sníž. přenesená",J469,0)</f>
        <v>0</v>
      </c>
      <c r="BI469" s="193">
        <f>IF(N469="nulová",J469,0)</f>
        <v>0</v>
      </c>
      <c r="BJ469" s="20" t="s">
        <v>82</v>
      </c>
      <c r="BK469" s="193">
        <f>ROUND(I469*H469,2)</f>
        <v>0</v>
      </c>
      <c r="BL469" s="20" t="s">
        <v>166</v>
      </c>
      <c r="BM469" s="192" t="s">
        <v>1131</v>
      </c>
    </row>
    <row r="470" spans="1:65" s="2" customFormat="1" x14ac:dyDescent="0.2">
      <c r="A470" s="37"/>
      <c r="B470" s="38"/>
      <c r="C470" s="39"/>
      <c r="D470" s="194" t="s">
        <v>168</v>
      </c>
      <c r="E470" s="39"/>
      <c r="F470" s="195" t="s">
        <v>1132</v>
      </c>
      <c r="G470" s="39"/>
      <c r="H470" s="39"/>
      <c r="I470" s="196"/>
      <c r="J470" s="39"/>
      <c r="K470" s="39"/>
      <c r="L470" s="42"/>
      <c r="M470" s="197"/>
      <c r="N470" s="198"/>
      <c r="O470" s="67"/>
      <c r="P470" s="67"/>
      <c r="Q470" s="67"/>
      <c r="R470" s="67"/>
      <c r="S470" s="67"/>
      <c r="T470" s="68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T470" s="20" t="s">
        <v>168</v>
      </c>
      <c r="AU470" s="20" t="s">
        <v>177</v>
      </c>
    </row>
    <row r="471" spans="1:65" s="13" customFormat="1" x14ac:dyDescent="0.2">
      <c r="B471" s="199"/>
      <c r="C471" s="200"/>
      <c r="D471" s="201" t="s">
        <v>170</v>
      </c>
      <c r="E471" s="202" t="s">
        <v>19</v>
      </c>
      <c r="F471" s="203" t="s">
        <v>1133</v>
      </c>
      <c r="G471" s="200"/>
      <c r="H471" s="202" t="s">
        <v>19</v>
      </c>
      <c r="I471" s="204"/>
      <c r="J471" s="200"/>
      <c r="K471" s="200"/>
      <c r="L471" s="205"/>
      <c r="M471" s="206"/>
      <c r="N471" s="207"/>
      <c r="O471" s="207"/>
      <c r="P471" s="207"/>
      <c r="Q471" s="207"/>
      <c r="R471" s="207"/>
      <c r="S471" s="207"/>
      <c r="T471" s="208"/>
      <c r="AT471" s="209" t="s">
        <v>170</v>
      </c>
      <c r="AU471" s="209" t="s">
        <v>177</v>
      </c>
      <c r="AV471" s="13" t="s">
        <v>82</v>
      </c>
      <c r="AW471" s="13" t="s">
        <v>35</v>
      </c>
      <c r="AX471" s="13" t="s">
        <v>75</v>
      </c>
      <c r="AY471" s="209" t="s">
        <v>159</v>
      </c>
    </row>
    <row r="472" spans="1:65" s="14" customFormat="1" x14ac:dyDescent="0.2">
      <c r="B472" s="210"/>
      <c r="C472" s="211"/>
      <c r="D472" s="201" t="s">
        <v>170</v>
      </c>
      <c r="E472" s="212" t="s">
        <v>19</v>
      </c>
      <c r="F472" s="213" t="s">
        <v>82</v>
      </c>
      <c r="G472" s="211"/>
      <c r="H472" s="214">
        <v>1</v>
      </c>
      <c r="I472" s="215"/>
      <c r="J472" s="211"/>
      <c r="K472" s="211"/>
      <c r="L472" s="216"/>
      <c r="M472" s="217"/>
      <c r="N472" s="218"/>
      <c r="O472" s="218"/>
      <c r="P472" s="218"/>
      <c r="Q472" s="218"/>
      <c r="R472" s="218"/>
      <c r="S472" s="218"/>
      <c r="T472" s="219"/>
      <c r="AT472" s="220" t="s">
        <v>170</v>
      </c>
      <c r="AU472" s="220" t="s">
        <v>177</v>
      </c>
      <c r="AV472" s="14" t="s">
        <v>84</v>
      </c>
      <c r="AW472" s="14" t="s">
        <v>35</v>
      </c>
      <c r="AX472" s="14" t="s">
        <v>82</v>
      </c>
      <c r="AY472" s="220" t="s">
        <v>159</v>
      </c>
    </row>
    <row r="473" spans="1:65" s="2" customFormat="1" ht="21.75" customHeight="1" x14ac:dyDescent="0.2">
      <c r="A473" s="37"/>
      <c r="B473" s="38"/>
      <c r="C473" s="181" t="s">
        <v>1134</v>
      </c>
      <c r="D473" s="181" t="s">
        <v>161</v>
      </c>
      <c r="E473" s="182" t="s">
        <v>981</v>
      </c>
      <c r="F473" s="183" t="s">
        <v>982</v>
      </c>
      <c r="G473" s="184" t="s">
        <v>364</v>
      </c>
      <c r="H473" s="185">
        <v>1</v>
      </c>
      <c r="I473" s="186"/>
      <c r="J473" s="187">
        <f>ROUND(I473*H473,2)</f>
        <v>0</v>
      </c>
      <c r="K473" s="183" t="s">
        <v>165</v>
      </c>
      <c r="L473" s="42"/>
      <c r="M473" s="188" t="s">
        <v>19</v>
      </c>
      <c r="N473" s="189" t="s">
        <v>46</v>
      </c>
      <c r="O473" s="67"/>
      <c r="P473" s="190">
        <f>O473*H473</f>
        <v>0</v>
      </c>
      <c r="Q473" s="190">
        <v>1.7295699999999999E-3</v>
      </c>
      <c r="R473" s="190">
        <f>Q473*H473</f>
        <v>1.7295699999999999E-3</v>
      </c>
      <c r="S473" s="190">
        <v>0</v>
      </c>
      <c r="T473" s="191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92" t="s">
        <v>166</v>
      </c>
      <c r="AT473" s="192" t="s">
        <v>161</v>
      </c>
      <c r="AU473" s="192" t="s">
        <v>177</v>
      </c>
      <c r="AY473" s="20" t="s">
        <v>159</v>
      </c>
      <c r="BE473" s="193">
        <f>IF(N473="základní",J473,0)</f>
        <v>0</v>
      </c>
      <c r="BF473" s="193">
        <f>IF(N473="snížená",J473,0)</f>
        <v>0</v>
      </c>
      <c r="BG473" s="193">
        <f>IF(N473="zákl. přenesená",J473,0)</f>
        <v>0</v>
      </c>
      <c r="BH473" s="193">
        <f>IF(N473="sníž. přenesená",J473,0)</f>
        <v>0</v>
      </c>
      <c r="BI473" s="193">
        <f>IF(N473="nulová",J473,0)</f>
        <v>0</v>
      </c>
      <c r="BJ473" s="20" t="s">
        <v>82</v>
      </c>
      <c r="BK473" s="193">
        <f>ROUND(I473*H473,2)</f>
        <v>0</v>
      </c>
      <c r="BL473" s="20" t="s">
        <v>166</v>
      </c>
      <c r="BM473" s="192" t="s">
        <v>1135</v>
      </c>
    </row>
    <row r="474" spans="1:65" s="2" customFormat="1" x14ac:dyDescent="0.2">
      <c r="A474" s="37"/>
      <c r="B474" s="38"/>
      <c r="C474" s="39"/>
      <c r="D474" s="194" t="s">
        <v>168</v>
      </c>
      <c r="E474" s="39"/>
      <c r="F474" s="195" t="s">
        <v>984</v>
      </c>
      <c r="G474" s="39"/>
      <c r="H474" s="39"/>
      <c r="I474" s="196"/>
      <c r="J474" s="39"/>
      <c r="K474" s="39"/>
      <c r="L474" s="42"/>
      <c r="M474" s="197"/>
      <c r="N474" s="198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20" t="s">
        <v>168</v>
      </c>
      <c r="AU474" s="20" t="s">
        <v>177</v>
      </c>
    </row>
    <row r="475" spans="1:65" s="13" customFormat="1" x14ac:dyDescent="0.2">
      <c r="B475" s="199"/>
      <c r="C475" s="200"/>
      <c r="D475" s="201" t="s">
        <v>170</v>
      </c>
      <c r="E475" s="202" t="s">
        <v>19</v>
      </c>
      <c r="F475" s="203" t="s">
        <v>985</v>
      </c>
      <c r="G475" s="200"/>
      <c r="H475" s="202" t="s">
        <v>19</v>
      </c>
      <c r="I475" s="204"/>
      <c r="J475" s="200"/>
      <c r="K475" s="200"/>
      <c r="L475" s="205"/>
      <c r="M475" s="206"/>
      <c r="N475" s="207"/>
      <c r="O475" s="207"/>
      <c r="P475" s="207"/>
      <c r="Q475" s="207"/>
      <c r="R475" s="207"/>
      <c r="S475" s="207"/>
      <c r="T475" s="208"/>
      <c r="AT475" s="209" t="s">
        <v>170</v>
      </c>
      <c r="AU475" s="209" t="s">
        <v>177</v>
      </c>
      <c r="AV475" s="13" t="s">
        <v>82</v>
      </c>
      <c r="AW475" s="13" t="s">
        <v>35</v>
      </c>
      <c r="AX475" s="13" t="s">
        <v>75</v>
      </c>
      <c r="AY475" s="209" t="s">
        <v>159</v>
      </c>
    </row>
    <row r="476" spans="1:65" s="14" customFormat="1" x14ac:dyDescent="0.2">
      <c r="B476" s="210"/>
      <c r="C476" s="211"/>
      <c r="D476" s="201" t="s">
        <v>170</v>
      </c>
      <c r="E476" s="212" t="s">
        <v>19</v>
      </c>
      <c r="F476" s="213" t="s">
        <v>82</v>
      </c>
      <c r="G476" s="211"/>
      <c r="H476" s="214">
        <v>1</v>
      </c>
      <c r="I476" s="215"/>
      <c r="J476" s="211"/>
      <c r="K476" s="211"/>
      <c r="L476" s="216"/>
      <c r="M476" s="217"/>
      <c r="N476" s="218"/>
      <c r="O476" s="218"/>
      <c r="P476" s="218"/>
      <c r="Q476" s="218"/>
      <c r="R476" s="218"/>
      <c r="S476" s="218"/>
      <c r="T476" s="219"/>
      <c r="AT476" s="220" t="s">
        <v>170</v>
      </c>
      <c r="AU476" s="220" t="s">
        <v>177</v>
      </c>
      <c r="AV476" s="14" t="s">
        <v>84</v>
      </c>
      <c r="AW476" s="14" t="s">
        <v>35</v>
      </c>
      <c r="AX476" s="14" t="s">
        <v>82</v>
      </c>
      <c r="AY476" s="220" t="s">
        <v>159</v>
      </c>
    </row>
    <row r="477" spans="1:65" s="2" customFormat="1" ht="16.5" customHeight="1" x14ac:dyDescent="0.2">
      <c r="A477" s="37"/>
      <c r="B477" s="38"/>
      <c r="C477" s="181" t="s">
        <v>761</v>
      </c>
      <c r="D477" s="181" t="s">
        <v>161</v>
      </c>
      <c r="E477" s="182" t="s">
        <v>1136</v>
      </c>
      <c r="F477" s="183" t="s">
        <v>1137</v>
      </c>
      <c r="G477" s="184" t="s">
        <v>801</v>
      </c>
      <c r="H477" s="185">
        <v>1</v>
      </c>
      <c r="I477" s="186"/>
      <c r="J477" s="187">
        <f>ROUND(I477*H477,2)</f>
        <v>0</v>
      </c>
      <c r="K477" s="183" t="s">
        <v>165</v>
      </c>
      <c r="L477" s="42"/>
      <c r="M477" s="188" t="s">
        <v>19</v>
      </c>
      <c r="N477" s="189" t="s">
        <v>46</v>
      </c>
      <c r="O477" s="67"/>
      <c r="P477" s="190">
        <f>O477*H477</f>
        <v>0</v>
      </c>
      <c r="Q477" s="190">
        <v>3.7974630000000001E-3</v>
      </c>
      <c r="R477" s="190">
        <f>Q477*H477</f>
        <v>3.7974630000000001E-3</v>
      </c>
      <c r="S477" s="190">
        <v>0</v>
      </c>
      <c r="T477" s="191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192" t="s">
        <v>166</v>
      </c>
      <c r="AT477" s="192" t="s">
        <v>161</v>
      </c>
      <c r="AU477" s="192" t="s">
        <v>177</v>
      </c>
      <c r="AY477" s="20" t="s">
        <v>159</v>
      </c>
      <c r="BE477" s="193">
        <f>IF(N477="základní",J477,0)</f>
        <v>0</v>
      </c>
      <c r="BF477" s="193">
        <f>IF(N477="snížená",J477,0)</f>
        <v>0</v>
      </c>
      <c r="BG477" s="193">
        <f>IF(N477="zákl. přenesená",J477,0)</f>
        <v>0</v>
      </c>
      <c r="BH477" s="193">
        <f>IF(N477="sníž. přenesená",J477,0)</f>
        <v>0</v>
      </c>
      <c r="BI477" s="193">
        <f>IF(N477="nulová",J477,0)</f>
        <v>0</v>
      </c>
      <c r="BJ477" s="20" t="s">
        <v>82</v>
      </c>
      <c r="BK477" s="193">
        <f>ROUND(I477*H477,2)</f>
        <v>0</v>
      </c>
      <c r="BL477" s="20" t="s">
        <v>166</v>
      </c>
      <c r="BM477" s="192" t="s">
        <v>1138</v>
      </c>
    </row>
    <row r="478" spans="1:65" s="2" customFormat="1" x14ac:dyDescent="0.2">
      <c r="A478" s="37"/>
      <c r="B478" s="38"/>
      <c r="C478" s="39"/>
      <c r="D478" s="194" t="s">
        <v>168</v>
      </c>
      <c r="E478" s="39"/>
      <c r="F478" s="195" t="s">
        <v>1139</v>
      </c>
      <c r="G478" s="39"/>
      <c r="H478" s="39"/>
      <c r="I478" s="196"/>
      <c r="J478" s="39"/>
      <c r="K478" s="39"/>
      <c r="L478" s="42"/>
      <c r="M478" s="197"/>
      <c r="N478" s="198"/>
      <c r="O478" s="67"/>
      <c r="P478" s="67"/>
      <c r="Q478" s="67"/>
      <c r="R478" s="67"/>
      <c r="S478" s="67"/>
      <c r="T478" s="68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T478" s="20" t="s">
        <v>168</v>
      </c>
      <c r="AU478" s="20" t="s">
        <v>177</v>
      </c>
    </row>
    <row r="479" spans="1:65" s="13" customFormat="1" x14ac:dyDescent="0.2">
      <c r="B479" s="199"/>
      <c r="C479" s="200"/>
      <c r="D479" s="201" t="s">
        <v>170</v>
      </c>
      <c r="E479" s="202" t="s">
        <v>19</v>
      </c>
      <c r="F479" s="203" t="s">
        <v>1140</v>
      </c>
      <c r="G479" s="200"/>
      <c r="H479" s="202" t="s">
        <v>19</v>
      </c>
      <c r="I479" s="204"/>
      <c r="J479" s="200"/>
      <c r="K479" s="200"/>
      <c r="L479" s="205"/>
      <c r="M479" s="206"/>
      <c r="N479" s="207"/>
      <c r="O479" s="207"/>
      <c r="P479" s="207"/>
      <c r="Q479" s="207"/>
      <c r="R479" s="207"/>
      <c r="S479" s="207"/>
      <c r="T479" s="208"/>
      <c r="AT479" s="209" t="s">
        <v>170</v>
      </c>
      <c r="AU479" s="209" t="s">
        <v>177</v>
      </c>
      <c r="AV479" s="13" t="s">
        <v>82</v>
      </c>
      <c r="AW479" s="13" t="s">
        <v>35</v>
      </c>
      <c r="AX479" s="13" t="s">
        <v>75</v>
      </c>
      <c r="AY479" s="209" t="s">
        <v>159</v>
      </c>
    </row>
    <row r="480" spans="1:65" s="14" customFormat="1" x14ac:dyDescent="0.2">
      <c r="B480" s="210"/>
      <c r="C480" s="211"/>
      <c r="D480" s="201" t="s">
        <v>170</v>
      </c>
      <c r="E480" s="212" t="s">
        <v>19</v>
      </c>
      <c r="F480" s="213" t="s">
        <v>903</v>
      </c>
      <c r="G480" s="211"/>
      <c r="H480" s="214">
        <v>1</v>
      </c>
      <c r="I480" s="215"/>
      <c r="J480" s="211"/>
      <c r="K480" s="211"/>
      <c r="L480" s="216"/>
      <c r="M480" s="217"/>
      <c r="N480" s="218"/>
      <c r="O480" s="218"/>
      <c r="P480" s="218"/>
      <c r="Q480" s="218"/>
      <c r="R480" s="218"/>
      <c r="S480" s="218"/>
      <c r="T480" s="219"/>
      <c r="AT480" s="220" t="s">
        <v>170</v>
      </c>
      <c r="AU480" s="220" t="s">
        <v>177</v>
      </c>
      <c r="AV480" s="14" t="s">
        <v>84</v>
      </c>
      <c r="AW480" s="14" t="s">
        <v>35</v>
      </c>
      <c r="AX480" s="14" t="s">
        <v>82</v>
      </c>
      <c r="AY480" s="220" t="s">
        <v>159</v>
      </c>
    </row>
    <row r="481" spans="1:65" s="2" customFormat="1" ht="16.5" customHeight="1" x14ac:dyDescent="0.2">
      <c r="A481" s="37"/>
      <c r="B481" s="38"/>
      <c r="C481" s="181" t="s">
        <v>1141</v>
      </c>
      <c r="D481" s="181" t="s">
        <v>161</v>
      </c>
      <c r="E481" s="182" t="s">
        <v>904</v>
      </c>
      <c r="F481" s="183" t="s">
        <v>905</v>
      </c>
      <c r="G481" s="184" t="s">
        <v>801</v>
      </c>
      <c r="H481" s="185">
        <v>2</v>
      </c>
      <c r="I481" s="186"/>
      <c r="J481" s="187">
        <f>ROUND(I481*H481,2)</f>
        <v>0</v>
      </c>
      <c r="K481" s="183" t="s">
        <v>165</v>
      </c>
      <c r="L481" s="42"/>
      <c r="M481" s="188" t="s">
        <v>19</v>
      </c>
      <c r="N481" s="189" t="s">
        <v>46</v>
      </c>
      <c r="O481" s="67"/>
      <c r="P481" s="190">
        <f>O481*H481</f>
        <v>0</v>
      </c>
      <c r="Q481" s="190">
        <v>1.5698924499999999E-2</v>
      </c>
      <c r="R481" s="190">
        <f>Q481*H481</f>
        <v>3.1397848999999999E-2</v>
      </c>
      <c r="S481" s="190">
        <v>0</v>
      </c>
      <c r="T481" s="191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92" t="s">
        <v>166</v>
      </c>
      <c r="AT481" s="192" t="s">
        <v>161</v>
      </c>
      <c r="AU481" s="192" t="s">
        <v>177</v>
      </c>
      <c r="AY481" s="20" t="s">
        <v>159</v>
      </c>
      <c r="BE481" s="193">
        <f>IF(N481="základní",J481,0)</f>
        <v>0</v>
      </c>
      <c r="BF481" s="193">
        <f>IF(N481="snížená",J481,0)</f>
        <v>0</v>
      </c>
      <c r="BG481" s="193">
        <f>IF(N481="zákl. přenesená",J481,0)</f>
        <v>0</v>
      </c>
      <c r="BH481" s="193">
        <f>IF(N481="sníž. přenesená",J481,0)</f>
        <v>0</v>
      </c>
      <c r="BI481" s="193">
        <f>IF(N481="nulová",J481,0)</f>
        <v>0</v>
      </c>
      <c r="BJ481" s="20" t="s">
        <v>82</v>
      </c>
      <c r="BK481" s="193">
        <f>ROUND(I481*H481,2)</f>
        <v>0</v>
      </c>
      <c r="BL481" s="20" t="s">
        <v>166</v>
      </c>
      <c r="BM481" s="192" t="s">
        <v>1142</v>
      </c>
    </row>
    <row r="482" spans="1:65" s="2" customFormat="1" x14ac:dyDescent="0.2">
      <c r="A482" s="37"/>
      <c r="B482" s="38"/>
      <c r="C482" s="39"/>
      <c r="D482" s="194" t="s">
        <v>168</v>
      </c>
      <c r="E482" s="39"/>
      <c r="F482" s="195" t="s">
        <v>907</v>
      </c>
      <c r="G482" s="39"/>
      <c r="H482" s="39"/>
      <c r="I482" s="196"/>
      <c r="J482" s="39"/>
      <c r="K482" s="39"/>
      <c r="L482" s="42"/>
      <c r="M482" s="197"/>
      <c r="N482" s="198"/>
      <c r="O482" s="67"/>
      <c r="P482" s="67"/>
      <c r="Q482" s="67"/>
      <c r="R482" s="67"/>
      <c r="S482" s="67"/>
      <c r="T482" s="68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T482" s="20" t="s">
        <v>168</v>
      </c>
      <c r="AU482" s="20" t="s">
        <v>177</v>
      </c>
    </row>
    <row r="483" spans="1:65" s="13" customFormat="1" x14ac:dyDescent="0.2">
      <c r="B483" s="199"/>
      <c r="C483" s="200"/>
      <c r="D483" s="201" t="s">
        <v>170</v>
      </c>
      <c r="E483" s="202" t="s">
        <v>19</v>
      </c>
      <c r="F483" s="203" t="s">
        <v>908</v>
      </c>
      <c r="G483" s="200"/>
      <c r="H483" s="202" t="s">
        <v>19</v>
      </c>
      <c r="I483" s="204"/>
      <c r="J483" s="200"/>
      <c r="K483" s="200"/>
      <c r="L483" s="205"/>
      <c r="M483" s="206"/>
      <c r="N483" s="207"/>
      <c r="O483" s="207"/>
      <c r="P483" s="207"/>
      <c r="Q483" s="207"/>
      <c r="R483" s="207"/>
      <c r="S483" s="207"/>
      <c r="T483" s="208"/>
      <c r="AT483" s="209" t="s">
        <v>170</v>
      </c>
      <c r="AU483" s="209" t="s">
        <v>177</v>
      </c>
      <c r="AV483" s="13" t="s">
        <v>82</v>
      </c>
      <c r="AW483" s="13" t="s">
        <v>35</v>
      </c>
      <c r="AX483" s="13" t="s">
        <v>75</v>
      </c>
      <c r="AY483" s="209" t="s">
        <v>159</v>
      </c>
    </row>
    <row r="484" spans="1:65" s="14" customFormat="1" x14ac:dyDescent="0.2">
      <c r="B484" s="210"/>
      <c r="C484" s="211"/>
      <c r="D484" s="201" t="s">
        <v>170</v>
      </c>
      <c r="E484" s="212" t="s">
        <v>19</v>
      </c>
      <c r="F484" s="213" t="s">
        <v>84</v>
      </c>
      <c r="G484" s="211"/>
      <c r="H484" s="214">
        <v>2</v>
      </c>
      <c r="I484" s="215"/>
      <c r="J484" s="211"/>
      <c r="K484" s="211"/>
      <c r="L484" s="216"/>
      <c r="M484" s="217"/>
      <c r="N484" s="218"/>
      <c r="O484" s="218"/>
      <c r="P484" s="218"/>
      <c r="Q484" s="218"/>
      <c r="R484" s="218"/>
      <c r="S484" s="218"/>
      <c r="T484" s="219"/>
      <c r="AT484" s="220" t="s">
        <v>170</v>
      </c>
      <c r="AU484" s="220" t="s">
        <v>177</v>
      </c>
      <c r="AV484" s="14" t="s">
        <v>84</v>
      </c>
      <c r="AW484" s="14" t="s">
        <v>35</v>
      </c>
      <c r="AX484" s="14" t="s">
        <v>82</v>
      </c>
      <c r="AY484" s="220" t="s">
        <v>159</v>
      </c>
    </row>
    <row r="485" spans="1:65" s="2" customFormat="1" ht="16.5" customHeight="1" x14ac:dyDescent="0.2">
      <c r="A485" s="37"/>
      <c r="B485" s="38"/>
      <c r="C485" s="181" t="s">
        <v>1143</v>
      </c>
      <c r="D485" s="181" t="s">
        <v>161</v>
      </c>
      <c r="E485" s="182" t="s">
        <v>1144</v>
      </c>
      <c r="F485" s="183" t="s">
        <v>1145</v>
      </c>
      <c r="G485" s="184" t="s">
        <v>801</v>
      </c>
      <c r="H485" s="185">
        <v>1</v>
      </c>
      <c r="I485" s="186"/>
      <c r="J485" s="187">
        <f>ROUND(I485*H485,2)</f>
        <v>0</v>
      </c>
      <c r="K485" s="183" t="s">
        <v>165</v>
      </c>
      <c r="L485" s="42"/>
      <c r="M485" s="188" t="s">
        <v>19</v>
      </c>
      <c r="N485" s="189" t="s">
        <v>46</v>
      </c>
      <c r="O485" s="67"/>
      <c r="P485" s="190">
        <f>O485*H485</f>
        <v>0</v>
      </c>
      <c r="Q485" s="190">
        <v>1.9367580999999998E-2</v>
      </c>
      <c r="R485" s="190">
        <f>Q485*H485</f>
        <v>1.9367580999999998E-2</v>
      </c>
      <c r="S485" s="190">
        <v>0</v>
      </c>
      <c r="T485" s="191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92" t="s">
        <v>166</v>
      </c>
      <c r="AT485" s="192" t="s">
        <v>161</v>
      </c>
      <c r="AU485" s="192" t="s">
        <v>177</v>
      </c>
      <c r="AY485" s="20" t="s">
        <v>159</v>
      </c>
      <c r="BE485" s="193">
        <f>IF(N485="základní",J485,0)</f>
        <v>0</v>
      </c>
      <c r="BF485" s="193">
        <f>IF(N485="snížená",J485,0)</f>
        <v>0</v>
      </c>
      <c r="BG485" s="193">
        <f>IF(N485="zákl. přenesená",J485,0)</f>
        <v>0</v>
      </c>
      <c r="BH485" s="193">
        <f>IF(N485="sníž. přenesená",J485,0)</f>
        <v>0</v>
      </c>
      <c r="BI485" s="193">
        <f>IF(N485="nulová",J485,0)</f>
        <v>0</v>
      </c>
      <c r="BJ485" s="20" t="s">
        <v>82</v>
      </c>
      <c r="BK485" s="193">
        <f>ROUND(I485*H485,2)</f>
        <v>0</v>
      </c>
      <c r="BL485" s="20" t="s">
        <v>166</v>
      </c>
      <c r="BM485" s="192" t="s">
        <v>1146</v>
      </c>
    </row>
    <row r="486" spans="1:65" s="2" customFormat="1" x14ac:dyDescent="0.2">
      <c r="A486" s="37"/>
      <c r="B486" s="38"/>
      <c r="C486" s="39"/>
      <c r="D486" s="194" t="s">
        <v>168</v>
      </c>
      <c r="E486" s="39"/>
      <c r="F486" s="195" t="s">
        <v>1147</v>
      </c>
      <c r="G486" s="39"/>
      <c r="H486" s="39"/>
      <c r="I486" s="196"/>
      <c r="J486" s="39"/>
      <c r="K486" s="39"/>
      <c r="L486" s="42"/>
      <c r="M486" s="197"/>
      <c r="N486" s="198"/>
      <c r="O486" s="67"/>
      <c r="P486" s="67"/>
      <c r="Q486" s="67"/>
      <c r="R486" s="67"/>
      <c r="S486" s="67"/>
      <c r="T486" s="68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T486" s="20" t="s">
        <v>168</v>
      </c>
      <c r="AU486" s="20" t="s">
        <v>177</v>
      </c>
    </row>
    <row r="487" spans="1:65" s="13" customFormat="1" x14ac:dyDescent="0.2">
      <c r="B487" s="199"/>
      <c r="C487" s="200"/>
      <c r="D487" s="201" t="s">
        <v>170</v>
      </c>
      <c r="E487" s="202" t="s">
        <v>19</v>
      </c>
      <c r="F487" s="203" t="s">
        <v>1140</v>
      </c>
      <c r="G487" s="200"/>
      <c r="H487" s="202" t="s">
        <v>19</v>
      </c>
      <c r="I487" s="204"/>
      <c r="J487" s="200"/>
      <c r="K487" s="200"/>
      <c r="L487" s="205"/>
      <c r="M487" s="206"/>
      <c r="N487" s="207"/>
      <c r="O487" s="207"/>
      <c r="P487" s="207"/>
      <c r="Q487" s="207"/>
      <c r="R487" s="207"/>
      <c r="S487" s="207"/>
      <c r="T487" s="208"/>
      <c r="AT487" s="209" t="s">
        <v>170</v>
      </c>
      <c r="AU487" s="209" t="s">
        <v>177</v>
      </c>
      <c r="AV487" s="13" t="s">
        <v>82</v>
      </c>
      <c r="AW487" s="13" t="s">
        <v>35</v>
      </c>
      <c r="AX487" s="13" t="s">
        <v>75</v>
      </c>
      <c r="AY487" s="209" t="s">
        <v>159</v>
      </c>
    </row>
    <row r="488" spans="1:65" s="14" customFormat="1" x14ac:dyDescent="0.2">
      <c r="B488" s="210"/>
      <c r="C488" s="211"/>
      <c r="D488" s="201" t="s">
        <v>170</v>
      </c>
      <c r="E488" s="212" t="s">
        <v>19</v>
      </c>
      <c r="F488" s="213" t="s">
        <v>82</v>
      </c>
      <c r="G488" s="211"/>
      <c r="H488" s="214">
        <v>1</v>
      </c>
      <c r="I488" s="215"/>
      <c r="J488" s="211"/>
      <c r="K488" s="211"/>
      <c r="L488" s="216"/>
      <c r="M488" s="217"/>
      <c r="N488" s="218"/>
      <c r="O488" s="218"/>
      <c r="P488" s="218"/>
      <c r="Q488" s="218"/>
      <c r="R488" s="218"/>
      <c r="S488" s="218"/>
      <c r="T488" s="219"/>
      <c r="AT488" s="220" t="s">
        <v>170</v>
      </c>
      <c r="AU488" s="220" t="s">
        <v>177</v>
      </c>
      <c r="AV488" s="14" t="s">
        <v>84</v>
      </c>
      <c r="AW488" s="14" t="s">
        <v>35</v>
      </c>
      <c r="AX488" s="14" t="s">
        <v>82</v>
      </c>
      <c r="AY488" s="220" t="s">
        <v>159</v>
      </c>
    </row>
    <row r="489" spans="1:65" s="2" customFormat="1" ht="16.5" customHeight="1" x14ac:dyDescent="0.2">
      <c r="A489" s="37"/>
      <c r="B489" s="38"/>
      <c r="C489" s="181" t="s">
        <v>1148</v>
      </c>
      <c r="D489" s="181" t="s">
        <v>161</v>
      </c>
      <c r="E489" s="182" t="s">
        <v>1149</v>
      </c>
      <c r="F489" s="183" t="s">
        <v>1150</v>
      </c>
      <c r="G489" s="184" t="s">
        <v>364</v>
      </c>
      <c r="H489" s="185">
        <v>1</v>
      </c>
      <c r="I489" s="186"/>
      <c r="J489" s="187">
        <f>ROUND(I489*H489,2)</f>
        <v>0</v>
      </c>
      <c r="K489" s="183" t="s">
        <v>165</v>
      </c>
      <c r="L489" s="42"/>
      <c r="M489" s="188" t="s">
        <v>19</v>
      </c>
      <c r="N489" s="189" t="s">
        <v>46</v>
      </c>
      <c r="O489" s="67"/>
      <c r="P489" s="190">
        <f>O489*H489</f>
        <v>0</v>
      </c>
      <c r="Q489" s="190">
        <v>5.2957000000000004E-4</v>
      </c>
      <c r="R489" s="190">
        <f>Q489*H489</f>
        <v>5.2957000000000004E-4</v>
      </c>
      <c r="S489" s="190">
        <v>0</v>
      </c>
      <c r="T489" s="191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92" t="s">
        <v>166</v>
      </c>
      <c r="AT489" s="192" t="s">
        <v>161</v>
      </c>
      <c r="AU489" s="192" t="s">
        <v>177</v>
      </c>
      <c r="AY489" s="20" t="s">
        <v>159</v>
      </c>
      <c r="BE489" s="193">
        <f>IF(N489="základní",J489,0)</f>
        <v>0</v>
      </c>
      <c r="BF489" s="193">
        <f>IF(N489="snížená",J489,0)</f>
        <v>0</v>
      </c>
      <c r="BG489" s="193">
        <f>IF(N489="zákl. přenesená",J489,0)</f>
        <v>0</v>
      </c>
      <c r="BH489" s="193">
        <f>IF(N489="sníž. přenesená",J489,0)</f>
        <v>0</v>
      </c>
      <c r="BI489" s="193">
        <f>IF(N489="nulová",J489,0)</f>
        <v>0</v>
      </c>
      <c r="BJ489" s="20" t="s">
        <v>82</v>
      </c>
      <c r="BK489" s="193">
        <f>ROUND(I489*H489,2)</f>
        <v>0</v>
      </c>
      <c r="BL489" s="20" t="s">
        <v>166</v>
      </c>
      <c r="BM489" s="192" t="s">
        <v>1151</v>
      </c>
    </row>
    <row r="490" spans="1:65" s="2" customFormat="1" x14ac:dyDescent="0.2">
      <c r="A490" s="37"/>
      <c r="B490" s="38"/>
      <c r="C490" s="39"/>
      <c r="D490" s="194" t="s">
        <v>168</v>
      </c>
      <c r="E490" s="39"/>
      <c r="F490" s="195" t="s">
        <v>1152</v>
      </c>
      <c r="G490" s="39"/>
      <c r="H490" s="39"/>
      <c r="I490" s="196"/>
      <c r="J490" s="39"/>
      <c r="K490" s="39"/>
      <c r="L490" s="42"/>
      <c r="M490" s="197"/>
      <c r="N490" s="198"/>
      <c r="O490" s="67"/>
      <c r="P490" s="67"/>
      <c r="Q490" s="67"/>
      <c r="R490" s="67"/>
      <c r="S490" s="67"/>
      <c r="T490" s="68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T490" s="20" t="s">
        <v>168</v>
      </c>
      <c r="AU490" s="20" t="s">
        <v>177</v>
      </c>
    </row>
    <row r="491" spans="1:65" s="13" customFormat="1" x14ac:dyDescent="0.2">
      <c r="B491" s="199"/>
      <c r="C491" s="200"/>
      <c r="D491" s="201" t="s">
        <v>170</v>
      </c>
      <c r="E491" s="202" t="s">
        <v>19</v>
      </c>
      <c r="F491" s="203" t="s">
        <v>1153</v>
      </c>
      <c r="G491" s="200"/>
      <c r="H491" s="202" t="s">
        <v>19</v>
      </c>
      <c r="I491" s="204"/>
      <c r="J491" s="200"/>
      <c r="K491" s="200"/>
      <c r="L491" s="205"/>
      <c r="M491" s="206"/>
      <c r="N491" s="207"/>
      <c r="O491" s="207"/>
      <c r="P491" s="207"/>
      <c r="Q491" s="207"/>
      <c r="R491" s="207"/>
      <c r="S491" s="207"/>
      <c r="T491" s="208"/>
      <c r="AT491" s="209" t="s">
        <v>170</v>
      </c>
      <c r="AU491" s="209" t="s">
        <v>177</v>
      </c>
      <c r="AV491" s="13" t="s">
        <v>82</v>
      </c>
      <c r="AW491" s="13" t="s">
        <v>35</v>
      </c>
      <c r="AX491" s="13" t="s">
        <v>75</v>
      </c>
      <c r="AY491" s="209" t="s">
        <v>159</v>
      </c>
    </row>
    <row r="492" spans="1:65" s="14" customFormat="1" x14ac:dyDescent="0.2">
      <c r="B492" s="210"/>
      <c r="C492" s="211"/>
      <c r="D492" s="201" t="s">
        <v>170</v>
      </c>
      <c r="E492" s="212" t="s">
        <v>19</v>
      </c>
      <c r="F492" s="213" t="s">
        <v>82</v>
      </c>
      <c r="G492" s="211"/>
      <c r="H492" s="214">
        <v>1</v>
      </c>
      <c r="I492" s="215"/>
      <c r="J492" s="211"/>
      <c r="K492" s="211"/>
      <c r="L492" s="216"/>
      <c r="M492" s="217"/>
      <c r="N492" s="218"/>
      <c r="O492" s="218"/>
      <c r="P492" s="218"/>
      <c r="Q492" s="218"/>
      <c r="R492" s="218"/>
      <c r="S492" s="218"/>
      <c r="T492" s="219"/>
      <c r="AT492" s="220" t="s">
        <v>170</v>
      </c>
      <c r="AU492" s="220" t="s">
        <v>177</v>
      </c>
      <c r="AV492" s="14" t="s">
        <v>84</v>
      </c>
      <c r="AW492" s="14" t="s">
        <v>35</v>
      </c>
      <c r="AX492" s="14" t="s">
        <v>82</v>
      </c>
      <c r="AY492" s="220" t="s">
        <v>159</v>
      </c>
    </row>
    <row r="493" spans="1:65" s="2" customFormat="1" ht="16.5" customHeight="1" x14ac:dyDescent="0.2">
      <c r="A493" s="37"/>
      <c r="B493" s="38"/>
      <c r="C493" s="181" t="s">
        <v>1154</v>
      </c>
      <c r="D493" s="181" t="s">
        <v>161</v>
      </c>
      <c r="E493" s="182" t="s">
        <v>1155</v>
      </c>
      <c r="F493" s="183" t="s">
        <v>1156</v>
      </c>
      <c r="G493" s="184" t="s">
        <v>364</v>
      </c>
      <c r="H493" s="185">
        <v>1</v>
      </c>
      <c r="I493" s="186"/>
      <c r="J493" s="187">
        <f>ROUND(I493*H493,2)</f>
        <v>0</v>
      </c>
      <c r="K493" s="183" t="s">
        <v>165</v>
      </c>
      <c r="L493" s="42"/>
      <c r="M493" s="188" t="s">
        <v>19</v>
      </c>
      <c r="N493" s="189" t="s">
        <v>46</v>
      </c>
      <c r="O493" s="67"/>
      <c r="P493" s="190">
        <f>O493*H493</f>
        <v>0</v>
      </c>
      <c r="Q493" s="190">
        <v>6.9957000000000005E-4</v>
      </c>
      <c r="R493" s="190">
        <f>Q493*H493</f>
        <v>6.9957000000000005E-4</v>
      </c>
      <c r="S493" s="190">
        <v>0</v>
      </c>
      <c r="T493" s="191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192" t="s">
        <v>166</v>
      </c>
      <c r="AT493" s="192" t="s">
        <v>161</v>
      </c>
      <c r="AU493" s="192" t="s">
        <v>177</v>
      </c>
      <c r="AY493" s="20" t="s">
        <v>159</v>
      </c>
      <c r="BE493" s="193">
        <f>IF(N493="základní",J493,0)</f>
        <v>0</v>
      </c>
      <c r="BF493" s="193">
        <f>IF(N493="snížená",J493,0)</f>
        <v>0</v>
      </c>
      <c r="BG493" s="193">
        <f>IF(N493="zákl. přenesená",J493,0)</f>
        <v>0</v>
      </c>
      <c r="BH493" s="193">
        <f>IF(N493="sníž. přenesená",J493,0)</f>
        <v>0</v>
      </c>
      <c r="BI493" s="193">
        <f>IF(N493="nulová",J493,0)</f>
        <v>0</v>
      </c>
      <c r="BJ493" s="20" t="s">
        <v>82</v>
      </c>
      <c r="BK493" s="193">
        <f>ROUND(I493*H493,2)</f>
        <v>0</v>
      </c>
      <c r="BL493" s="20" t="s">
        <v>166</v>
      </c>
      <c r="BM493" s="192" t="s">
        <v>1157</v>
      </c>
    </row>
    <row r="494" spans="1:65" s="2" customFormat="1" x14ac:dyDescent="0.2">
      <c r="A494" s="37"/>
      <c r="B494" s="38"/>
      <c r="C494" s="39"/>
      <c r="D494" s="194" t="s">
        <v>168</v>
      </c>
      <c r="E494" s="39"/>
      <c r="F494" s="195" t="s">
        <v>1158</v>
      </c>
      <c r="G494" s="39"/>
      <c r="H494" s="39"/>
      <c r="I494" s="196"/>
      <c r="J494" s="39"/>
      <c r="K494" s="39"/>
      <c r="L494" s="42"/>
      <c r="M494" s="197"/>
      <c r="N494" s="198"/>
      <c r="O494" s="67"/>
      <c r="P494" s="67"/>
      <c r="Q494" s="67"/>
      <c r="R494" s="67"/>
      <c r="S494" s="67"/>
      <c r="T494" s="68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T494" s="20" t="s">
        <v>168</v>
      </c>
      <c r="AU494" s="20" t="s">
        <v>177</v>
      </c>
    </row>
    <row r="495" spans="1:65" s="13" customFormat="1" x14ac:dyDescent="0.2">
      <c r="B495" s="199"/>
      <c r="C495" s="200"/>
      <c r="D495" s="201" t="s">
        <v>170</v>
      </c>
      <c r="E495" s="202" t="s">
        <v>19</v>
      </c>
      <c r="F495" s="203" t="s">
        <v>1159</v>
      </c>
      <c r="G495" s="200"/>
      <c r="H495" s="202" t="s">
        <v>19</v>
      </c>
      <c r="I495" s="204"/>
      <c r="J495" s="200"/>
      <c r="K495" s="200"/>
      <c r="L495" s="205"/>
      <c r="M495" s="206"/>
      <c r="N495" s="207"/>
      <c r="O495" s="207"/>
      <c r="P495" s="207"/>
      <c r="Q495" s="207"/>
      <c r="R495" s="207"/>
      <c r="S495" s="207"/>
      <c r="T495" s="208"/>
      <c r="AT495" s="209" t="s">
        <v>170</v>
      </c>
      <c r="AU495" s="209" t="s">
        <v>177</v>
      </c>
      <c r="AV495" s="13" t="s">
        <v>82</v>
      </c>
      <c r="AW495" s="13" t="s">
        <v>35</v>
      </c>
      <c r="AX495" s="13" t="s">
        <v>75</v>
      </c>
      <c r="AY495" s="209" t="s">
        <v>159</v>
      </c>
    </row>
    <row r="496" spans="1:65" s="14" customFormat="1" x14ac:dyDescent="0.2">
      <c r="B496" s="210"/>
      <c r="C496" s="211"/>
      <c r="D496" s="201" t="s">
        <v>170</v>
      </c>
      <c r="E496" s="212" t="s">
        <v>19</v>
      </c>
      <c r="F496" s="213" t="s">
        <v>82</v>
      </c>
      <c r="G496" s="211"/>
      <c r="H496" s="214">
        <v>1</v>
      </c>
      <c r="I496" s="215"/>
      <c r="J496" s="211"/>
      <c r="K496" s="211"/>
      <c r="L496" s="216"/>
      <c r="M496" s="217"/>
      <c r="N496" s="218"/>
      <c r="O496" s="218"/>
      <c r="P496" s="218"/>
      <c r="Q496" s="218"/>
      <c r="R496" s="218"/>
      <c r="S496" s="218"/>
      <c r="T496" s="219"/>
      <c r="AT496" s="220" t="s">
        <v>170</v>
      </c>
      <c r="AU496" s="220" t="s">
        <v>177</v>
      </c>
      <c r="AV496" s="14" t="s">
        <v>84</v>
      </c>
      <c r="AW496" s="14" t="s">
        <v>35</v>
      </c>
      <c r="AX496" s="14" t="s">
        <v>82</v>
      </c>
      <c r="AY496" s="220" t="s">
        <v>159</v>
      </c>
    </row>
    <row r="497" spans="1:65" s="2" customFormat="1" ht="16.5" customHeight="1" x14ac:dyDescent="0.2">
      <c r="A497" s="37"/>
      <c r="B497" s="38"/>
      <c r="C497" s="181" t="s">
        <v>1160</v>
      </c>
      <c r="D497" s="181" t="s">
        <v>161</v>
      </c>
      <c r="E497" s="182" t="s">
        <v>958</v>
      </c>
      <c r="F497" s="183" t="s">
        <v>959</v>
      </c>
      <c r="G497" s="184" t="s">
        <v>364</v>
      </c>
      <c r="H497" s="185">
        <v>1</v>
      </c>
      <c r="I497" s="186"/>
      <c r="J497" s="187">
        <f>ROUND(I497*H497,2)</f>
        <v>0</v>
      </c>
      <c r="K497" s="183" t="s">
        <v>165</v>
      </c>
      <c r="L497" s="42"/>
      <c r="M497" s="188" t="s">
        <v>19</v>
      </c>
      <c r="N497" s="189" t="s">
        <v>46</v>
      </c>
      <c r="O497" s="67"/>
      <c r="P497" s="190">
        <f>O497*H497</f>
        <v>0</v>
      </c>
      <c r="Q497" s="190">
        <v>7.7957000000000005E-4</v>
      </c>
      <c r="R497" s="190">
        <f>Q497*H497</f>
        <v>7.7957000000000005E-4</v>
      </c>
      <c r="S497" s="190">
        <v>0</v>
      </c>
      <c r="T497" s="191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192" t="s">
        <v>166</v>
      </c>
      <c r="AT497" s="192" t="s">
        <v>161</v>
      </c>
      <c r="AU497" s="192" t="s">
        <v>177</v>
      </c>
      <c r="AY497" s="20" t="s">
        <v>159</v>
      </c>
      <c r="BE497" s="193">
        <f>IF(N497="základní",J497,0)</f>
        <v>0</v>
      </c>
      <c r="BF497" s="193">
        <f>IF(N497="snížená",J497,0)</f>
        <v>0</v>
      </c>
      <c r="BG497" s="193">
        <f>IF(N497="zákl. přenesená",J497,0)</f>
        <v>0</v>
      </c>
      <c r="BH497" s="193">
        <f>IF(N497="sníž. přenesená",J497,0)</f>
        <v>0</v>
      </c>
      <c r="BI497" s="193">
        <f>IF(N497="nulová",J497,0)</f>
        <v>0</v>
      </c>
      <c r="BJ497" s="20" t="s">
        <v>82</v>
      </c>
      <c r="BK497" s="193">
        <f>ROUND(I497*H497,2)</f>
        <v>0</v>
      </c>
      <c r="BL497" s="20" t="s">
        <v>166</v>
      </c>
      <c r="BM497" s="192" t="s">
        <v>1161</v>
      </c>
    </row>
    <row r="498" spans="1:65" s="2" customFormat="1" x14ac:dyDescent="0.2">
      <c r="A498" s="37"/>
      <c r="B498" s="38"/>
      <c r="C498" s="39"/>
      <c r="D498" s="194" t="s">
        <v>168</v>
      </c>
      <c r="E498" s="39"/>
      <c r="F498" s="195" t="s">
        <v>961</v>
      </c>
      <c r="G498" s="39"/>
      <c r="H498" s="39"/>
      <c r="I498" s="196"/>
      <c r="J498" s="39"/>
      <c r="K498" s="39"/>
      <c r="L498" s="42"/>
      <c r="M498" s="197"/>
      <c r="N498" s="198"/>
      <c r="O498" s="67"/>
      <c r="P498" s="67"/>
      <c r="Q498" s="67"/>
      <c r="R498" s="67"/>
      <c r="S498" s="67"/>
      <c r="T498" s="68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T498" s="20" t="s">
        <v>168</v>
      </c>
      <c r="AU498" s="20" t="s">
        <v>177</v>
      </c>
    </row>
    <row r="499" spans="1:65" s="13" customFormat="1" x14ac:dyDescent="0.2">
      <c r="B499" s="199"/>
      <c r="C499" s="200"/>
      <c r="D499" s="201" t="s">
        <v>170</v>
      </c>
      <c r="E499" s="202" t="s">
        <v>19</v>
      </c>
      <c r="F499" s="203" t="s">
        <v>962</v>
      </c>
      <c r="G499" s="200"/>
      <c r="H499" s="202" t="s">
        <v>19</v>
      </c>
      <c r="I499" s="204"/>
      <c r="J499" s="200"/>
      <c r="K499" s="200"/>
      <c r="L499" s="205"/>
      <c r="M499" s="206"/>
      <c r="N499" s="207"/>
      <c r="O499" s="207"/>
      <c r="P499" s="207"/>
      <c r="Q499" s="207"/>
      <c r="R499" s="207"/>
      <c r="S499" s="207"/>
      <c r="T499" s="208"/>
      <c r="AT499" s="209" t="s">
        <v>170</v>
      </c>
      <c r="AU499" s="209" t="s">
        <v>177</v>
      </c>
      <c r="AV499" s="13" t="s">
        <v>82</v>
      </c>
      <c r="AW499" s="13" t="s">
        <v>35</v>
      </c>
      <c r="AX499" s="13" t="s">
        <v>75</v>
      </c>
      <c r="AY499" s="209" t="s">
        <v>159</v>
      </c>
    </row>
    <row r="500" spans="1:65" s="14" customFormat="1" x14ac:dyDescent="0.2">
      <c r="B500" s="210"/>
      <c r="C500" s="211"/>
      <c r="D500" s="201" t="s">
        <v>170</v>
      </c>
      <c r="E500" s="212" t="s">
        <v>19</v>
      </c>
      <c r="F500" s="213" t="s">
        <v>82</v>
      </c>
      <c r="G500" s="211"/>
      <c r="H500" s="214">
        <v>1</v>
      </c>
      <c r="I500" s="215"/>
      <c r="J500" s="211"/>
      <c r="K500" s="211"/>
      <c r="L500" s="216"/>
      <c r="M500" s="217"/>
      <c r="N500" s="218"/>
      <c r="O500" s="218"/>
      <c r="P500" s="218"/>
      <c r="Q500" s="218"/>
      <c r="R500" s="218"/>
      <c r="S500" s="218"/>
      <c r="T500" s="219"/>
      <c r="AT500" s="220" t="s">
        <v>170</v>
      </c>
      <c r="AU500" s="220" t="s">
        <v>177</v>
      </c>
      <c r="AV500" s="14" t="s">
        <v>84</v>
      </c>
      <c r="AW500" s="14" t="s">
        <v>35</v>
      </c>
      <c r="AX500" s="14" t="s">
        <v>82</v>
      </c>
      <c r="AY500" s="220" t="s">
        <v>159</v>
      </c>
    </row>
    <row r="501" spans="1:65" s="2" customFormat="1" ht="16.5" customHeight="1" x14ac:dyDescent="0.2">
      <c r="A501" s="37"/>
      <c r="B501" s="38"/>
      <c r="C501" s="181" t="s">
        <v>1162</v>
      </c>
      <c r="D501" s="181" t="s">
        <v>161</v>
      </c>
      <c r="E501" s="182" t="s">
        <v>1163</v>
      </c>
      <c r="F501" s="183" t="s">
        <v>936</v>
      </c>
      <c r="G501" s="184" t="s">
        <v>364</v>
      </c>
      <c r="H501" s="185">
        <v>1</v>
      </c>
      <c r="I501" s="186"/>
      <c r="J501" s="187">
        <f>ROUND(I501*H501,2)</f>
        <v>0</v>
      </c>
      <c r="K501" s="183" t="s">
        <v>19</v>
      </c>
      <c r="L501" s="42"/>
      <c r="M501" s="188" t="s">
        <v>19</v>
      </c>
      <c r="N501" s="189" t="s">
        <v>46</v>
      </c>
      <c r="O501" s="67"/>
      <c r="P501" s="190">
        <f>O501*H501</f>
        <v>0</v>
      </c>
      <c r="Q501" s="190">
        <v>0</v>
      </c>
      <c r="R501" s="190">
        <f>Q501*H501</f>
        <v>0</v>
      </c>
      <c r="S501" s="190">
        <v>0</v>
      </c>
      <c r="T501" s="191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192" t="s">
        <v>166</v>
      </c>
      <c r="AT501" s="192" t="s">
        <v>161</v>
      </c>
      <c r="AU501" s="192" t="s">
        <v>177</v>
      </c>
      <c r="AY501" s="20" t="s">
        <v>159</v>
      </c>
      <c r="BE501" s="193">
        <f>IF(N501="základní",J501,0)</f>
        <v>0</v>
      </c>
      <c r="BF501" s="193">
        <f>IF(N501="snížená",J501,0)</f>
        <v>0</v>
      </c>
      <c r="BG501" s="193">
        <f>IF(N501="zákl. přenesená",J501,0)</f>
        <v>0</v>
      </c>
      <c r="BH501" s="193">
        <f>IF(N501="sníž. přenesená",J501,0)</f>
        <v>0</v>
      </c>
      <c r="BI501" s="193">
        <f>IF(N501="nulová",J501,0)</f>
        <v>0</v>
      </c>
      <c r="BJ501" s="20" t="s">
        <v>82</v>
      </c>
      <c r="BK501" s="193">
        <f>ROUND(I501*H501,2)</f>
        <v>0</v>
      </c>
      <c r="BL501" s="20" t="s">
        <v>166</v>
      </c>
      <c r="BM501" s="192" t="s">
        <v>1164</v>
      </c>
    </row>
    <row r="502" spans="1:65" s="2" customFormat="1" ht="16.5" customHeight="1" x14ac:dyDescent="0.2">
      <c r="A502" s="37"/>
      <c r="B502" s="38"/>
      <c r="C502" s="181" t="s">
        <v>1165</v>
      </c>
      <c r="D502" s="181" t="s">
        <v>161</v>
      </c>
      <c r="E502" s="182" t="s">
        <v>1166</v>
      </c>
      <c r="F502" s="183" t="s">
        <v>1167</v>
      </c>
      <c r="G502" s="184" t="s">
        <v>364</v>
      </c>
      <c r="H502" s="185">
        <v>1</v>
      </c>
      <c r="I502" s="186"/>
      <c r="J502" s="187">
        <f>ROUND(I502*H502,2)</f>
        <v>0</v>
      </c>
      <c r="K502" s="183" t="s">
        <v>19</v>
      </c>
      <c r="L502" s="42"/>
      <c r="M502" s="188" t="s">
        <v>19</v>
      </c>
      <c r="N502" s="189" t="s">
        <v>46</v>
      </c>
      <c r="O502" s="67"/>
      <c r="P502" s="190">
        <f>O502*H502</f>
        <v>0</v>
      </c>
      <c r="Q502" s="190">
        <v>0</v>
      </c>
      <c r="R502" s="190">
        <f>Q502*H502</f>
        <v>0</v>
      </c>
      <c r="S502" s="190">
        <v>0</v>
      </c>
      <c r="T502" s="191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192" t="s">
        <v>166</v>
      </c>
      <c r="AT502" s="192" t="s">
        <v>161</v>
      </c>
      <c r="AU502" s="192" t="s">
        <v>177</v>
      </c>
      <c r="AY502" s="20" t="s">
        <v>159</v>
      </c>
      <c r="BE502" s="193">
        <f>IF(N502="základní",J502,0)</f>
        <v>0</v>
      </c>
      <c r="BF502" s="193">
        <f>IF(N502="snížená",J502,0)</f>
        <v>0</v>
      </c>
      <c r="BG502" s="193">
        <f>IF(N502="zákl. přenesená",J502,0)</f>
        <v>0</v>
      </c>
      <c r="BH502" s="193">
        <f>IF(N502="sníž. přenesená",J502,0)</f>
        <v>0</v>
      </c>
      <c r="BI502" s="193">
        <f>IF(N502="nulová",J502,0)</f>
        <v>0</v>
      </c>
      <c r="BJ502" s="20" t="s">
        <v>82</v>
      </c>
      <c r="BK502" s="193">
        <f>ROUND(I502*H502,2)</f>
        <v>0</v>
      </c>
      <c r="BL502" s="20" t="s">
        <v>166</v>
      </c>
      <c r="BM502" s="192" t="s">
        <v>1168</v>
      </c>
    </row>
    <row r="503" spans="1:65" s="2" customFormat="1" ht="16.5" customHeight="1" x14ac:dyDescent="0.2">
      <c r="A503" s="37"/>
      <c r="B503" s="38"/>
      <c r="C503" s="181" t="s">
        <v>1169</v>
      </c>
      <c r="D503" s="181" t="s">
        <v>161</v>
      </c>
      <c r="E503" s="182" t="s">
        <v>1170</v>
      </c>
      <c r="F503" s="183" t="s">
        <v>1171</v>
      </c>
      <c r="G503" s="184" t="s">
        <v>364</v>
      </c>
      <c r="H503" s="185">
        <v>1</v>
      </c>
      <c r="I503" s="186"/>
      <c r="J503" s="187">
        <f>ROUND(I503*H503,2)</f>
        <v>0</v>
      </c>
      <c r="K503" s="183" t="s">
        <v>19</v>
      </c>
      <c r="L503" s="42"/>
      <c r="M503" s="188" t="s">
        <v>19</v>
      </c>
      <c r="N503" s="189" t="s">
        <v>46</v>
      </c>
      <c r="O503" s="67"/>
      <c r="P503" s="190">
        <f>O503*H503</f>
        <v>0</v>
      </c>
      <c r="Q503" s="190">
        <v>0</v>
      </c>
      <c r="R503" s="190">
        <f>Q503*H503</f>
        <v>0</v>
      </c>
      <c r="S503" s="190">
        <v>0</v>
      </c>
      <c r="T503" s="191">
        <f>S503*H503</f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192" t="s">
        <v>166</v>
      </c>
      <c r="AT503" s="192" t="s">
        <v>161</v>
      </c>
      <c r="AU503" s="192" t="s">
        <v>177</v>
      </c>
      <c r="AY503" s="20" t="s">
        <v>159</v>
      </c>
      <c r="BE503" s="193">
        <f>IF(N503="základní",J503,0)</f>
        <v>0</v>
      </c>
      <c r="BF503" s="193">
        <f>IF(N503="snížená",J503,0)</f>
        <v>0</v>
      </c>
      <c r="BG503" s="193">
        <f>IF(N503="zákl. přenesená",J503,0)</f>
        <v>0</v>
      </c>
      <c r="BH503" s="193">
        <f>IF(N503="sníž. přenesená",J503,0)</f>
        <v>0</v>
      </c>
      <c r="BI503" s="193">
        <f>IF(N503="nulová",J503,0)</f>
        <v>0</v>
      </c>
      <c r="BJ503" s="20" t="s">
        <v>82</v>
      </c>
      <c r="BK503" s="193">
        <f>ROUND(I503*H503,2)</f>
        <v>0</v>
      </c>
      <c r="BL503" s="20" t="s">
        <v>166</v>
      </c>
      <c r="BM503" s="192" t="s">
        <v>1172</v>
      </c>
    </row>
    <row r="504" spans="1:65" s="2" customFormat="1" ht="24.2" customHeight="1" x14ac:dyDescent="0.2">
      <c r="A504" s="37"/>
      <c r="B504" s="38"/>
      <c r="C504" s="181" t="s">
        <v>1068</v>
      </c>
      <c r="D504" s="181" t="s">
        <v>161</v>
      </c>
      <c r="E504" s="182" t="s">
        <v>913</v>
      </c>
      <c r="F504" s="183" t="s">
        <v>914</v>
      </c>
      <c r="G504" s="184" t="s">
        <v>801</v>
      </c>
      <c r="H504" s="185">
        <v>1</v>
      </c>
      <c r="I504" s="186"/>
      <c r="J504" s="187">
        <f>ROUND(I504*H504,2)</f>
        <v>0</v>
      </c>
      <c r="K504" s="183" t="s">
        <v>165</v>
      </c>
      <c r="L504" s="42"/>
      <c r="M504" s="188" t="s">
        <v>19</v>
      </c>
      <c r="N504" s="189" t="s">
        <v>46</v>
      </c>
      <c r="O504" s="67"/>
      <c r="P504" s="190">
        <f>O504*H504</f>
        <v>0</v>
      </c>
      <c r="Q504" s="190">
        <v>1.23348025E-2</v>
      </c>
      <c r="R504" s="190">
        <f>Q504*H504</f>
        <v>1.23348025E-2</v>
      </c>
      <c r="S504" s="190">
        <v>0</v>
      </c>
      <c r="T504" s="191">
        <f>S504*H504</f>
        <v>0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192" t="s">
        <v>166</v>
      </c>
      <c r="AT504" s="192" t="s">
        <v>161</v>
      </c>
      <c r="AU504" s="192" t="s">
        <v>177</v>
      </c>
      <c r="AY504" s="20" t="s">
        <v>159</v>
      </c>
      <c r="BE504" s="193">
        <f>IF(N504="základní",J504,0)</f>
        <v>0</v>
      </c>
      <c r="BF504" s="193">
        <f>IF(N504="snížená",J504,0)</f>
        <v>0</v>
      </c>
      <c r="BG504" s="193">
        <f>IF(N504="zákl. přenesená",J504,0)</f>
        <v>0</v>
      </c>
      <c r="BH504" s="193">
        <f>IF(N504="sníž. přenesená",J504,0)</f>
        <v>0</v>
      </c>
      <c r="BI504" s="193">
        <f>IF(N504="nulová",J504,0)</f>
        <v>0</v>
      </c>
      <c r="BJ504" s="20" t="s">
        <v>82</v>
      </c>
      <c r="BK504" s="193">
        <f>ROUND(I504*H504,2)</f>
        <v>0</v>
      </c>
      <c r="BL504" s="20" t="s">
        <v>166</v>
      </c>
      <c r="BM504" s="192" t="s">
        <v>1173</v>
      </c>
    </row>
    <row r="505" spans="1:65" s="2" customFormat="1" x14ac:dyDescent="0.2">
      <c r="A505" s="37"/>
      <c r="B505" s="38"/>
      <c r="C505" s="39"/>
      <c r="D505" s="194" t="s">
        <v>168</v>
      </c>
      <c r="E505" s="39"/>
      <c r="F505" s="195" t="s">
        <v>916</v>
      </c>
      <c r="G505" s="39"/>
      <c r="H505" s="39"/>
      <c r="I505" s="196"/>
      <c r="J505" s="39"/>
      <c r="K505" s="39"/>
      <c r="L505" s="42"/>
      <c r="M505" s="197"/>
      <c r="N505" s="198"/>
      <c r="O505" s="67"/>
      <c r="P505" s="67"/>
      <c r="Q505" s="67"/>
      <c r="R505" s="67"/>
      <c r="S505" s="67"/>
      <c r="T505" s="68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T505" s="20" t="s">
        <v>168</v>
      </c>
      <c r="AU505" s="20" t="s">
        <v>177</v>
      </c>
    </row>
    <row r="506" spans="1:65" s="13" customFormat="1" ht="22.5" x14ac:dyDescent="0.2">
      <c r="B506" s="199"/>
      <c r="C506" s="200"/>
      <c r="D506" s="201" t="s">
        <v>170</v>
      </c>
      <c r="E506" s="202" t="s">
        <v>19</v>
      </c>
      <c r="F506" s="203" t="s">
        <v>1174</v>
      </c>
      <c r="G506" s="200"/>
      <c r="H506" s="202" t="s">
        <v>19</v>
      </c>
      <c r="I506" s="204"/>
      <c r="J506" s="200"/>
      <c r="K506" s="200"/>
      <c r="L506" s="205"/>
      <c r="M506" s="206"/>
      <c r="N506" s="207"/>
      <c r="O506" s="207"/>
      <c r="P506" s="207"/>
      <c r="Q506" s="207"/>
      <c r="R506" s="207"/>
      <c r="S506" s="207"/>
      <c r="T506" s="208"/>
      <c r="AT506" s="209" t="s">
        <v>170</v>
      </c>
      <c r="AU506" s="209" t="s">
        <v>177</v>
      </c>
      <c r="AV506" s="13" t="s">
        <v>82</v>
      </c>
      <c r="AW506" s="13" t="s">
        <v>35</v>
      </c>
      <c r="AX506" s="13" t="s">
        <v>75</v>
      </c>
      <c r="AY506" s="209" t="s">
        <v>159</v>
      </c>
    </row>
    <row r="507" spans="1:65" s="13" customFormat="1" x14ac:dyDescent="0.2">
      <c r="B507" s="199"/>
      <c r="C507" s="200"/>
      <c r="D507" s="201" t="s">
        <v>170</v>
      </c>
      <c r="E507" s="202" t="s">
        <v>19</v>
      </c>
      <c r="F507" s="203" t="s">
        <v>918</v>
      </c>
      <c r="G507" s="200"/>
      <c r="H507" s="202" t="s">
        <v>19</v>
      </c>
      <c r="I507" s="204"/>
      <c r="J507" s="200"/>
      <c r="K507" s="200"/>
      <c r="L507" s="205"/>
      <c r="M507" s="206"/>
      <c r="N507" s="207"/>
      <c r="O507" s="207"/>
      <c r="P507" s="207"/>
      <c r="Q507" s="207"/>
      <c r="R507" s="207"/>
      <c r="S507" s="207"/>
      <c r="T507" s="208"/>
      <c r="AT507" s="209" t="s">
        <v>170</v>
      </c>
      <c r="AU507" s="209" t="s">
        <v>177</v>
      </c>
      <c r="AV507" s="13" t="s">
        <v>82</v>
      </c>
      <c r="AW507" s="13" t="s">
        <v>35</v>
      </c>
      <c r="AX507" s="13" t="s">
        <v>75</v>
      </c>
      <c r="AY507" s="209" t="s">
        <v>159</v>
      </c>
    </row>
    <row r="508" spans="1:65" s="14" customFormat="1" x14ac:dyDescent="0.2">
      <c r="B508" s="210"/>
      <c r="C508" s="211"/>
      <c r="D508" s="201" t="s">
        <v>170</v>
      </c>
      <c r="E508" s="212" t="s">
        <v>19</v>
      </c>
      <c r="F508" s="213" t="s">
        <v>82</v>
      </c>
      <c r="G508" s="211"/>
      <c r="H508" s="214">
        <v>1</v>
      </c>
      <c r="I508" s="215"/>
      <c r="J508" s="211"/>
      <c r="K508" s="211"/>
      <c r="L508" s="216"/>
      <c r="M508" s="217"/>
      <c r="N508" s="218"/>
      <c r="O508" s="218"/>
      <c r="P508" s="218"/>
      <c r="Q508" s="218"/>
      <c r="R508" s="218"/>
      <c r="S508" s="218"/>
      <c r="T508" s="219"/>
      <c r="AT508" s="220" t="s">
        <v>170</v>
      </c>
      <c r="AU508" s="220" t="s">
        <v>177</v>
      </c>
      <c r="AV508" s="14" t="s">
        <v>84</v>
      </c>
      <c r="AW508" s="14" t="s">
        <v>35</v>
      </c>
      <c r="AX508" s="14" t="s">
        <v>82</v>
      </c>
      <c r="AY508" s="220" t="s">
        <v>159</v>
      </c>
    </row>
    <row r="509" spans="1:65" s="2" customFormat="1" ht="24.2" customHeight="1" x14ac:dyDescent="0.2">
      <c r="A509" s="37"/>
      <c r="B509" s="38"/>
      <c r="C509" s="181" t="s">
        <v>1175</v>
      </c>
      <c r="D509" s="181" t="s">
        <v>161</v>
      </c>
      <c r="E509" s="182" t="s">
        <v>1176</v>
      </c>
      <c r="F509" s="183" t="s">
        <v>1177</v>
      </c>
      <c r="G509" s="184" t="s">
        <v>801</v>
      </c>
      <c r="H509" s="185">
        <v>1</v>
      </c>
      <c r="I509" s="186"/>
      <c r="J509" s="187">
        <f>ROUND(I509*H509,2)</f>
        <v>0</v>
      </c>
      <c r="K509" s="183" t="s">
        <v>165</v>
      </c>
      <c r="L509" s="42"/>
      <c r="M509" s="188" t="s">
        <v>19</v>
      </c>
      <c r="N509" s="189" t="s">
        <v>46</v>
      </c>
      <c r="O509" s="67"/>
      <c r="P509" s="190">
        <f>O509*H509</f>
        <v>0</v>
      </c>
      <c r="Q509" s="190">
        <v>1.9478924500000001E-2</v>
      </c>
      <c r="R509" s="190">
        <f>Q509*H509</f>
        <v>1.9478924500000001E-2</v>
      </c>
      <c r="S509" s="190">
        <v>0</v>
      </c>
      <c r="T509" s="191">
        <f>S509*H509</f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R509" s="192" t="s">
        <v>166</v>
      </c>
      <c r="AT509" s="192" t="s">
        <v>161</v>
      </c>
      <c r="AU509" s="192" t="s">
        <v>177</v>
      </c>
      <c r="AY509" s="20" t="s">
        <v>159</v>
      </c>
      <c r="BE509" s="193">
        <f>IF(N509="základní",J509,0)</f>
        <v>0</v>
      </c>
      <c r="BF509" s="193">
        <f>IF(N509="snížená",J509,0)</f>
        <v>0</v>
      </c>
      <c r="BG509" s="193">
        <f>IF(N509="zákl. přenesená",J509,0)</f>
        <v>0</v>
      </c>
      <c r="BH509" s="193">
        <f>IF(N509="sníž. přenesená",J509,0)</f>
        <v>0</v>
      </c>
      <c r="BI509" s="193">
        <f>IF(N509="nulová",J509,0)</f>
        <v>0</v>
      </c>
      <c r="BJ509" s="20" t="s">
        <v>82</v>
      </c>
      <c r="BK509" s="193">
        <f>ROUND(I509*H509,2)</f>
        <v>0</v>
      </c>
      <c r="BL509" s="20" t="s">
        <v>166</v>
      </c>
      <c r="BM509" s="192" t="s">
        <v>1178</v>
      </c>
    </row>
    <row r="510" spans="1:65" s="2" customFormat="1" x14ac:dyDescent="0.2">
      <c r="A510" s="37"/>
      <c r="B510" s="38"/>
      <c r="C510" s="39"/>
      <c r="D510" s="194" t="s">
        <v>168</v>
      </c>
      <c r="E510" s="39"/>
      <c r="F510" s="195" t="s">
        <v>1179</v>
      </c>
      <c r="G510" s="39"/>
      <c r="H510" s="39"/>
      <c r="I510" s="196"/>
      <c r="J510" s="39"/>
      <c r="K510" s="39"/>
      <c r="L510" s="42"/>
      <c r="M510" s="197"/>
      <c r="N510" s="198"/>
      <c r="O510" s="67"/>
      <c r="P510" s="67"/>
      <c r="Q510" s="67"/>
      <c r="R510" s="67"/>
      <c r="S510" s="67"/>
      <c r="T510" s="68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20" t="s">
        <v>168</v>
      </c>
      <c r="AU510" s="20" t="s">
        <v>177</v>
      </c>
    </row>
    <row r="511" spans="1:65" s="13" customFormat="1" ht="22.5" x14ac:dyDescent="0.2">
      <c r="B511" s="199"/>
      <c r="C511" s="200"/>
      <c r="D511" s="201" t="s">
        <v>170</v>
      </c>
      <c r="E511" s="202" t="s">
        <v>19</v>
      </c>
      <c r="F511" s="203" t="s">
        <v>1180</v>
      </c>
      <c r="G511" s="200"/>
      <c r="H511" s="202" t="s">
        <v>19</v>
      </c>
      <c r="I511" s="204"/>
      <c r="J511" s="200"/>
      <c r="K511" s="200"/>
      <c r="L511" s="205"/>
      <c r="M511" s="206"/>
      <c r="N511" s="207"/>
      <c r="O511" s="207"/>
      <c r="P511" s="207"/>
      <c r="Q511" s="207"/>
      <c r="R511" s="207"/>
      <c r="S511" s="207"/>
      <c r="T511" s="208"/>
      <c r="AT511" s="209" t="s">
        <v>170</v>
      </c>
      <c r="AU511" s="209" t="s">
        <v>177</v>
      </c>
      <c r="AV511" s="13" t="s">
        <v>82</v>
      </c>
      <c r="AW511" s="13" t="s">
        <v>35</v>
      </c>
      <c r="AX511" s="13" t="s">
        <v>75</v>
      </c>
      <c r="AY511" s="209" t="s">
        <v>159</v>
      </c>
    </row>
    <row r="512" spans="1:65" s="13" customFormat="1" x14ac:dyDescent="0.2">
      <c r="B512" s="199"/>
      <c r="C512" s="200"/>
      <c r="D512" s="201" t="s">
        <v>170</v>
      </c>
      <c r="E512" s="202" t="s">
        <v>19</v>
      </c>
      <c r="F512" s="203" t="s">
        <v>924</v>
      </c>
      <c r="G512" s="200"/>
      <c r="H512" s="202" t="s">
        <v>19</v>
      </c>
      <c r="I512" s="204"/>
      <c r="J512" s="200"/>
      <c r="K512" s="200"/>
      <c r="L512" s="205"/>
      <c r="M512" s="206"/>
      <c r="N512" s="207"/>
      <c r="O512" s="207"/>
      <c r="P512" s="207"/>
      <c r="Q512" s="207"/>
      <c r="R512" s="207"/>
      <c r="S512" s="207"/>
      <c r="T512" s="208"/>
      <c r="AT512" s="209" t="s">
        <v>170</v>
      </c>
      <c r="AU512" s="209" t="s">
        <v>177</v>
      </c>
      <c r="AV512" s="13" t="s">
        <v>82</v>
      </c>
      <c r="AW512" s="13" t="s">
        <v>35</v>
      </c>
      <c r="AX512" s="13" t="s">
        <v>75</v>
      </c>
      <c r="AY512" s="209" t="s">
        <v>159</v>
      </c>
    </row>
    <row r="513" spans="1:65" s="14" customFormat="1" x14ac:dyDescent="0.2">
      <c r="B513" s="210"/>
      <c r="C513" s="211"/>
      <c r="D513" s="201" t="s">
        <v>170</v>
      </c>
      <c r="E513" s="212" t="s">
        <v>19</v>
      </c>
      <c r="F513" s="213" t="s">
        <v>82</v>
      </c>
      <c r="G513" s="211"/>
      <c r="H513" s="214">
        <v>1</v>
      </c>
      <c r="I513" s="215"/>
      <c r="J513" s="211"/>
      <c r="K513" s="211"/>
      <c r="L513" s="216"/>
      <c r="M513" s="217"/>
      <c r="N513" s="218"/>
      <c r="O513" s="218"/>
      <c r="P513" s="218"/>
      <c r="Q513" s="218"/>
      <c r="R513" s="218"/>
      <c r="S513" s="218"/>
      <c r="T513" s="219"/>
      <c r="AT513" s="220" t="s">
        <v>170</v>
      </c>
      <c r="AU513" s="220" t="s">
        <v>177</v>
      </c>
      <c r="AV513" s="14" t="s">
        <v>84</v>
      </c>
      <c r="AW513" s="14" t="s">
        <v>35</v>
      </c>
      <c r="AX513" s="14" t="s">
        <v>82</v>
      </c>
      <c r="AY513" s="220" t="s">
        <v>159</v>
      </c>
    </row>
    <row r="514" spans="1:65" s="2" customFormat="1" ht="16.5" customHeight="1" x14ac:dyDescent="0.2">
      <c r="A514" s="37"/>
      <c r="B514" s="38"/>
      <c r="C514" s="181" t="s">
        <v>1181</v>
      </c>
      <c r="D514" s="181" t="s">
        <v>161</v>
      </c>
      <c r="E514" s="182" t="s">
        <v>860</v>
      </c>
      <c r="F514" s="183" t="s">
        <v>861</v>
      </c>
      <c r="G514" s="184" t="s">
        <v>364</v>
      </c>
      <c r="H514" s="185">
        <v>6</v>
      </c>
      <c r="I514" s="186"/>
      <c r="J514" s="187">
        <f>ROUND(I514*H514,2)</f>
        <v>0</v>
      </c>
      <c r="K514" s="183" t="s">
        <v>165</v>
      </c>
      <c r="L514" s="42"/>
      <c r="M514" s="188" t="s">
        <v>19</v>
      </c>
      <c r="N514" s="189" t="s">
        <v>46</v>
      </c>
      <c r="O514" s="67"/>
      <c r="P514" s="190">
        <f>O514*H514</f>
        <v>0</v>
      </c>
      <c r="Q514" s="190">
        <v>2.22755E-3</v>
      </c>
      <c r="R514" s="190">
        <f>Q514*H514</f>
        <v>1.33653E-2</v>
      </c>
      <c r="S514" s="190">
        <v>0</v>
      </c>
      <c r="T514" s="191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192" t="s">
        <v>166</v>
      </c>
      <c r="AT514" s="192" t="s">
        <v>161</v>
      </c>
      <c r="AU514" s="192" t="s">
        <v>177</v>
      </c>
      <c r="AY514" s="20" t="s">
        <v>159</v>
      </c>
      <c r="BE514" s="193">
        <f>IF(N514="základní",J514,0)</f>
        <v>0</v>
      </c>
      <c r="BF514" s="193">
        <f>IF(N514="snížená",J514,0)</f>
        <v>0</v>
      </c>
      <c r="BG514" s="193">
        <f>IF(N514="zákl. přenesená",J514,0)</f>
        <v>0</v>
      </c>
      <c r="BH514" s="193">
        <f>IF(N514="sníž. přenesená",J514,0)</f>
        <v>0</v>
      </c>
      <c r="BI514" s="193">
        <f>IF(N514="nulová",J514,0)</f>
        <v>0</v>
      </c>
      <c r="BJ514" s="20" t="s">
        <v>82</v>
      </c>
      <c r="BK514" s="193">
        <f>ROUND(I514*H514,2)</f>
        <v>0</v>
      </c>
      <c r="BL514" s="20" t="s">
        <v>166</v>
      </c>
      <c r="BM514" s="192" t="s">
        <v>1182</v>
      </c>
    </row>
    <row r="515" spans="1:65" s="2" customFormat="1" x14ac:dyDescent="0.2">
      <c r="A515" s="37"/>
      <c r="B515" s="38"/>
      <c r="C515" s="39"/>
      <c r="D515" s="194" t="s">
        <v>168</v>
      </c>
      <c r="E515" s="39"/>
      <c r="F515" s="195" t="s">
        <v>863</v>
      </c>
      <c r="G515" s="39"/>
      <c r="H515" s="39"/>
      <c r="I515" s="196"/>
      <c r="J515" s="39"/>
      <c r="K515" s="39"/>
      <c r="L515" s="42"/>
      <c r="M515" s="197"/>
      <c r="N515" s="198"/>
      <c r="O515" s="67"/>
      <c r="P515" s="67"/>
      <c r="Q515" s="67"/>
      <c r="R515" s="67"/>
      <c r="S515" s="67"/>
      <c r="T515" s="68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T515" s="20" t="s">
        <v>168</v>
      </c>
      <c r="AU515" s="20" t="s">
        <v>177</v>
      </c>
    </row>
    <row r="516" spans="1:65" s="13" customFormat="1" x14ac:dyDescent="0.2">
      <c r="B516" s="199"/>
      <c r="C516" s="200"/>
      <c r="D516" s="201" t="s">
        <v>170</v>
      </c>
      <c r="E516" s="202" t="s">
        <v>19</v>
      </c>
      <c r="F516" s="203" t="s">
        <v>864</v>
      </c>
      <c r="G516" s="200"/>
      <c r="H516" s="202" t="s">
        <v>19</v>
      </c>
      <c r="I516" s="204"/>
      <c r="J516" s="200"/>
      <c r="K516" s="200"/>
      <c r="L516" s="205"/>
      <c r="M516" s="206"/>
      <c r="N516" s="207"/>
      <c r="O516" s="207"/>
      <c r="P516" s="207"/>
      <c r="Q516" s="207"/>
      <c r="R516" s="207"/>
      <c r="S516" s="207"/>
      <c r="T516" s="208"/>
      <c r="AT516" s="209" t="s">
        <v>170</v>
      </c>
      <c r="AU516" s="209" t="s">
        <v>177</v>
      </c>
      <c r="AV516" s="13" t="s">
        <v>82</v>
      </c>
      <c r="AW516" s="13" t="s">
        <v>35</v>
      </c>
      <c r="AX516" s="13" t="s">
        <v>75</v>
      </c>
      <c r="AY516" s="209" t="s">
        <v>159</v>
      </c>
    </row>
    <row r="517" spans="1:65" s="14" customFormat="1" x14ac:dyDescent="0.2">
      <c r="B517" s="210"/>
      <c r="C517" s="211"/>
      <c r="D517" s="201" t="s">
        <v>170</v>
      </c>
      <c r="E517" s="212" t="s">
        <v>19</v>
      </c>
      <c r="F517" s="213" t="s">
        <v>197</v>
      </c>
      <c r="G517" s="211"/>
      <c r="H517" s="214">
        <v>6</v>
      </c>
      <c r="I517" s="215"/>
      <c r="J517" s="211"/>
      <c r="K517" s="211"/>
      <c r="L517" s="216"/>
      <c r="M517" s="217"/>
      <c r="N517" s="218"/>
      <c r="O517" s="218"/>
      <c r="P517" s="218"/>
      <c r="Q517" s="218"/>
      <c r="R517" s="218"/>
      <c r="S517" s="218"/>
      <c r="T517" s="219"/>
      <c r="AT517" s="220" t="s">
        <v>170</v>
      </c>
      <c r="AU517" s="220" t="s">
        <v>177</v>
      </c>
      <c r="AV517" s="14" t="s">
        <v>84</v>
      </c>
      <c r="AW517" s="14" t="s">
        <v>35</v>
      </c>
      <c r="AX517" s="14" t="s">
        <v>82</v>
      </c>
      <c r="AY517" s="220" t="s">
        <v>159</v>
      </c>
    </row>
    <row r="518" spans="1:65" s="2" customFormat="1" ht="16.5" customHeight="1" x14ac:dyDescent="0.2">
      <c r="A518" s="37"/>
      <c r="B518" s="38"/>
      <c r="C518" s="181" t="s">
        <v>1183</v>
      </c>
      <c r="D518" s="181" t="s">
        <v>161</v>
      </c>
      <c r="E518" s="182" t="s">
        <v>943</v>
      </c>
      <c r="F518" s="183" t="s">
        <v>944</v>
      </c>
      <c r="G518" s="184" t="s">
        <v>364</v>
      </c>
      <c r="H518" s="185">
        <v>6</v>
      </c>
      <c r="I518" s="186"/>
      <c r="J518" s="187">
        <f>ROUND(I518*H518,2)</f>
        <v>0</v>
      </c>
      <c r="K518" s="183" t="s">
        <v>165</v>
      </c>
      <c r="L518" s="42"/>
      <c r="M518" s="188" t="s">
        <v>19</v>
      </c>
      <c r="N518" s="189" t="s">
        <v>46</v>
      </c>
      <c r="O518" s="67"/>
      <c r="P518" s="190">
        <f>O518*H518</f>
        <v>0</v>
      </c>
      <c r="Q518" s="190">
        <v>5.9570000000000001E-5</v>
      </c>
      <c r="R518" s="190">
        <f>Q518*H518</f>
        <v>3.5742E-4</v>
      </c>
      <c r="S518" s="190">
        <v>0</v>
      </c>
      <c r="T518" s="191">
        <f>S518*H518</f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R518" s="192" t="s">
        <v>166</v>
      </c>
      <c r="AT518" s="192" t="s">
        <v>161</v>
      </c>
      <c r="AU518" s="192" t="s">
        <v>177</v>
      </c>
      <c r="AY518" s="20" t="s">
        <v>159</v>
      </c>
      <c r="BE518" s="193">
        <f>IF(N518="základní",J518,0)</f>
        <v>0</v>
      </c>
      <c r="BF518" s="193">
        <f>IF(N518="snížená",J518,0)</f>
        <v>0</v>
      </c>
      <c r="BG518" s="193">
        <f>IF(N518="zákl. přenesená",J518,0)</f>
        <v>0</v>
      </c>
      <c r="BH518" s="193">
        <f>IF(N518="sníž. přenesená",J518,0)</f>
        <v>0</v>
      </c>
      <c r="BI518" s="193">
        <f>IF(N518="nulová",J518,0)</f>
        <v>0</v>
      </c>
      <c r="BJ518" s="20" t="s">
        <v>82</v>
      </c>
      <c r="BK518" s="193">
        <f>ROUND(I518*H518,2)</f>
        <v>0</v>
      </c>
      <c r="BL518" s="20" t="s">
        <v>166</v>
      </c>
      <c r="BM518" s="192" t="s">
        <v>1184</v>
      </c>
    </row>
    <row r="519" spans="1:65" s="2" customFormat="1" x14ac:dyDescent="0.2">
      <c r="A519" s="37"/>
      <c r="B519" s="38"/>
      <c r="C519" s="39"/>
      <c r="D519" s="194" t="s">
        <v>168</v>
      </c>
      <c r="E519" s="39"/>
      <c r="F519" s="195" t="s">
        <v>946</v>
      </c>
      <c r="G519" s="39"/>
      <c r="H519" s="39"/>
      <c r="I519" s="196"/>
      <c r="J519" s="39"/>
      <c r="K519" s="39"/>
      <c r="L519" s="42"/>
      <c r="M519" s="197"/>
      <c r="N519" s="198"/>
      <c r="O519" s="67"/>
      <c r="P519" s="67"/>
      <c r="Q519" s="67"/>
      <c r="R519" s="67"/>
      <c r="S519" s="67"/>
      <c r="T519" s="68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T519" s="20" t="s">
        <v>168</v>
      </c>
      <c r="AU519" s="20" t="s">
        <v>177</v>
      </c>
    </row>
    <row r="520" spans="1:65" s="13" customFormat="1" x14ac:dyDescent="0.2">
      <c r="B520" s="199"/>
      <c r="C520" s="200"/>
      <c r="D520" s="201" t="s">
        <v>170</v>
      </c>
      <c r="E520" s="202" t="s">
        <v>19</v>
      </c>
      <c r="F520" s="203" t="s">
        <v>864</v>
      </c>
      <c r="G520" s="200"/>
      <c r="H520" s="202" t="s">
        <v>19</v>
      </c>
      <c r="I520" s="204"/>
      <c r="J520" s="200"/>
      <c r="K520" s="200"/>
      <c r="L520" s="205"/>
      <c r="M520" s="206"/>
      <c r="N520" s="207"/>
      <c r="O520" s="207"/>
      <c r="P520" s="207"/>
      <c r="Q520" s="207"/>
      <c r="R520" s="207"/>
      <c r="S520" s="207"/>
      <c r="T520" s="208"/>
      <c r="AT520" s="209" t="s">
        <v>170</v>
      </c>
      <c r="AU520" s="209" t="s">
        <v>177</v>
      </c>
      <c r="AV520" s="13" t="s">
        <v>82</v>
      </c>
      <c r="AW520" s="13" t="s">
        <v>35</v>
      </c>
      <c r="AX520" s="13" t="s">
        <v>75</v>
      </c>
      <c r="AY520" s="209" t="s">
        <v>159</v>
      </c>
    </row>
    <row r="521" spans="1:65" s="14" customFormat="1" x14ac:dyDescent="0.2">
      <c r="B521" s="210"/>
      <c r="C521" s="211"/>
      <c r="D521" s="201" t="s">
        <v>170</v>
      </c>
      <c r="E521" s="212" t="s">
        <v>19</v>
      </c>
      <c r="F521" s="213" t="s">
        <v>947</v>
      </c>
      <c r="G521" s="211"/>
      <c r="H521" s="214">
        <v>6</v>
      </c>
      <c r="I521" s="215"/>
      <c r="J521" s="211"/>
      <c r="K521" s="211"/>
      <c r="L521" s="216"/>
      <c r="M521" s="217"/>
      <c r="N521" s="218"/>
      <c r="O521" s="218"/>
      <c r="P521" s="218"/>
      <c r="Q521" s="218"/>
      <c r="R521" s="218"/>
      <c r="S521" s="218"/>
      <c r="T521" s="219"/>
      <c r="AT521" s="220" t="s">
        <v>170</v>
      </c>
      <c r="AU521" s="220" t="s">
        <v>177</v>
      </c>
      <c r="AV521" s="14" t="s">
        <v>84</v>
      </c>
      <c r="AW521" s="14" t="s">
        <v>35</v>
      </c>
      <c r="AX521" s="14" t="s">
        <v>82</v>
      </c>
      <c r="AY521" s="220" t="s">
        <v>159</v>
      </c>
    </row>
    <row r="522" spans="1:65" s="2" customFormat="1" ht="16.5" customHeight="1" x14ac:dyDescent="0.2">
      <c r="A522" s="37"/>
      <c r="B522" s="38"/>
      <c r="C522" s="181" t="s">
        <v>1185</v>
      </c>
      <c r="D522" s="181" t="s">
        <v>161</v>
      </c>
      <c r="E522" s="182" t="s">
        <v>948</v>
      </c>
      <c r="F522" s="183" t="s">
        <v>949</v>
      </c>
      <c r="G522" s="184" t="s">
        <v>364</v>
      </c>
      <c r="H522" s="185">
        <v>1</v>
      </c>
      <c r="I522" s="186"/>
      <c r="J522" s="187">
        <f>ROUND(I522*H522,2)</f>
        <v>0</v>
      </c>
      <c r="K522" s="183" t="s">
        <v>165</v>
      </c>
      <c r="L522" s="42"/>
      <c r="M522" s="188" t="s">
        <v>19</v>
      </c>
      <c r="N522" s="189" t="s">
        <v>46</v>
      </c>
      <c r="O522" s="67"/>
      <c r="P522" s="190">
        <f>O522*H522</f>
        <v>0</v>
      </c>
      <c r="Q522" s="190">
        <v>2.3125399999999999E-4</v>
      </c>
      <c r="R522" s="190">
        <f>Q522*H522</f>
        <v>2.3125399999999999E-4</v>
      </c>
      <c r="S522" s="190">
        <v>0</v>
      </c>
      <c r="T522" s="191">
        <f>S522*H522</f>
        <v>0</v>
      </c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R522" s="192" t="s">
        <v>166</v>
      </c>
      <c r="AT522" s="192" t="s">
        <v>161</v>
      </c>
      <c r="AU522" s="192" t="s">
        <v>177</v>
      </c>
      <c r="AY522" s="20" t="s">
        <v>159</v>
      </c>
      <c r="BE522" s="193">
        <f>IF(N522="základní",J522,0)</f>
        <v>0</v>
      </c>
      <c r="BF522" s="193">
        <f>IF(N522="snížená",J522,0)</f>
        <v>0</v>
      </c>
      <c r="BG522" s="193">
        <f>IF(N522="zákl. přenesená",J522,0)</f>
        <v>0</v>
      </c>
      <c r="BH522" s="193">
        <f>IF(N522="sníž. přenesená",J522,0)</f>
        <v>0</v>
      </c>
      <c r="BI522" s="193">
        <f>IF(N522="nulová",J522,0)</f>
        <v>0</v>
      </c>
      <c r="BJ522" s="20" t="s">
        <v>82</v>
      </c>
      <c r="BK522" s="193">
        <f>ROUND(I522*H522,2)</f>
        <v>0</v>
      </c>
      <c r="BL522" s="20" t="s">
        <v>166</v>
      </c>
      <c r="BM522" s="192" t="s">
        <v>1186</v>
      </c>
    </row>
    <row r="523" spans="1:65" s="2" customFormat="1" x14ac:dyDescent="0.2">
      <c r="A523" s="37"/>
      <c r="B523" s="38"/>
      <c r="C523" s="39"/>
      <c r="D523" s="194" t="s">
        <v>168</v>
      </c>
      <c r="E523" s="39"/>
      <c r="F523" s="195" t="s">
        <v>951</v>
      </c>
      <c r="G523" s="39"/>
      <c r="H523" s="39"/>
      <c r="I523" s="196"/>
      <c r="J523" s="39"/>
      <c r="K523" s="39"/>
      <c r="L523" s="42"/>
      <c r="M523" s="197"/>
      <c r="N523" s="198"/>
      <c r="O523" s="67"/>
      <c r="P523" s="67"/>
      <c r="Q523" s="67"/>
      <c r="R523" s="67"/>
      <c r="S523" s="67"/>
      <c r="T523" s="68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T523" s="20" t="s">
        <v>168</v>
      </c>
      <c r="AU523" s="20" t="s">
        <v>177</v>
      </c>
    </row>
    <row r="524" spans="1:65" s="13" customFormat="1" x14ac:dyDescent="0.2">
      <c r="B524" s="199"/>
      <c r="C524" s="200"/>
      <c r="D524" s="201" t="s">
        <v>170</v>
      </c>
      <c r="E524" s="202" t="s">
        <v>19</v>
      </c>
      <c r="F524" s="203" t="s">
        <v>952</v>
      </c>
      <c r="G524" s="200"/>
      <c r="H524" s="202" t="s">
        <v>19</v>
      </c>
      <c r="I524" s="204"/>
      <c r="J524" s="200"/>
      <c r="K524" s="200"/>
      <c r="L524" s="205"/>
      <c r="M524" s="206"/>
      <c r="N524" s="207"/>
      <c r="O524" s="207"/>
      <c r="P524" s="207"/>
      <c r="Q524" s="207"/>
      <c r="R524" s="207"/>
      <c r="S524" s="207"/>
      <c r="T524" s="208"/>
      <c r="AT524" s="209" t="s">
        <v>170</v>
      </c>
      <c r="AU524" s="209" t="s">
        <v>177</v>
      </c>
      <c r="AV524" s="13" t="s">
        <v>82</v>
      </c>
      <c r="AW524" s="13" t="s">
        <v>35</v>
      </c>
      <c r="AX524" s="13" t="s">
        <v>75</v>
      </c>
      <c r="AY524" s="209" t="s">
        <v>159</v>
      </c>
    </row>
    <row r="525" spans="1:65" s="14" customFormat="1" x14ac:dyDescent="0.2">
      <c r="B525" s="210"/>
      <c r="C525" s="211"/>
      <c r="D525" s="201" t="s">
        <v>170</v>
      </c>
      <c r="E525" s="212" t="s">
        <v>19</v>
      </c>
      <c r="F525" s="213" t="s">
        <v>82</v>
      </c>
      <c r="G525" s="211"/>
      <c r="H525" s="214">
        <v>1</v>
      </c>
      <c r="I525" s="215"/>
      <c r="J525" s="211"/>
      <c r="K525" s="211"/>
      <c r="L525" s="216"/>
      <c r="M525" s="217"/>
      <c r="N525" s="218"/>
      <c r="O525" s="218"/>
      <c r="P525" s="218"/>
      <c r="Q525" s="218"/>
      <c r="R525" s="218"/>
      <c r="S525" s="218"/>
      <c r="T525" s="219"/>
      <c r="AT525" s="220" t="s">
        <v>170</v>
      </c>
      <c r="AU525" s="220" t="s">
        <v>177</v>
      </c>
      <c r="AV525" s="14" t="s">
        <v>84</v>
      </c>
      <c r="AW525" s="14" t="s">
        <v>35</v>
      </c>
      <c r="AX525" s="14" t="s">
        <v>82</v>
      </c>
      <c r="AY525" s="220" t="s">
        <v>159</v>
      </c>
    </row>
    <row r="526" spans="1:65" s="2" customFormat="1" ht="21.75" customHeight="1" x14ac:dyDescent="0.2">
      <c r="A526" s="37"/>
      <c r="B526" s="38"/>
      <c r="C526" s="181" t="s">
        <v>1187</v>
      </c>
      <c r="D526" s="181" t="s">
        <v>161</v>
      </c>
      <c r="E526" s="182" t="s">
        <v>1010</v>
      </c>
      <c r="F526" s="183" t="s">
        <v>1011</v>
      </c>
      <c r="G526" s="184" t="s">
        <v>364</v>
      </c>
      <c r="H526" s="185">
        <v>3</v>
      </c>
      <c r="I526" s="186"/>
      <c r="J526" s="187">
        <f>ROUND(I526*H526,2)</f>
        <v>0</v>
      </c>
      <c r="K526" s="183" t="s">
        <v>165</v>
      </c>
      <c r="L526" s="42"/>
      <c r="M526" s="188" t="s">
        <v>19</v>
      </c>
      <c r="N526" s="189" t="s">
        <v>46</v>
      </c>
      <c r="O526" s="67"/>
      <c r="P526" s="190">
        <f>O526*H526</f>
        <v>0</v>
      </c>
      <c r="Q526" s="190">
        <v>1.4675700000000001E-3</v>
      </c>
      <c r="R526" s="190">
        <f>Q526*H526</f>
        <v>4.4027100000000007E-3</v>
      </c>
      <c r="S526" s="190">
        <v>0</v>
      </c>
      <c r="T526" s="191">
        <f>S526*H526</f>
        <v>0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192" t="s">
        <v>166</v>
      </c>
      <c r="AT526" s="192" t="s">
        <v>161</v>
      </c>
      <c r="AU526" s="192" t="s">
        <v>177</v>
      </c>
      <c r="AY526" s="20" t="s">
        <v>159</v>
      </c>
      <c r="BE526" s="193">
        <f>IF(N526="základní",J526,0)</f>
        <v>0</v>
      </c>
      <c r="BF526" s="193">
        <f>IF(N526="snížená",J526,0)</f>
        <v>0</v>
      </c>
      <c r="BG526" s="193">
        <f>IF(N526="zákl. přenesená",J526,0)</f>
        <v>0</v>
      </c>
      <c r="BH526" s="193">
        <f>IF(N526="sníž. přenesená",J526,0)</f>
        <v>0</v>
      </c>
      <c r="BI526" s="193">
        <f>IF(N526="nulová",J526,0)</f>
        <v>0</v>
      </c>
      <c r="BJ526" s="20" t="s">
        <v>82</v>
      </c>
      <c r="BK526" s="193">
        <f>ROUND(I526*H526,2)</f>
        <v>0</v>
      </c>
      <c r="BL526" s="20" t="s">
        <v>166</v>
      </c>
      <c r="BM526" s="192" t="s">
        <v>1188</v>
      </c>
    </row>
    <row r="527" spans="1:65" s="2" customFormat="1" x14ac:dyDescent="0.2">
      <c r="A527" s="37"/>
      <c r="B527" s="38"/>
      <c r="C527" s="39"/>
      <c r="D527" s="194" t="s">
        <v>168</v>
      </c>
      <c r="E527" s="39"/>
      <c r="F527" s="195" t="s">
        <v>1013</v>
      </c>
      <c r="G527" s="39"/>
      <c r="H527" s="39"/>
      <c r="I527" s="196"/>
      <c r="J527" s="39"/>
      <c r="K527" s="39"/>
      <c r="L527" s="42"/>
      <c r="M527" s="197"/>
      <c r="N527" s="198"/>
      <c r="O527" s="67"/>
      <c r="P527" s="67"/>
      <c r="Q527" s="67"/>
      <c r="R527" s="67"/>
      <c r="S527" s="67"/>
      <c r="T527" s="68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T527" s="20" t="s">
        <v>168</v>
      </c>
      <c r="AU527" s="20" t="s">
        <v>177</v>
      </c>
    </row>
    <row r="528" spans="1:65" s="13" customFormat="1" x14ac:dyDescent="0.2">
      <c r="B528" s="199"/>
      <c r="C528" s="200"/>
      <c r="D528" s="201" t="s">
        <v>170</v>
      </c>
      <c r="E528" s="202" t="s">
        <v>19</v>
      </c>
      <c r="F528" s="203" t="s">
        <v>1014</v>
      </c>
      <c r="G528" s="200"/>
      <c r="H528" s="202" t="s">
        <v>19</v>
      </c>
      <c r="I528" s="204"/>
      <c r="J528" s="200"/>
      <c r="K528" s="200"/>
      <c r="L528" s="205"/>
      <c r="M528" s="206"/>
      <c r="N528" s="207"/>
      <c r="O528" s="207"/>
      <c r="P528" s="207"/>
      <c r="Q528" s="207"/>
      <c r="R528" s="207"/>
      <c r="S528" s="207"/>
      <c r="T528" s="208"/>
      <c r="AT528" s="209" t="s">
        <v>170</v>
      </c>
      <c r="AU528" s="209" t="s">
        <v>177</v>
      </c>
      <c r="AV528" s="13" t="s">
        <v>82</v>
      </c>
      <c r="AW528" s="13" t="s">
        <v>35</v>
      </c>
      <c r="AX528" s="13" t="s">
        <v>75</v>
      </c>
      <c r="AY528" s="209" t="s">
        <v>159</v>
      </c>
    </row>
    <row r="529" spans="1:65" s="14" customFormat="1" x14ac:dyDescent="0.2">
      <c r="B529" s="210"/>
      <c r="C529" s="211"/>
      <c r="D529" s="201" t="s">
        <v>170</v>
      </c>
      <c r="E529" s="212" t="s">
        <v>19</v>
      </c>
      <c r="F529" s="213" t="s">
        <v>177</v>
      </c>
      <c r="G529" s="211"/>
      <c r="H529" s="214">
        <v>3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170</v>
      </c>
      <c r="AU529" s="220" t="s">
        <v>177</v>
      </c>
      <c r="AV529" s="14" t="s">
        <v>84</v>
      </c>
      <c r="AW529" s="14" t="s">
        <v>35</v>
      </c>
      <c r="AX529" s="14" t="s">
        <v>82</v>
      </c>
      <c r="AY529" s="220" t="s">
        <v>159</v>
      </c>
    </row>
    <row r="530" spans="1:65" s="2" customFormat="1" ht="16.5" customHeight="1" x14ac:dyDescent="0.2">
      <c r="A530" s="37"/>
      <c r="B530" s="38"/>
      <c r="C530" s="181" t="s">
        <v>1189</v>
      </c>
      <c r="D530" s="181" t="s">
        <v>161</v>
      </c>
      <c r="E530" s="182" t="s">
        <v>1016</v>
      </c>
      <c r="F530" s="183" t="s">
        <v>1017</v>
      </c>
      <c r="G530" s="184" t="s">
        <v>364</v>
      </c>
      <c r="H530" s="185">
        <v>3</v>
      </c>
      <c r="I530" s="186"/>
      <c r="J530" s="187">
        <f>ROUND(I530*H530,2)</f>
        <v>0</v>
      </c>
      <c r="K530" s="183" t="s">
        <v>165</v>
      </c>
      <c r="L530" s="42"/>
      <c r="M530" s="188" t="s">
        <v>19</v>
      </c>
      <c r="N530" s="189" t="s">
        <v>46</v>
      </c>
      <c r="O530" s="67"/>
      <c r="P530" s="190">
        <f>O530*H530</f>
        <v>0</v>
      </c>
      <c r="Q530" s="190">
        <v>7.4799999999999997E-4</v>
      </c>
      <c r="R530" s="190">
        <f>Q530*H530</f>
        <v>2.2439999999999999E-3</v>
      </c>
      <c r="S530" s="190">
        <v>0</v>
      </c>
      <c r="T530" s="191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192" t="s">
        <v>166</v>
      </c>
      <c r="AT530" s="192" t="s">
        <v>161</v>
      </c>
      <c r="AU530" s="192" t="s">
        <v>177</v>
      </c>
      <c r="AY530" s="20" t="s">
        <v>159</v>
      </c>
      <c r="BE530" s="193">
        <f>IF(N530="základní",J530,0)</f>
        <v>0</v>
      </c>
      <c r="BF530" s="193">
        <f>IF(N530="snížená",J530,0)</f>
        <v>0</v>
      </c>
      <c r="BG530" s="193">
        <f>IF(N530="zákl. přenesená",J530,0)</f>
        <v>0</v>
      </c>
      <c r="BH530" s="193">
        <f>IF(N530="sníž. přenesená",J530,0)</f>
        <v>0</v>
      </c>
      <c r="BI530" s="193">
        <f>IF(N530="nulová",J530,0)</f>
        <v>0</v>
      </c>
      <c r="BJ530" s="20" t="s">
        <v>82</v>
      </c>
      <c r="BK530" s="193">
        <f>ROUND(I530*H530,2)</f>
        <v>0</v>
      </c>
      <c r="BL530" s="20" t="s">
        <v>166</v>
      </c>
      <c r="BM530" s="192" t="s">
        <v>1190</v>
      </c>
    </row>
    <row r="531" spans="1:65" s="2" customFormat="1" x14ac:dyDescent="0.2">
      <c r="A531" s="37"/>
      <c r="B531" s="38"/>
      <c r="C531" s="39"/>
      <c r="D531" s="194" t="s">
        <v>168</v>
      </c>
      <c r="E531" s="39"/>
      <c r="F531" s="195" t="s">
        <v>1019</v>
      </c>
      <c r="G531" s="39"/>
      <c r="H531" s="39"/>
      <c r="I531" s="196"/>
      <c r="J531" s="39"/>
      <c r="K531" s="39"/>
      <c r="L531" s="42"/>
      <c r="M531" s="197"/>
      <c r="N531" s="198"/>
      <c r="O531" s="67"/>
      <c r="P531" s="67"/>
      <c r="Q531" s="67"/>
      <c r="R531" s="67"/>
      <c r="S531" s="67"/>
      <c r="T531" s="68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T531" s="20" t="s">
        <v>168</v>
      </c>
      <c r="AU531" s="20" t="s">
        <v>177</v>
      </c>
    </row>
    <row r="532" spans="1:65" s="13" customFormat="1" x14ac:dyDescent="0.2">
      <c r="B532" s="199"/>
      <c r="C532" s="200"/>
      <c r="D532" s="201" t="s">
        <v>170</v>
      </c>
      <c r="E532" s="202" t="s">
        <v>19</v>
      </c>
      <c r="F532" s="203" t="s">
        <v>1014</v>
      </c>
      <c r="G532" s="200"/>
      <c r="H532" s="202" t="s">
        <v>19</v>
      </c>
      <c r="I532" s="204"/>
      <c r="J532" s="200"/>
      <c r="K532" s="200"/>
      <c r="L532" s="205"/>
      <c r="M532" s="206"/>
      <c r="N532" s="207"/>
      <c r="O532" s="207"/>
      <c r="P532" s="207"/>
      <c r="Q532" s="207"/>
      <c r="R532" s="207"/>
      <c r="S532" s="207"/>
      <c r="T532" s="208"/>
      <c r="AT532" s="209" t="s">
        <v>170</v>
      </c>
      <c r="AU532" s="209" t="s">
        <v>177</v>
      </c>
      <c r="AV532" s="13" t="s">
        <v>82</v>
      </c>
      <c r="AW532" s="13" t="s">
        <v>35</v>
      </c>
      <c r="AX532" s="13" t="s">
        <v>75</v>
      </c>
      <c r="AY532" s="209" t="s">
        <v>159</v>
      </c>
    </row>
    <row r="533" spans="1:65" s="14" customFormat="1" x14ac:dyDescent="0.2">
      <c r="B533" s="210"/>
      <c r="C533" s="211"/>
      <c r="D533" s="201" t="s">
        <v>170</v>
      </c>
      <c r="E533" s="212" t="s">
        <v>19</v>
      </c>
      <c r="F533" s="213" t="s">
        <v>1020</v>
      </c>
      <c r="G533" s="211"/>
      <c r="H533" s="214">
        <v>3</v>
      </c>
      <c r="I533" s="215"/>
      <c r="J533" s="211"/>
      <c r="K533" s="211"/>
      <c r="L533" s="216"/>
      <c r="M533" s="217"/>
      <c r="N533" s="218"/>
      <c r="O533" s="218"/>
      <c r="P533" s="218"/>
      <c r="Q533" s="218"/>
      <c r="R533" s="218"/>
      <c r="S533" s="218"/>
      <c r="T533" s="219"/>
      <c r="AT533" s="220" t="s">
        <v>170</v>
      </c>
      <c r="AU533" s="220" t="s">
        <v>177</v>
      </c>
      <c r="AV533" s="14" t="s">
        <v>84</v>
      </c>
      <c r="AW533" s="14" t="s">
        <v>35</v>
      </c>
      <c r="AX533" s="14" t="s">
        <v>82</v>
      </c>
      <c r="AY533" s="220" t="s">
        <v>159</v>
      </c>
    </row>
    <row r="534" spans="1:65" s="2" customFormat="1" ht="24.2" customHeight="1" x14ac:dyDescent="0.2">
      <c r="A534" s="37"/>
      <c r="B534" s="38"/>
      <c r="C534" s="181" t="s">
        <v>1191</v>
      </c>
      <c r="D534" s="181" t="s">
        <v>161</v>
      </c>
      <c r="E534" s="182" t="s">
        <v>1004</v>
      </c>
      <c r="F534" s="183" t="s">
        <v>1005</v>
      </c>
      <c r="G534" s="184" t="s">
        <v>364</v>
      </c>
      <c r="H534" s="185">
        <v>12</v>
      </c>
      <c r="I534" s="186"/>
      <c r="J534" s="187">
        <f>ROUND(I534*H534,2)</f>
        <v>0</v>
      </c>
      <c r="K534" s="183" t="s">
        <v>165</v>
      </c>
      <c r="L534" s="42"/>
      <c r="M534" s="188" t="s">
        <v>19</v>
      </c>
      <c r="N534" s="189" t="s">
        <v>46</v>
      </c>
      <c r="O534" s="67"/>
      <c r="P534" s="190">
        <f>O534*H534</f>
        <v>0</v>
      </c>
      <c r="Q534" s="190">
        <v>5.3757000000000002E-4</v>
      </c>
      <c r="R534" s="190">
        <f>Q534*H534</f>
        <v>6.4508400000000002E-3</v>
      </c>
      <c r="S534" s="190">
        <v>0</v>
      </c>
      <c r="T534" s="191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92" t="s">
        <v>166</v>
      </c>
      <c r="AT534" s="192" t="s">
        <v>161</v>
      </c>
      <c r="AU534" s="192" t="s">
        <v>177</v>
      </c>
      <c r="AY534" s="20" t="s">
        <v>159</v>
      </c>
      <c r="BE534" s="193">
        <f>IF(N534="základní",J534,0)</f>
        <v>0</v>
      </c>
      <c r="BF534" s="193">
        <f>IF(N534="snížená",J534,0)</f>
        <v>0</v>
      </c>
      <c r="BG534" s="193">
        <f>IF(N534="zákl. přenesená",J534,0)</f>
        <v>0</v>
      </c>
      <c r="BH534" s="193">
        <f>IF(N534="sníž. přenesená",J534,0)</f>
        <v>0</v>
      </c>
      <c r="BI534" s="193">
        <f>IF(N534="nulová",J534,0)</f>
        <v>0</v>
      </c>
      <c r="BJ534" s="20" t="s">
        <v>82</v>
      </c>
      <c r="BK534" s="193">
        <f>ROUND(I534*H534,2)</f>
        <v>0</v>
      </c>
      <c r="BL534" s="20" t="s">
        <v>166</v>
      </c>
      <c r="BM534" s="192" t="s">
        <v>1192</v>
      </c>
    </row>
    <row r="535" spans="1:65" s="2" customFormat="1" x14ac:dyDescent="0.2">
      <c r="A535" s="37"/>
      <c r="B535" s="38"/>
      <c r="C535" s="39"/>
      <c r="D535" s="194" t="s">
        <v>168</v>
      </c>
      <c r="E535" s="39"/>
      <c r="F535" s="195" t="s">
        <v>1007</v>
      </c>
      <c r="G535" s="39"/>
      <c r="H535" s="39"/>
      <c r="I535" s="196"/>
      <c r="J535" s="39"/>
      <c r="K535" s="39"/>
      <c r="L535" s="42"/>
      <c r="M535" s="197"/>
      <c r="N535" s="198"/>
      <c r="O535" s="67"/>
      <c r="P535" s="67"/>
      <c r="Q535" s="67"/>
      <c r="R535" s="67"/>
      <c r="S535" s="67"/>
      <c r="T535" s="68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T535" s="20" t="s">
        <v>168</v>
      </c>
      <c r="AU535" s="20" t="s">
        <v>177</v>
      </c>
    </row>
    <row r="536" spans="1:65" s="13" customFormat="1" x14ac:dyDescent="0.2">
      <c r="B536" s="199"/>
      <c r="C536" s="200"/>
      <c r="D536" s="201" t="s">
        <v>170</v>
      </c>
      <c r="E536" s="202" t="s">
        <v>19</v>
      </c>
      <c r="F536" s="203" t="s">
        <v>1008</v>
      </c>
      <c r="G536" s="200"/>
      <c r="H536" s="202" t="s">
        <v>19</v>
      </c>
      <c r="I536" s="204"/>
      <c r="J536" s="200"/>
      <c r="K536" s="200"/>
      <c r="L536" s="205"/>
      <c r="M536" s="206"/>
      <c r="N536" s="207"/>
      <c r="O536" s="207"/>
      <c r="P536" s="207"/>
      <c r="Q536" s="207"/>
      <c r="R536" s="207"/>
      <c r="S536" s="207"/>
      <c r="T536" s="208"/>
      <c r="AT536" s="209" t="s">
        <v>170</v>
      </c>
      <c r="AU536" s="209" t="s">
        <v>177</v>
      </c>
      <c r="AV536" s="13" t="s">
        <v>82</v>
      </c>
      <c r="AW536" s="13" t="s">
        <v>35</v>
      </c>
      <c r="AX536" s="13" t="s">
        <v>75</v>
      </c>
      <c r="AY536" s="209" t="s">
        <v>159</v>
      </c>
    </row>
    <row r="537" spans="1:65" s="14" customFormat="1" x14ac:dyDescent="0.2">
      <c r="B537" s="210"/>
      <c r="C537" s="211"/>
      <c r="D537" s="201" t="s">
        <v>170</v>
      </c>
      <c r="E537" s="212" t="s">
        <v>19</v>
      </c>
      <c r="F537" s="213" t="s">
        <v>8</v>
      </c>
      <c r="G537" s="211"/>
      <c r="H537" s="214">
        <v>12</v>
      </c>
      <c r="I537" s="215"/>
      <c r="J537" s="211"/>
      <c r="K537" s="211"/>
      <c r="L537" s="216"/>
      <c r="M537" s="217"/>
      <c r="N537" s="218"/>
      <c r="O537" s="218"/>
      <c r="P537" s="218"/>
      <c r="Q537" s="218"/>
      <c r="R537" s="218"/>
      <c r="S537" s="218"/>
      <c r="T537" s="219"/>
      <c r="AT537" s="220" t="s">
        <v>170</v>
      </c>
      <c r="AU537" s="220" t="s">
        <v>177</v>
      </c>
      <c r="AV537" s="14" t="s">
        <v>84</v>
      </c>
      <c r="AW537" s="14" t="s">
        <v>35</v>
      </c>
      <c r="AX537" s="14" t="s">
        <v>82</v>
      </c>
      <c r="AY537" s="220" t="s">
        <v>159</v>
      </c>
    </row>
    <row r="538" spans="1:65" s="2" customFormat="1" ht="16.5" customHeight="1" x14ac:dyDescent="0.2">
      <c r="A538" s="37"/>
      <c r="B538" s="38"/>
      <c r="C538" s="181" t="s">
        <v>1193</v>
      </c>
      <c r="D538" s="181" t="s">
        <v>161</v>
      </c>
      <c r="E538" s="182" t="s">
        <v>967</v>
      </c>
      <c r="F538" s="183" t="s">
        <v>968</v>
      </c>
      <c r="G538" s="184" t="s">
        <v>364</v>
      </c>
      <c r="H538" s="185">
        <v>10</v>
      </c>
      <c r="I538" s="186"/>
      <c r="J538" s="187">
        <f>ROUND(I538*H538,2)</f>
        <v>0</v>
      </c>
      <c r="K538" s="183" t="s">
        <v>165</v>
      </c>
      <c r="L538" s="42"/>
      <c r="M538" s="188" t="s">
        <v>19</v>
      </c>
      <c r="N538" s="189" t="s">
        <v>46</v>
      </c>
      <c r="O538" s="67"/>
      <c r="P538" s="190">
        <f>O538*H538</f>
        <v>0</v>
      </c>
      <c r="Q538" s="190">
        <v>2.1956999999999999E-4</v>
      </c>
      <c r="R538" s="190">
        <f>Q538*H538</f>
        <v>2.1957000000000001E-3</v>
      </c>
      <c r="S538" s="190">
        <v>0</v>
      </c>
      <c r="T538" s="191">
        <f>S538*H538</f>
        <v>0</v>
      </c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R538" s="192" t="s">
        <v>166</v>
      </c>
      <c r="AT538" s="192" t="s">
        <v>161</v>
      </c>
      <c r="AU538" s="192" t="s">
        <v>177</v>
      </c>
      <c r="AY538" s="20" t="s">
        <v>159</v>
      </c>
      <c r="BE538" s="193">
        <f>IF(N538="základní",J538,0)</f>
        <v>0</v>
      </c>
      <c r="BF538" s="193">
        <f>IF(N538="snížená",J538,0)</f>
        <v>0</v>
      </c>
      <c r="BG538" s="193">
        <f>IF(N538="zákl. přenesená",J538,0)</f>
        <v>0</v>
      </c>
      <c r="BH538" s="193">
        <f>IF(N538="sníž. přenesená",J538,0)</f>
        <v>0</v>
      </c>
      <c r="BI538" s="193">
        <f>IF(N538="nulová",J538,0)</f>
        <v>0</v>
      </c>
      <c r="BJ538" s="20" t="s">
        <v>82</v>
      </c>
      <c r="BK538" s="193">
        <f>ROUND(I538*H538,2)</f>
        <v>0</v>
      </c>
      <c r="BL538" s="20" t="s">
        <v>166</v>
      </c>
      <c r="BM538" s="192" t="s">
        <v>1194</v>
      </c>
    </row>
    <row r="539" spans="1:65" s="2" customFormat="1" x14ac:dyDescent="0.2">
      <c r="A539" s="37"/>
      <c r="B539" s="38"/>
      <c r="C539" s="39"/>
      <c r="D539" s="194" t="s">
        <v>168</v>
      </c>
      <c r="E539" s="39"/>
      <c r="F539" s="195" t="s">
        <v>970</v>
      </c>
      <c r="G539" s="39"/>
      <c r="H539" s="39"/>
      <c r="I539" s="196"/>
      <c r="J539" s="39"/>
      <c r="K539" s="39"/>
      <c r="L539" s="42"/>
      <c r="M539" s="197"/>
      <c r="N539" s="198"/>
      <c r="O539" s="67"/>
      <c r="P539" s="67"/>
      <c r="Q539" s="67"/>
      <c r="R539" s="67"/>
      <c r="S539" s="67"/>
      <c r="T539" s="68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T539" s="20" t="s">
        <v>168</v>
      </c>
      <c r="AU539" s="20" t="s">
        <v>177</v>
      </c>
    </row>
    <row r="540" spans="1:65" s="13" customFormat="1" x14ac:dyDescent="0.2">
      <c r="B540" s="199"/>
      <c r="C540" s="200"/>
      <c r="D540" s="201" t="s">
        <v>170</v>
      </c>
      <c r="E540" s="202" t="s">
        <v>19</v>
      </c>
      <c r="F540" s="203" t="s">
        <v>971</v>
      </c>
      <c r="G540" s="200"/>
      <c r="H540" s="202" t="s">
        <v>19</v>
      </c>
      <c r="I540" s="204"/>
      <c r="J540" s="200"/>
      <c r="K540" s="200"/>
      <c r="L540" s="205"/>
      <c r="M540" s="206"/>
      <c r="N540" s="207"/>
      <c r="O540" s="207"/>
      <c r="P540" s="207"/>
      <c r="Q540" s="207"/>
      <c r="R540" s="207"/>
      <c r="S540" s="207"/>
      <c r="T540" s="208"/>
      <c r="AT540" s="209" t="s">
        <v>170</v>
      </c>
      <c r="AU540" s="209" t="s">
        <v>177</v>
      </c>
      <c r="AV540" s="13" t="s">
        <v>82</v>
      </c>
      <c r="AW540" s="13" t="s">
        <v>35</v>
      </c>
      <c r="AX540" s="13" t="s">
        <v>75</v>
      </c>
      <c r="AY540" s="209" t="s">
        <v>159</v>
      </c>
    </row>
    <row r="541" spans="1:65" s="14" customFormat="1" x14ac:dyDescent="0.2">
      <c r="B541" s="210"/>
      <c r="C541" s="211"/>
      <c r="D541" s="201" t="s">
        <v>170</v>
      </c>
      <c r="E541" s="212" t="s">
        <v>19</v>
      </c>
      <c r="F541" s="213" t="s">
        <v>225</v>
      </c>
      <c r="G541" s="211"/>
      <c r="H541" s="214">
        <v>10</v>
      </c>
      <c r="I541" s="215"/>
      <c r="J541" s="211"/>
      <c r="K541" s="211"/>
      <c r="L541" s="216"/>
      <c r="M541" s="217"/>
      <c r="N541" s="218"/>
      <c r="O541" s="218"/>
      <c r="P541" s="218"/>
      <c r="Q541" s="218"/>
      <c r="R541" s="218"/>
      <c r="S541" s="218"/>
      <c r="T541" s="219"/>
      <c r="AT541" s="220" t="s">
        <v>170</v>
      </c>
      <c r="AU541" s="220" t="s">
        <v>177</v>
      </c>
      <c r="AV541" s="14" t="s">
        <v>84</v>
      </c>
      <c r="AW541" s="14" t="s">
        <v>35</v>
      </c>
      <c r="AX541" s="14" t="s">
        <v>82</v>
      </c>
      <c r="AY541" s="220" t="s">
        <v>159</v>
      </c>
    </row>
    <row r="542" spans="1:65" s="2" customFormat="1" ht="16.5" customHeight="1" x14ac:dyDescent="0.2">
      <c r="A542" s="37"/>
      <c r="B542" s="38"/>
      <c r="C542" s="181" t="s">
        <v>1195</v>
      </c>
      <c r="D542" s="181" t="s">
        <v>161</v>
      </c>
      <c r="E542" s="182" t="s">
        <v>1022</v>
      </c>
      <c r="F542" s="183" t="s">
        <v>1023</v>
      </c>
      <c r="G542" s="184" t="s">
        <v>364</v>
      </c>
      <c r="H542" s="185">
        <v>9</v>
      </c>
      <c r="I542" s="186"/>
      <c r="J542" s="187">
        <f>ROUND(I542*H542,2)</f>
        <v>0</v>
      </c>
      <c r="K542" s="183" t="s">
        <v>165</v>
      </c>
      <c r="L542" s="42"/>
      <c r="M542" s="188" t="s">
        <v>19</v>
      </c>
      <c r="N542" s="189" t="s">
        <v>46</v>
      </c>
      <c r="O542" s="67"/>
      <c r="P542" s="190">
        <f>O542*H542</f>
        <v>0</v>
      </c>
      <c r="Q542" s="190">
        <v>2.3499999999999999E-4</v>
      </c>
      <c r="R542" s="190">
        <f>Q542*H542</f>
        <v>2.1150000000000001E-3</v>
      </c>
      <c r="S542" s="190">
        <v>0</v>
      </c>
      <c r="T542" s="191">
        <f>S542*H542</f>
        <v>0</v>
      </c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R542" s="192" t="s">
        <v>166</v>
      </c>
      <c r="AT542" s="192" t="s">
        <v>161</v>
      </c>
      <c r="AU542" s="192" t="s">
        <v>177</v>
      </c>
      <c r="AY542" s="20" t="s">
        <v>159</v>
      </c>
      <c r="BE542" s="193">
        <f>IF(N542="základní",J542,0)</f>
        <v>0</v>
      </c>
      <c r="BF542" s="193">
        <f>IF(N542="snížená",J542,0)</f>
        <v>0</v>
      </c>
      <c r="BG542" s="193">
        <f>IF(N542="zákl. přenesená",J542,0)</f>
        <v>0</v>
      </c>
      <c r="BH542" s="193">
        <f>IF(N542="sníž. přenesená",J542,0)</f>
        <v>0</v>
      </c>
      <c r="BI542" s="193">
        <f>IF(N542="nulová",J542,0)</f>
        <v>0</v>
      </c>
      <c r="BJ542" s="20" t="s">
        <v>82</v>
      </c>
      <c r="BK542" s="193">
        <f>ROUND(I542*H542,2)</f>
        <v>0</v>
      </c>
      <c r="BL542" s="20" t="s">
        <v>166</v>
      </c>
      <c r="BM542" s="192" t="s">
        <v>1196</v>
      </c>
    </row>
    <row r="543" spans="1:65" s="2" customFormat="1" x14ac:dyDescent="0.2">
      <c r="A543" s="37"/>
      <c r="B543" s="38"/>
      <c r="C543" s="39"/>
      <c r="D543" s="194" t="s">
        <v>168</v>
      </c>
      <c r="E543" s="39"/>
      <c r="F543" s="195" t="s">
        <v>1025</v>
      </c>
      <c r="G543" s="39"/>
      <c r="H543" s="39"/>
      <c r="I543" s="196"/>
      <c r="J543" s="39"/>
      <c r="K543" s="39"/>
      <c r="L543" s="42"/>
      <c r="M543" s="197"/>
      <c r="N543" s="198"/>
      <c r="O543" s="67"/>
      <c r="P543" s="67"/>
      <c r="Q543" s="67"/>
      <c r="R543" s="67"/>
      <c r="S543" s="67"/>
      <c r="T543" s="68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T543" s="20" t="s">
        <v>168</v>
      </c>
      <c r="AU543" s="20" t="s">
        <v>177</v>
      </c>
    </row>
    <row r="544" spans="1:65" s="13" customFormat="1" x14ac:dyDescent="0.2">
      <c r="B544" s="199"/>
      <c r="C544" s="200"/>
      <c r="D544" s="201" t="s">
        <v>170</v>
      </c>
      <c r="E544" s="202" t="s">
        <v>19</v>
      </c>
      <c r="F544" s="203" t="s">
        <v>1026</v>
      </c>
      <c r="G544" s="200"/>
      <c r="H544" s="202" t="s">
        <v>19</v>
      </c>
      <c r="I544" s="204"/>
      <c r="J544" s="200"/>
      <c r="K544" s="200"/>
      <c r="L544" s="205"/>
      <c r="M544" s="206"/>
      <c r="N544" s="207"/>
      <c r="O544" s="207"/>
      <c r="P544" s="207"/>
      <c r="Q544" s="207"/>
      <c r="R544" s="207"/>
      <c r="S544" s="207"/>
      <c r="T544" s="208"/>
      <c r="AT544" s="209" t="s">
        <v>170</v>
      </c>
      <c r="AU544" s="209" t="s">
        <v>177</v>
      </c>
      <c r="AV544" s="13" t="s">
        <v>82</v>
      </c>
      <c r="AW544" s="13" t="s">
        <v>35</v>
      </c>
      <c r="AX544" s="13" t="s">
        <v>75</v>
      </c>
      <c r="AY544" s="209" t="s">
        <v>159</v>
      </c>
    </row>
    <row r="545" spans="1:65" s="14" customFormat="1" x14ac:dyDescent="0.2">
      <c r="B545" s="210"/>
      <c r="C545" s="211"/>
      <c r="D545" s="201" t="s">
        <v>170</v>
      </c>
      <c r="E545" s="212" t="s">
        <v>19</v>
      </c>
      <c r="F545" s="213" t="s">
        <v>218</v>
      </c>
      <c r="G545" s="211"/>
      <c r="H545" s="214">
        <v>9</v>
      </c>
      <c r="I545" s="215"/>
      <c r="J545" s="211"/>
      <c r="K545" s="211"/>
      <c r="L545" s="216"/>
      <c r="M545" s="217"/>
      <c r="N545" s="218"/>
      <c r="O545" s="218"/>
      <c r="P545" s="218"/>
      <c r="Q545" s="218"/>
      <c r="R545" s="218"/>
      <c r="S545" s="218"/>
      <c r="T545" s="219"/>
      <c r="AT545" s="220" t="s">
        <v>170</v>
      </c>
      <c r="AU545" s="220" t="s">
        <v>177</v>
      </c>
      <c r="AV545" s="14" t="s">
        <v>84</v>
      </c>
      <c r="AW545" s="14" t="s">
        <v>35</v>
      </c>
      <c r="AX545" s="14" t="s">
        <v>82</v>
      </c>
      <c r="AY545" s="220" t="s">
        <v>159</v>
      </c>
    </row>
    <row r="546" spans="1:65" s="2" customFormat="1" ht="24.2" customHeight="1" x14ac:dyDescent="0.2">
      <c r="A546" s="37"/>
      <c r="B546" s="38"/>
      <c r="C546" s="181" t="s">
        <v>1197</v>
      </c>
      <c r="D546" s="181" t="s">
        <v>161</v>
      </c>
      <c r="E546" s="182" t="s">
        <v>1028</v>
      </c>
      <c r="F546" s="183" t="s">
        <v>1029</v>
      </c>
      <c r="G546" s="184" t="s">
        <v>205</v>
      </c>
      <c r="H546" s="185">
        <v>0.17199999999999999</v>
      </c>
      <c r="I546" s="186"/>
      <c r="J546" s="187">
        <f>ROUND(I546*H546,2)</f>
        <v>0</v>
      </c>
      <c r="K546" s="183" t="s">
        <v>165</v>
      </c>
      <c r="L546" s="42"/>
      <c r="M546" s="188" t="s">
        <v>19</v>
      </c>
      <c r="N546" s="189" t="s">
        <v>46</v>
      </c>
      <c r="O546" s="67"/>
      <c r="P546" s="190">
        <f>O546*H546</f>
        <v>0</v>
      </c>
      <c r="Q546" s="190">
        <v>0</v>
      </c>
      <c r="R546" s="190">
        <f>Q546*H546</f>
        <v>0</v>
      </c>
      <c r="S546" s="190">
        <v>0</v>
      </c>
      <c r="T546" s="191">
        <f>S546*H546</f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192" t="s">
        <v>166</v>
      </c>
      <c r="AT546" s="192" t="s">
        <v>161</v>
      </c>
      <c r="AU546" s="192" t="s">
        <v>177</v>
      </c>
      <c r="AY546" s="20" t="s">
        <v>159</v>
      </c>
      <c r="BE546" s="193">
        <f>IF(N546="základní",J546,0)</f>
        <v>0</v>
      </c>
      <c r="BF546" s="193">
        <f>IF(N546="snížená",J546,0)</f>
        <v>0</v>
      </c>
      <c r="BG546" s="193">
        <f>IF(N546="zákl. přenesená",J546,0)</f>
        <v>0</v>
      </c>
      <c r="BH546" s="193">
        <f>IF(N546="sníž. přenesená",J546,0)</f>
        <v>0</v>
      </c>
      <c r="BI546" s="193">
        <f>IF(N546="nulová",J546,0)</f>
        <v>0</v>
      </c>
      <c r="BJ546" s="20" t="s">
        <v>82</v>
      </c>
      <c r="BK546" s="193">
        <f>ROUND(I546*H546,2)</f>
        <v>0</v>
      </c>
      <c r="BL546" s="20" t="s">
        <v>166</v>
      </c>
      <c r="BM546" s="192" t="s">
        <v>1198</v>
      </c>
    </row>
    <row r="547" spans="1:65" s="2" customFormat="1" x14ac:dyDescent="0.2">
      <c r="A547" s="37"/>
      <c r="B547" s="38"/>
      <c r="C547" s="39"/>
      <c r="D547" s="194" t="s">
        <v>168</v>
      </c>
      <c r="E547" s="39"/>
      <c r="F547" s="195" t="s">
        <v>1031</v>
      </c>
      <c r="G547" s="39"/>
      <c r="H547" s="39"/>
      <c r="I547" s="196"/>
      <c r="J547" s="39"/>
      <c r="K547" s="39"/>
      <c r="L547" s="42"/>
      <c r="M547" s="197"/>
      <c r="N547" s="198"/>
      <c r="O547" s="67"/>
      <c r="P547" s="67"/>
      <c r="Q547" s="67"/>
      <c r="R547" s="67"/>
      <c r="S547" s="67"/>
      <c r="T547" s="68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T547" s="20" t="s">
        <v>168</v>
      </c>
      <c r="AU547" s="20" t="s">
        <v>177</v>
      </c>
    </row>
    <row r="548" spans="1:65" s="12" customFormat="1" ht="22.9" customHeight="1" x14ac:dyDescent="0.2">
      <c r="B548" s="165"/>
      <c r="C548" s="166"/>
      <c r="D548" s="167" t="s">
        <v>74</v>
      </c>
      <c r="E548" s="179" t="s">
        <v>389</v>
      </c>
      <c r="F548" s="179" t="s">
        <v>390</v>
      </c>
      <c r="G548" s="166"/>
      <c r="H548" s="166"/>
      <c r="I548" s="169"/>
      <c r="J548" s="180">
        <f>BK548</f>
        <v>0</v>
      </c>
      <c r="K548" s="166"/>
      <c r="L548" s="171"/>
      <c r="M548" s="172"/>
      <c r="N548" s="173"/>
      <c r="O548" s="173"/>
      <c r="P548" s="174">
        <f>SUM(P549:P563)</f>
        <v>0</v>
      </c>
      <c r="Q548" s="173"/>
      <c r="R548" s="174">
        <f>SUM(R549:R563)</f>
        <v>0</v>
      </c>
      <c r="S548" s="173"/>
      <c r="T548" s="175">
        <f>SUM(T549:T563)</f>
        <v>0</v>
      </c>
      <c r="AR548" s="176" t="s">
        <v>166</v>
      </c>
      <c r="AT548" s="177" t="s">
        <v>74</v>
      </c>
      <c r="AU548" s="177" t="s">
        <v>82</v>
      </c>
      <c r="AY548" s="176" t="s">
        <v>159</v>
      </c>
      <c r="BK548" s="178">
        <f>SUM(BK549:BK563)</f>
        <v>0</v>
      </c>
    </row>
    <row r="549" spans="1:65" s="2" customFormat="1" ht="21.75" customHeight="1" x14ac:dyDescent="0.2">
      <c r="A549" s="37"/>
      <c r="B549" s="38"/>
      <c r="C549" s="181" t="s">
        <v>1199</v>
      </c>
      <c r="D549" s="181" t="s">
        <v>161</v>
      </c>
      <c r="E549" s="182" t="s">
        <v>471</v>
      </c>
      <c r="F549" s="183" t="s">
        <v>472</v>
      </c>
      <c r="G549" s="184" t="s">
        <v>394</v>
      </c>
      <c r="H549" s="185">
        <v>24</v>
      </c>
      <c r="I549" s="186"/>
      <c r="J549" s="187">
        <f>ROUND(I549*H549,2)</f>
        <v>0</v>
      </c>
      <c r="K549" s="183" t="s">
        <v>165</v>
      </c>
      <c r="L549" s="42"/>
      <c r="M549" s="188" t="s">
        <v>19</v>
      </c>
      <c r="N549" s="189" t="s">
        <v>46</v>
      </c>
      <c r="O549" s="67"/>
      <c r="P549" s="190">
        <f>O549*H549</f>
        <v>0</v>
      </c>
      <c r="Q549" s="190">
        <v>0</v>
      </c>
      <c r="R549" s="190">
        <f>Q549*H549</f>
        <v>0</v>
      </c>
      <c r="S549" s="190">
        <v>0</v>
      </c>
      <c r="T549" s="191">
        <f>S549*H549</f>
        <v>0</v>
      </c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R549" s="192" t="s">
        <v>166</v>
      </c>
      <c r="AT549" s="192" t="s">
        <v>161</v>
      </c>
      <c r="AU549" s="192" t="s">
        <v>84</v>
      </c>
      <c r="AY549" s="20" t="s">
        <v>159</v>
      </c>
      <c r="BE549" s="193">
        <f>IF(N549="základní",J549,0)</f>
        <v>0</v>
      </c>
      <c r="BF549" s="193">
        <f>IF(N549="snížená",J549,0)</f>
        <v>0</v>
      </c>
      <c r="BG549" s="193">
        <f>IF(N549="zákl. přenesená",J549,0)</f>
        <v>0</v>
      </c>
      <c r="BH549" s="193">
        <f>IF(N549="sníž. přenesená",J549,0)</f>
        <v>0</v>
      </c>
      <c r="BI549" s="193">
        <f>IF(N549="nulová",J549,0)</f>
        <v>0</v>
      </c>
      <c r="BJ549" s="20" t="s">
        <v>82</v>
      </c>
      <c r="BK549" s="193">
        <f>ROUND(I549*H549,2)</f>
        <v>0</v>
      </c>
      <c r="BL549" s="20" t="s">
        <v>166</v>
      </c>
      <c r="BM549" s="192" t="s">
        <v>1200</v>
      </c>
    </row>
    <row r="550" spans="1:65" s="2" customFormat="1" x14ac:dyDescent="0.2">
      <c r="A550" s="37"/>
      <c r="B550" s="38"/>
      <c r="C550" s="39"/>
      <c r="D550" s="194" t="s">
        <v>168</v>
      </c>
      <c r="E550" s="39"/>
      <c r="F550" s="195" t="s">
        <v>474</v>
      </c>
      <c r="G550" s="39"/>
      <c r="H550" s="39"/>
      <c r="I550" s="196"/>
      <c r="J550" s="39"/>
      <c r="K550" s="39"/>
      <c r="L550" s="42"/>
      <c r="M550" s="197"/>
      <c r="N550" s="198"/>
      <c r="O550" s="67"/>
      <c r="P550" s="67"/>
      <c r="Q550" s="67"/>
      <c r="R550" s="67"/>
      <c r="S550" s="67"/>
      <c r="T550" s="68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T550" s="20" t="s">
        <v>168</v>
      </c>
      <c r="AU550" s="20" t="s">
        <v>84</v>
      </c>
    </row>
    <row r="551" spans="1:65" s="2" customFormat="1" ht="19.5" x14ac:dyDescent="0.2">
      <c r="A551" s="37"/>
      <c r="B551" s="38"/>
      <c r="C551" s="39"/>
      <c r="D551" s="201" t="s">
        <v>475</v>
      </c>
      <c r="E551" s="39"/>
      <c r="F551" s="245" t="s">
        <v>476</v>
      </c>
      <c r="G551" s="39"/>
      <c r="H551" s="39"/>
      <c r="I551" s="196"/>
      <c r="J551" s="39"/>
      <c r="K551" s="39"/>
      <c r="L551" s="42"/>
      <c r="M551" s="197"/>
      <c r="N551" s="198"/>
      <c r="O551" s="67"/>
      <c r="P551" s="67"/>
      <c r="Q551" s="67"/>
      <c r="R551" s="67"/>
      <c r="S551" s="67"/>
      <c r="T551" s="68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20" t="s">
        <v>475</v>
      </c>
      <c r="AU551" s="20" t="s">
        <v>84</v>
      </c>
    </row>
    <row r="552" spans="1:65" s="2" customFormat="1" ht="16.5" customHeight="1" x14ac:dyDescent="0.2">
      <c r="A552" s="37"/>
      <c r="B552" s="38"/>
      <c r="C552" s="181" t="s">
        <v>1097</v>
      </c>
      <c r="D552" s="181" t="s">
        <v>161</v>
      </c>
      <c r="E552" s="182" t="s">
        <v>477</v>
      </c>
      <c r="F552" s="183" t="s">
        <v>478</v>
      </c>
      <c r="G552" s="184" t="s">
        <v>394</v>
      </c>
      <c r="H552" s="185">
        <v>4</v>
      </c>
      <c r="I552" s="186"/>
      <c r="J552" s="187">
        <f>ROUND(I552*H552,2)</f>
        <v>0</v>
      </c>
      <c r="K552" s="183" t="s">
        <v>165</v>
      </c>
      <c r="L552" s="42"/>
      <c r="M552" s="188" t="s">
        <v>19</v>
      </c>
      <c r="N552" s="189" t="s">
        <v>46</v>
      </c>
      <c r="O552" s="67"/>
      <c r="P552" s="190">
        <f>O552*H552</f>
        <v>0</v>
      </c>
      <c r="Q552" s="190">
        <v>0</v>
      </c>
      <c r="R552" s="190">
        <f>Q552*H552</f>
        <v>0</v>
      </c>
      <c r="S552" s="190">
        <v>0</v>
      </c>
      <c r="T552" s="191">
        <f>S552*H552</f>
        <v>0</v>
      </c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R552" s="192" t="s">
        <v>166</v>
      </c>
      <c r="AT552" s="192" t="s">
        <v>161</v>
      </c>
      <c r="AU552" s="192" t="s">
        <v>84</v>
      </c>
      <c r="AY552" s="20" t="s">
        <v>159</v>
      </c>
      <c r="BE552" s="193">
        <f>IF(N552="základní",J552,0)</f>
        <v>0</v>
      </c>
      <c r="BF552" s="193">
        <f>IF(N552="snížená",J552,0)</f>
        <v>0</v>
      </c>
      <c r="BG552" s="193">
        <f>IF(N552="zákl. přenesená",J552,0)</f>
        <v>0</v>
      </c>
      <c r="BH552" s="193">
        <f>IF(N552="sníž. přenesená",J552,0)</f>
        <v>0</v>
      </c>
      <c r="BI552" s="193">
        <f>IF(N552="nulová",J552,0)</f>
        <v>0</v>
      </c>
      <c r="BJ552" s="20" t="s">
        <v>82</v>
      </c>
      <c r="BK552" s="193">
        <f>ROUND(I552*H552,2)</f>
        <v>0</v>
      </c>
      <c r="BL552" s="20" t="s">
        <v>166</v>
      </c>
      <c r="BM552" s="192" t="s">
        <v>1201</v>
      </c>
    </row>
    <row r="553" spans="1:65" s="2" customFormat="1" x14ac:dyDescent="0.2">
      <c r="A553" s="37"/>
      <c r="B553" s="38"/>
      <c r="C553" s="39"/>
      <c r="D553" s="194" t="s">
        <v>168</v>
      </c>
      <c r="E553" s="39"/>
      <c r="F553" s="195" t="s">
        <v>480</v>
      </c>
      <c r="G553" s="39"/>
      <c r="H553" s="39"/>
      <c r="I553" s="196"/>
      <c r="J553" s="39"/>
      <c r="K553" s="39"/>
      <c r="L553" s="42"/>
      <c r="M553" s="197"/>
      <c r="N553" s="198"/>
      <c r="O553" s="67"/>
      <c r="P553" s="67"/>
      <c r="Q553" s="67"/>
      <c r="R553" s="67"/>
      <c r="S553" s="67"/>
      <c r="T553" s="68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T553" s="20" t="s">
        <v>168</v>
      </c>
      <c r="AU553" s="20" t="s">
        <v>84</v>
      </c>
    </row>
    <row r="554" spans="1:65" s="2" customFormat="1" ht="19.5" x14ac:dyDescent="0.2">
      <c r="A554" s="37"/>
      <c r="B554" s="38"/>
      <c r="C554" s="39"/>
      <c r="D554" s="201" t="s">
        <v>475</v>
      </c>
      <c r="E554" s="39"/>
      <c r="F554" s="245" t="s">
        <v>481</v>
      </c>
      <c r="G554" s="39"/>
      <c r="H554" s="39"/>
      <c r="I554" s="196"/>
      <c r="J554" s="39"/>
      <c r="K554" s="39"/>
      <c r="L554" s="42"/>
      <c r="M554" s="197"/>
      <c r="N554" s="198"/>
      <c r="O554" s="67"/>
      <c r="P554" s="67"/>
      <c r="Q554" s="67"/>
      <c r="R554" s="67"/>
      <c r="S554" s="67"/>
      <c r="T554" s="68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T554" s="20" t="s">
        <v>475</v>
      </c>
      <c r="AU554" s="20" t="s">
        <v>84</v>
      </c>
    </row>
    <row r="555" spans="1:65" s="2" customFormat="1" ht="16.5" customHeight="1" x14ac:dyDescent="0.2">
      <c r="A555" s="37"/>
      <c r="B555" s="38"/>
      <c r="C555" s="181" t="s">
        <v>1202</v>
      </c>
      <c r="D555" s="181" t="s">
        <v>161</v>
      </c>
      <c r="E555" s="182" t="s">
        <v>477</v>
      </c>
      <c r="F555" s="183" t="s">
        <v>478</v>
      </c>
      <c r="G555" s="184" t="s">
        <v>394</v>
      </c>
      <c r="H555" s="185">
        <v>4</v>
      </c>
      <c r="I555" s="186"/>
      <c r="J555" s="187">
        <f>ROUND(I555*H555,2)</f>
        <v>0</v>
      </c>
      <c r="K555" s="183" t="s">
        <v>165</v>
      </c>
      <c r="L555" s="42"/>
      <c r="M555" s="188" t="s">
        <v>19</v>
      </c>
      <c r="N555" s="189" t="s">
        <v>46</v>
      </c>
      <c r="O555" s="67"/>
      <c r="P555" s="190">
        <f>O555*H555</f>
        <v>0</v>
      </c>
      <c r="Q555" s="190">
        <v>0</v>
      </c>
      <c r="R555" s="190">
        <f>Q555*H555</f>
        <v>0</v>
      </c>
      <c r="S555" s="190">
        <v>0</v>
      </c>
      <c r="T555" s="191">
        <f>S555*H555</f>
        <v>0</v>
      </c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R555" s="192" t="s">
        <v>166</v>
      </c>
      <c r="AT555" s="192" t="s">
        <v>161</v>
      </c>
      <c r="AU555" s="192" t="s">
        <v>84</v>
      </c>
      <c r="AY555" s="20" t="s">
        <v>159</v>
      </c>
      <c r="BE555" s="193">
        <f>IF(N555="základní",J555,0)</f>
        <v>0</v>
      </c>
      <c r="BF555" s="193">
        <f>IF(N555="snížená",J555,0)</f>
        <v>0</v>
      </c>
      <c r="BG555" s="193">
        <f>IF(N555="zákl. přenesená",J555,0)</f>
        <v>0</v>
      </c>
      <c r="BH555" s="193">
        <f>IF(N555="sníž. přenesená",J555,0)</f>
        <v>0</v>
      </c>
      <c r="BI555" s="193">
        <f>IF(N555="nulová",J555,0)</f>
        <v>0</v>
      </c>
      <c r="BJ555" s="20" t="s">
        <v>82</v>
      </c>
      <c r="BK555" s="193">
        <f>ROUND(I555*H555,2)</f>
        <v>0</v>
      </c>
      <c r="BL555" s="20" t="s">
        <v>166</v>
      </c>
      <c r="BM555" s="192" t="s">
        <v>1203</v>
      </c>
    </row>
    <row r="556" spans="1:65" s="2" customFormat="1" x14ac:dyDescent="0.2">
      <c r="A556" s="37"/>
      <c r="B556" s="38"/>
      <c r="C556" s="39"/>
      <c r="D556" s="194" t="s">
        <v>168</v>
      </c>
      <c r="E556" s="39"/>
      <c r="F556" s="195" t="s">
        <v>480</v>
      </c>
      <c r="G556" s="39"/>
      <c r="H556" s="39"/>
      <c r="I556" s="196"/>
      <c r="J556" s="39"/>
      <c r="K556" s="39"/>
      <c r="L556" s="42"/>
      <c r="M556" s="197"/>
      <c r="N556" s="198"/>
      <c r="O556" s="67"/>
      <c r="P556" s="67"/>
      <c r="Q556" s="67"/>
      <c r="R556" s="67"/>
      <c r="S556" s="67"/>
      <c r="T556" s="68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T556" s="20" t="s">
        <v>168</v>
      </c>
      <c r="AU556" s="20" t="s">
        <v>84</v>
      </c>
    </row>
    <row r="557" spans="1:65" s="2" customFormat="1" ht="19.5" x14ac:dyDescent="0.2">
      <c r="A557" s="37"/>
      <c r="B557" s="38"/>
      <c r="C557" s="39"/>
      <c r="D557" s="201" t="s">
        <v>475</v>
      </c>
      <c r="E557" s="39"/>
      <c r="F557" s="245" t="s">
        <v>483</v>
      </c>
      <c r="G557" s="39"/>
      <c r="H557" s="39"/>
      <c r="I557" s="196"/>
      <c r="J557" s="39"/>
      <c r="K557" s="39"/>
      <c r="L557" s="42"/>
      <c r="M557" s="197"/>
      <c r="N557" s="198"/>
      <c r="O557" s="67"/>
      <c r="P557" s="67"/>
      <c r="Q557" s="67"/>
      <c r="R557" s="67"/>
      <c r="S557" s="67"/>
      <c r="T557" s="68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T557" s="20" t="s">
        <v>475</v>
      </c>
      <c r="AU557" s="20" t="s">
        <v>84</v>
      </c>
    </row>
    <row r="558" spans="1:65" s="2" customFormat="1" ht="21.75" customHeight="1" x14ac:dyDescent="0.2">
      <c r="A558" s="37"/>
      <c r="B558" s="38"/>
      <c r="C558" s="181" t="s">
        <v>1204</v>
      </c>
      <c r="D558" s="181" t="s">
        <v>161</v>
      </c>
      <c r="E558" s="182" t="s">
        <v>484</v>
      </c>
      <c r="F558" s="183" t="s">
        <v>485</v>
      </c>
      <c r="G558" s="184" t="s">
        <v>394</v>
      </c>
      <c r="H558" s="185">
        <v>24</v>
      </c>
      <c r="I558" s="186"/>
      <c r="J558" s="187">
        <f>ROUND(I558*H558,2)</f>
        <v>0</v>
      </c>
      <c r="K558" s="183" t="s">
        <v>165</v>
      </c>
      <c r="L558" s="42"/>
      <c r="M558" s="188" t="s">
        <v>19</v>
      </c>
      <c r="N558" s="189" t="s">
        <v>46</v>
      </c>
      <c r="O558" s="67"/>
      <c r="P558" s="190">
        <f>O558*H558</f>
        <v>0</v>
      </c>
      <c r="Q558" s="190">
        <v>0</v>
      </c>
      <c r="R558" s="190">
        <f>Q558*H558</f>
        <v>0</v>
      </c>
      <c r="S558" s="190">
        <v>0</v>
      </c>
      <c r="T558" s="191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192" t="s">
        <v>166</v>
      </c>
      <c r="AT558" s="192" t="s">
        <v>161</v>
      </c>
      <c r="AU558" s="192" t="s">
        <v>84</v>
      </c>
      <c r="AY558" s="20" t="s">
        <v>159</v>
      </c>
      <c r="BE558" s="193">
        <f>IF(N558="základní",J558,0)</f>
        <v>0</v>
      </c>
      <c r="BF558" s="193">
        <f>IF(N558="snížená",J558,0)</f>
        <v>0</v>
      </c>
      <c r="BG558" s="193">
        <f>IF(N558="zákl. přenesená",J558,0)</f>
        <v>0</v>
      </c>
      <c r="BH558" s="193">
        <f>IF(N558="sníž. přenesená",J558,0)</f>
        <v>0</v>
      </c>
      <c r="BI558" s="193">
        <f>IF(N558="nulová",J558,0)</f>
        <v>0</v>
      </c>
      <c r="BJ558" s="20" t="s">
        <v>82</v>
      </c>
      <c r="BK558" s="193">
        <f>ROUND(I558*H558,2)</f>
        <v>0</v>
      </c>
      <c r="BL558" s="20" t="s">
        <v>166</v>
      </c>
      <c r="BM558" s="192" t="s">
        <v>1205</v>
      </c>
    </row>
    <row r="559" spans="1:65" s="2" customFormat="1" x14ac:dyDescent="0.2">
      <c r="A559" s="37"/>
      <c r="B559" s="38"/>
      <c r="C559" s="39"/>
      <c r="D559" s="194" t="s">
        <v>168</v>
      </c>
      <c r="E559" s="39"/>
      <c r="F559" s="195" t="s">
        <v>487</v>
      </c>
      <c r="G559" s="39"/>
      <c r="H559" s="39"/>
      <c r="I559" s="196"/>
      <c r="J559" s="39"/>
      <c r="K559" s="39"/>
      <c r="L559" s="42"/>
      <c r="M559" s="197"/>
      <c r="N559" s="198"/>
      <c r="O559" s="67"/>
      <c r="P559" s="67"/>
      <c r="Q559" s="67"/>
      <c r="R559" s="67"/>
      <c r="S559" s="67"/>
      <c r="T559" s="68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T559" s="20" t="s">
        <v>168</v>
      </c>
      <c r="AU559" s="20" t="s">
        <v>84</v>
      </c>
    </row>
    <row r="560" spans="1:65" s="2" customFormat="1" ht="19.5" x14ac:dyDescent="0.2">
      <c r="A560" s="37"/>
      <c r="B560" s="38"/>
      <c r="C560" s="39"/>
      <c r="D560" s="201" t="s">
        <v>475</v>
      </c>
      <c r="E560" s="39"/>
      <c r="F560" s="245" t="s">
        <v>488</v>
      </c>
      <c r="G560" s="39"/>
      <c r="H560" s="39"/>
      <c r="I560" s="196"/>
      <c r="J560" s="39"/>
      <c r="K560" s="39"/>
      <c r="L560" s="42"/>
      <c r="M560" s="197"/>
      <c r="N560" s="198"/>
      <c r="O560" s="67"/>
      <c r="P560" s="67"/>
      <c r="Q560" s="67"/>
      <c r="R560" s="67"/>
      <c r="S560" s="67"/>
      <c r="T560" s="68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T560" s="20" t="s">
        <v>475</v>
      </c>
      <c r="AU560" s="20" t="s">
        <v>84</v>
      </c>
    </row>
    <row r="561" spans="1:65" s="2" customFormat="1" ht="21.75" customHeight="1" x14ac:dyDescent="0.2">
      <c r="A561" s="37"/>
      <c r="B561" s="38"/>
      <c r="C561" s="181" t="s">
        <v>1206</v>
      </c>
      <c r="D561" s="181" t="s">
        <v>161</v>
      </c>
      <c r="E561" s="182" t="s">
        <v>484</v>
      </c>
      <c r="F561" s="183" t="s">
        <v>485</v>
      </c>
      <c r="G561" s="184" t="s">
        <v>394</v>
      </c>
      <c r="H561" s="185">
        <v>6</v>
      </c>
      <c r="I561" s="186"/>
      <c r="J561" s="187">
        <f>ROUND(I561*H561,2)</f>
        <v>0</v>
      </c>
      <c r="K561" s="183" t="s">
        <v>165</v>
      </c>
      <c r="L561" s="42"/>
      <c r="M561" s="188" t="s">
        <v>19</v>
      </c>
      <c r="N561" s="189" t="s">
        <v>46</v>
      </c>
      <c r="O561" s="67"/>
      <c r="P561" s="190">
        <f>O561*H561</f>
        <v>0</v>
      </c>
      <c r="Q561" s="190">
        <v>0</v>
      </c>
      <c r="R561" s="190">
        <f>Q561*H561</f>
        <v>0</v>
      </c>
      <c r="S561" s="190">
        <v>0</v>
      </c>
      <c r="T561" s="191">
        <f>S561*H561</f>
        <v>0</v>
      </c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R561" s="192" t="s">
        <v>166</v>
      </c>
      <c r="AT561" s="192" t="s">
        <v>161</v>
      </c>
      <c r="AU561" s="192" t="s">
        <v>84</v>
      </c>
      <c r="AY561" s="20" t="s">
        <v>159</v>
      </c>
      <c r="BE561" s="193">
        <f>IF(N561="základní",J561,0)</f>
        <v>0</v>
      </c>
      <c r="BF561" s="193">
        <f>IF(N561="snížená",J561,0)</f>
        <v>0</v>
      </c>
      <c r="BG561" s="193">
        <f>IF(N561="zákl. přenesená",J561,0)</f>
        <v>0</v>
      </c>
      <c r="BH561" s="193">
        <f>IF(N561="sníž. přenesená",J561,0)</f>
        <v>0</v>
      </c>
      <c r="BI561" s="193">
        <f>IF(N561="nulová",J561,0)</f>
        <v>0</v>
      </c>
      <c r="BJ561" s="20" t="s">
        <v>82</v>
      </c>
      <c r="BK561" s="193">
        <f>ROUND(I561*H561,2)</f>
        <v>0</v>
      </c>
      <c r="BL561" s="20" t="s">
        <v>166</v>
      </c>
      <c r="BM561" s="192" t="s">
        <v>1207</v>
      </c>
    </row>
    <row r="562" spans="1:65" s="2" customFormat="1" x14ac:dyDescent="0.2">
      <c r="A562" s="37"/>
      <c r="B562" s="38"/>
      <c r="C562" s="39"/>
      <c r="D562" s="194" t="s">
        <v>168</v>
      </c>
      <c r="E562" s="39"/>
      <c r="F562" s="195" t="s">
        <v>487</v>
      </c>
      <c r="G562" s="39"/>
      <c r="H562" s="39"/>
      <c r="I562" s="196"/>
      <c r="J562" s="39"/>
      <c r="K562" s="39"/>
      <c r="L562" s="42"/>
      <c r="M562" s="197"/>
      <c r="N562" s="198"/>
      <c r="O562" s="67"/>
      <c r="P562" s="67"/>
      <c r="Q562" s="67"/>
      <c r="R562" s="67"/>
      <c r="S562" s="67"/>
      <c r="T562" s="68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T562" s="20" t="s">
        <v>168</v>
      </c>
      <c r="AU562" s="20" t="s">
        <v>84</v>
      </c>
    </row>
    <row r="563" spans="1:65" s="2" customFormat="1" ht="19.5" x14ac:dyDescent="0.2">
      <c r="A563" s="37"/>
      <c r="B563" s="38"/>
      <c r="C563" s="39"/>
      <c r="D563" s="201" t="s">
        <v>475</v>
      </c>
      <c r="E563" s="39"/>
      <c r="F563" s="245" t="s">
        <v>490</v>
      </c>
      <c r="G563" s="39"/>
      <c r="H563" s="39"/>
      <c r="I563" s="196"/>
      <c r="J563" s="39"/>
      <c r="K563" s="39"/>
      <c r="L563" s="42"/>
      <c r="M563" s="197"/>
      <c r="N563" s="198"/>
      <c r="O563" s="67"/>
      <c r="P563" s="67"/>
      <c r="Q563" s="67"/>
      <c r="R563" s="67"/>
      <c r="S563" s="67"/>
      <c r="T563" s="68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T563" s="20" t="s">
        <v>475</v>
      </c>
      <c r="AU563" s="20" t="s">
        <v>84</v>
      </c>
    </row>
    <row r="564" spans="1:65" s="12" customFormat="1" ht="25.9" customHeight="1" x14ac:dyDescent="0.2">
      <c r="B564" s="165"/>
      <c r="C564" s="166"/>
      <c r="D564" s="167" t="s">
        <v>74</v>
      </c>
      <c r="E564" s="168" t="s">
        <v>226</v>
      </c>
      <c r="F564" s="168" t="s">
        <v>435</v>
      </c>
      <c r="G564" s="166"/>
      <c r="H564" s="166"/>
      <c r="I564" s="169"/>
      <c r="J564" s="170">
        <f>BK564</f>
        <v>0</v>
      </c>
      <c r="K564" s="166"/>
      <c r="L564" s="171"/>
      <c r="M564" s="172"/>
      <c r="N564" s="173"/>
      <c r="O564" s="173"/>
      <c r="P564" s="174">
        <f>P565</f>
        <v>0</v>
      </c>
      <c r="Q564" s="173"/>
      <c r="R564" s="174">
        <f>R565</f>
        <v>0.06</v>
      </c>
      <c r="S564" s="173"/>
      <c r="T564" s="175">
        <f>T565</f>
        <v>0</v>
      </c>
      <c r="AR564" s="176" t="s">
        <v>177</v>
      </c>
      <c r="AT564" s="177" t="s">
        <v>74</v>
      </c>
      <c r="AU564" s="177" t="s">
        <v>75</v>
      </c>
      <c r="AY564" s="176" t="s">
        <v>159</v>
      </c>
      <c r="BK564" s="178">
        <f>BK565</f>
        <v>0</v>
      </c>
    </row>
    <row r="565" spans="1:65" s="12" customFormat="1" ht="22.9" customHeight="1" x14ac:dyDescent="0.2">
      <c r="B565" s="165"/>
      <c r="C565" s="166"/>
      <c r="D565" s="167" t="s">
        <v>74</v>
      </c>
      <c r="E565" s="179" t="s">
        <v>436</v>
      </c>
      <c r="F565" s="179" t="s">
        <v>437</v>
      </c>
      <c r="G565" s="166"/>
      <c r="H565" s="166"/>
      <c r="I565" s="169"/>
      <c r="J565" s="180">
        <f>BK565</f>
        <v>0</v>
      </c>
      <c r="K565" s="166"/>
      <c r="L565" s="171"/>
      <c r="M565" s="172"/>
      <c r="N565" s="173"/>
      <c r="O565" s="173"/>
      <c r="P565" s="174">
        <f>SUM(P566:P567)</f>
        <v>0</v>
      </c>
      <c r="Q565" s="173"/>
      <c r="R565" s="174">
        <f>SUM(R566:R567)</f>
        <v>0.06</v>
      </c>
      <c r="S565" s="173"/>
      <c r="T565" s="175">
        <f>SUM(T566:T567)</f>
        <v>0</v>
      </c>
      <c r="AR565" s="176" t="s">
        <v>177</v>
      </c>
      <c r="AT565" s="177" t="s">
        <v>74</v>
      </c>
      <c r="AU565" s="177" t="s">
        <v>82</v>
      </c>
      <c r="AY565" s="176" t="s">
        <v>159</v>
      </c>
      <c r="BK565" s="178">
        <f>SUM(BK566:BK567)</f>
        <v>0</v>
      </c>
    </row>
    <row r="566" spans="1:65" s="2" customFormat="1" ht="16.5" customHeight="1" x14ac:dyDescent="0.2">
      <c r="A566" s="37"/>
      <c r="B566" s="38"/>
      <c r="C566" s="181" t="s">
        <v>1208</v>
      </c>
      <c r="D566" s="181" t="s">
        <v>161</v>
      </c>
      <c r="E566" s="182" t="s">
        <v>465</v>
      </c>
      <c r="F566" s="183" t="s">
        <v>466</v>
      </c>
      <c r="G566" s="184" t="s">
        <v>272</v>
      </c>
      <c r="H566" s="185">
        <v>1</v>
      </c>
      <c r="I566" s="186"/>
      <c r="J566" s="187">
        <f>ROUND(I566*H566,2)</f>
        <v>0</v>
      </c>
      <c r="K566" s="183" t="s">
        <v>19</v>
      </c>
      <c r="L566" s="42"/>
      <c r="M566" s="188" t="s">
        <v>19</v>
      </c>
      <c r="N566" s="189" t="s">
        <v>46</v>
      </c>
      <c r="O566" s="67"/>
      <c r="P566" s="190">
        <f>O566*H566</f>
        <v>0</v>
      </c>
      <c r="Q566" s="190">
        <v>0.03</v>
      </c>
      <c r="R566" s="190">
        <f>Q566*H566</f>
        <v>0.03</v>
      </c>
      <c r="S566" s="190">
        <v>0</v>
      </c>
      <c r="T566" s="191">
        <f>S566*H566</f>
        <v>0</v>
      </c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R566" s="192" t="s">
        <v>440</v>
      </c>
      <c r="AT566" s="192" t="s">
        <v>161</v>
      </c>
      <c r="AU566" s="192" t="s">
        <v>84</v>
      </c>
      <c r="AY566" s="20" t="s">
        <v>159</v>
      </c>
      <c r="BE566" s="193">
        <f>IF(N566="základní",J566,0)</f>
        <v>0</v>
      </c>
      <c r="BF566" s="193">
        <f>IF(N566="snížená",J566,0)</f>
        <v>0</v>
      </c>
      <c r="BG566" s="193">
        <f>IF(N566="zákl. přenesená",J566,0)</f>
        <v>0</v>
      </c>
      <c r="BH566" s="193">
        <f>IF(N566="sníž. přenesená",J566,0)</f>
        <v>0</v>
      </c>
      <c r="BI566" s="193">
        <f>IF(N566="nulová",J566,0)</f>
        <v>0</v>
      </c>
      <c r="BJ566" s="20" t="s">
        <v>82</v>
      </c>
      <c r="BK566" s="193">
        <f>ROUND(I566*H566,2)</f>
        <v>0</v>
      </c>
      <c r="BL566" s="20" t="s">
        <v>440</v>
      </c>
      <c r="BM566" s="192" t="s">
        <v>1209</v>
      </c>
    </row>
    <row r="567" spans="1:65" s="2" customFormat="1" ht="16.5" customHeight="1" x14ac:dyDescent="0.2">
      <c r="A567" s="37"/>
      <c r="B567" s="38"/>
      <c r="C567" s="181" t="s">
        <v>1210</v>
      </c>
      <c r="D567" s="181" t="s">
        <v>161</v>
      </c>
      <c r="E567" s="182" t="s">
        <v>468</v>
      </c>
      <c r="F567" s="183" t="s">
        <v>469</v>
      </c>
      <c r="G567" s="184" t="s">
        <v>272</v>
      </c>
      <c r="H567" s="185">
        <v>1</v>
      </c>
      <c r="I567" s="186"/>
      <c r="J567" s="187">
        <f>ROUND(I567*H567,2)</f>
        <v>0</v>
      </c>
      <c r="K567" s="183" t="s">
        <v>19</v>
      </c>
      <c r="L567" s="42"/>
      <c r="M567" s="250" t="s">
        <v>19</v>
      </c>
      <c r="N567" s="251" t="s">
        <v>46</v>
      </c>
      <c r="O567" s="248"/>
      <c r="P567" s="252">
        <f>O567*H567</f>
        <v>0</v>
      </c>
      <c r="Q567" s="252">
        <v>0.03</v>
      </c>
      <c r="R567" s="252">
        <f>Q567*H567</f>
        <v>0.03</v>
      </c>
      <c r="S567" s="252">
        <v>0</v>
      </c>
      <c r="T567" s="253">
        <f>S567*H567</f>
        <v>0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R567" s="192" t="s">
        <v>440</v>
      </c>
      <c r="AT567" s="192" t="s">
        <v>161</v>
      </c>
      <c r="AU567" s="192" t="s">
        <v>84</v>
      </c>
      <c r="AY567" s="20" t="s">
        <v>159</v>
      </c>
      <c r="BE567" s="193">
        <f>IF(N567="základní",J567,0)</f>
        <v>0</v>
      </c>
      <c r="BF567" s="193">
        <f>IF(N567="snížená",J567,0)</f>
        <v>0</v>
      </c>
      <c r="BG567" s="193">
        <f>IF(N567="zákl. přenesená",J567,0)</f>
        <v>0</v>
      </c>
      <c r="BH567" s="193">
        <f>IF(N567="sníž. přenesená",J567,0)</f>
        <v>0</v>
      </c>
      <c r="BI567" s="193">
        <f>IF(N567="nulová",J567,0)</f>
        <v>0</v>
      </c>
      <c r="BJ567" s="20" t="s">
        <v>82</v>
      </c>
      <c r="BK567" s="193">
        <f>ROUND(I567*H567,2)</f>
        <v>0</v>
      </c>
      <c r="BL567" s="20" t="s">
        <v>440</v>
      </c>
      <c r="BM567" s="192" t="s">
        <v>1211</v>
      </c>
    </row>
    <row r="568" spans="1:65" s="2" customFormat="1" ht="6.95" customHeight="1" x14ac:dyDescent="0.2">
      <c r="A568" s="37"/>
      <c r="B568" s="50"/>
      <c r="C568" s="51"/>
      <c r="D568" s="51"/>
      <c r="E568" s="51"/>
      <c r="F568" s="51"/>
      <c r="G568" s="51"/>
      <c r="H568" s="51"/>
      <c r="I568" s="51"/>
      <c r="J568" s="51"/>
      <c r="K568" s="51"/>
      <c r="L568" s="42"/>
      <c r="M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</row>
  </sheetData>
  <sheetProtection algorithmName="SHA-512" hashValue="6KztBuLUilKcu8q9SYruQZBJCA3xZlNQnSwmU1u5SQIvSq3/v4Dnj6OpwZBzFCQYqYloXnKlIWyxSQ3kkD8mGA==" saltValue="xlcXSE5zVow/RbAZ1K4mDWQ0odK02/z+6Bi9cwhRCoRqcmXstwOKpXpjBQSzggpFsRhi3vlz7n6hedcCFt0Y+Q==" spinCount="100000" sheet="1" objects="1" scenarios="1" formatColumns="0" formatRows="0" autoFilter="0"/>
  <autoFilter ref="C98:K567" xr:uid="{00000000-0009-0000-0000-000005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5" r:id="rId1" xr:uid="{00000000-0004-0000-0500-000000000000}"/>
    <hyperlink ref="F109" r:id="rId2" xr:uid="{00000000-0004-0000-0500-000001000000}"/>
    <hyperlink ref="F113" r:id="rId3" xr:uid="{00000000-0004-0000-0500-000002000000}"/>
    <hyperlink ref="F123" r:id="rId4" xr:uid="{00000000-0004-0000-0500-000003000000}"/>
    <hyperlink ref="F127" r:id="rId5" xr:uid="{00000000-0004-0000-0500-000004000000}"/>
    <hyperlink ref="F131" r:id="rId6" xr:uid="{00000000-0004-0000-0500-000005000000}"/>
    <hyperlink ref="F135" r:id="rId7" xr:uid="{00000000-0004-0000-0500-000006000000}"/>
    <hyperlink ref="F138" r:id="rId8" xr:uid="{00000000-0004-0000-0500-000007000000}"/>
    <hyperlink ref="F144" r:id="rId9" xr:uid="{00000000-0004-0000-0500-000008000000}"/>
    <hyperlink ref="F161" r:id="rId10" xr:uid="{00000000-0004-0000-0500-000009000000}"/>
    <hyperlink ref="F165" r:id="rId11" xr:uid="{00000000-0004-0000-0500-00000A000000}"/>
    <hyperlink ref="F171" r:id="rId12" xr:uid="{00000000-0004-0000-0500-00000B000000}"/>
    <hyperlink ref="F185" r:id="rId13" xr:uid="{00000000-0004-0000-0500-00000C000000}"/>
    <hyperlink ref="F189" r:id="rId14" xr:uid="{00000000-0004-0000-0500-00000D000000}"/>
    <hyperlink ref="F193" r:id="rId15" xr:uid="{00000000-0004-0000-0500-00000E000000}"/>
    <hyperlink ref="F202" r:id="rId16" xr:uid="{00000000-0004-0000-0500-00000F000000}"/>
    <hyperlink ref="F205" r:id="rId17" xr:uid="{00000000-0004-0000-0500-000010000000}"/>
    <hyperlink ref="F212" r:id="rId18" xr:uid="{00000000-0004-0000-0500-000011000000}"/>
    <hyperlink ref="F216" r:id="rId19" xr:uid="{00000000-0004-0000-0500-000012000000}"/>
    <hyperlink ref="F220" r:id="rId20" xr:uid="{00000000-0004-0000-0500-000013000000}"/>
    <hyperlink ref="F224" r:id="rId21" xr:uid="{00000000-0004-0000-0500-000014000000}"/>
    <hyperlink ref="F229" r:id="rId22" xr:uid="{00000000-0004-0000-0500-000015000000}"/>
    <hyperlink ref="F234" r:id="rId23" xr:uid="{00000000-0004-0000-0500-000016000000}"/>
    <hyperlink ref="F238" r:id="rId24" xr:uid="{00000000-0004-0000-0500-000017000000}"/>
    <hyperlink ref="F245" r:id="rId25" xr:uid="{00000000-0004-0000-0500-000018000000}"/>
    <hyperlink ref="F249" r:id="rId26" xr:uid="{00000000-0004-0000-0500-000019000000}"/>
    <hyperlink ref="F253" r:id="rId27" xr:uid="{00000000-0004-0000-0500-00001A000000}"/>
    <hyperlink ref="F257" r:id="rId28" xr:uid="{00000000-0004-0000-0500-00001B000000}"/>
    <hyperlink ref="F261" r:id="rId29" xr:uid="{00000000-0004-0000-0500-00001C000000}"/>
    <hyperlink ref="F265" r:id="rId30" xr:uid="{00000000-0004-0000-0500-00001D000000}"/>
    <hyperlink ref="F269" r:id="rId31" xr:uid="{00000000-0004-0000-0500-00001E000000}"/>
    <hyperlink ref="F273" r:id="rId32" xr:uid="{00000000-0004-0000-0500-00001F000000}"/>
    <hyperlink ref="F277" r:id="rId33" xr:uid="{00000000-0004-0000-0500-000020000000}"/>
    <hyperlink ref="F281" r:id="rId34" xr:uid="{00000000-0004-0000-0500-000021000000}"/>
    <hyperlink ref="F285" r:id="rId35" xr:uid="{00000000-0004-0000-0500-000022000000}"/>
    <hyperlink ref="F289" r:id="rId36" xr:uid="{00000000-0004-0000-0500-000023000000}"/>
    <hyperlink ref="F293" r:id="rId37" xr:uid="{00000000-0004-0000-0500-000024000000}"/>
    <hyperlink ref="F297" r:id="rId38" xr:uid="{00000000-0004-0000-0500-000025000000}"/>
    <hyperlink ref="F301" r:id="rId39" xr:uid="{00000000-0004-0000-0500-000026000000}"/>
    <hyperlink ref="F305" r:id="rId40" xr:uid="{00000000-0004-0000-0500-000027000000}"/>
    <hyperlink ref="F309" r:id="rId41" xr:uid="{00000000-0004-0000-0500-000028000000}"/>
    <hyperlink ref="F312" r:id="rId42" xr:uid="{00000000-0004-0000-0500-000029000000}"/>
    <hyperlink ref="F315" r:id="rId43" xr:uid="{00000000-0004-0000-0500-00002A000000}"/>
    <hyperlink ref="F318" r:id="rId44" xr:uid="{00000000-0004-0000-0500-00002B000000}"/>
    <hyperlink ref="F321" r:id="rId45" xr:uid="{00000000-0004-0000-0500-00002C000000}"/>
    <hyperlink ref="F324" r:id="rId46" xr:uid="{00000000-0004-0000-0500-00002D000000}"/>
    <hyperlink ref="F330" r:id="rId47" xr:uid="{00000000-0004-0000-0500-00002E000000}"/>
    <hyperlink ref="F334" r:id="rId48" xr:uid="{00000000-0004-0000-0500-00002F000000}"/>
    <hyperlink ref="F338" r:id="rId49" xr:uid="{00000000-0004-0000-0500-000030000000}"/>
    <hyperlink ref="F342" r:id="rId50" xr:uid="{00000000-0004-0000-0500-000031000000}"/>
    <hyperlink ref="F346" r:id="rId51" xr:uid="{00000000-0004-0000-0500-000032000000}"/>
    <hyperlink ref="F350" r:id="rId52" xr:uid="{00000000-0004-0000-0500-000033000000}"/>
    <hyperlink ref="F360" r:id="rId53" xr:uid="{00000000-0004-0000-0500-000034000000}"/>
    <hyperlink ref="F363" r:id="rId54" xr:uid="{00000000-0004-0000-0500-000035000000}"/>
    <hyperlink ref="F369" r:id="rId55" xr:uid="{00000000-0004-0000-0500-000036000000}"/>
    <hyperlink ref="F375" r:id="rId56" xr:uid="{00000000-0004-0000-0500-000037000000}"/>
    <hyperlink ref="F381" r:id="rId57" xr:uid="{00000000-0004-0000-0500-000038000000}"/>
    <hyperlink ref="F392" r:id="rId58" xr:uid="{00000000-0004-0000-0500-000039000000}"/>
    <hyperlink ref="F404" r:id="rId59" xr:uid="{00000000-0004-0000-0500-00003A000000}"/>
    <hyperlink ref="F415" r:id="rId60" xr:uid="{00000000-0004-0000-0500-00003B000000}"/>
    <hyperlink ref="F427" r:id="rId61" xr:uid="{00000000-0004-0000-0500-00003C000000}"/>
    <hyperlink ref="F433" r:id="rId62" xr:uid="{00000000-0004-0000-0500-00003D000000}"/>
    <hyperlink ref="F439" r:id="rId63" xr:uid="{00000000-0004-0000-0500-00003E000000}"/>
    <hyperlink ref="F442" r:id="rId64" xr:uid="{00000000-0004-0000-0500-00003F000000}"/>
    <hyperlink ref="F446" r:id="rId65" xr:uid="{00000000-0004-0000-0500-000040000000}"/>
    <hyperlink ref="F450" r:id="rId66" xr:uid="{00000000-0004-0000-0500-000041000000}"/>
    <hyperlink ref="F454" r:id="rId67" xr:uid="{00000000-0004-0000-0500-000042000000}"/>
    <hyperlink ref="F458" r:id="rId68" xr:uid="{00000000-0004-0000-0500-000043000000}"/>
    <hyperlink ref="F462" r:id="rId69" xr:uid="{00000000-0004-0000-0500-000044000000}"/>
    <hyperlink ref="F466" r:id="rId70" xr:uid="{00000000-0004-0000-0500-000045000000}"/>
    <hyperlink ref="F470" r:id="rId71" xr:uid="{00000000-0004-0000-0500-000046000000}"/>
    <hyperlink ref="F474" r:id="rId72" xr:uid="{00000000-0004-0000-0500-000047000000}"/>
    <hyperlink ref="F478" r:id="rId73" xr:uid="{00000000-0004-0000-0500-000048000000}"/>
    <hyperlink ref="F482" r:id="rId74" xr:uid="{00000000-0004-0000-0500-000049000000}"/>
    <hyperlink ref="F486" r:id="rId75" xr:uid="{00000000-0004-0000-0500-00004A000000}"/>
    <hyperlink ref="F490" r:id="rId76" xr:uid="{00000000-0004-0000-0500-00004B000000}"/>
    <hyperlink ref="F494" r:id="rId77" xr:uid="{00000000-0004-0000-0500-00004C000000}"/>
    <hyperlink ref="F498" r:id="rId78" xr:uid="{00000000-0004-0000-0500-00004D000000}"/>
    <hyperlink ref="F505" r:id="rId79" xr:uid="{00000000-0004-0000-0500-00004E000000}"/>
    <hyperlink ref="F510" r:id="rId80" xr:uid="{00000000-0004-0000-0500-00004F000000}"/>
    <hyperlink ref="F515" r:id="rId81" xr:uid="{00000000-0004-0000-0500-000050000000}"/>
    <hyperlink ref="F519" r:id="rId82" xr:uid="{00000000-0004-0000-0500-000051000000}"/>
    <hyperlink ref="F523" r:id="rId83" xr:uid="{00000000-0004-0000-0500-000052000000}"/>
    <hyperlink ref="F527" r:id="rId84" xr:uid="{00000000-0004-0000-0500-000053000000}"/>
    <hyperlink ref="F531" r:id="rId85" xr:uid="{00000000-0004-0000-0500-000054000000}"/>
    <hyperlink ref="F535" r:id="rId86" xr:uid="{00000000-0004-0000-0500-000055000000}"/>
    <hyperlink ref="F539" r:id="rId87" xr:uid="{00000000-0004-0000-0500-000056000000}"/>
    <hyperlink ref="F543" r:id="rId88" xr:uid="{00000000-0004-0000-0500-000057000000}"/>
    <hyperlink ref="F547" r:id="rId89" xr:uid="{00000000-0004-0000-0500-000058000000}"/>
    <hyperlink ref="F550" r:id="rId90" xr:uid="{00000000-0004-0000-0500-000059000000}"/>
    <hyperlink ref="F553" r:id="rId91" xr:uid="{00000000-0004-0000-0500-00005A000000}"/>
    <hyperlink ref="F556" r:id="rId92" xr:uid="{00000000-0004-0000-0500-00005B000000}"/>
    <hyperlink ref="F559" r:id="rId93" xr:uid="{00000000-0004-0000-0500-00005C000000}"/>
    <hyperlink ref="F562" r:id="rId94" xr:uid="{00000000-0004-0000-0500-00005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A2:BM276"/>
  <sheetViews>
    <sheetView showGridLines="0" topLeftCell="A163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AT2" s="20" t="s">
        <v>107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33" t="str">
        <f>'Rekapitulace stavby'!K6</f>
        <v>Předávací stanice, Budovcova 1325</v>
      </c>
      <c r="F7" s="534"/>
      <c r="G7" s="534"/>
      <c r="H7" s="534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33" t="s">
        <v>561</v>
      </c>
      <c r="F9" s="535"/>
      <c r="G9" s="535"/>
      <c r="H9" s="535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36" t="s">
        <v>1212</v>
      </c>
      <c r="F11" s="535"/>
      <c r="G11" s="535"/>
      <c r="H11" s="535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37" t="str">
        <f>'Rekapitulace stavby'!E14</f>
        <v>Vyplň údaj</v>
      </c>
      <c r="F20" s="538"/>
      <c r="G20" s="538"/>
      <c r="H20" s="538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39" t="s">
        <v>40</v>
      </c>
      <c r="F29" s="539"/>
      <c r="G29" s="539"/>
      <c r="H29" s="53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ROUND(J97,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ROUND((SUM(BE97:BE275)),  2)</f>
        <v>0</v>
      </c>
      <c r="G35" s="37"/>
      <c r="H35" s="37"/>
      <c r="I35" s="127">
        <v>0.21</v>
      </c>
      <c r="J35" s="126">
        <f>ROUND(((SUM(BE97:BE275))*I35),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ROUND((SUM(BF97:BF275)),  2)</f>
        <v>0</v>
      </c>
      <c r="G36" s="37"/>
      <c r="H36" s="37"/>
      <c r="I36" s="127">
        <v>0.12</v>
      </c>
      <c r="J36" s="126">
        <f>ROUND(((SUM(BF97:BF275))*I36),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ROUND((SUM(BG97:BG275)),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ROUND((SUM(BH97:BH275)),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ROUND((SUM(BI97:BI275)),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1" t="str">
        <f>E7</f>
        <v>Předávací stanice, Budovcova 1325</v>
      </c>
      <c r="F50" s="532"/>
      <c r="G50" s="532"/>
      <c r="H50" s="53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1" t="s">
        <v>561</v>
      </c>
      <c r="F52" s="530"/>
      <c r="G52" s="530"/>
      <c r="H52" s="530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1" t="str">
        <f>E11</f>
        <v>SO 02_D.1.3 - Zdravotechnika - ZTI</v>
      </c>
      <c r="F54" s="530"/>
      <c r="G54" s="530"/>
      <c r="H54" s="530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J97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140</v>
      </c>
      <c r="E64" s="146"/>
      <c r="F64" s="146"/>
      <c r="G64" s="146"/>
      <c r="H64" s="146"/>
      <c r="I64" s="146"/>
      <c r="J64" s="147">
        <f>J98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1213</v>
      </c>
      <c r="E65" s="151"/>
      <c r="F65" s="151"/>
      <c r="G65" s="151"/>
      <c r="H65" s="151"/>
      <c r="I65" s="151"/>
      <c r="J65" s="152">
        <f>J99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1214</v>
      </c>
      <c r="E66" s="151"/>
      <c r="F66" s="151"/>
      <c r="G66" s="151"/>
      <c r="H66" s="151"/>
      <c r="I66" s="151"/>
      <c r="J66" s="152">
        <f>J195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1215</v>
      </c>
      <c r="E67" s="151"/>
      <c r="F67" s="151"/>
      <c r="G67" s="151"/>
      <c r="H67" s="151"/>
      <c r="I67" s="151"/>
      <c r="J67" s="152">
        <f>J206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1216</v>
      </c>
      <c r="E68" s="151"/>
      <c r="F68" s="151"/>
      <c r="G68" s="151"/>
      <c r="H68" s="151"/>
      <c r="I68" s="151"/>
      <c r="J68" s="152">
        <f>J217</f>
        <v>0</v>
      </c>
      <c r="K68" s="100"/>
      <c r="L68" s="153"/>
    </row>
    <row r="69" spans="1:31" s="9" customFormat="1" ht="24.95" customHeight="1" x14ac:dyDescent="0.2">
      <c r="B69" s="143"/>
      <c r="C69" s="144"/>
      <c r="D69" s="145" t="s">
        <v>402</v>
      </c>
      <c r="E69" s="146"/>
      <c r="F69" s="146"/>
      <c r="G69" s="146"/>
      <c r="H69" s="146"/>
      <c r="I69" s="146"/>
      <c r="J69" s="147">
        <f>J250</f>
        <v>0</v>
      </c>
      <c r="K69" s="144"/>
      <c r="L69" s="148"/>
    </row>
    <row r="70" spans="1:31" s="10" customFormat="1" ht="19.899999999999999" customHeight="1" x14ac:dyDescent="0.2">
      <c r="B70" s="149"/>
      <c r="C70" s="100"/>
      <c r="D70" s="150" t="s">
        <v>403</v>
      </c>
      <c r="E70" s="151"/>
      <c r="F70" s="151"/>
      <c r="G70" s="151"/>
      <c r="H70" s="151"/>
      <c r="I70" s="151"/>
      <c r="J70" s="152">
        <f>J251</f>
        <v>0</v>
      </c>
      <c r="K70" s="100"/>
      <c r="L70" s="153"/>
    </row>
    <row r="71" spans="1:31" s="9" customFormat="1" ht="24.95" customHeight="1" x14ac:dyDescent="0.2">
      <c r="B71" s="143"/>
      <c r="C71" s="144"/>
      <c r="D71" s="145" t="s">
        <v>143</v>
      </c>
      <c r="E71" s="146"/>
      <c r="F71" s="146"/>
      <c r="G71" s="146"/>
      <c r="H71" s="146"/>
      <c r="I71" s="146"/>
      <c r="J71" s="147">
        <f>J253</f>
        <v>0</v>
      </c>
      <c r="K71" s="144"/>
      <c r="L71" s="148"/>
    </row>
    <row r="72" spans="1:31" s="9" customFormat="1" ht="24.95" customHeight="1" x14ac:dyDescent="0.2">
      <c r="B72" s="143"/>
      <c r="C72" s="144"/>
      <c r="D72" s="145" t="s">
        <v>1217</v>
      </c>
      <c r="E72" s="146"/>
      <c r="F72" s="146"/>
      <c r="G72" s="146"/>
      <c r="H72" s="146"/>
      <c r="I72" s="146"/>
      <c r="J72" s="147">
        <f>J262</f>
        <v>0</v>
      </c>
      <c r="K72" s="144"/>
      <c r="L72" s="148"/>
    </row>
    <row r="73" spans="1:31" s="10" customFormat="1" ht="19.899999999999999" customHeight="1" x14ac:dyDescent="0.2">
      <c r="B73" s="149"/>
      <c r="C73" s="100"/>
      <c r="D73" s="150" t="s">
        <v>1218</v>
      </c>
      <c r="E73" s="151"/>
      <c r="F73" s="151"/>
      <c r="G73" s="151"/>
      <c r="H73" s="151"/>
      <c r="I73" s="151"/>
      <c r="J73" s="152">
        <f>J263</f>
        <v>0</v>
      </c>
      <c r="K73" s="100"/>
      <c r="L73" s="153"/>
    </row>
    <row r="74" spans="1:31" s="10" customFormat="1" ht="19.899999999999999" customHeight="1" x14ac:dyDescent="0.2">
      <c r="B74" s="149"/>
      <c r="C74" s="100"/>
      <c r="D74" s="150" t="s">
        <v>1219</v>
      </c>
      <c r="E74" s="151"/>
      <c r="F74" s="151"/>
      <c r="G74" s="151"/>
      <c r="H74" s="151"/>
      <c r="I74" s="151"/>
      <c r="J74" s="152">
        <f>J267</f>
        <v>0</v>
      </c>
      <c r="K74" s="100"/>
      <c r="L74" s="153"/>
    </row>
    <row r="75" spans="1:31" s="10" customFormat="1" ht="19.899999999999999" customHeight="1" x14ac:dyDescent="0.2">
      <c r="B75" s="149"/>
      <c r="C75" s="100"/>
      <c r="D75" s="150" t="s">
        <v>1220</v>
      </c>
      <c r="E75" s="151"/>
      <c r="F75" s="151"/>
      <c r="G75" s="151"/>
      <c r="H75" s="151"/>
      <c r="I75" s="151"/>
      <c r="J75" s="152">
        <f>J272</f>
        <v>0</v>
      </c>
      <c r="K75" s="100"/>
      <c r="L75" s="153"/>
    </row>
    <row r="76" spans="1:31" s="2" customFormat="1" ht="21.75" customHeight="1" x14ac:dyDescent="0.2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 x14ac:dyDescent="0.2">
      <c r="A77" s="37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pans="1:31" s="2" customFormat="1" ht="6.95" customHeight="1" x14ac:dyDescent="0.2">
      <c r="A81" s="37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31" s="2" customFormat="1" ht="24.95" customHeight="1" x14ac:dyDescent="0.2">
      <c r="A82" s="37"/>
      <c r="B82" s="38"/>
      <c r="C82" s="26" t="s">
        <v>144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s="2" customFormat="1" ht="6.95" customHeight="1" x14ac:dyDescent="0.2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12" customHeight="1" x14ac:dyDescent="0.2">
      <c r="A84" s="37"/>
      <c r="B84" s="38"/>
      <c r="C84" s="32" t="s">
        <v>16</v>
      </c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16.5" customHeight="1" x14ac:dyDescent="0.2">
      <c r="A85" s="37"/>
      <c r="B85" s="38"/>
      <c r="C85" s="39"/>
      <c r="D85" s="39"/>
      <c r="E85" s="531" t="str">
        <f>E7</f>
        <v>Předávací stanice, Budovcova 1325</v>
      </c>
      <c r="F85" s="532"/>
      <c r="G85" s="532"/>
      <c r="H85" s="532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1" customFormat="1" ht="12" customHeight="1" x14ac:dyDescent="0.2">
      <c r="B86" s="24"/>
      <c r="C86" s="32" t="s">
        <v>123</v>
      </c>
      <c r="D86" s="25"/>
      <c r="E86" s="25"/>
      <c r="F86" s="25"/>
      <c r="G86" s="25"/>
      <c r="H86" s="25"/>
      <c r="I86" s="25"/>
      <c r="J86" s="25"/>
      <c r="K86" s="25"/>
      <c r="L86" s="23"/>
    </row>
    <row r="87" spans="1:31" s="2" customFormat="1" ht="16.5" customHeight="1" x14ac:dyDescent="0.2">
      <c r="A87" s="37"/>
      <c r="B87" s="38"/>
      <c r="C87" s="39"/>
      <c r="D87" s="39"/>
      <c r="E87" s="531" t="s">
        <v>561</v>
      </c>
      <c r="F87" s="530"/>
      <c r="G87" s="530"/>
      <c r="H87" s="530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2" customFormat="1" ht="12" customHeight="1" x14ac:dyDescent="0.2">
      <c r="A88" s="37"/>
      <c r="B88" s="38"/>
      <c r="C88" s="32" t="s">
        <v>125</v>
      </c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6.5" customHeight="1" x14ac:dyDescent="0.2">
      <c r="A89" s="37"/>
      <c r="B89" s="38"/>
      <c r="C89" s="39"/>
      <c r="D89" s="39"/>
      <c r="E89" s="491" t="str">
        <f>E11</f>
        <v>SO 02_D.1.3 - Zdravotechnika - ZTI</v>
      </c>
      <c r="F89" s="530"/>
      <c r="G89" s="530"/>
      <c r="H89" s="530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6.9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12" customHeight="1" x14ac:dyDescent="0.2">
      <c r="A91" s="37"/>
      <c r="B91" s="38"/>
      <c r="C91" s="32" t="s">
        <v>21</v>
      </c>
      <c r="D91" s="39"/>
      <c r="E91" s="39"/>
      <c r="F91" s="30" t="str">
        <f>F14</f>
        <v>Poděbrady, ulice: Budovcova, Jižní, Žižkova</v>
      </c>
      <c r="G91" s="39"/>
      <c r="H91" s="39"/>
      <c r="I91" s="32" t="s">
        <v>23</v>
      </c>
      <c r="J91" s="62" t="str">
        <f>IF(J14="","",J14)</f>
        <v>15. 12. 2024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6.95" customHeight="1" x14ac:dyDescent="0.2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40.15" customHeight="1" x14ac:dyDescent="0.2">
      <c r="A93" s="37"/>
      <c r="B93" s="38"/>
      <c r="C93" s="32" t="s">
        <v>25</v>
      </c>
      <c r="D93" s="39"/>
      <c r="E93" s="39"/>
      <c r="F93" s="30" t="str">
        <f>E17</f>
        <v>Město Poděbrady,Jiřího nám. 20/I,29031 Poděbrady</v>
      </c>
      <c r="G93" s="39"/>
      <c r="H93" s="39"/>
      <c r="I93" s="32" t="s">
        <v>32</v>
      </c>
      <c r="J93" s="35" t="str">
        <f>E23</f>
        <v>TZB Kladno s.r.o.,Třebízského 466, 273 09, Kladno</v>
      </c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15.2" customHeight="1" x14ac:dyDescent="0.2">
      <c r="A94" s="37"/>
      <c r="B94" s="38"/>
      <c r="C94" s="32" t="s">
        <v>30</v>
      </c>
      <c r="D94" s="39"/>
      <c r="E94" s="39"/>
      <c r="F94" s="30" t="str">
        <f>IF(E20="","",E20)</f>
        <v>Vyplň údaj</v>
      </c>
      <c r="G94" s="39"/>
      <c r="H94" s="39"/>
      <c r="I94" s="32" t="s">
        <v>36</v>
      </c>
      <c r="J94" s="35" t="str">
        <f>E26</f>
        <v xml:space="preserve">Eva Vopalecká </v>
      </c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0.35" customHeight="1" x14ac:dyDescent="0.2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11" customFormat="1" ht="29.25" customHeight="1" x14ac:dyDescent="0.2">
      <c r="A96" s="154"/>
      <c r="B96" s="155"/>
      <c r="C96" s="156" t="s">
        <v>145</v>
      </c>
      <c r="D96" s="157" t="s">
        <v>60</v>
      </c>
      <c r="E96" s="157" t="s">
        <v>56</v>
      </c>
      <c r="F96" s="157" t="s">
        <v>57</v>
      </c>
      <c r="G96" s="157" t="s">
        <v>146</v>
      </c>
      <c r="H96" s="157" t="s">
        <v>147</v>
      </c>
      <c r="I96" s="157" t="s">
        <v>148</v>
      </c>
      <c r="J96" s="157" t="s">
        <v>129</v>
      </c>
      <c r="K96" s="158" t="s">
        <v>149</v>
      </c>
      <c r="L96" s="159"/>
      <c r="M96" s="71" t="s">
        <v>19</v>
      </c>
      <c r="N96" s="72" t="s">
        <v>45</v>
      </c>
      <c r="O96" s="72" t="s">
        <v>150</v>
      </c>
      <c r="P96" s="72" t="s">
        <v>151</v>
      </c>
      <c r="Q96" s="72" t="s">
        <v>152</v>
      </c>
      <c r="R96" s="72" t="s">
        <v>153</v>
      </c>
      <c r="S96" s="72" t="s">
        <v>154</v>
      </c>
      <c r="T96" s="73" t="s">
        <v>155</v>
      </c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</row>
    <row r="97" spans="1:65" s="2" customFormat="1" ht="22.9" customHeight="1" x14ac:dyDescent="0.25">
      <c r="A97" s="37"/>
      <c r="B97" s="38"/>
      <c r="C97" s="78" t="s">
        <v>156</v>
      </c>
      <c r="D97" s="39"/>
      <c r="E97" s="39"/>
      <c r="F97" s="39"/>
      <c r="G97" s="39"/>
      <c r="H97" s="39"/>
      <c r="I97" s="39"/>
      <c r="J97" s="160">
        <f>BK97</f>
        <v>0</v>
      </c>
      <c r="K97" s="39"/>
      <c r="L97" s="42"/>
      <c r="M97" s="74"/>
      <c r="N97" s="161"/>
      <c r="O97" s="75"/>
      <c r="P97" s="162">
        <f>P98+P250+P253+P262</f>
        <v>0</v>
      </c>
      <c r="Q97" s="75"/>
      <c r="R97" s="162">
        <f>R98+R250+R253+R262</f>
        <v>1.7764761022</v>
      </c>
      <c r="S97" s="75"/>
      <c r="T97" s="163">
        <f>T98+T250+T253+T262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74</v>
      </c>
      <c r="AU97" s="20" t="s">
        <v>130</v>
      </c>
      <c r="BK97" s="164">
        <f>BK98+BK250+BK253+BK262</f>
        <v>0</v>
      </c>
    </row>
    <row r="98" spans="1:65" s="12" customFormat="1" ht="25.9" customHeight="1" x14ac:dyDescent="0.2">
      <c r="B98" s="165"/>
      <c r="C98" s="166"/>
      <c r="D98" s="167" t="s">
        <v>74</v>
      </c>
      <c r="E98" s="168" t="s">
        <v>331</v>
      </c>
      <c r="F98" s="168" t="s">
        <v>332</v>
      </c>
      <c r="G98" s="166"/>
      <c r="H98" s="166"/>
      <c r="I98" s="169"/>
      <c r="J98" s="170">
        <f>BK98</f>
        <v>0</v>
      </c>
      <c r="K98" s="166"/>
      <c r="L98" s="171"/>
      <c r="M98" s="172"/>
      <c r="N98" s="173"/>
      <c r="O98" s="173"/>
      <c r="P98" s="174">
        <f>P99+P195+P206+P217</f>
        <v>0</v>
      </c>
      <c r="Q98" s="173"/>
      <c r="R98" s="174">
        <f>R99+R195+R206+R217</f>
        <v>1.7464761021999999</v>
      </c>
      <c r="S98" s="173"/>
      <c r="T98" s="175">
        <f>T99+T195+T206+T217</f>
        <v>0</v>
      </c>
      <c r="AR98" s="176" t="s">
        <v>84</v>
      </c>
      <c r="AT98" s="177" t="s">
        <v>74</v>
      </c>
      <c r="AU98" s="177" t="s">
        <v>75</v>
      </c>
      <c r="AY98" s="176" t="s">
        <v>159</v>
      </c>
      <c r="BK98" s="178">
        <f>BK99+BK195+BK206+BK217</f>
        <v>0</v>
      </c>
    </row>
    <row r="99" spans="1:65" s="12" customFormat="1" ht="22.9" customHeight="1" x14ac:dyDescent="0.2">
      <c r="B99" s="165"/>
      <c r="C99" s="166"/>
      <c r="D99" s="167" t="s">
        <v>74</v>
      </c>
      <c r="E99" s="179" t="s">
        <v>1221</v>
      </c>
      <c r="F99" s="179" t="s">
        <v>1222</v>
      </c>
      <c r="G99" s="166"/>
      <c r="H99" s="166"/>
      <c r="I99" s="169"/>
      <c r="J99" s="180">
        <f>BK99</f>
        <v>0</v>
      </c>
      <c r="K99" s="166"/>
      <c r="L99" s="171"/>
      <c r="M99" s="172"/>
      <c r="N99" s="173"/>
      <c r="O99" s="173"/>
      <c r="P99" s="174">
        <f>SUM(P100:P194)</f>
        <v>0</v>
      </c>
      <c r="Q99" s="173"/>
      <c r="R99" s="174">
        <f>SUM(R100:R194)</f>
        <v>1.0512996100000001</v>
      </c>
      <c r="S99" s="173"/>
      <c r="T99" s="175">
        <f>SUM(T100:T194)</f>
        <v>0</v>
      </c>
      <c r="AR99" s="176" t="s">
        <v>84</v>
      </c>
      <c r="AT99" s="177" t="s">
        <v>74</v>
      </c>
      <c r="AU99" s="177" t="s">
        <v>82</v>
      </c>
      <c r="AY99" s="176" t="s">
        <v>159</v>
      </c>
      <c r="BK99" s="178">
        <f>SUM(BK100:BK194)</f>
        <v>0</v>
      </c>
    </row>
    <row r="100" spans="1:65" s="2" customFormat="1" ht="16.5" customHeight="1" x14ac:dyDescent="0.2">
      <c r="A100" s="37"/>
      <c r="B100" s="38"/>
      <c r="C100" s="181" t="s">
        <v>82</v>
      </c>
      <c r="D100" s="181" t="s">
        <v>161</v>
      </c>
      <c r="E100" s="182" t="s">
        <v>1223</v>
      </c>
      <c r="F100" s="183" t="s">
        <v>1224</v>
      </c>
      <c r="G100" s="184" t="s">
        <v>265</v>
      </c>
      <c r="H100" s="185">
        <v>15</v>
      </c>
      <c r="I100" s="186"/>
      <c r="J100" s="187">
        <f>ROUND(I100*H100,2)</f>
        <v>0</v>
      </c>
      <c r="K100" s="183" t="s">
        <v>165</v>
      </c>
      <c r="L100" s="42"/>
      <c r="M100" s="188" t="s">
        <v>19</v>
      </c>
      <c r="N100" s="189" t="s">
        <v>46</v>
      </c>
      <c r="O100" s="67"/>
      <c r="P100" s="190">
        <f>O100*H100</f>
        <v>0</v>
      </c>
      <c r="Q100" s="190">
        <v>1.152E-3</v>
      </c>
      <c r="R100" s="190">
        <f>Q100*H100</f>
        <v>1.728E-2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269</v>
      </c>
      <c r="AT100" s="192" t="s">
        <v>161</v>
      </c>
      <c r="AU100" s="192" t="s">
        <v>84</v>
      </c>
      <c r="AY100" s="20" t="s">
        <v>159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82</v>
      </c>
      <c r="BK100" s="193">
        <f>ROUND(I100*H100,2)</f>
        <v>0</v>
      </c>
      <c r="BL100" s="20" t="s">
        <v>269</v>
      </c>
      <c r="BM100" s="192" t="s">
        <v>1225</v>
      </c>
    </row>
    <row r="101" spans="1:65" s="2" customFormat="1" x14ac:dyDescent="0.2">
      <c r="A101" s="37"/>
      <c r="B101" s="38"/>
      <c r="C101" s="39"/>
      <c r="D101" s="194" t="s">
        <v>168</v>
      </c>
      <c r="E101" s="39"/>
      <c r="F101" s="195" t="s">
        <v>1226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168</v>
      </c>
      <c r="AU101" s="20" t="s">
        <v>84</v>
      </c>
    </row>
    <row r="102" spans="1:65" s="13" customFormat="1" x14ac:dyDescent="0.2">
      <c r="B102" s="199"/>
      <c r="C102" s="200"/>
      <c r="D102" s="201" t="s">
        <v>170</v>
      </c>
      <c r="E102" s="202" t="s">
        <v>19</v>
      </c>
      <c r="F102" s="203" t="s">
        <v>1227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170</v>
      </c>
      <c r="AU102" s="209" t="s">
        <v>84</v>
      </c>
      <c r="AV102" s="13" t="s">
        <v>82</v>
      </c>
      <c r="AW102" s="13" t="s">
        <v>35</v>
      </c>
      <c r="AX102" s="13" t="s">
        <v>75</v>
      </c>
      <c r="AY102" s="209" t="s">
        <v>159</v>
      </c>
    </row>
    <row r="103" spans="1:65" s="14" customFormat="1" x14ac:dyDescent="0.2">
      <c r="B103" s="210"/>
      <c r="C103" s="211"/>
      <c r="D103" s="201" t="s">
        <v>170</v>
      </c>
      <c r="E103" s="212" t="s">
        <v>19</v>
      </c>
      <c r="F103" s="213" t="s">
        <v>209</v>
      </c>
      <c r="G103" s="211"/>
      <c r="H103" s="214">
        <v>8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170</v>
      </c>
      <c r="AU103" s="220" t="s">
        <v>84</v>
      </c>
      <c r="AV103" s="14" t="s">
        <v>84</v>
      </c>
      <c r="AW103" s="14" t="s">
        <v>35</v>
      </c>
      <c r="AX103" s="14" t="s">
        <v>75</v>
      </c>
      <c r="AY103" s="220" t="s">
        <v>159</v>
      </c>
    </row>
    <row r="104" spans="1:65" s="14" customFormat="1" x14ac:dyDescent="0.2">
      <c r="B104" s="210"/>
      <c r="C104" s="211"/>
      <c r="D104" s="201" t="s">
        <v>170</v>
      </c>
      <c r="E104" s="212" t="s">
        <v>19</v>
      </c>
      <c r="F104" s="213" t="s">
        <v>202</v>
      </c>
      <c r="G104" s="211"/>
      <c r="H104" s="214">
        <v>7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75</v>
      </c>
      <c r="AY104" s="220" t="s">
        <v>159</v>
      </c>
    </row>
    <row r="105" spans="1:65" s="15" customFormat="1" x14ac:dyDescent="0.2">
      <c r="B105" s="221"/>
      <c r="C105" s="222"/>
      <c r="D105" s="201" t="s">
        <v>170</v>
      </c>
      <c r="E105" s="223" t="s">
        <v>19</v>
      </c>
      <c r="F105" s="224" t="s">
        <v>185</v>
      </c>
      <c r="G105" s="222"/>
      <c r="H105" s="225">
        <v>15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170</v>
      </c>
      <c r="AU105" s="231" t="s">
        <v>84</v>
      </c>
      <c r="AV105" s="15" t="s">
        <v>166</v>
      </c>
      <c r="AW105" s="15" t="s">
        <v>35</v>
      </c>
      <c r="AX105" s="15" t="s">
        <v>82</v>
      </c>
      <c r="AY105" s="231" t="s">
        <v>159</v>
      </c>
    </row>
    <row r="106" spans="1:65" s="2" customFormat="1" ht="16.5" customHeight="1" x14ac:dyDescent="0.2">
      <c r="A106" s="37"/>
      <c r="B106" s="38"/>
      <c r="C106" s="181" t="s">
        <v>84</v>
      </c>
      <c r="D106" s="181" t="s">
        <v>161</v>
      </c>
      <c r="E106" s="182" t="s">
        <v>1228</v>
      </c>
      <c r="F106" s="183" t="s">
        <v>1229</v>
      </c>
      <c r="G106" s="184" t="s">
        <v>265</v>
      </c>
      <c r="H106" s="185">
        <v>65</v>
      </c>
      <c r="I106" s="186"/>
      <c r="J106" s="187">
        <f>ROUND(I106*H106,2)</f>
        <v>0</v>
      </c>
      <c r="K106" s="183" t="s">
        <v>165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2.36681E-3</v>
      </c>
      <c r="R106" s="190">
        <f>Q106*H106</f>
        <v>0.15384265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269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269</v>
      </c>
      <c r="BM106" s="192" t="s">
        <v>1230</v>
      </c>
    </row>
    <row r="107" spans="1:65" s="2" customFormat="1" x14ac:dyDescent="0.2">
      <c r="A107" s="37"/>
      <c r="B107" s="38"/>
      <c r="C107" s="39"/>
      <c r="D107" s="194" t="s">
        <v>168</v>
      </c>
      <c r="E107" s="39"/>
      <c r="F107" s="195" t="s">
        <v>1231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168</v>
      </c>
      <c r="AU107" s="20" t="s">
        <v>84</v>
      </c>
    </row>
    <row r="108" spans="1:65" s="13" customFormat="1" x14ac:dyDescent="0.2">
      <c r="B108" s="199"/>
      <c r="C108" s="200"/>
      <c r="D108" s="201" t="s">
        <v>170</v>
      </c>
      <c r="E108" s="202" t="s">
        <v>19</v>
      </c>
      <c r="F108" s="203" t="s">
        <v>1232</v>
      </c>
      <c r="G108" s="200"/>
      <c r="H108" s="202" t="s">
        <v>19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170</v>
      </c>
      <c r="AU108" s="209" t="s">
        <v>84</v>
      </c>
      <c r="AV108" s="13" t="s">
        <v>82</v>
      </c>
      <c r="AW108" s="13" t="s">
        <v>35</v>
      </c>
      <c r="AX108" s="13" t="s">
        <v>75</v>
      </c>
      <c r="AY108" s="209" t="s">
        <v>159</v>
      </c>
    </row>
    <row r="109" spans="1:65" s="14" customFormat="1" x14ac:dyDescent="0.2">
      <c r="B109" s="210"/>
      <c r="C109" s="211"/>
      <c r="D109" s="201" t="s">
        <v>170</v>
      </c>
      <c r="E109" s="212" t="s">
        <v>19</v>
      </c>
      <c r="F109" s="213" t="s">
        <v>1003</v>
      </c>
      <c r="G109" s="211"/>
      <c r="H109" s="214">
        <v>46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4" customFormat="1" x14ac:dyDescent="0.2">
      <c r="B110" s="210"/>
      <c r="C110" s="211"/>
      <c r="D110" s="201" t="s">
        <v>170</v>
      </c>
      <c r="E110" s="212" t="s">
        <v>19</v>
      </c>
      <c r="F110" s="213" t="s">
        <v>284</v>
      </c>
      <c r="G110" s="211"/>
      <c r="H110" s="214">
        <v>19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5" customFormat="1" x14ac:dyDescent="0.2">
      <c r="B111" s="221"/>
      <c r="C111" s="222"/>
      <c r="D111" s="201" t="s">
        <v>170</v>
      </c>
      <c r="E111" s="223" t="s">
        <v>19</v>
      </c>
      <c r="F111" s="224" t="s">
        <v>185</v>
      </c>
      <c r="G111" s="222"/>
      <c r="H111" s="225">
        <v>65</v>
      </c>
      <c r="I111" s="226"/>
      <c r="J111" s="222"/>
      <c r="K111" s="222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170</v>
      </c>
      <c r="AU111" s="231" t="s">
        <v>84</v>
      </c>
      <c r="AV111" s="15" t="s">
        <v>166</v>
      </c>
      <c r="AW111" s="15" t="s">
        <v>35</v>
      </c>
      <c r="AX111" s="15" t="s">
        <v>82</v>
      </c>
      <c r="AY111" s="231" t="s">
        <v>159</v>
      </c>
    </row>
    <row r="112" spans="1:65" s="2" customFormat="1" ht="16.5" customHeight="1" x14ac:dyDescent="0.2">
      <c r="A112" s="37"/>
      <c r="B112" s="38"/>
      <c r="C112" s="181" t="s">
        <v>177</v>
      </c>
      <c r="D112" s="181" t="s">
        <v>161</v>
      </c>
      <c r="E112" s="182" t="s">
        <v>1233</v>
      </c>
      <c r="F112" s="183" t="s">
        <v>1234</v>
      </c>
      <c r="G112" s="184" t="s">
        <v>265</v>
      </c>
      <c r="H112" s="185">
        <v>55</v>
      </c>
      <c r="I112" s="186"/>
      <c r="J112" s="187">
        <f>ROUND(I112*H112,2)</f>
        <v>0</v>
      </c>
      <c r="K112" s="183" t="s">
        <v>165</v>
      </c>
      <c r="L112" s="42"/>
      <c r="M112" s="188" t="s">
        <v>19</v>
      </c>
      <c r="N112" s="189" t="s">
        <v>46</v>
      </c>
      <c r="O112" s="67"/>
      <c r="P112" s="190">
        <f>O112*H112</f>
        <v>0</v>
      </c>
      <c r="Q112" s="190">
        <v>6.0095399999999998E-3</v>
      </c>
      <c r="R112" s="190">
        <f>Q112*H112</f>
        <v>0.3305247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269</v>
      </c>
      <c r="AT112" s="192" t="s">
        <v>161</v>
      </c>
      <c r="AU112" s="192" t="s">
        <v>84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1235</v>
      </c>
    </row>
    <row r="113" spans="1:65" s="2" customFormat="1" x14ac:dyDescent="0.2">
      <c r="A113" s="37"/>
      <c r="B113" s="38"/>
      <c r="C113" s="39"/>
      <c r="D113" s="194" t="s">
        <v>168</v>
      </c>
      <c r="E113" s="39"/>
      <c r="F113" s="195" t="s">
        <v>1236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168</v>
      </c>
      <c r="AU113" s="20" t="s">
        <v>84</v>
      </c>
    </row>
    <row r="114" spans="1:65" s="13" customFormat="1" x14ac:dyDescent="0.2">
      <c r="B114" s="199"/>
      <c r="C114" s="200"/>
      <c r="D114" s="201" t="s">
        <v>170</v>
      </c>
      <c r="E114" s="202" t="s">
        <v>19</v>
      </c>
      <c r="F114" s="203" t="s">
        <v>1237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170</v>
      </c>
      <c r="AU114" s="209" t="s">
        <v>84</v>
      </c>
      <c r="AV114" s="13" t="s">
        <v>82</v>
      </c>
      <c r="AW114" s="13" t="s">
        <v>35</v>
      </c>
      <c r="AX114" s="13" t="s">
        <v>75</v>
      </c>
      <c r="AY114" s="209" t="s">
        <v>159</v>
      </c>
    </row>
    <row r="115" spans="1:65" s="14" customFormat="1" x14ac:dyDescent="0.2">
      <c r="B115" s="210"/>
      <c r="C115" s="211"/>
      <c r="D115" s="201" t="s">
        <v>170</v>
      </c>
      <c r="E115" s="212" t="s">
        <v>19</v>
      </c>
      <c r="F115" s="213" t="s">
        <v>991</v>
      </c>
      <c r="G115" s="211"/>
      <c r="H115" s="214">
        <v>44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170</v>
      </c>
      <c r="AU115" s="220" t="s">
        <v>84</v>
      </c>
      <c r="AV115" s="14" t="s">
        <v>84</v>
      </c>
      <c r="AW115" s="14" t="s">
        <v>35</v>
      </c>
      <c r="AX115" s="14" t="s">
        <v>75</v>
      </c>
      <c r="AY115" s="220" t="s">
        <v>159</v>
      </c>
    </row>
    <row r="116" spans="1:65" s="14" customFormat="1" x14ac:dyDescent="0.2">
      <c r="B116" s="210"/>
      <c r="C116" s="211"/>
      <c r="D116" s="201" t="s">
        <v>170</v>
      </c>
      <c r="E116" s="212" t="s">
        <v>19</v>
      </c>
      <c r="F116" s="213" t="s">
        <v>232</v>
      </c>
      <c r="G116" s="211"/>
      <c r="H116" s="214">
        <v>11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170</v>
      </c>
      <c r="AU116" s="220" t="s">
        <v>84</v>
      </c>
      <c r="AV116" s="14" t="s">
        <v>84</v>
      </c>
      <c r="AW116" s="14" t="s">
        <v>35</v>
      </c>
      <c r="AX116" s="14" t="s">
        <v>75</v>
      </c>
      <c r="AY116" s="220" t="s">
        <v>159</v>
      </c>
    </row>
    <row r="117" spans="1:65" s="15" customFormat="1" x14ac:dyDescent="0.2">
      <c r="B117" s="221"/>
      <c r="C117" s="222"/>
      <c r="D117" s="201" t="s">
        <v>170</v>
      </c>
      <c r="E117" s="223" t="s">
        <v>19</v>
      </c>
      <c r="F117" s="224" t="s">
        <v>185</v>
      </c>
      <c r="G117" s="222"/>
      <c r="H117" s="225">
        <v>55</v>
      </c>
      <c r="I117" s="226"/>
      <c r="J117" s="222"/>
      <c r="K117" s="222"/>
      <c r="L117" s="227"/>
      <c r="M117" s="228"/>
      <c r="N117" s="229"/>
      <c r="O117" s="229"/>
      <c r="P117" s="229"/>
      <c r="Q117" s="229"/>
      <c r="R117" s="229"/>
      <c r="S117" s="229"/>
      <c r="T117" s="230"/>
      <c r="AT117" s="231" t="s">
        <v>170</v>
      </c>
      <c r="AU117" s="231" t="s">
        <v>84</v>
      </c>
      <c r="AV117" s="15" t="s">
        <v>166</v>
      </c>
      <c r="AW117" s="15" t="s">
        <v>35</v>
      </c>
      <c r="AX117" s="15" t="s">
        <v>82</v>
      </c>
      <c r="AY117" s="231" t="s">
        <v>159</v>
      </c>
    </row>
    <row r="118" spans="1:65" s="2" customFormat="1" ht="16.5" customHeight="1" x14ac:dyDescent="0.2">
      <c r="A118" s="37"/>
      <c r="B118" s="38"/>
      <c r="C118" s="181" t="s">
        <v>166</v>
      </c>
      <c r="D118" s="181" t="s">
        <v>161</v>
      </c>
      <c r="E118" s="182" t="s">
        <v>1238</v>
      </c>
      <c r="F118" s="183" t="s">
        <v>1239</v>
      </c>
      <c r="G118" s="184" t="s">
        <v>265</v>
      </c>
      <c r="H118" s="185">
        <v>10</v>
      </c>
      <c r="I118" s="186"/>
      <c r="J118" s="187">
        <f>ROUND(I118*H118,2)</f>
        <v>0</v>
      </c>
      <c r="K118" s="183" t="s">
        <v>165</v>
      </c>
      <c r="L118" s="42"/>
      <c r="M118" s="188" t="s">
        <v>19</v>
      </c>
      <c r="N118" s="189" t="s">
        <v>46</v>
      </c>
      <c r="O118" s="67"/>
      <c r="P118" s="190">
        <f>O118*H118</f>
        <v>0</v>
      </c>
      <c r="Q118" s="190">
        <v>1.43032E-2</v>
      </c>
      <c r="R118" s="190">
        <f>Q118*H118</f>
        <v>0.14303199999999999</v>
      </c>
      <c r="S118" s="190">
        <v>0</v>
      </c>
      <c r="T118" s="191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269</v>
      </c>
      <c r="AT118" s="192" t="s">
        <v>161</v>
      </c>
      <c r="AU118" s="192" t="s">
        <v>84</v>
      </c>
      <c r="AY118" s="20" t="s">
        <v>159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0" t="s">
        <v>82</v>
      </c>
      <c r="BK118" s="193">
        <f>ROUND(I118*H118,2)</f>
        <v>0</v>
      </c>
      <c r="BL118" s="20" t="s">
        <v>269</v>
      </c>
      <c r="BM118" s="192" t="s">
        <v>1240</v>
      </c>
    </row>
    <row r="119" spans="1:65" s="2" customFormat="1" x14ac:dyDescent="0.2">
      <c r="A119" s="37"/>
      <c r="B119" s="38"/>
      <c r="C119" s="39"/>
      <c r="D119" s="194" t="s">
        <v>168</v>
      </c>
      <c r="E119" s="39"/>
      <c r="F119" s="195" t="s">
        <v>1241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168</v>
      </c>
      <c r="AU119" s="20" t="s">
        <v>84</v>
      </c>
    </row>
    <row r="120" spans="1:65" s="13" customFormat="1" x14ac:dyDescent="0.2">
      <c r="B120" s="199"/>
      <c r="C120" s="200"/>
      <c r="D120" s="201" t="s">
        <v>170</v>
      </c>
      <c r="E120" s="202" t="s">
        <v>19</v>
      </c>
      <c r="F120" s="203" t="s">
        <v>1242</v>
      </c>
      <c r="G120" s="200"/>
      <c r="H120" s="202" t="s">
        <v>19</v>
      </c>
      <c r="I120" s="204"/>
      <c r="J120" s="200"/>
      <c r="K120" s="200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170</v>
      </c>
      <c r="AU120" s="209" t="s">
        <v>84</v>
      </c>
      <c r="AV120" s="13" t="s">
        <v>82</v>
      </c>
      <c r="AW120" s="13" t="s">
        <v>35</v>
      </c>
      <c r="AX120" s="13" t="s">
        <v>75</v>
      </c>
      <c r="AY120" s="209" t="s">
        <v>159</v>
      </c>
    </row>
    <row r="121" spans="1:65" s="14" customFormat="1" x14ac:dyDescent="0.2">
      <c r="B121" s="210"/>
      <c r="C121" s="211"/>
      <c r="D121" s="201" t="s">
        <v>170</v>
      </c>
      <c r="E121" s="212" t="s">
        <v>19</v>
      </c>
      <c r="F121" s="213" t="s">
        <v>191</v>
      </c>
      <c r="G121" s="211"/>
      <c r="H121" s="214">
        <v>5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170</v>
      </c>
      <c r="AU121" s="220" t="s">
        <v>84</v>
      </c>
      <c r="AV121" s="14" t="s">
        <v>84</v>
      </c>
      <c r="AW121" s="14" t="s">
        <v>35</v>
      </c>
      <c r="AX121" s="14" t="s">
        <v>75</v>
      </c>
      <c r="AY121" s="220" t="s">
        <v>159</v>
      </c>
    </row>
    <row r="122" spans="1:65" s="14" customFormat="1" x14ac:dyDescent="0.2">
      <c r="B122" s="210"/>
      <c r="C122" s="211"/>
      <c r="D122" s="201" t="s">
        <v>170</v>
      </c>
      <c r="E122" s="212" t="s">
        <v>19</v>
      </c>
      <c r="F122" s="213" t="s">
        <v>191</v>
      </c>
      <c r="G122" s="211"/>
      <c r="H122" s="214">
        <v>5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170</v>
      </c>
      <c r="AU122" s="220" t="s">
        <v>84</v>
      </c>
      <c r="AV122" s="14" t="s">
        <v>84</v>
      </c>
      <c r="AW122" s="14" t="s">
        <v>35</v>
      </c>
      <c r="AX122" s="14" t="s">
        <v>75</v>
      </c>
      <c r="AY122" s="220" t="s">
        <v>159</v>
      </c>
    </row>
    <row r="123" spans="1:65" s="15" customFormat="1" x14ac:dyDescent="0.2">
      <c r="B123" s="221"/>
      <c r="C123" s="222"/>
      <c r="D123" s="201" t="s">
        <v>170</v>
      </c>
      <c r="E123" s="223" t="s">
        <v>19</v>
      </c>
      <c r="F123" s="224" t="s">
        <v>185</v>
      </c>
      <c r="G123" s="222"/>
      <c r="H123" s="225">
        <v>10</v>
      </c>
      <c r="I123" s="226"/>
      <c r="J123" s="222"/>
      <c r="K123" s="222"/>
      <c r="L123" s="227"/>
      <c r="M123" s="228"/>
      <c r="N123" s="229"/>
      <c r="O123" s="229"/>
      <c r="P123" s="229"/>
      <c r="Q123" s="229"/>
      <c r="R123" s="229"/>
      <c r="S123" s="229"/>
      <c r="T123" s="230"/>
      <c r="AT123" s="231" t="s">
        <v>170</v>
      </c>
      <c r="AU123" s="231" t="s">
        <v>84</v>
      </c>
      <c r="AV123" s="15" t="s">
        <v>166</v>
      </c>
      <c r="AW123" s="15" t="s">
        <v>35</v>
      </c>
      <c r="AX123" s="15" t="s">
        <v>82</v>
      </c>
      <c r="AY123" s="231" t="s">
        <v>159</v>
      </c>
    </row>
    <row r="124" spans="1:65" s="2" customFormat="1" ht="16.5" customHeight="1" x14ac:dyDescent="0.2">
      <c r="A124" s="37"/>
      <c r="B124" s="38"/>
      <c r="C124" s="181" t="s">
        <v>191</v>
      </c>
      <c r="D124" s="181" t="s">
        <v>161</v>
      </c>
      <c r="E124" s="182" t="s">
        <v>1243</v>
      </c>
      <c r="F124" s="183" t="s">
        <v>1244</v>
      </c>
      <c r="G124" s="184" t="s">
        <v>265</v>
      </c>
      <c r="H124" s="185">
        <v>15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2.2199420000000001E-2</v>
      </c>
      <c r="R124" s="190">
        <f>Q124*H124</f>
        <v>0.33299129999999999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269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269</v>
      </c>
      <c r="BM124" s="192" t="s">
        <v>1245</v>
      </c>
    </row>
    <row r="125" spans="1:65" s="2" customFormat="1" x14ac:dyDescent="0.2">
      <c r="A125" s="37"/>
      <c r="B125" s="38"/>
      <c r="C125" s="39"/>
      <c r="D125" s="194" t="s">
        <v>168</v>
      </c>
      <c r="E125" s="39"/>
      <c r="F125" s="195" t="s">
        <v>1246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13" customFormat="1" x14ac:dyDescent="0.2">
      <c r="B126" s="199"/>
      <c r="C126" s="200"/>
      <c r="D126" s="201" t="s">
        <v>170</v>
      </c>
      <c r="E126" s="202" t="s">
        <v>19</v>
      </c>
      <c r="F126" s="203" t="s">
        <v>1247</v>
      </c>
      <c r="G126" s="200"/>
      <c r="H126" s="202" t="s">
        <v>19</v>
      </c>
      <c r="I126" s="204"/>
      <c r="J126" s="200"/>
      <c r="K126" s="200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170</v>
      </c>
      <c r="AU126" s="209" t="s">
        <v>84</v>
      </c>
      <c r="AV126" s="13" t="s">
        <v>82</v>
      </c>
      <c r="AW126" s="13" t="s">
        <v>35</v>
      </c>
      <c r="AX126" s="13" t="s">
        <v>75</v>
      </c>
      <c r="AY126" s="209" t="s">
        <v>159</v>
      </c>
    </row>
    <row r="127" spans="1:65" s="14" customFormat="1" x14ac:dyDescent="0.2">
      <c r="B127" s="210"/>
      <c r="C127" s="211"/>
      <c r="D127" s="201" t="s">
        <v>170</v>
      </c>
      <c r="E127" s="212" t="s">
        <v>19</v>
      </c>
      <c r="F127" s="213" t="s">
        <v>202</v>
      </c>
      <c r="G127" s="211"/>
      <c r="H127" s="214">
        <v>7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170</v>
      </c>
      <c r="AU127" s="220" t="s">
        <v>84</v>
      </c>
      <c r="AV127" s="14" t="s">
        <v>84</v>
      </c>
      <c r="AW127" s="14" t="s">
        <v>35</v>
      </c>
      <c r="AX127" s="14" t="s">
        <v>75</v>
      </c>
      <c r="AY127" s="220" t="s">
        <v>159</v>
      </c>
    </row>
    <row r="128" spans="1:65" s="14" customFormat="1" x14ac:dyDescent="0.2">
      <c r="B128" s="210"/>
      <c r="C128" s="211"/>
      <c r="D128" s="201" t="s">
        <v>170</v>
      </c>
      <c r="E128" s="212" t="s">
        <v>19</v>
      </c>
      <c r="F128" s="213" t="s">
        <v>209</v>
      </c>
      <c r="G128" s="211"/>
      <c r="H128" s="214">
        <v>8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170</v>
      </c>
      <c r="AU128" s="220" t="s">
        <v>84</v>
      </c>
      <c r="AV128" s="14" t="s">
        <v>84</v>
      </c>
      <c r="AW128" s="14" t="s">
        <v>35</v>
      </c>
      <c r="AX128" s="14" t="s">
        <v>75</v>
      </c>
      <c r="AY128" s="220" t="s">
        <v>159</v>
      </c>
    </row>
    <row r="129" spans="1:65" s="15" customFormat="1" x14ac:dyDescent="0.2">
      <c r="B129" s="221"/>
      <c r="C129" s="222"/>
      <c r="D129" s="201" t="s">
        <v>170</v>
      </c>
      <c r="E129" s="223" t="s">
        <v>19</v>
      </c>
      <c r="F129" s="224" t="s">
        <v>185</v>
      </c>
      <c r="G129" s="222"/>
      <c r="H129" s="225">
        <v>15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170</v>
      </c>
      <c r="AU129" s="231" t="s">
        <v>84</v>
      </c>
      <c r="AV129" s="15" t="s">
        <v>166</v>
      </c>
      <c r="AW129" s="15" t="s">
        <v>35</v>
      </c>
      <c r="AX129" s="15" t="s">
        <v>82</v>
      </c>
      <c r="AY129" s="231" t="s">
        <v>159</v>
      </c>
    </row>
    <row r="130" spans="1:65" s="2" customFormat="1" ht="33" customHeight="1" x14ac:dyDescent="0.2">
      <c r="A130" s="37"/>
      <c r="B130" s="38"/>
      <c r="C130" s="181" t="s">
        <v>197</v>
      </c>
      <c r="D130" s="181" t="s">
        <v>161</v>
      </c>
      <c r="E130" s="182" t="s">
        <v>1248</v>
      </c>
      <c r="F130" s="183" t="s">
        <v>1249</v>
      </c>
      <c r="G130" s="184" t="s">
        <v>265</v>
      </c>
      <c r="H130" s="185">
        <v>12</v>
      </c>
      <c r="I130" s="186"/>
      <c r="J130" s="187">
        <f>ROUND(I130*H130,2)</f>
        <v>0</v>
      </c>
      <c r="K130" s="183" t="s">
        <v>165</v>
      </c>
      <c r="L130" s="42"/>
      <c r="M130" s="188" t="s">
        <v>19</v>
      </c>
      <c r="N130" s="189" t="s">
        <v>46</v>
      </c>
      <c r="O130" s="67"/>
      <c r="P130" s="190">
        <f>O130*H130</f>
        <v>0</v>
      </c>
      <c r="Q130" s="190">
        <v>1.0484000000000001E-4</v>
      </c>
      <c r="R130" s="190">
        <f>Q130*H130</f>
        <v>1.25808E-3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269</v>
      </c>
      <c r="AT130" s="192" t="s">
        <v>161</v>
      </c>
      <c r="AU130" s="192" t="s">
        <v>84</v>
      </c>
      <c r="AY130" s="20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82</v>
      </c>
      <c r="BK130" s="193">
        <f>ROUND(I130*H130,2)</f>
        <v>0</v>
      </c>
      <c r="BL130" s="20" t="s">
        <v>269</v>
      </c>
      <c r="BM130" s="192" t="s">
        <v>1250</v>
      </c>
    </row>
    <row r="131" spans="1:65" s="2" customFormat="1" x14ac:dyDescent="0.2">
      <c r="A131" s="37"/>
      <c r="B131" s="38"/>
      <c r="C131" s="39"/>
      <c r="D131" s="194" t="s">
        <v>168</v>
      </c>
      <c r="E131" s="39"/>
      <c r="F131" s="195" t="s">
        <v>1251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168</v>
      </c>
      <c r="AU131" s="20" t="s">
        <v>84</v>
      </c>
    </row>
    <row r="132" spans="1:65" s="13" customFormat="1" x14ac:dyDescent="0.2">
      <c r="B132" s="199"/>
      <c r="C132" s="200"/>
      <c r="D132" s="201" t="s">
        <v>170</v>
      </c>
      <c r="E132" s="202" t="s">
        <v>19</v>
      </c>
      <c r="F132" s="203" t="s">
        <v>1252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170</v>
      </c>
      <c r="AU132" s="209" t="s">
        <v>84</v>
      </c>
      <c r="AV132" s="13" t="s">
        <v>82</v>
      </c>
      <c r="AW132" s="13" t="s">
        <v>35</v>
      </c>
      <c r="AX132" s="13" t="s">
        <v>75</v>
      </c>
      <c r="AY132" s="209" t="s">
        <v>159</v>
      </c>
    </row>
    <row r="133" spans="1:65" s="14" customFormat="1" x14ac:dyDescent="0.2">
      <c r="B133" s="210"/>
      <c r="C133" s="211"/>
      <c r="D133" s="201" t="s">
        <v>170</v>
      </c>
      <c r="E133" s="212" t="s">
        <v>19</v>
      </c>
      <c r="F133" s="213" t="s">
        <v>209</v>
      </c>
      <c r="G133" s="211"/>
      <c r="H133" s="214">
        <v>8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170</v>
      </c>
      <c r="AU133" s="220" t="s">
        <v>84</v>
      </c>
      <c r="AV133" s="14" t="s">
        <v>84</v>
      </c>
      <c r="AW133" s="14" t="s">
        <v>35</v>
      </c>
      <c r="AX133" s="14" t="s">
        <v>75</v>
      </c>
      <c r="AY133" s="220" t="s">
        <v>159</v>
      </c>
    </row>
    <row r="134" spans="1:65" s="14" customFormat="1" x14ac:dyDescent="0.2">
      <c r="B134" s="210"/>
      <c r="C134" s="211"/>
      <c r="D134" s="201" t="s">
        <v>170</v>
      </c>
      <c r="E134" s="212" t="s">
        <v>19</v>
      </c>
      <c r="F134" s="213" t="s">
        <v>166</v>
      </c>
      <c r="G134" s="211"/>
      <c r="H134" s="214">
        <v>4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170</v>
      </c>
      <c r="AU134" s="220" t="s">
        <v>84</v>
      </c>
      <c r="AV134" s="14" t="s">
        <v>84</v>
      </c>
      <c r="AW134" s="14" t="s">
        <v>35</v>
      </c>
      <c r="AX134" s="14" t="s">
        <v>75</v>
      </c>
      <c r="AY134" s="220" t="s">
        <v>159</v>
      </c>
    </row>
    <row r="135" spans="1:65" s="15" customFormat="1" x14ac:dyDescent="0.2">
      <c r="B135" s="221"/>
      <c r="C135" s="222"/>
      <c r="D135" s="201" t="s">
        <v>170</v>
      </c>
      <c r="E135" s="223" t="s">
        <v>19</v>
      </c>
      <c r="F135" s="224" t="s">
        <v>185</v>
      </c>
      <c r="G135" s="222"/>
      <c r="H135" s="225">
        <v>12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170</v>
      </c>
      <c r="AU135" s="231" t="s">
        <v>84</v>
      </c>
      <c r="AV135" s="15" t="s">
        <v>166</v>
      </c>
      <c r="AW135" s="15" t="s">
        <v>35</v>
      </c>
      <c r="AX135" s="15" t="s">
        <v>82</v>
      </c>
      <c r="AY135" s="231" t="s">
        <v>159</v>
      </c>
    </row>
    <row r="136" spans="1:65" s="2" customFormat="1" ht="33" customHeight="1" x14ac:dyDescent="0.2">
      <c r="A136" s="37"/>
      <c r="B136" s="38"/>
      <c r="C136" s="181" t="s">
        <v>202</v>
      </c>
      <c r="D136" s="181" t="s">
        <v>161</v>
      </c>
      <c r="E136" s="182" t="s">
        <v>1253</v>
      </c>
      <c r="F136" s="183" t="s">
        <v>1254</v>
      </c>
      <c r="G136" s="184" t="s">
        <v>265</v>
      </c>
      <c r="H136" s="185">
        <v>40</v>
      </c>
      <c r="I136" s="186"/>
      <c r="J136" s="187">
        <f>ROUND(I136*H136,2)</f>
        <v>0</v>
      </c>
      <c r="K136" s="183" t="s">
        <v>165</v>
      </c>
      <c r="L136" s="42"/>
      <c r="M136" s="188" t="s">
        <v>19</v>
      </c>
      <c r="N136" s="189" t="s">
        <v>46</v>
      </c>
      <c r="O136" s="67"/>
      <c r="P136" s="190">
        <f>O136*H136</f>
        <v>0</v>
      </c>
      <c r="Q136" s="190">
        <v>1.2543E-4</v>
      </c>
      <c r="R136" s="190">
        <f>Q136*H136</f>
        <v>5.0171999999999994E-3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269</v>
      </c>
      <c r="AT136" s="192" t="s">
        <v>161</v>
      </c>
      <c r="AU136" s="192" t="s">
        <v>84</v>
      </c>
      <c r="AY136" s="20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0" t="s">
        <v>82</v>
      </c>
      <c r="BK136" s="193">
        <f>ROUND(I136*H136,2)</f>
        <v>0</v>
      </c>
      <c r="BL136" s="20" t="s">
        <v>269</v>
      </c>
      <c r="BM136" s="192" t="s">
        <v>1255</v>
      </c>
    </row>
    <row r="137" spans="1:65" s="2" customFormat="1" x14ac:dyDescent="0.2">
      <c r="A137" s="37"/>
      <c r="B137" s="38"/>
      <c r="C137" s="39"/>
      <c r="D137" s="194" t="s">
        <v>168</v>
      </c>
      <c r="E137" s="39"/>
      <c r="F137" s="195" t="s">
        <v>1256</v>
      </c>
      <c r="G137" s="39"/>
      <c r="H137" s="39"/>
      <c r="I137" s="196"/>
      <c r="J137" s="39"/>
      <c r="K137" s="39"/>
      <c r="L137" s="42"/>
      <c r="M137" s="197"/>
      <c r="N137" s="198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168</v>
      </c>
      <c r="AU137" s="20" t="s">
        <v>84</v>
      </c>
    </row>
    <row r="138" spans="1:65" s="13" customFormat="1" x14ac:dyDescent="0.2">
      <c r="B138" s="199"/>
      <c r="C138" s="200"/>
      <c r="D138" s="201" t="s">
        <v>170</v>
      </c>
      <c r="E138" s="202" t="s">
        <v>19</v>
      </c>
      <c r="F138" s="203" t="s">
        <v>1257</v>
      </c>
      <c r="G138" s="200"/>
      <c r="H138" s="202" t="s">
        <v>19</v>
      </c>
      <c r="I138" s="204"/>
      <c r="J138" s="200"/>
      <c r="K138" s="200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170</v>
      </c>
      <c r="AU138" s="209" t="s">
        <v>84</v>
      </c>
      <c r="AV138" s="13" t="s">
        <v>82</v>
      </c>
      <c r="AW138" s="13" t="s">
        <v>35</v>
      </c>
      <c r="AX138" s="13" t="s">
        <v>75</v>
      </c>
      <c r="AY138" s="209" t="s">
        <v>159</v>
      </c>
    </row>
    <row r="139" spans="1:65" s="14" customFormat="1" x14ac:dyDescent="0.2">
      <c r="B139" s="210"/>
      <c r="C139" s="211"/>
      <c r="D139" s="201" t="s">
        <v>170</v>
      </c>
      <c r="E139" s="212" t="s">
        <v>19</v>
      </c>
      <c r="F139" s="213" t="s">
        <v>314</v>
      </c>
      <c r="G139" s="211"/>
      <c r="H139" s="214">
        <v>24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170</v>
      </c>
      <c r="AU139" s="220" t="s">
        <v>84</v>
      </c>
      <c r="AV139" s="14" t="s">
        <v>84</v>
      </c>
      <c r="AW139" s="14" t="s">
        <v>35</v>
      </c>
      <c r="AX139" s="14" t="s">
        <v>75</v>
      </c>
      <c r="AY139" s="220" t="s">
        <v>159</v>
      </c>
    </row>
    <row r="140" spans="1:65" s="14" customFormat="1" x14ac:dyDescent="0.2">
      <c r="B140" s="210"/>
      <c r="C140" s="211"/>
      <c r="D140" s="201" t="s">
        <v>170</v>
      </c>
      <c r="E140" s="212" t="s">
        <v>19</v>
      </c>
      <c r="F140" s="213" t="s">
        <v>269</v>
      </c>
      <c r="G140" s="211"/>
      <c r="H140" s="214">
        <v>16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84</v>
      </c>
      <c r="AV140" s="14" t="s">
        <v>84</v>
      </c>
      <c r="AW140" s="14" t="s">
        <v>35</v>
      </c>
      <c r="AX140" s="14" t="s">
        <v>75</v>
      </c>
      <c r="AY140" s="220" t="s">
        <v>159</v>
      </c>
    </row>
    <row r="141" spans="1:65" s="15" customFormat="1" x14ac:dyDescent="0.2">
      <c r="B141" s="221"/>
      <c r="C141" s="222"/>
      <c r="D141" s="201" t="s">
        <v>170</v>
      </c>
      <c r="E141" s="223" t="s">
        <v>19</v>
      </c>
      <c r="F141" s="224" t="s">
        <v>185</v>
      </c>
      <c r="G141" s="222"/>
      <c r="H141" s="225">
        <v>40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170</v>
      </c>
      <c r="AU141" s="231" t="s">
        <v>84</v>
      </c>
      <c r="AV141" s="15" t="s">
        <v>166</v>
      </c>
      <c r="AW141" s="15" t="s">
        <v>35</v>
      </c>
      <c r="AX141" s="15" t="s">
        <v>82</v>
      </c>
      <c r="AY141" s="231" t="s">
        <v>159</v>
      </c>
    </row>
    <row r="142" spans="1:65" s="2" customFormat="1" ht="33" customHeight="1" x14ac:dyDescent="0.2">
      <c r="A142" s="37"/>
      <c r="B142" s="38"/>
      <c r="C142" s="181" t="s">
        <v>209</v>
      </c>
      <c r="D142" s="181" t="s">
        <v>161</v>
      </c>
      <c r="E142" s="182" t="s">
        <v>1258</v>
      </c>
      <c r="F142" s="183" t="s">
        <v>416</v>
      </c>
      <c r="G142" s="184" t="s">
        <v>265</v>
      </c>
      <c r="H142" s="185">
        <v>50</v>
      </c>
      <c r="I142" s="186"/>
      <c r="J142" s="187">
        <f>ROUND(I142*H142,2)</f>
        <v>0</v>
      </c>
      <c r="K142" s="183" t="s">
        <v>165</v>
      </c>
      <c r="L142" s="42"/>
      <c r="M142" s="188" t="s">
        <v>19</v>
      </c>
      <c r="N142" s="189" t="s">
        <v>46</v>
      </c>
      <c r="O142" s="67"/>
      <c r="P142" s="190">
        <f>O142*H142</f>
        <v>0</v>
      </c>
      <c r="Q142" s="190">
        <v>1.4640000000000001E-4</v>
      </c>
      <c r="R142" s="190">
        <f>Q142*H142</f>
        <v>7.3200000000000001E-3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269</v>
      </c>
      <c r="AT142" s="192" t="s">
        <v>161</v>
      </c>
      <c r="AU142" s="192" t="s">
        <v>84</v>
      </c>
      <c r="AY142" s="20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82</v>
      </c>
      <c r="BK142" s="193">
        <f>ROUND(I142*H142,2)</f>
        <v>0</v>
      </c>
      <c r="BL142" s="20" t="s">
        <v>269</v>
      </c>
      <c r="BM142" s="192" t="s">
        <v>1259</v>
      </c>
    </row>
    <row r="143" spans="1:65" s="2" customFormat="1" x14ac:dyDescent="0.2">
      <c r="A143" s="37"/>
      <c r="B143" s="38"/>
      <c r="C143" s="39"/>
      <c r="D143" s="194" t="s">
        <v>168</v>
      </c>
      <c r="E143" s="39"/>
      <c r="F143" s="195" t="s">
        <v>1260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168</v>
      </c>
      <c r="AU143" s="20" t="s">
        <v>84</v>
      </c>
    </row>
    <row r="144" spans="1:65" s="13" customFormat="1" x14ac:dyDescent="0.2">
      <c r="B144" s="199"/>
      <c r="C144" s="200"/>
      <c r="D144" s="201" t="s">
        <v>170</v>
      </c>
      <c r="E144" s="202" t="s">
        <v>19</v>
      </c>
      <c r="F144" s="203" t="s">
        <v>1261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4" customFormat="1" x14ac:dyDescent="0.2">
      <c r="B145" s="210"/>
      <c r="C145" s="211"/>
      <c r="D145" s="201" t="s">
        <v>170</v>
      </c>
      <c r="E145" s="212" t="s">
        <v>19</v>
      </c>
      <c r="F145" s="213" t="s">
        <v>191</v>
      </c>
      <c r="G145" s="211"/>
      <c r="H145" s="214">
        <v>5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170</v>
      </c>
      <c r="AU145" s="220" t="s">
        <v>84</v>
      </c>
      <c r="AV145" s="14" t="s">
        <v>84</v>
      </c>
      <c r="AW145" s="14" t="s">
        <v>35</v>
      </c>
      <c r="AX145" s="14" t="s">
        <v>75</v>
      </c>
      <c r="AY145" s="220" t="s">
        <v>159</v>
      </c>
    </row>
    <row r="146" spans="1:65" s="14" customFormat="1" x14ac:dyDescent="0.2">
      <c r="B146" s="210"/>
      <c r="C146" s="211"/>
      <c r="D146" s="201" t="s">
        <v>170</v>
      </c>
      <c r="E146" s="212" t="s">
        <v>19</v>
      </c>
      <c r="F146" s="213" t="s">
        <v>997</v>
      </c>
      <c r="G146" s="211"/>
      <c r="H146" s="214">
        <v>45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170</v>
      </c>
      <c r="AU146" s="220" t="s">
        <v>84</v>
      </c>
      <c r="AV146" s="14" t="s">
        <v>84</v>
      </c>
      <c r="AW146" s="14" t="s">
        <v>35</v>
      </c>
      <c r="AX146" s="14" t="s">
        <v>75</v>
      </c>
      <c r="AY146" s="220" t="s">
        <v>159</v>
      </c>
    </row>
    <row r="147" spans="1:65" s="15" customFormat="1" x14ac:dyDescent="0.2">
      <c r="B147" s="221"/>
      <c r="C147" s="222"/>
      <c r="D147" s="201" t="s">
        <v>170</v>
      </c>
      <c r="E147" s="223" t="s">
        <v>19</v>
      </c>
      <c r="F147" s="224" t="s">
        <v>185</v>
      </c>
      <c r="G147" s="222"/>
      <c r="H147" s="225">
        <v>50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170</v>
      </c>
      <c r="AU147" s="231" t="s">
        <v>84</v>
      </c>
      <c r="AV147" s="15" t="s">
        <v>166</v>
      </c>
      <c r="AW147" s="15" t="s">
        <v>35</v>
      </c>
      <c r="AX147" s="15" t="s">
        <v>82</v>
      </c>
      <c r="AY147" s="231" t="s">
        <v>159</v>
      </c>
    </row>
    <row r="148" spans="1:65" s="2" customFormat="1" ht="33" customHeight="1" x14ac:dyDescent="0.2">
      <c r="A148" s="37"/>
      <c r="B148" s="38"/>
      <c r="C148" s="181" t="s">
        <v>218</v>
      </c>
      <c r="D148" s="181" t="s">
        <v>161</v>
      </c>
      <c r="E148" s="182" t="s">
        <v>1262</v>
      </c>
      <c r="F148" s="183" t="s">
        <v>1263</v>
      </c>
      <c r="G148" s="184" t="s">
        <v>265</v>
      </c>
      <c r="H148" s="185">
        <v>10</v>
      </c>
      <c r="I148" s="186"/>
      <c r="J148" s="187">
        <f>ROUND(I148*H148,2)</f>
        <v>0</v>
      </c>
      <c r="K148" s="183" t="s">
        <v>165</v>
      </c>
      <c r="L148" s="42"/>
      <c r="M148" s="188" t="s">
        <v>19</v>
      </c>
      <c r="N148" s="189" t="s">
        <v>46</v>
      </c>
      <c r="O148" s="67"/>
      <c r="P148" s="190">
        <f>O148*H148</f>
        <v>0</v>
      </c>
      <c r="Q148" s="190">
        <v>1.9815999999999999E-4</v>
      </c>
      <c r="R148" s="190">
        <f>Q148*H148</f>
        <v>1.9816E-3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269</v>
      </c>
      <c r="AT148" s="192" t="s">
        <v>161</v>
      </c>
      <c r="AU148" s="192" t="s">
        <v>84</v>
      </c>
      <c r="AY148" s="20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82</v>
      </c>
      <c r="BK148" s="193">
        <f>ROUND(I148*H148,2)</f>
        <v>0</v>
      </c>
      <c r="BL148" s="20" t="s">
        <v>269</v>
      </c>
      <c r="BM148" s="192" t="s">
        <v>1264</v>
      </c>
    </row>
    <row r="149" spans="1:65" s="2" customFormat="1" x14ac:dyDescent="0.2">
      <c r="A149" s="37"/>
      <c r="B149" s="38"/>
      <c r="C149" s="39"/>
      <c r="D149" s="194" t="s">
        <v>168</v>
      </c>
      <c r="E149" s="39"/>
      <c r="F149" s="195" t="s">
        <v>1265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168</v>
      </c>
      <c r="AU149" s="20" t="s">
        <v>84</v>
      </c>
    </row>
    <row r="150" spans="1:65" s="13" customFormat="1" x14ac:dyDescent="0.2">
      <c r="B150" s="199"/>
      <c r="C150" s="200"/>
      <c r="D150" s="201" t="s">
        <v>170</v>
      </c>
      <c r="E150" s="202" t="s">
        <v>19</v>
      </c>
      <c r="F150" s="203" t="s">
        <v>1266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170</v>
      </c>
      <c r="AU150" s="209" t="s">
        <v>84</v>
      </c>
      <c r="AV150" s="13" t="s">
        <v>82</v>
      </c>
      <c r="AW150" s="13" t="s">
        <v>35</v>
      </c>
      <c r="AX150" s="13" t="s">
        <v>75</v>
      </c>
      <c r="AY150" s="209" t="s">
        <v>159</v>
      </c>
    </row>
    <row r="151" spans="1:65" s="14" customFormat="1" x14ac:dyDescent="0.2">
      <c r="B151" s="210"/>
      <c r="C151" s="211"/>
      <c r="D151" s="201" t="s">
        <v>170</v>
      </c>
      <c r="E151" s="212" t="s">
        <v>19</v>
      </c>
      <c r="F151" s="213" t="s">
        <v>202</v>
      </c>
      <c r="G151" s="211"/>
      <c r="H151" s="214">
        <v>7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84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4" customFormat="1" x14ac:dyDescent="0.2">
      <c r="B152" s="210"/>
      <c r="C152" s="211"/>
      <c r="D152" s="201" t="s">
        <v>170</v>
      </c>
      <c r="E152" s="212" t="s">
        <v>19</v>
      </c>
      <c r="F152" s="213" t="s">
        <v>177</v>
      </c>
      <c r="G152" s="211"/>
      <c r="H152" s="214">
        <v>3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170</v>
      </c>
      <c r="AU152" s="220" t="s">
        <v>84</v>
      </c>
      <c r="AV152" s="14" t="s">
        <v>84</v>
      </c>
      <c r="AW152" s="14" t="s">
        <v>35</v>
      </c>
      <c r="AX152" s="14" t="s">
        <v>75</v>
      </c>
      <c r="AY152" s="220" t="s">
        <v>159</v>
      </c>
    </row>
    <row r="153" spans="1:65" s="15" customFormat="1" x14ac:dyDescent="0.2">
      <c r="B153" s="221"/>
      <c r="C153" s="222"/>
      <c r="D153" s="201" t="s">
        <v>170</v>
      </c>
      <c r="E153" s="223" t="s">
        <v>19</v>
      </c>
      <c r="F153" s="224" t="s">
        <v>185</v>
      </c>
      <c r="G153" s="222"/>
      <c r="H153" s="225">
        <v>10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170</v>
      </c>
      <c r="AU153" s="231" t="s">
        <v>84</v>
      </c>
      <c r="AV153" s="15" t="s">
        <v>166</v>
      </c>
      <c r="AW153" s="15" t="s">
        <v>35</v>
      </c>
      <c r="AX153" s="15" t="s">
        <v>82</v>
      </c>
      <c r="AY153" s="231" t="s">
        <v>159</v>
      </c>
    </row>
    <row r="154" spans="1:65" s="2" customFormat="1" ht="33" customHeight="1" x14ac:dyDescent="0.2">
      <c r="A154" s="37"/>
      <c r="B154" s="38"/>
      <c r="C154" s="181" t="s">
        <v>225</v>
      </c>
      <c r="D154" s="181" t="s">
        <v>161</v>
      </c>
      <c r="E154" s="182" t="s">
        <v>1267</v>
      </c>
      <c r="F154" s="183" t="s">
        <v>1268</v>
      </c>
      <c r="G154" s="184" t="s">
        <v>265</v>
      </c>
      <c r="H154" s="185">
        <v>60</v>
      </c>
      <c r="I154" s="186"/>
      <c r="J154" s="187">
        <f>ROUND(I154*H154,2)</f>
        <v>0</v>
      </c>
      <c r="K154" s="183" t="s">
        <v>19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3.8778E-4</v>
      </c>
      <c r="R154" s="190">
        <f>Q154*H154</f>
        <v>2.3266800000000001E-2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269</v>
      </c>
      <c r="AT154" s="192" t="s">
        <v>161</v>
      </c>
      <c r="AU154" s="192" t="s">
        <v>84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269</v>
      </c>
      <c r="BM154" s="192" t="s">
        <v>1269</v>
      </c>
    </row>
    <row r="155" spans="1:65" s="13" customFormat="1" x14ac:dyDescent="0.2">
      <c r="B155" s="199"/>
      <c r="C155" s="200"/>
      <c r="D155" s="201" t="s">
        <v>170</v>
      </c>
      <c r="E155" s="202" t="s">
        <v>19</v>
      </c>
      <c r="F155" s="203" t="s">
        <v>1270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170</v>
      </c>
      <c r="AU155" s="209" t="s">
        <v>84</v>
      </c>
      <c r="AV155" s="13" t="s">
        <v>82</v>
      </c>
      <c r="AW155" s="13" t="s">
        <v>35</v>
      </c>
      <c r="AX155" s="13" t="s">
        <v>75</v>
      </c>
      <c r="AY155" s="209" t="s">
        <v>159</v>
      </c>
    </row>
    <row r="156" spans="1:65" s="14" customFormat="1" x14ac:dyDescent="0.2">
      <c r="B156" s="210"/>
      <c r="C156" s="211"/>
      <c r="D156" s="201" t="s">
        <v>170</v>
      </c>
      <c r="E156" s="212" t="s">
        <v>19</v>
      </c>
      <c r="F156" s="213" t="s">
        <v>209</v>
      </c>
      <c r="G156" s="211"/>
      <c r="H156" s="214">
        <v>8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170</v>
      </c>
      <c r="AU156" s="220" t="s">
        <v>84</v>
      </c>
      <c r="AV156" s="14" t="s">
        <v>84</v>
      </c>
      <c r="AW156" s="14" t="s">
        <v>35</v>
      </c>
      <c r="AX156" s="14" t="s">
        <v>75</v>
      </c>
      <c r="AY156" s="220" t="s">
        <v>159</v>
      </c>
    </row>
    <row r="157" spans="1:65" s="13" customFormat="1" x14ac:dyDescent="0.2">
      <c r="B157" s="199"/>
      <c r="C157" s="200"/>
      <c r="D157" s="201" t="s">
        <v>170</v>
      </c>
      <c r="E157" s="202" t="s">
        <v>19</v>
      </c>
      <c r="F157" s="203" t="s">
        <v>1271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170</v>
      </c>
      <c r="AU157" s="209" t="s">
        <v>84</v>
      </c>
      <c r="AV157" s="13" t="s">
        <v>82</v>
      </c>
      <c r="AW157" s="13" t="s">
        <v>35</v>
      </c>
      <c r="AX157" s="13" t="s">
        <v>75</v>
      </c>
      <c r="AY157" s="209" t="s">
        <v>159</v>
      </c>
    </row>
    <row r="158" spans="1:65" s="14" customFormat="1" x14ac:dyDescent="0.2">
      <c r="B158" s="210"/>
      <c r="C158" s="211"/>
      <c r="D158" s="201" t="s">
        <v>170</v>
      </c>
      <c r="E158" s="212" t="s">
        <v>19</v>
      </c>
      <c r="F158" s="213" t="s">
        <v>553</v>
      </c>
      <c r="G158" s="211"/>
      <c r="H158" s="214">
        <v>38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170</v>
      </c>
      <c r="AU158" s="220" t="s">
        <v>84</v>
      </c>
      <c r="AV158" s="14" t="s">
        <v>84</v>
      </c>
      <c r="AW158" s="14" t="s">
        <v>35</v>
      </c>
      <c r="AX158" s="14" t="s">
        <v>75</v>
      </c>
      <c r="AY158" s="220" t="s">
        <v>159</v>
      </c>
    </row>
    <row r="159" spans="1:65" s="16" customFormat="1" x14ac:dyDescent="0.2">
      <c r="B159" s="254"/>
      <c r="C159" s="255"/>
      <c r="D159" s="201" t="s">
        <v>170</v>
      </c>
      <c r="E159" s="256" t="s">
        <v>19</v>
      </c>
      <c r="F159" s="257" t="s">
        <v>1272</v>
      </c>
      <c r="G159" s="255"/>
      <c r="H159" s="258">
        <v>46</v>
      </c>
      <c r="I159" s="259"/>
      <c r="J159" s="255"/>
      <c r="K159" s="255"/>
      <c r="L159" s="260"/>
      <c r="M159" s="261"/>
      <c r="N159" s="262"/>
      <c r="O159" s="262"/>
      <c r="P159" s="262"/>
      <c r="Q159" s="262"/>
      <c r="R159" s="262"/>
      <c r="S159" s="262"/>
      <c r="T159" s="263"/>
      <c r="AT159" s="264" t="s">
        <v>170</v>
      </c>
      <c r="AU159" s="264" t="s">
        <v>84</v>
      </c>
      <c r="AV159" s="16" t="s">
        <v>177</v>
      </c>
      <c r="AW159" s="16" t="s">
        <v>35</v>
      </c>
      <c r="AX159" s="16" t="s">
        <v>75</v>
      </c>
      <c r="AY159" s="264" t="s">
        <v>159</v>
      </c>
    </row>
    <row r="160" spans="1:65" s="14" customFormat="1" x14ac:dyDescent="0.2">
      <c r="B160" s="210"/>
      <c r="C160" s="211"/>
      <c r="D160" s="201" t="s">
        <v>170</v>
      </c>
      <c r="E160" s="212" t="s">
        <v>19</v>
      </c>
      <c r="F160" s="213" t="s">
        <v>253</v>
      </c>
      <c r="G160" s="211"/>
      <c r="H160" s="214">
        <v>14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170</v>
      </c>
      <c r="AU160" s="220" t="s">
        <v>84</v>
      </c>
      <c r="AV160" s="14" t="s">
        <v>84</v>
      </c>
      <c r="AW160" s="14" t="s">
        <v>35</v>
      </c>
      <c r="AX160" s="14" t="s">
        <v>75</v>
      </c>
      <c r="AY160" s="220" t="s">
        <v>159</v>
      </c>
    </row>
    <row r="161" spans="1:65" s="15" customFormat="1" x14ac:dyDescent="0.2">
      <c r="B161" s="221"/>
      <c r="C161" s="222"/>
      <c r="D161" s="201" t="s">
        <v>170</v>
      </c>
      <c r="E161" s="223" t="s">
        <v>19</v>
      </c>
      <c r="F161" s="224" t="s">
        <v>185</v>
      </c>
      <c r="G161" s="222"/>
      <c r="H161" s="225">
        <v>60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170</v>
      </c>
      <c r="AU161" s="231" t="s">
        <v>84</v>
      </c>
      <c r="AV161" s="15" t="s">
        <v>166</v>
      </c>
      <c r="AW161" s="15" t="s">
        <v>35</v>
      </c>
      <c r="AX161" s="15" t="s">
        <v>82</v>
      </c>
      <c r="AY161" s="231" t="s">
        <v>159</v>
      </c>
    </row>
    <row r="162" spans="1:65" s="2" customFormat="1" ht="33" customHeight="1" x14ac:dyDescent="0.2">
      <c r="A162" s="37"/>
      <c r="B162" s="38"/>
      <c r="C162" s="181" t="s">
        <v>232</v>
      </c>
      <c r="D162" s="181" t="s">
        <v>161</v>
      </c>
      <c r="E162" s="182" t="s">
        <v>1273</v>
      </c>
      <c r="F162" s="183" t="s">
        <v>1274</v>
      </c>
      <c r="G162" s="184" t="s">
        <v>265</v>
      </c>
      <c r="H162" s="185">
        <v>20</v>
      </c>
      <c r="I162" s="186"/>
      <c r="J162" s="187">
        <f>ROUND(I162*H162,2)</f>
        <v>0</v>
      </c>
      <c r="K162" s="183" t="s">
        <v>19</v>
      </c>
      <c r="L162" s="42"/>
      <c r="M162" s="188" t="s">
        <v>19</v>
      </c>
      <c r="N162" s="189" t="s">
        <v>46</v>
      </c>
      <c r="O162" s="67"/>
      <c r="P162" s="190">
        <f>O162*H162</f>
        <v>0</v>
      </c>
      <c r="Q162" s="190">
        <v>4.5688E-4</v>
      </c>
      <c r="R162" s="190">
        <f>Q162*H162</f>
        <v>9.1375999999999992E-3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269</v>
      </c>
      <c r="AT162" s="192" t="s">
        <v>161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269</v>
      </c>
      <c r="BM162" s="192" t="s">
        <v>1275</v>
      </c>
    </row>
    <row r="163" spans="1:65" s="13" customFormat="1" x14ac:dyDescent="0.2">
      <c r="B163" s="199"/>
      <c r="C163" s="200"/>
      <c r="D163" s="201" t="s">
        <v>170</v>
      </c>
      <c r="E163" s="202" t="s">
        <v>19</v>
      </c>
      <c r="F163" s="203" t="s">
        <v>1276</v>
      </c>
      <c r="G163" s="200"/>
      <c r="H163" s="202" t="s">
        <v>19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170</v>
      </c>
      <c r="AU163" s="209" t="s">
        <v>84</v>
      </c>
      <c r="AV163" s="13" t="s">
        <v>82</v>
      </c>
      <c r="AW163" s="13" t="s">
        <v>35</v>
      </c>
      <c r="AX163" s="13" t="s">
        <v>75</v>
      </c>
      <c r="AY163" s="209" t="s">
        <v>159</v>
      </c>
    </row>
    <row r="164" spans="1:65" s="14" customFormat="1" x14ac:dyDescent="0.2">
      <c r="B164" s="210"/>
      <c r="C164" s="211"/>
      <c r="D164" s="201" t="s">
        <v>170</v>
      </c>
      <c r="E164" s="212" t="s">
        <v>19</v>
      </c>
      <c r="F164" s="213" t="s">
        <v>291</v>
      </c>
      <c r="G164" s="211"/>
      <c r="H164" s="214">
        <v>20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170</v>
      </c>
      <c r="AU164" s="220" t="s">
        <v>84</v>
      </c>
      <c r="AV164" s="14" t="s">
        <v>84</v>
      </c>
      <c r="AW164" s="14" t="s">
        <v>35</v>
      </c>
      <c r="AX164" s="14" t="s">
        <v>82</v>
      </c>
      <c r="AY164" s="220" t="s">
        <v>159</v>
      </c>
    </row>
    <row r="165" spans="1:65" s="2" customFormat="1" ht="16.5" customHeight="1" x14ac:dyDescent="0.2">
      <c r="A165" s="37"/>
      <c r="B165" s="38"/>
      <c r="C165" s="181" t="s">
        <v>8</v>
      </c>
      <c r="D165" s="181" t="s">
        <v>161</v>
      </c>
      <c r="E165" s="182" t="s">
        <v>1277</v>
      </c>
      <c r="F165" s="183" t="s">
        <v>1278</v>
      </c>
      <c r="G165" s="184" t="s">
        <v>364</v>
      </c>
      <c r="H165" s="185">
        <v>4</v>
      </c>
      <c r="I165" s="186"/>
      <c r="J165" s="187">
        <f>ROUND(I165*H165,2)</f>
        <v>0</v>
      </c>
      <c r="K165" s="183" t="s">
        <v>165</v>
      </c>
      <c r="L165" s="42"/>
      <c r="M165" s="188" t="s">
        <v>19</v>
      </c>
      <c r="N165" s="189" t="s">
        <v>46</v>
      </c>
      <c r="O165" s="67"/>
      <c r="P165" s="190">
        <f>O165*H165</f>
        <v>0</v>
      </c>
      <c r="Q165" s="190">
        <v>2.1956999999999999E-4</v>
      </c>
      <c r="R165" s="190">
        <f>Q165*H165</f>
        <v>8.7827999999999995E-4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269</v>
      </c>
      <c r="AT165" s="192" t="s">
        <v>161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269</v>
      </c>
      <c r="BM165" s="192" t="s">
        <v>1279</v>
      </c>
    </row>
    <row r="166" spans="1:65" s="2" customFormat="1" x14ac:dyDescent="0.2">
      <c r="A166" s="37"/>
      <c r="B166" s="38"/>
      <c r="C166" s="39"/>
      <c r="D166" s="194" t="s">
        <v>168</v>
      </c>
      <c r="E166" s="39"/>
      <c r="F166" s="195" t="s">
        <v>1280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168</v>
      </c>
      <c r="AU166" s="20" t="s">
        <v>84</v>
      </c>
    </row>
    <row r="167" spans="1:65" s="13" customFormat="1" x14ac:dyDescent="0.2">
      <c r="B167" s="199"/>
      <c r="C167" s="200"/>
      <c r="D167" s="201" t="s">
        <v>170</v>
      </c>
      <c r="E167" s="202" t="s">
        <v>19</v>
      </c>
      <c r="F167" s="203" t="s">
        <v>1281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170</v>
      </c>
      <c r="AU167" s="209" t="s">
        <v>84</v>
      </c>
      <c r="AV167" s="13" t="s">
        <v>82</v>
      </c>
      <c r="AW167" s="13" t="s">
        <v>35</v>
      </c>
      <c r="AX167" s="13" t="s">
        <v>75</v>
      </c>
      <c r="AY167" s="209" t="s">
        <v>159</v>
      </c>
    </row>
    <row r="168" spans="1:65" s="14" customFormat="1" x14ac:dyDescent="0.2">
      <c r="B168" s="210"/>
      <c r="C168" s="211"/>
      <c r="D168" s="201" t="s">
        <v>170</v>
      </c>
      <c r="E168" s="212" t="s">
        <v>19</v>
      </c>
      <c r="F168" s="213" t="s">
        <v>166</v>
      </c>
      <c r="G168" s="211"/>
      <c r="H168" s="214">
        <v>4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84</v>
      </c>
      <c r="AV168" s="14" t="s">
        <v>84</v>
      </c>
      <c r="AW168" s="14" t="s">
        <v>35</v>
      </c>
      <c r="AX168" s="14" t="s">
        <v>82</v>
      </c>
      <c r="AY168" s="220" t="s">
        <v>159</v>
      </c>
    </row>
    <row r="169" spans="1:65" s="2" customFormat="1" ht="16.5" customHeight="1" x14ac:dyDescent="0.2">
      <c r="A169" s="37"/>
      <c r="B169" s="38"/>
      <c r="C169" s="181" t="s">
        <v>245</v>
      </c>
      <c r="D169" s="181" t="s">
        <v>161</v>
      </c>
      <c r="E169" s="182" t="s">
        <v>1282</v>
      </c>
      <c r="F169" s="183" t="s">
        <v>1283</v>
      </c>
      <c r="G169" s="184" t="s">
        <v>364</v>
      </c>
      <c r="H169" s="185">
        <v>2</v>
      </c>
      <c r="I169" s="186"/>
      <c r="J169" s="187">
        <f>ROUND(I169*H169,2)</f>
        <v>0</v>
      </c>
      <c r="K169" s="183" t="s">
        <v>165</v>
      </c>
      <c r="L169" s="42"/>
      <c r="M169" s="188" t="s">
        <v>19</v>
      </c>
      <c r="N169" s="189" t="s">
        <v>46</v>
      </c>
      <c r="O169" s="67"/>
      <c r="P169" s="190">
        <f>O169*H169</f>
        <v>0</v>
      </c>
      <c r="Q169" s="190">
        <v>1.1957E-4</v>
      </c>
      <c r="R169" s="190">
        <f>Q169*H169</f>
        <v>2.3913999999999999E-4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269</v>
      </c>
      <c r="AT169" s="192" t="s">
        <v>161</v>
      </c>
      <c r="AU169" s="192" t="s">
        <v>84</v>
      </c>
      <c r="AY169" s="20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20" t="s">
        <v>82</v>
      </c>
      <c r="BK169" s="193">
        <f>ROUND(I169*H169,2)</f>
        <v>0</v>
      </c>
      <c r="BL169" s="20" t="s">
        <v>269</v>
      </c>
      <c r="BM169" s="192" t="s">
        <v>1284</v>
      </c>
    </row>
    <row r="170" spans="1:65" s="2" customFormat="1" x14ac:dyDescent="0.2">
      <c r="A170" s="37"/>
      <c r="B170" s="38"/>
      <c r="C170" s="39"/>
      <c r="D170" s="194" t="s">
        <v>168</v>
      </c>
      <c r="E170" s="39"/>
      <c r="F170" s="195" t="s">
        <v>1285</v>
      </c>
      <c r="G170" s="39"/>
      <c r="H170" s="39"/>
      <c r="I170" s="196"/>
      <c r="J170" s="39"/>
      <c r="K170" s="39"/>
      <c r="L170" s="42"/>
      <c r="M170" s="197"/>
      <c r="N170" s="198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168</v>
      </c>
      <c r="AU170" s="20" t="s">
        <v>84</v>
      </c>
    </row>
    <row r="171" spans="1:65" s="13" customFormat="1" x14ac:dyDescent="0.2">
      <c r="B171" s="199"/>
      <c r="C171" s="200"/>
      <c r="D171" s="201" t="s">
        <v>170</v>
      </c>
      <c r="E171" s="202" t="s">
        <v>19</v>
      </c>
      <c r="F171" s="203" t="s">
        <v>1286</v>
      </c>
      <c r="G171" s="200"/>
      <c r="H171" s="202" t="s">
        <v>19</v>
      </c>
      <c r="I171" s="204"/>
      <c r="J171" s="200"/>
      <c r="K171" s="200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170</v>
      </c>
      <c r="AU171" s="209" t="s">
        <v>84</v>
      </c>
      <c r="AV171" s="13" t="s">
        <v>82</v>
      </c>
      <c r="AW171" s="13" t="s">
        <v>35</v>
      </c>
      <c r="AX171" s="13" t="s">
        <v>75</v>
      </c>
      <c r="AY171" s="209" t="s">
        <v>159</v>
      </c>
    </row>
    <row r="172" spans="1:65" s="14" customFormat="1" x14ac:dyDescent="0.2">
      <c r="B172" s="210"/>
      <c r="C172" s="211"/>
      <c r="D172" s="201" t="s">
        <v>170</v>
      </c>
      <c r="E172" s="212" t="s">
        <v>19</v>
      </c>
      <c r="F172" s="213" t="s">
        <v>84</v>
      </c>
      <c r="G172" s="211"/>
      <c r="H172" s="214">
        <v>2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170</v>
      </c>
      <c r="AU172" s="220" t="s">
        <v>84</v>
      </c>
      <c r="AV172" s="14" t="s">
        <v>84</v>
      </c>
      <c r="AW172" s="14" t="s">
        <v>35</v>
      </c>
      <c r="AX172" s="14" t="s">
        <v>82</v>
      </c>
      <c r="AY172" s="220" t="s">
        <v>159</v>
      </c>
    </row>
    <row r="173" spans="1:65" s="2" customFormat="1" ht="16.5" customHeight="1" x14ac:dyDescent="0.2">
      <c r="A173" s="37"/>
      <c r="B173" s="38"/>
      <c r="C173" s="181" t="s">
        <v>253</v>
      </c>
      <c r="D173" s="181" t="s">
        <v>161</v>
      </c>
      <c r="E173" s="182" t="s">
        <v>1287</v>
      </c>
      <c r="F173" s="183" t="s">
        <v>1288</v>
      </c>
      <c r="G173" s="184" t="s">
        <v>364</v>
      </c>
      <c r="H173" s="185">
        <v>4</v>
      </c>
      <c r="I173" s="186"/>
      <c r="J173" s="187">
        <f>ROUND(I173*H173,2)</f>
        <v>0</v>
      </c>
      <c r="K173" s="183" t="s">
        <v>165</v>
      </c>
      <c r="L173" s="42"/>
      <c r="M173" s="188" t="s">
        <v>19</v>
      </c>
      <c r="N173" s="189" t="s">
        <v>46</v>
      </c>
      <c r="O173" s="67"/>
      <c r="P173" s="190">
        <f>O173*H173</f>
        <v>0</v>
      </c>
      <c r="Q173" s="190">
        <v>3.4957E-4</v>
      </c>
      <c r="R173" s="190">
        <f>Q173*H173</f>
        <v>1.39828E-3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269</v>
      </c>
      <c r="AT173" s="192" t="s">
        <v>161</v>
      </c>
      <c r="AU173" s="192" t="s">
        <v>84</v>
      </c>
      <c r="AY173" s="20" t="s">
        <v>159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0" t="s">
        <v>82</v>
      </c>
      <c r="BK173" s="193">
        <f>ROUND(I173*H173,2)</f>
        <v>0</v>
      </c>
      <c r="BL173" s="20" t="s">
        <v>269</v>
      </c>
      <c r="BM173" s="192" t="s">
        <v>1289</v>
      </c>
    </row>
    <row r="174" spans="1:65" s="2" customFormat="1" x14ac:dyDescent="0.2">
      <c r="A174" s="37"/>
      <c r="B174" s="38"/>
      <c r="C174" s="39"/>
      <c r="D174" s="194" t="s">
        <v>168</v>
      </c>
      <c r="E174" s="39"/>
      <c r="F174" s="195" t="s">
        <v>1290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168</v>
      </c>
      <c r="AU174" s="20" t="s">
        <v>84</v>
      </c>
    </row>
    <row r="175" spans="1:65" s="13" customFormat="1" x14ac:dyDescent="0.2">
      <c r="B175" s="199"/>
      <c r="C175" s="200"/>
      <c r="D175" s="201" t="s">
        <v>170</v>
      </c>
      <c r="E175" s="202" t="s">
        <v>19</v>
      </c>
      <c r="F175" s="203" t="s">
        <v>1291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170</v>
      </c>
      <c r="AU175" s="209" t="s">
        <v>84</v>
      </c>
      <c r="AV175" s="13" t="s">
        <v>82</v>
      </c>
      <c r="AW175" s="13" t="s">
        <v>35</v>
      </c>
      <c r="AX175" s="13" t="s">
        <v>75</v>
      </c>
      <c r="AY175" s="209" t="s">
        <v>159</v>
      </c>
    </row>
    <row r="176" spans="1:65" s="14" customFormat="1" x14ac:dyDescent="0.2">
      <c r="B176" s="210"/>
      <c r="C176" s="211"/>
      <c r="D176" s="201" t="s">
        <v>170</v>
      </c>
      <c r="E176" s="212" t="s">
        <v>19</v>
      </c>
      <c r="F176" s="213" t="s">
        <v>166</v>
      </c>
      <c r="G176" s="211"/>
      <c r="H176" s="214">
        <v>4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170</v>
      </c>
      <c r="AU176" s="220" t="s">
        <v>84</v>
      </c>
      <c r="AV176" s="14" t="s">
        <v>84</v>
      </c>
      <c r="AW176" s="14" t="s">
        <v>35</v>
      </c>
      <c r="AX176" s="14" t="s">
        <v>82</v>
      </c>
      <c r="AY176" s="220" t="s">
        <v>159</v>
      </c>
    </row>
    <row r="177" spans="1:65" s="2" customFormat="1" ht="16.5" customHeight="1" x14ac:dyDescent="0.2">
      <c r="A177" s="37"/>
      <c r="B177" s="38"/>
      <c r="C177" s="181" t="s">
        <v>262</v>
      </c>
      <c r="D177" s="181" t="s">
        <v>161</v>
      </c>
      <c r="E177" s="182" t="s">
        <v>1292</v>
      </c>
      <c r="F177" s="183" t="s">
        <v>1293</v>
      </c>
      <c r="G177" s="184" t="s">
        <v>364</v>
      </c>
      <c r="H177" s="185">
        <v>4</v>
      </c>
      <c r="I177" s="186"/>
      <c r="J177" s="187">
        <f>ROUND(I177*H177,2)</f>
        <v>0</v>
      </c>
      <c r="K177" s="183" t="s">
        <v>165</v>
      </c>
      <c r="L177" s="42"/>
      <c r="M177" s="188" t="s">
        <v>19</v>
      </c>
      <c r="N177" s="189" t="s">
        <v>46</v>
      </c>
      <c r="O177" s="67"/>
      <c r="P177" s="190">
        <f>O177*H177</f>
        <v>0</v>
      </c>
      <c r="Q177" s="190">
        <v>5.4956999999999998E-4</v>
      </c>
      <c r="R177" s="190">
        <f>Q177*H177</f>
        <v>2.1982799999999999E-3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269</v>
      </c>
      <c r="AT177" s="192" t="s">
        <v>161</v>
      </c>
      <c r="AU177" s="192" t="s">
        <v>84</v>
      </c>
      <c r="AY177" s="20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0" t="s">
        <v>82</v>
      </c>
      <c r="BK177" s="193">
        <f>ROUND(I177*H177,2)</f>
        <v>0</v>
      </c>
      <c r="BL177" s="20" t="s">
        <v>269</v>
      </c>
      <c r="BM177" s="192" t="s">
        <v>1294</v>
      </c>
    </row>
    <row r="178" spans="1:65" s="2" customFormat="1" x14ac:dyDescent="0.2">
      <c r="A178" s="37"/>
      <c r="B178" s="38"/>
      <c r="C178" s="39"/>
      <c r="D178" s="194" t="s">
        <v>168</v>
      </c>
      <c r="E178" s="39"/>
      <c r="F178" s="195" t="s">
        <v>1295</v>
      </c>
      <c r="G178" s="39"/>
      <c r="H178" s="39"/>
      <c r="I178" s="196"/>
      <c r="J178" s="39"/>
      <c r="K178" s="39"/>
      <c r="L178" s="42"/>
      <c r="M178" s="197"/>
      <c r="N178" s="198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168</v>
      </c>
      <c r="AU178" s="20" t="s">
        <v>84</v>
      </c>
    </row>
    <row r="179" spans="1:65" s="13" customFormat="1" x14ac:dyDescent="0.2">
      <c r="B179" s="199"/>
      <c r="C179" s="200"/>
      <c r="D179" s="201" t="s">
        <v>170</v>
      </c>
      <c r="E179" s="202" t="s">
        <v>19</v>
      </c>
      <c r="F179" s="203" t="s">
        <v>1296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170</v>
      </c>
      <c r="AU179" s="209" t="s">
        <v>84</v>
      </c>
      <c r="AV179" s="13" t="s">
        <v>82</v>
      </c>
      <c r="AW179" s="13" t="s">
        <v>35</v>
      </c>
      <c r="AX179" s="13" t="s">
        <v>75</v>
      </c>
      <c r="AY179" s="209" t="s">
        <v>159</v>
      </c>
    </row>
    <row r="180" spans="1:65" s="14" customFormat="1" x14ac:dyDescent="0.2">
      <c r="B180" s="210"/>
      <c r="C180" s="211"/>
      <c r="D180" s="201" t="s">
        <v>170</v>
      </c>
      <c r="E180" s="212" t="s">
        <v>19</v>
      </c>
      <c r="F180" s="213" t="s">
        <v>166</v>
      </c>
      <c r="G180" s="211"/>
      <c r="H180" s="214">
        <v>4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170</v>
      </c>
      <c r="AU180" s="220" t="s">
        <v>84</v>
      </c>
      <c r="AV180" s="14" t="s">
        <v>84</v>
      </c>
      <c r="AW180" s="14" t="s">
        <v>35</v>
      </c>
      <c r="AX180" s="14" t="s">
        <v>82</v>
      </c>
      <c r="AY180" s="220" t="s">
        <v>159</v>
      </c>
    </row>
    <row r="181" spans="1:65" s="2" customFormat="1" ht="16.5" customHeight="1" x14ac:dyDescent="0.2">
      <c r="A181" s="37"/>
      <c r="B181" s="38"/>
      <c r="C181" s="181" t="s">
        <v>269</v>
      </c>
      <c r="D181" s="181" t="s">
        <v>161</v>
      </c>
      <c r="E181" s="182" t="s">
        <v>1297</v>
      </c>
      <c r="F181" s="183" t="s">
        <v>1298</v>
      </c>
      <c r="G181" s="184" t="s">
        <v>364</v>
      </c>
      <c r="H181" s="185">
        <v>8</v>
      </c>
      <c r="I181" s="186"/>
      <c r="J181" s="187">
        <f>ROUND(I181*H181,2)</f>
        <v>0</v>
      </c>
      <c r="K181" s="183" t="s">
        <v>165</v>
      </c>
      <c r="L181" s="42"/>
      <c r="M181" s="188" t="s">
        <v>19</v>
      </c>
      <c r="N181" s="189" t="s">
        <v>46</v>
      </c>
      <c r="O181" s="67"/>
      <c r="P181" s="190">
        <f>O181*H181</f>
        <v>0</v>
      </c>
      <c r="Q181" s="190">
        <v>7.5956999999999999E-4</v>
      </c>
      <c r="R181" s="190">
        <f>Q181*H181</f>
        <v>6.0765599999999999E-3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269</v>
      </c>
      <c r="AT181" s="192" t="s">
        <v>161</v>
      </c>
      <c r="AU181" s="192" t="s">
        <v>84</v>
      </c>
      <c r="AY181" s="20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82</v>
      </c>
      <c r="BK181" s="193">
        <f>ROUND(I181*H181,2)</f>
        <v>0</v>
      </c>
      <c r="BL181" s="20" t="s">
        <v>269</v>
      </c>
      <c r="BM181" s="192" t="s">
        <v>1299</v>
      </c>
    </row>
    <row r="182" spans="1:65" s="2" customFormat="1" x14ac:dyDescent="0.2">
      <c r="A182" s="37"/>
      <c r="B182" s="38"/>
      <c r="C182" s="39"/>
      <c r="D182" s="194" t="s">
        <v>168</v>
      </c>
      <c r="E182" s="39"/>
      <c r="F182" s="195" t="s">
        <v>1300</v>
      </c>
      <c r="G182" s="39"/>
      <c r="H182" s="39"/>
      <c r="I182" s="196"/>
      <c r="J182" s="39"/>
      <c r="K182" s="39"/>
      <c r="L182" s="42"/>
      <c r="M182" s="197"/>
      <c r="N182" s="19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168</v>
      </c>
      <c r="AU182" s="20" t="s">
        <v>84</v>
      </c>
    </row>
    <row r="183" spans="1:65" s="13" customFormat="1" x14ac:dyDescent="0.2">
      <c r="B183" s="199"/>
      <c r="C183" s="200"/>
      <c r="D183" s="201" t="s">
        <v>170</v>
      </c>
      <c r="E183" s="202" t="s">
        <v>19</v>
      </c>
      <c r="F183" s="203" t="s">
        <v>1301</v>
      </c>
      <c r="G183" s="200"/>
      <c r="H183" s="202" t="s">
        <v>19</v>
      </c>
      <c r="I183" s="204"/>
      <c r="J183" s="200"/>
      <c r="K183" s="200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170</v>
      </c>
      <c r="AU183" s="209" t="s">
        <v>84</v>
      </c>
      <c r="AV183" s="13" t="s">
        <v>82</v>
      </c>
      <c r="AW183" s="13" t="s">
        <v>35</v>
      </c>
      <c r="AX183" s="13" t="s">
        <v>75</v>
      </c>
      <c r="AY183" s="209" t="s">
        <v>159</v>
      </c>
    </row>
    <row r="184" spans="1:65" s="14" customFormat="1" x14ac:dyDescent="0.2">
      <c r="B184" s="210"/>
      <c r="C184" s="211"/>
      <c r="D184" s="201" t="s">
        <v>170</v>
      </c>
      <c r="E184" s="212" t="s">
        <v>19</v>
      </c>
      <c r="F184" s="213" t="s">
        <v>209</v>
      </c>
      <c r="G184" s="211"/>
      <c r="H184" s="214">
        <v>8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170</v>
      </c>
      <c r="AU184" s="220" t="s">
        <v>84</v>
      </c>
      <c r="AV184" s="14" t="s">
        <v>84</v>
      </c>
      <c r="AW184" s="14" t="s">
        <v>35</v>
      </c>
      <c r="AX184" s="14" t="s">
        <v>82</v>
      </c>
      <c r="AY184" s="220" t="s">
        <v>159</v>
      </c>
    </row>
    <row r="185" spans="1:65" s="2" customFormat="1" ht="16.5" customHeight="1" x14ac:dyDescent="0.2">
      <c r="A185" s="37"/>
      <c r="B185" s="38"/>
      <c r="C185" s="181" t="s">
        <v>274</v>
      </c>
      <c r="D185" s="181" t="s">
        <v>161</v>
      </c>
      <c r="E185" s="182" t="s">
        <v>1302</v>
      </c>
      <c r="F185" s="183" t="s">
        <v>1303</v>
      </c>
      <c r="G185" s="184" t="s">
        <v>364</v>
      </c>
      <c r="H185" s="185">
        <v>6</v>
      </c>
      <c r="I185" s="186"/>
      <c r="J185" s="187">
        <f>ROUND(I185*H185,2)</f>
        <v>0</v>
      </c>
      <c r="K185" s="183" t="s">
        <v>165</v>
      </c>
      <c r="L185" s="42"/>
      <c r="M185" s="188" t="s">
        <v>19</v>
      </c>
      <c r="N185" s="189" t="s">
        <v>46</v>
      </c>
      <c r="O185" s="67"/>
      <c r="P185" s="190">
        <f>O185*H185</f>
        <v>0</v>
      </c>
      <c r="Q185" s="190">
        <v>1.8595700000000001E-3</v>
      </c>
      <c r="R185" s="190">
        <f>Q185*H185</f>
        <v>1.1157420000000001E-2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269</v>
      </c>
      <c r="AT185" s="192" t="s">
        <v>161</v>
      </c>
      <c r="AU185" s="192" t="s">
        <v>84</v>
      </c>
      <c r="AY185" s="20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82</v>
      </c>
      <c r="BK185" s="193">
        <f>ROUND(I185*H185,2)</f>
        <v>0</v>
      </c>
      <c r="BL185" s="20" t="s">
        <v>269</v>
      </c>
      <c r="BM185" s="192" t="s">
        <v>1304</v>
      </c>
    </row>
    <row r="186" spans="1:65" s="2" customFormat="1" x14ac:dyDescent="0.2">
      <c r="A186" s="37"/>
      <c r="B186" s="38"/>
      <c r="C186" s="39"/>
      <c r="D186" s="194" t="s">
        <v>168</v>
      </c>
      <c r="E186" s="39"/>
      <c r="F186" s="195" t="s">
        <v>1305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168</v>
      </c>
      <c r="AU186" s="20" t="s">
        <v>84</v>
      </c>
    </row>
    <row r="187" spans="1:65" s="13" customFormat="1" x14ac:dyDescent="0.2">
      <c r="B187" s="199"/>
      <c r="C187" s="200"/>
      <c r="D187" s="201" t="s">
        <v>170</v>
      </c>
      <c r="E187" s="202" t="s">
        <v>19</v>
      </c>
      <c r="F187" s="203" t="s">
        <v>1306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170</v>
      </c>
      <c r="AU187" s="209" t="s">
        <v>84</v>
      </c>
      <c r="AV187" s="13" t="s">
        <v>82</v>
      </c>
      <c r="AW187" s="13" t="s">
        <v>35</v>
      </c>
      <c r="AX187" s="13" t="s">
        <v>75</v>
      </c>
      <c r="AY187" s="209" t="s">
        <v>159</v>
      </c>
    </row>
    <row r="188" spans="1:65" s="14" customFormat="1" x14ac:dyDescent="0.2">
      <c r="B188" s="210"/>
      <c r="C188" s="211"/>
      <c r="D188" s="201" t="s">
        <v>170</v>
      </c>
      <c r="E188" s="212" t="s">
        <v>19</v>
      </c>
      <c r="F188" s="213" t="s">
        <v>197</v>
      </c>
      <c r="G188" s="211"/>
      <c r="H188" s="214">
        <v>6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170</v>
      </c>
      <c r="AU188" s="220" t="s">
        <v>84</v>
      </c>
      <c r="AV188" s="14" t="s">
        <v>84</v>
      </c>
      <c r="AW188" s="14" t="s">
        <v>35</v>
      </c>
      <c r="AX188" s="14" t="s">
        <v>82</v>
      </c>
      <c r="AY188" s="220" t="s">
        <v>159</v>
      </c>
    </row>
    <row r="189" spans="1:65" s="2" customFormat="1" ht="24.2" customHeight="1" x14ac:dyDescent="0.2">
      <c r="A189" s="37"/>
      <c r="B189" s="38"/>
      <c r="C189" s="181" t="s">
        <v>279</v>
      </c>
      <c r="D189" s="181" t="s">
        <v>161</v>
      </c>
      <c r="E189" s="182" t="s">
        <v>1307</v>
      </c>
      <c r="F189" s="183" t="s">
        <v>1308</v>
      </c>
      <c r="G189" s="184" t="s">
        <v>364</v>
      </c>
      <c r="H189" s="185">
        <v>2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1.84986E-3</v>
      </c>
      <c r="R189" s="190">
        <f>Q189*H189</f>
        <v>3.6997200000000001E-3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269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269</v>
      </c>
      <c r="BM189" s="192" t="s">
        <v>1309</v>
      </c>
    </row>
    <row r="190" spans="1:65" s="2" customFormat="1" x14ac:dyDescent="0.2">
      <c r="A190" s="37"/>
      <c r="B190" s="38"/>
      <c r="C190" s="39"/>
      <c r="D190" s="194" t="s">
        <v>168</v>
      </c>
      <c r="E190" s="39"/>
      <c r="F190" s="195" t="s">
        <v>1310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13" customFormat="1" x14ac:dyDescent="0.2">
      <c r="B191" s="199"/>
      <c r="C191" s="200"/>
      <c r="D191" s="201" t="s">
        <v>170</v>
      </c>
      <c r="E191" s="202" t="s">
        <v>19</v>
      </c>
      <c r="F191" s="203" t="s">
        <v>1311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170</v>
      </c>
      <c r="AU191" s="209" t="s">
        <v>84</v>
      </c>
      <c r="AV191" s="13" t="s">
        <v>82</v>
      </c>
      <c r="AW191" s="13" t="s">
        <v>35</v>
      </c>
      <c r="AX191" s="13" t="s">
        <v>75</v>
      </c>
      <c r="AY191" s="209" t="s">
        <v>159</v>
      </c>
    </row>
    <row r="192" spans="1:65" s="14" customFormat="1" x14ac:dyDescent="0.2">
      <c r="B192" s="210"/>
      <c r="C192" s="211"/>
      <c r="D192" s="201" t="s">
        <v>170</v>
      </c>
      <c r="E192" s="212" t="s">
        <v>19</v>
      </c>
      <c r="F192" s="213" t="s">
        <v>84</v>
      </c>
      <c r="G192" s="211"/>
      <c r="H192" s="214">
        <v>2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170</v>
      </c>
      <c r="AU192" s="220" t="s">
        <v>84</v>
      </c>
      <c r="AV192" s="14" t="s">
        <v>84</v>
      </c>
      <c r="AW192" s="14" t="s">
        <v>35</v>
      </c>
      <c r="AX192" s="14" t="s">
        <v>82</v>
      </c>
      <c r="AY192" s="220" t="s">
        <v>159</v>
      </c>
    </row>
    <row r="193" spans="1:65" s="2" customFormat="1" ht="24.2" customHeight="1" x14ac:dyDescent="0.2">
      <c r="A193" s="37"/>
      <c r="B193" s="38"/>
      <c r="C193" s="181" t="s">
        <v>284</v>
      </c>
      <c r="D193" s="181" t="s">
        <v>161</v>
      </c>
      <c r="E193" s="182" t="s">
        <v>1312</v>
      </c>
      <c r="F193" s="183" t="s">
        <v>1313</v>
      </c>
      <c r="G193" s="184" t="s">
        <v>205</v>
      </c>
      <c r="H193" s="185">
        <v>1.0509999999999999</v>
      </c>
      <c r="I193" s="186"/>
      <c r="J193" s="187">
        <f>ROUND(I193*H193,2)</f>
        <v>0</v>
      </c>
      <c r="K193" s="183" t="s">
        <v>165</v>
      </c>
      <c r="L193" s="42"/>
      <c r="M193" s="188" t="s">
        <v>19</v>
      </c>
      <c r="N193" s="189" t="s">
        <v>46</v>
      </c>
      <c r="O193" s="67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269</v>
      </c>
      <c r="AT193" s="192" t="s">
        <v>161</v>
      </c>
      <c r="AU193" s="192" t="s">
        <v>84</v>
      </c>
      <c r="AY193" s="20" t="s">
        <v>159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20" t="s">
        <v>82</v>
      </c>
      <c r="BK193" s="193">
        <f>ROUND(I193*H193,2)</f>
        <v>0</v>
      </c>
      <c r="BL193" s="20" t="s">
        <v>269</v>
      </c>
      <c r="BM193" s="192" t="s">
        <v>1314</v>
      </c>
    </row>
    <row r="194" spans="1:65" s="2" customFormat="1" x14ac:dyDescent="0.2">
      <c r="A194" s="37"/>
      <c r="B194" s="38"/>
      <c r="C194" s="39"/>
      <c r="D194" s="194" t="s">
        <v>168</v>
      </c>
      <c r="E194" s="39"/>
      <c r="F194" s="195" t="s">
        <v>1315</v>
      </c>
      <c r="G194" s="39"/>
      <c r="H194" s="39"/>
      <c r="I194" s="196"/>
      <c r="J194" s="39"/>
      <c r="K194" s="39"/>
      <c r="L194" s="42"/>
      <c r="M194" s="197"/>
      <c r="N194" s="198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168</v>
      </c>
      <c r="AU194" s="20" t="s">
        <v>84</v>
      </c>
    </row>
    <row r="195" spans="1:65" s="12" customFormat="1" ht="22.9" customHeight="1" x14ac:dyDescent="0.2">
      <c r="B195" s="165"/>
      <c r="C195" s="166"/>
      <c r="D195" s="167" t="s">
        <v>74</v>
      </c>
      <c r="E195" s="179" t="s">
        <v>1316</v>
      </c>
      <c r="F195" s="179" t="s">
        <v>1317</v>
      </c>
      <c r="G195" s="166"/>
      <c r="H195" s="166"/>
      <c r="I195" s="169"/>
      <c r="J195" s="180">
        <f>BK195</f>
        <v>0</v>
      </c>
      <c r="K195" s="166"/>
      <c r="L195" s="171"/>
      <c r="M195" s="172"/>
      <c r="N195" s="173"/>
      <c r="O195" s="173"/>
      <c r="P195" s="174">
        <f>SUM(P196:P205)</f>
        <v>0</v>
      </c>
      <c r="Q195" s="173"/>
      <c r="R195" s="174">
        <f>SUM(R196:R205)</f>
        <v>3.5577457999999999E-2</v>
      </c>
      <c r="S195" s="173"/>
      <c r="T195" s="175">
        <f>SUM(T196:T205)</f>
        <v>0</v>
      </c>
      <c r="AR195" s="176" t="s">
        <v>84</v>
      </c>
      <c r="AT195" s="177" t="s">
        <v>74</v>
      </c>
      <c r="AU195" s="177" t="s">
        <v>82</v>
      </c>
      <c r="AY195" s="176" t="s">
        <v>159</v>
      </c>
      <c r="BK195" s="178">
        <f>SUM(BK196:BK205)</f>
        <v>0</v>
      </c>
    </row>
    <row r="196" spans="1:65" s="2" customFormat="1" ht="16.5" customHeight="1" x14ac:dyDescent="0.2">
      <c r="A196" s="37"/>
      <c r="B196" s="38"/>
      <c r="C196" s="181" t="s">
        <v>291</v>
      </c>
      <c r="D196" s="181" t="s">
        <v>161</v>
      </c>
      <c r="E196" s="182" t="s">
        <v>1318</v>
      </c>
      <c r="F196" s="183" t="s">
        <v>1319</v>
      </c>
      <c r="G196" s="184" t="s">
        <v>801</v>
      </c>
      <c r="H196" s="185">
        <v>4</v>
      </c>
      <c r="I196" s="186"/>
      <c r="J196" s="187">
        <f>ROUND(I196*H196,2)</f>
        <v>0</v>
      </c>
      <c r="K196" s="183" t="s">
        <v>165</v>
      </c>
      <c r="L196" s="42"/>
      <c r="M196" s="188" t="s">
        <v>19</v>
      </c>
      <c r="N196" s="189" t="s">
        <v>46</v>
      </c>
      <c r="O196" s="67"/>
      <c r="P196" s="190">
        <f>O196*H196</f>
        <v>0</v>
      </c>
      <c r="Q196" s="190">
        <v>3.5999999999999999E-3</v>
      </c>
      <c r="R196" s="190">
        <f>Q196*H196</f>
        <v>1.44E-2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269</v>
      </c>
      <c r="AT196" s="192" t="s">
        <v>161</v>
      </c>
      <c r="AU196" s="192" t="s">
        <v>84</v>
      </c>
      <c r="AY196" s="20" t="s">
        <v>159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82</v>
      </c>
      <c r="BK196" s="193">
        <f>ROUND(I196*H196,2)</f>
        <v>0</v>
      </c>
      <c r="BL196" s="20" t="s">
        <v>269</v>
      </c>
      <c r="BM196" s="192" t="s">
        <v>1320</v>
      </c>
    </row>
    <row r="197" spans="1:65" s="2" customFormat="1" x14ac:dyDescent="0.2">
      <c r="A197" s="37"/>
      <c r="B197" s="38"/>
      <c r="C197" s="39"/>
      <c r="D197" s="194" t="s">
        <v>168</v>
      </c>
      <c r="E197" s="39"/>
      <c r="F197" s="195" t="s">
        <v>1321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168</v>
      </c>
      <c r="AU197" s="20" t="s">
        <v>84</v>
      </c>
    </row>
    <row r="198" spans="1:65" s="13" customFormat="1" x14ac:dyDescent="0.2">
      <c r="B198" s="199"/>
      <c r="C198" s="200"/>
      <c r="D198" s="201" t="s">
        <v>170</v>
      </c>
      <c r="E198" s="202" t="s">
        <v>19</v>
      </c>
      <c r="F198" s="203" t="s">
        <v>1322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170</v>
      </c>
      <c r="AU198" s="209" t="s">
        <v>84</v>
      </c>
      <c r="AV198" s="13" t="s">
        <v>82</v>
      </c>
      <c r="AW198" s="13" t="s">
        <v>35</v>
      </c>
      <c r="AX198" s="13" t="s">
        <v>75</v>
      </c>
      <c r="AY198" s="209" t="s">
        <v>159</v>
      </c>
    </row>
    <row r="199" spans="1:65" s="14" customFormat="1" x14ac:dyDescent="0.2">
      <c r="B199" s="210"/>
      <c r="C199" s="211"/>
      <c r="D199" s="201" t="s">
        <v>170</v>
      </c>
      <c r="E199" s="212" t="s">
        <v>19</v>
      </c>
      <c r="F199" s="213" t="s">
        <v>166</v>
      </c>
      <c r="G199" s="211"/>
      <c r="H199" s="214">
        <v>4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170</v>
      </c>
      <c r="AU199" s="220" t="s">
        <v>84</v>
      </c>
      <c r="AV199" s="14" t="s">
        <v>84</v>
      </c>
      <c r="AW199" s="14" t="s">
        <v>35</v>
      </c>
      <c r="AX199" s="14" t="s">
        <v>82</v>
      </c>
      <c r="AY199" s="220" t="s">
        <v>159</v>
      </c>
    </row>
    <row r="200" spans="1:65" s="2" customFormat="1" ht="24.2" customHeight="1" x14ac:dyDescent="0.2">
      <c r="A200" s="37"/>
      <c r="B200" s="38"/>
      <c r="C200" s="181" t="s">
        <v>7</v>
      </c>
      <c r="D200" s="181" t="s">
        <v>161</v>
      </c>
      <c r="E200" s="182" t="s">
        <v>1323</v>
      </c>
      <c r="F200" s="183" t="s">
        <v>1324</v>
      </c>
      <c r="G200" s="184" t="s">
        <v>801</v>
      </c>
      <c r="H200" s="185">
        <v>4</v>
      </c>
      <c r="I200" s="186"/>
      <c r="J200" s="187">
        <f>ROUND(I200*H200,2)</f>
        <v>0</v>
      </c>
      <c r="K200" s="183" t="s">
        <v>165</v>
      </c>
      <c r="L200" s="42"/>
      <c r="M200" s="188" t="s">
        <v>19</v>
      </c>
      <c r="N200" s="189" t="s">
        <v>46</v>
      </c>
      <c r="O200" s="67"/>
      <c r="P200" s="190">
        <f>O200*H200</f>
        <v>0</v>
      </c>
      <c r="Q200" s="190">
        <v>5.2943644999999999E-3</v>
      </c>
      <c r="R200" s="190">
        <f>Q200*H200</f>
        <v>2.1177458E-2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269</v>
      </c>
      <c r="AT200" s="192" t="s">
        <v>161</v>
      </c>
      <c r="AU200" s="192" t="s">
        <v>84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269</v>
      </c>
      <c r="BM200" s="192" t="s">
        <v>1325</v>
      </c>
    </row>
    <row r="201" spans="1:65" s="2" customFormat="1" x14ac:dyDescent="0.2">
      <c r="A201" s="37"/>
      <c r="B201" s="38"/>
      <c r="C201" s="39"/>
      <c r="D201" s="194" t="s">
        <v>168</v>
      </c>
      <c r="E201" s="39"/>
      <c r="F201" s="195" t="s">
        <v>1326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168</v>
      </c>
      <c r="AU201" s="20" t="s">
        <v>84</v>
      </c>
    </row>
    <row r="202" spans="1:65" s="13" customFormat="1" ht="22.5" x14ac:dyDescent="0.2">
      <c r="B202" s="199"/>
      <c r="C202" s="200"/>
      <c r="D202" s="201" t="s">
        <v>170</v>
      </c>
      <c r="E202" s="202" t="s">
        <v>19</v>
      </c>
      <c r="F202" s="203" t="s">
        <v>1327</v>
      </c>
      <c r="G202" s="200"/>
      <c r="H202" s="202" t="s">
        <v>19</v>
      </c>
      <c r="I202" s="204"/>
      <c r="J202" s="200"/>
      <c r="K202" s="200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170</v>
      </c>
      <c r="AU202" s="209" t="s">
        <v>84</v>
      </c>
      <c r="AV202" s="13" t="s">
        <v>82</v>
      </c>
      <c r="AW202" s="13" t="s">
        <v>35</v>
      </c>
      <c r="AX202" s="13" t="s">
        <v>75</v>
      </c>
      <c r="AY202" s="209" t="s">
        <v>159</v>
      </c>
    </row>
    <row r="203" spans="1:65" s="14" customFormat="1" x14ac:dyDescent="0.2">
      <c r="B203" s="210"/>
      <c r="C203" s="211"/>
      <c r="D203" s="201" t="s">
        <v>170</v>
      </c>
      <c r="E203" s="212" t="s">
        <v>19</v>
      </c>
      <c r="F203" s="213" t="s">
        <v>166</v>
      </c>
      <c r="G203" s="211"/>
      <c r="H203" s="214">
        <v>4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170</v>
      </c>
      <c r="AU203" s="220" t="s">
        <v>84</v>
      </c>
      <c r="AV203" s="14" t="s">
        <v>84</v>
      </c>
      <c r="AW203" s="14" t="s">
        <v>35</v>
      </c>
      <c r="AX203" s="14" t="s">
        <v>82</v>
      </c>
      <c r="AY203" s="220" t="s">
        <v>159</v>
      </c>
    </row>
    <row r="204" spans="1:65" s="2" customFormat="1" ht="24.2" customHeight="1" x14ac:dyDescent="0.2">
      <c r="A204" s="37"/>
      <c r="B204" s="38"/>
      <c r="C204" s="181" t="s">
        <v>303</v>
      </c>
      <c r="D204" s="181" t="s">
        <v>161</v>
      </c>
      <c r="E204" s="182" t="s">
        <v>1328</v>
      </c>
      <c r="F204" s="183" t="s">
        <v>1329</v>
      </c>
      <c r="G204" s="184" t="s">
        <v>205</v>
      </c>
      <c r="H204" s="185">
        <v>3.5999999999999997E-2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269</v>
      </c>
      <c r="AT204" s="192" t="s">
        <v>161</v>
      </c>
      <c r="AU204" s="192" t="s">
        <v>84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269</v>
      </c>
      <c r="BM204" s="192" t="s">
        <v>1330</v>
      </c>
    </row>
    <row r="205" spans="1:65" s="2" customFormat="1" x14ac:dyDescent="0.2">
      <c r="A205" s="37"/>
      <c r="B205" s="38"/>
      <c r="C205" s="39"/>
      <c r="D205" s="194" t="s">
        <v>168</v>
      </c>
      <c r="E205" s="39"/>
      <c r="F205" s="195" t="s">
        <v>1331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84</v>
      </c>
    </row>
    <row r="206" spans="1:65" s="12" customFormat="1" ht="22.9" customHeight="1" x14ac:dyDescent="0.2">
      <c r="B206" s="165"/>
      <c r="C206" s="166"/>
      <c r="D206" s="167" t="s">
        <v>74</v>
      </c>
      <c r="E206" s="179" t="s">
        <v>797</v>
      </c>
      <c r="F206" s="179" t="s">
        <v>798</v>
      </c>
      <c r="G206" s="166"/>
      <c r="H206" s="166"/>
      <c r="I206" s="169"/>
      <c r="J206" s="180">
        <f>BK206</f>
        <v>0</v>
      </c>
      <c r="K206" s="166"/>
      <c r="L206" s="171"/>
      <c r="M206" s="172"/>
      <c r="N206" s="173"/>
      <c r="O206" s="173"/>
      <c r="P206" s="174">
        <f>SUM(P207:P216)</f>
        <v>0</v>
      </c>
      <c r="Q206" s="173"/>
      <c r="R206" s="174">
        <f>SUM(R207:R216)</f>
        <v>0.6279466252</v>
      </c>
      <c r="S206" s="173"/>
      <c r="T206" s="175">
        <f>SUM(T207:T216)</f>
        <v>0</v>
      </c>
      <c r="AR206" s="176" t="s">
        <v>84</v>
      </c>
      <c r="AT206" s="177" t="s">
        <v>74</v>
      </c>
      <c r="AU206" s="177" t="s">
        <v>82</v>
      </c>
      <c r="AY206" s="176" t="s">
        <v>159</v>
      </c>
      <c r="BK206" s="178">
        <f>SUM(BK207:BK216)</f>
        <v>0</v>
      </c>
    </row>
    <row r="207" spans="1:65" s="2" customFormat="1" ht="24.2" customHeight="1" x14ac:dyDescent="0.2">
      <c r="A207" s="37"/>
      <c r="B207" s="38"/>
      <c r="C207" s="181" t="s">
        <v>308</v>
      </c>
      <c r="D207" s="181" t="s">
        <v>161</v>
      </c>
      <c r="E207" s="182" t="s">
        <v>1332</v>
      </c>
      <c r="F207" s="183" t="s">
        <v>1333</v>
      </c>
      <c r="G207" s="184" t="s">
        <v>801</v>
      </c>
      <c r="H207" s="185">
        <v>4</v>
      </c>
      <c r="I207" s="186"/>
      <c r="J207" s="187">
        <f>ROUND(I207*H207,2)</f>
        <v>0</v>
      </c>
      <c r="K207" s="183" t="s">
        <v>165</v>
      </c>
      <c r="L207" s="42"/>
      <c r="M207" s="188" t="s">
        <v>19</v>
      </c>
      <c r="N207" s="189" t="s">
        <v>46</v>
      </c>
      <c r="O207" s="67"/>
      <c r="P207" s="190">
        <f>O207*H207</f>
        <v>0</v>
      </c>
      <c r="Q207" s="190">
        <v>0.1530444772</v>
      </c>
      <c r="R207" s="190">
        <f>Q207*H207</f>
        <v>0.6121779088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269</v>
      </c>
      <c r="AT207" s="192" t="s">
        <v>161</v>
      </c>
      <c r="AU207" s="192" t="s">
        <v>84</v>
      </c>
      <c r="AY207" s="20" t="s">
        <v>159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20" t="s">
        <v>82</v>
      </c>
      <c r="BK207" s="193">
        <f>ROUND(I207*H207,2)</f>
        <v>0</v>
      </c>
      <c r="BL207" s="20" t="s">
        <v>269</v>
      </c>
      <c r="BM207" s="192" t="s">
        <v>1334</v>
      </c>
    </row>
    <row r="208" spans="1:65" s="2" customFormat="1" x14ac:dyDescent="0.2">
      <c r="A208" s="37"/>
      <c r="B208" s="38"/>
      <c r="C208" s="39"/>
      <c r="D208" s="194" t="s">
        <v>168</v>
      </c>
      <c r="E208" s="39"/>
      <c r="F208" s="195" t="s">
        <v>1335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168</v>
      </c>
      <c r="AU208" s="20" t="s">
        <v>84</v>
      </c>
    </row>
    <row r="209" spans="1:65" s="13" customFormat="1" ht="22.5" x14ac:dyDescent="0.2">
      <c r="B209" s="199"/>
      <c r="C209" s="200"/>
      <c r="D209" s="201" t="s">
        <v>170</v>
      </c>
      <c r="E209" s="202" t="s">
        <v>19</v>
      </c>
      <c r="F209" s="203" t="s">
        <v>1336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170</v>
      </c>
      <c r="AU209" s="209" t="s">
        <v>84</v>
      </c>
      <c r="AV209" s="13" t="s">
        <v>82</v>
      </c>
      <c r="AW209" s="13" t="s">
        <v>35</v>
      </c>
      <c r="AX209" s="13" t="s">
        <v>75</v>
      </c>
      <c r="AY209" s="209" t="s">
        <v>159</v>
      </c>
    </row>
    <row r="210" spans="1:65" s="14" customFormat="1" x14ac:dyDescent="0.2">
      <c r="B210" s="210"/>
      <c r="C210" s="211"/>
      <c r="D210" s="201" t="s">
        <v>170</v>
      </c>
      <c r="E210" s="212" t="s">
        <v>19</v>
      </c>
      <c r="F210" s="213" t="s">
        <v>166</v>
      </c>
      <c r="G210" s="211"/>
      <c r="H210" s="214">
        <v>4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170</v>
      </c>
      <c r="AU210" s="220" t="s">
        <v>84</v>
      </c>
      <c r="AV210" s="14" t="s">
        <v>84</v>
      </c>
      <c r="AW210" s="14" t="s">
        <v>35</v>
      </c>
      <c r="AX210" s="14" t="s">
        <v>82</v>
      </c>
      <c r="AY210" s="220" t="s">
        <v>159</v>
      </c>
    </row>
    <row r="211" spans="1:65" s="2" customFormat="1" ht="33" customHeight="1" x14ac:dyDescent="0.2">
      <c r="A211" s="37"/>
      <c r="B211" s="38"/>
      <c r="C211" s="181" t="s">
        <v>314</v>
      </c>
      <c r="D211" s="181" t="s">
        <v>161</v>
      </c>
      <c r="E211" s="182" t="s">
        <v>1337</v>
      </c>
      <c r="F211" s="183" t="s">
        <v>1338</v>
      </c>
      <c r="G211" s="184" t="s">
        <v>801</v>
      </c>
      <c r="H211" s="185">
        <v>2</v>
      </c>
      <c r="I211" s="186"/>
      <c r="J211" s="187">
        <f>ROUND(I211*H211,2)</f>
        <v>0</v>
      </c>
      <c r="K211" s="183" t="s">
        <v>165</v>
      </c>
      <c r="L211" s="42"/>
      <c r="M211" s="188" t="s">
        <v>19</v>
      </c>
      <c r="N211" s="189" t="s">
        <v>46</v>
      </c>
      <c r="O211" s="67"/>
      <c r="P211" s="190">
        <f>O211*H211</f>
        <v>0</v>
      </c>
      <c r="Q211" s="190">
        <v>7.8843582000000002E-3</v>
      </c>
      <c r="R211" s="190">
        <f>Q211*H211</f>
        <v>1.57687164E-2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269</v>
      </c>
      <c r="AT211" s="192" t="s">
        <v>161</v>
      </c>
      <c r="AU211" s="192" t="s">
        <v>84</v>
      </c>
      <c r="AY211" s="20" t="s">
        <v>159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82</v>
      </c>
      <c r="BK211" s="193">
        <f>ROUND(I211*H211,2)</f>
        <v>0</v>
      </c>
      <c r="BL211" s="20" t="s">
        <v>269</v>
      </c>
      <c r="BM211" s="192" t="s">
        <v>1339</v>
      </c>
    </row>
    <row r="212" spans="1:65" s="2" customFormat="1" x14ac:dyDescent="0.2">
      <c r="A212" s="37"/>
      <c r="B212" s="38"/>
      <c r="C212" s="39"/>
      <c r="D212" s="194" t="s">
        <v>168</v>
      </c>
      <c r="E212" s="39"/>
      <c r="F212" s="195" t="s">
        <v>1340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168</v>
      </c>
      <c r="AU212" s="20" t="s">
        <v>84</v>
      </c>
    </row>
    <row r="213" spans="1:65" s="13" customFormat="1" x14ac:dyDescent="0.2">
      <c r="B213" s="199"/>
      <c r="C213" s="200"/>
      <c r="D213" s="201" t="s">
        <v>170</v>
      </c>
      <c r="E213" s="202" t="s">
        <v>19</v>
      </c>
      <c r="F213" s="203" t="s">
        <v>1341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170</v>
      </c>
      <c r="AU213" s="209" t="s">
        <v>84</v>
      </c>
      <c r="AV213" s="13" t="s">
        <v>82</v>
      </c>
      <c r="AW213" s="13" t="s">
        <v>35</v>
      </c>
      <c r="AX213" s="13" t="s">
        <v>75</v>
      </c>
      <c r="AY213" s="209" t="s">
        <v>159</v>
      </c>
    </row>
    <row r="214" spans="1:65" s="14" customFormat="1" x14ac:dyDescent="0.2">
      <c r="B214" s="210"/>
      <c r="C214" s="211"/>
      <c r="D214" s="201" t="s">
        <v>170</v>
      </c>
      <c r="E214" s="212" t="s">
        <v>19</v>
      </c>
      <c r="F214" s="213" t="s">
        <v>84</v>
      </c>
      <c r="G214" s="211"/>
      <c r="H214" s="214">
        <v>2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170</v>
      </c>
      <c r="AU214" s="220" t="s">
        <v>84</v>
      </c>
      <c r="AV214" s="14" t="s">
        <v>84</v>
      </c>
      <c r="AW214" s="14" t="s">
        <v>35</v>
      </c>
      <c r="AX214" s="14" t="s">
        <v>82</v>
      </c>
      <c r="AY214" s="220" t="s">
        <v>159</v>
      </c>
    </row>
    <row r="215" spans="1:65" s="2" customFormat="1" ht="24.2" customHeight="1" x14ac:dyDescent="0.2">
      <c r="A215" s="37"/>
      <c r="B215" s="38"/>
      <c r="C215" s="181" t="s">
        <v>319</v>
      </c>
      <c r="D215" s="181" t="s">
        <v>161</v>
      </c>
      <c r="E215" s="182" t="s">
        <v>1342</v>
      </c>
      <c r="F215" s="183" t="s">
        <v>1343</v>
      </c>
      <c r="G215" s="184" t="s">
        <v>205</v>
      </c>
      <c r="H215" s="185">
        <v>0.628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269</v>
      </c>
      <c r="AT215" s="192" t="s">
        <v>161</v>
      </c>
      <c r="AU215" s="192" t="s">
        <v>84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269</v>
      </c>
      <c r="BM215" s="192" t="s">
        <v>1344</v>
      </c>
    </row>
    <row r="216" spans="1:65" s="2" customFormat="1" x14ac:dyDescent="0.2">
      <c r="A216" s="37"/>
      <c r="B216" s="38"/>
      <c r="C216" s="39"/>
      <c r="D216" s="194" t="s">
        <v>168</v>
      </c>
      <c r="E216" s="39"/>
      <c r="F216" s="195" t="s">
        <v>1345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84</v>
      </c>
    </row>
    <row r="217" spans="1:65" s="12" customFormat="1" ht="22.9" customHeight="1" x14ac:dyDescent="0.2">
      <c r="B217" s="165"/>
      <c r="C217" s="166"/>
      <c r="D217" s="167" t="s">
        <v>74</v>
      </c>
      <c r="E217" s="179" t="s">
        <v>889</v>
      </c>
      <c r="F217" s="179" t="s">
        <v>890</v>
      </c>
      <c r="G217" s="166"/>
      <c r="H217" s="166"/>
      <c r="I217" s="169"/>
      <c r="J217" s="180">
        <f>BK217</f>
        <v>0</v>
      </c>
      <c r="K217" s="166"/>
      <c r="L217" s="171"/>
      <c r="M217" s="172"/>
      <c r="N217" s="173"/>
      <c r="O217" s="173"/>
      <c r="P217" s="174">
        <f>SUM(P218:P249)</f>
        <v>0</v>
      </c>
      <c r="Q217" s="173"/>
      <c r="R217" s="174">
        <f>SUM(R218:R249)</f>
        <v>3.1652408999999992E-2</v>
      </c>
      <c r="S217" s="173"/>
      <c r="T217" s="175">
        <f>SUM(T218:T249)</f>
        <v>0</v>
      </c>
      <c r="AR217" s="176" t="s">
        <v>84</v>
      </c>
      <c r="AT217" s="177" t="s">
        <v>74</v>
      </c>
      <c r="AU217" s="177" t="s">
        <v>82</v>
      </c>
      <c r="AY217" s="176" t="s">
        <v>159</v>
      </c>
      <c r="BK217" s="178">
        <f>SUM(BK218:BK249)</f>
        <v>0</v>
      </c>
    </row>
    <row r="218" spans="1:65" s="2" customFormat="1" ht="16.5" customHeight="1" x14ac:dyDescent="0.2">
      <c r="A218" s="37"/>
      <c r="B218" s="38"/>
      <c r="C218" s="181" t="s">
        <v>326</v>
      </c>
      <c r="D218" s="181" t="s">
        <v>161</v>
      </c>
      <c r="E218" s="182" t="s">
        <v>1346</v>
      </c>
      <c r="F218" s="183" t="s">
        <v>1347</v>
      </c>
      <c r="G218" s="184" t="s">
        <v>801</v>
      </c>
      <c r="H218" s="185">
        <v>2</v>
      </c>
      <c r="I218" s="186"/>
      <c r="J218" s="187">
        <f>ROUND(I218*H218,2)</f>
        <v>0</v>
      </c>
      <c r="K218" s="183" t="s">
        <v>165</v>
      </c>
      <c r="L218" s="42"/>
      <c r="M218" s="188" t="s">
        <v>19</v>
      </c>
      <c r="N218" s="189" t="s">
        <v>46</v>
      </c>
      <c r="O218" s="67"/>
      <c r="P218" s="190">
        <f>O218*H218</f>
        <v>0</v>
      </c>
      <c r="Q218" s="190">
        <v>3.4702169999999998E-3</v>
      </c>
      <c r="R218" s="190">
        <f>Q218*H218</f>
        <v>6.9404339999999997E-3</v>
      </c>
      <c r="S218" s="190">
        <v>0</v>
      </c>
      <c r="T218" s="19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2" t="s">
        <v>269</v>
      </c>
      <c r="AT218" s="192" t="s">
        <v>161</v>
      </c>
      <c r="AU218" s="192" t="s">
        <v>84</v>
      </c>
      <c r="AY218" s="20" t="s">
        <v>159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20" t="s">
        <v>82</v>
      </c>
      <c r="BK218" s="193">
        <f>ROUND(I218*H218,2)</f>
        <v>0</v>
      </c>
      <c r="BL218" s="20" t="s">
        <v>269</v>
      </c>
      <c r="BM218" s="192" t="s">
        <v>1348</v>
      </c>
    </row>
    <row r="219" spans="1:65" s="2" customFormat="1" x14ac:dyDescent="0.2">
      <c r="A219" s="37"/>
      <c r="B219" s="38"/>
      <c r="C219" s="39"/>
      <c r="D219" s="194" t="s">
        <v>168</v>
      </c>
      <c r="E219" s="39"/>
      <c r="F219" s="195" t="s">
        <v>1349</v>
      </c>
      <c r="G219" s="39"/>
      <c r="H219" s="39"/>
      <c r="I219" s="196"/>
      <c r="J219" s="39"/>
      <c r="K219" s="39"/>
      <c r="L219" s="42"/>
      <c r="M219" s="197"/>
      <c r="N219" s="198"/>
      <c r="O219" s="67"/>
      <c r="P219" s="67"/>
      <c r="Q219" s="67"/>
      <c r="R219" s="67"/>
      <c r="S219" s="67"/>
      <c r="T219" s="68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20" t="s">
        <v>168</v>
      </c>
      <c r="AU219" s="20" t="s">
        <v>84</v>
      </c>
    </row>
    <row r="220" spans="1:65" s="13" customFormat="1" x14ac:dyDescent="0.2">
      <c r="B220" s="199"/>
      <c r="C220" s="200"/>
      <c r="D220" s="201" t="s">
        <v>170</v>
      </c>
      <c r="E220" s="202" t="s">
        <v>19</v>
      </c>
      <c r="F220" s="203" t="s">
        <v>1350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170</v>
      </c>
      <c r="AU220" s="209" t="s">
        <v>84</v>
      </c>
      <c r="AV220" s="13" t="s">
        <v>82</v>
      </c>
      <c r="AW220" s="13" t="s">
        <v>35</v>
      </c>
      <c r="AX220" s="13" t="s">
        <v>75</v>
      </c>
      <c r="AY220" s="209" t="s">
        <v>159</v>
      </c>
    </row>
    <row r="221" spans="1:65" s="14" customFormat="1" x14ac:dyDescent="0.2">
      <c r="B221" s="210"/>
      <c r="C221" s="211"/>
      <c r="D221" s="201" t="s">
        <v>170</v>
      </c>
      <c r="E221" s="212" t="s">
        <v>19</v>
      </c>
      <c r="F221" s="213" t="s">
        <v>84</v>
      </c>
      <c r="G221" s="211"/>
      <c r="H221" s="214">
        <v>2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170</v>
      </c>
      <c r="AU221" s="220" t="s">
        <v>84</v>
      </c>
      <c r="AV221" s="14" t="s">
        <v>84</v>
      </c>
      <c r="AW221" s="14" t="s">
        <v>35</v>
      </c>
      <c r="AX221" s="14" t="s">
        <v>82</v>
      </c>
      <c r="AY221" s="220" t="s">
        <v>159</v>
      </c>
    </row>
    <row r="222" spans="1:65" s="2" customFormat="1" ht="16.5" customHeight="1" x14ac:dyDescent="0.2">
      <c r="A222" s="37"/>
      <c r="B222" s="38"/>
      <c r="C222" s="181" t="s">
        <v>335</v>
      </c>
      <c r="D222" s="181" t="s">
        <v>161</v>
      </c>
      <c r="E222" s="182" t="s">
        <v>1351</v>
      </c>
      <c r="F222" s="183" t="s">
        <v>1352</v>
      </c>
      <c r="G222" s="184" t="s">
        <v>801</v>
      </c>
      <c r="H222" s="185">
        <v>2</v>
      </c>
      <c r="I222" s="186"/>
      <c r="J222" s="187">
        <f>ROUND(I222*H222,2)</f>
        <v>0</v>
      </c>
      <c r="K222" s="183" t="s">
        <v>165</v>
      </c>
      <c r="L222" s="42"/>
      <c r="M222" s="188" t="s">
        <v>19</v>
      </c>
      <c r="N222" s="189" t="s">
        <v>46</v>
      </c>
      <c r="O222" s="67"/>
      <c r="P222" s="190">
        <f>O222*H222</f>
        <v>0</v>
      </c>
      <c r="Q222" s="190">
        <v>7.4857524999999998E-3</v>
      </c>
      <c r="R222" s="190">
        <f>Q222*H222</f>
        <v>1.4971505E-2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269</v>
      </c>
      <c r="AT222" s="192" t="s">
        <v>161</v>
      </c>
      <c r="AU222" s="192" t="s">
        <v>84</v>
      </c>
      <c r="AY222" s="20" t="s">
        <v>159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20" t="s">
        <v>82</v>
      </c>
      <c r="BK222" s="193">
        <f>ROUND(I222*H222,2)</f>
        <v>0</v>
      </c>
      <c r="BL222" s="20" t="s">
        <v>269</v>
      </c>
      <c r="BM222" s="192" t="s">
        <v>1353</v>
      </c>
    </row>
    <row r="223" spans="1:65" s="2" customFormat="1" x14ac:dyDescent="0.2">
      <c r="A223" s="37"/>
      <c r="B223" s="38"/>
      <c r="C223" s="39"/>
      <c r="D223" s="194" t="s">
        <v>168</v>
      </c>
      <c r="E223" s="39"/>
      <c r="F223" s="195" t="s">
        <v>1354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168</v>
      </c>
      <c r="AU223" s="20" t="s">
        <v>84</v>
      </c>
    </row>
    <row r="224" spans="1:65" s="13" customFormat="1" x14ac:dyDescent="0.2">
      <c r="B224" s="199"/>
      <c r="C224" s="200"/>
      <c r="D224" s="201" t="s">
        <v>170</v>
      </c>
      <c r="E224" s="202" t="s">
        <v>19</v>
      </c>
      <c r="F224" s="203" t="s">
        <v>1355</v>
      </c>
      <c r="G224" s="200"/>
      <c r="H224" s="202" t="s">
        <v>19</v>
      </c>
      <c r="I224" s="204"/>
      <c r="J224" s="200"/>
      <c r="K224" s="200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170</v>
      </c>
      <c r="AU224" s="209" t="s">
        <v>84</v>
      </c>
      <c r="AV224" s="13" t="s">
        <v>82</v>
      </c>
      <c r="AW224" s="13" t="s">
        <v>35</v>
      </c>
      <c r="AX224" s="13" t="s">
        <v>75</v>
      </c>
      <c r="AY224" s="209" t="s">
        <v>159</v>
      </c>
    </row>
    <row r="225" spans="1:65" s="14" customFormat="1" x14ac:dyDescent="0.2">
      <c r="B225" s="210"/>
      <c r="C225" s="211"/>
      <c r="D225" s="201" t="s">
        <v>170</v>
      </c>
      <c r="E225" s="212" t="s">
        <v>19</v>
      </c>
      <c r="F225" s="213" t="s">
        <v>84</v>
      </c>
      <c r="G225" s="211"/>
      <c r="H225" s="214">
        <v>2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170</v>
      </c>
      <c r="AU225" s="220" t="s">
        <v>84</v>
      </c>
      <c r="AV225" s="14" t="s">
        <v>84</v>
      </c>
      <c r="AW225" s="14" t="s">
        <v>35</v>
      </c>
      <c r="AX225" s="14" t="s">
        <v>82</v>
      </c>
      <c r="AY225" s="220" t="s">
        <v>159</v>
      </c>
    </row>
    <row r="226" spans="1:65" s="2" customFormat="1" ht="16.5" customHeight="1" x14ac:dyDescent="0.2">
      <c r="A226" s="37"/>
      <c r="B226" s="38"/>
      <c r="C226" s="181" t="s">
        <v>341</v>
      </c>
      <c r="D226" s="181" t="s">
        <v>161</v>
      </c>
      <c r="E226" s="182" t="s">
        <v>1356</v>
      </c>
      <c r="F226" s="183" t="s">
        <v>1357</v>
      </c>
      <c r="G226" s="184" t="s">
        <v>364</v>
      </c>
      <c r="H226" s="185">
        <v>4</v>
      </c>
      <c r="I226" s="186"/>
      <c r="J226" s="187">
        <f>ROUND(I226*H226,2)</f>
        <v>0</v>
      </c>
      <c r="K226" s="183" t="s">
        <v>165</v>
      </c>
      <c r="L226" s="42"/>
      <c r="M226" s="188" t="s">
        <v>19</v>
      </c>
      <c r="N226" s="189" t="s">
        <v>46</v>
      </c>
      <c r="O226" s="67"/>
      <c r="P226" s="190">
        <f>O226*H226</f>
        <v>0</v>
      </c>
      <c r="Q226" s="190">
        <v>1.497762E-4</v>
      </c>
      <c r="R226" s="190">
        <f>Q226*H226</f>
        <v>5.9910479999999999E-4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269</v>
      </c>
      <c r="AT226" s="192" t="s">
        <v>161</v>
      </c>
      <c r="AU226" s="192" t="s">
        <v>84</v>
      </c>
      <c r="AY226" s="20" t="s">
        <v>159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82</v>
      </c>
      <c r="BK226" s="193">
        <f>ROUND(I226*H226,2)</f>
        <v>0</v>
      </c>
      <c r="BL226" s="20" t="s">
        <v>269</v>
      </c>
      <c r="BM226" s="192" t="s">
        <v>1358</v>
      </c>
    </row>
    <row r="227" spans="1:65" s="2" customFormat="1" x14ac:dyDescent="0.2">
      <c r="A227" s="37"/>
      <c r="B227" s="38"/>
      <c r="C227" s="39"/>
      <c r="D227" s="194" t="s">
        <v>168</v>
      </c>
      <c r="E227" s="39"/>
      <c r="F227" s="195" t="s">
        <v>1359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168</v>
      </c>
      <c r="AU227" s="20" t="s">
        <v>84</v>
      </c>
    </row>
    <row r="228" spans="1:65" s="13" customFormat="1" ht="22.5" x14ac:dyDescent="0.2">
      <c r="B228" s="199"/>
      <c r="C228" s="200"/>
      <c r="D228" s="201" t="s">
        <v>170</v>
      </c>
      <c r="E228" s="202" t="s">
        <v>19</v>
      </c>
      <c r="F228" s="203" t="s">
        <v>1327</v>
      </c>
      <c r="G228" s="200"/>
      <c r="H228" s="202" t="s">
        <v>19</v>
      </c>
      <c r="I228" s="204"/>
      <c r="J228" s="200"/>
      <c r="K228" s="200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170</v>
      </c>
      <c r="AU228" s="209" t="s">
        <v>84</v>
      </c>
      <c r="AV228" s="13" t="s">
        <v>82</v>
      </c>
      <c r="AW228" s="13" t="s">
        <v>35</v>
      </c>
      <c r="AX228" s="13" t="s">
        <v>75</v>
      </c>
      <c r="AY228" s="209" t="s">
        <v>159</v>
      </c>
    </row>
    <row r="229" spans="1:65" s="14" customFormat="1" x14ac:dyDescent="0.2">
      <c r="B229" s="210"/>
      <c r="C229" s="211"/>
      <c r="D229" s="201" t="s">
        <v>170</v>
      </c>
      <c r="E229" s="212" t="s">
        <v>19</v>
      </c>
      <c r="F229" s="213" t="s">
        <v>1360</v>
      </c>
      <c r="G229" s="211"/>
      <c r="H229" s="214">
        <v>4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170</v>
      </c>
      <c r="AU229" s="220" t="s">
        <v>84</v>
      </c>
      <c r="AV229" s="14" t="s">
        <v>84</v>
      </c>
      <c r="AW229" s="14" t="s">
        <v>35</v>
      </c>
      <c r="AX229" s="14" t="s">
        <v>82</v>
      </c>
      <c r="AY229" s="220" t="s">
        <v>159</v>
      </c>
    </row>
    <row r="230" spans="1:65" s="2" customFormat="1" ht="16.5" customHeight="1" x14ac:dyDescent="0.2">
      <c r="A230" s="37"/>
      <c r="B230" s="38"/>
      <c r="C230" s="232" t="s">
        <v>347</v>
      </c>
      <c r="D230" s="232" t="s">
        <v>226</v>
      </c>
      <c r="E230" s="233" t="s">
        <v>1361</v>
      </c>
      <c r="F230" s="234" t="s">
        <v>1362</v>
      </c>
      <c r="G230" s="235" t="s">
        <v>364</v>
      </c>
      <c r="H230" s="236">
        <v>4</v>
      </c>
      <c r="I230" s="237"/>
      <c r="J230" s="238">
        <f>ROUND(I230*H230,2)</f>
        <v>0</v>
      </c>
      <c r="K230" s="234" t="s">
        <v>1363</v>
      </c>
      <c r="L230" s="239"/>
      <c r="M230" s="240" t="s">
        <v>19</v>
      </c>
      <c r="N230" s="241" t="s">
        <v>46</v>
      </c>
      <c r="O230" s="67"/>
      <c r="P230" s="190">
        <f>O230*H230</f>
        <v>0</v>
      </c>
      <c r="Q230" s="190">
        <v>2.9999999999999997E-4</v>
      </c>
      <c r="R230" s="190">
        <f>Q230*H230</f>
        <v>1.1999999999999999E-3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344</v>
      </c>
      <c r="AT230" s="192" t="s">
        <v>226</v>
      </c>
      <c r="AU230" s="192" t="s">
        <v>84</v>
      </c>
      <c r="AY230" s="20" t="s">
        <v>159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82</v>
      </c>
      <c r="BK230" s="193">
        <f>ROUND(I230*H230,2)</f>
        <v>0</v>
      </c>
      <c r="BL230" s="20" t="s">
        <v>269</v>
      </c>
      <c r="BM230" s="192" t="s">
        <v>1364</v>
      </c>
    </row>
    <row r="231" spans="1:65" s="2" customFormat="1" ht="16.5" customHeight="1" x14ac:dyDescent="0.2">
      <c r="A231" s="37"/>
      <c r="B231" s="38"/>
      <c r="C231" s="181" t="s">
        <v>352</v>
      </c>
      <c r="D231" s="181" t="s">
        <v>161</v>
      </c>
      <c r="E231" s="182" t="s">
        <v>1356</v>
      </c>
      <c r="F231" s="183" t="s">
        <v>1357</v>
      </c>
      <c r="G231" s="184" t="s">
        <v>364</v>
      </c>
      <c r="H231" s="185">
        <v>2</v>
      </c>
      <c r="I231" s="186"/>
      <c r="J231" s="187">
        <f>ROUND(I231*H231,2)</f>
        <v>0</v>
      </c>
      <c r="K231" s="183" t="s">
        <v>165</v>
      </c>
      <c r="L231" s="42"/>
      <c r="M231" s="188" t="s">
        <v>19</v>
      </c>
      <c r="N231" s="189" t="s">
        <v>46</v>
      </c>
      <c r="O231" s="67"/>
      <c r="P231" s="190">
        <f>O231*H231</f>
        <v>0</v>
      </c>
      <c r="Q231" s="190">
        <v>1.497762E-4</v>
      </c>
      <c r="R231" s="190">
        <f>Q231*H231</f>
        <v>2.995524E-4</v>
      </c>
      <c r="S231" s="190">
        <v>0</v>
      </c>
      <c r="T231" s="19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269</v>
      </c>
      <c r="AT231" s="192" t="s">
        <v>161</v>
      </c>
      <c r="AU231" s="192" t="s">
        <v>84</v>
      </c>
      <c r="AY231" s="20" t="s">
        <v>159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20" t="s">
        <v>82</v>
      </c>
      <c r="BK231" s="193">
        <f>ROUND(I231*H231,2)</f>
        <v>0</v>
      </c>
      <c r="BL231" s="20" t="s">
        <v>269</v>
      </c>
      <c r="BM231" s="192" t="s">
        <v>1365</v>
      </c>
    </row>
    <row r="232" spans="1:65" s="2" customFormat="1" x14ac:dyDescent="0.2">
      <c r="A232" s="37"/>
      <c r="B232" s="38"/>
      <c r="C232" s="39"/>
      <c r="D232" s="194" t="s">
        <v>168</v>
      </c>
      <c r="E232" s="39"/>
      <c r="F232" s="195" t="s">
        <v>1359</v>
      </c>
      <c r="G232" s="39"/>
      <c r="H232" s="39"/>
      <c r="I232" s="196"/>
      <c r="J232" s="39"/>
      <c r="K232" s="39"/>
      <c r="L232" s="42"/>
      <c r="M232" s="197"/>
      <c r="N232" s="198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168</v>
      </c>
      <c r="AU232" s="20" t="s">
        <v>84</v>
      </c>
    </row>
    <row r="233" spans="1:65" s="13" customFormat="1" x14ac:dyDescent="0.2">
      <c r="B233" s="199"/>
      <c r="C233" s="200"/>
      <c r="D233" s="201" t="s">
        <v>170</v>
      </c>
      <c r="E233" s="202" t="s">
        <v>19</v>
      </c>
      <c r="F233" s="203" t="s">
        <v>1366</v>
      </c>
      <c r="G233" s="200"/>
      <c r="H233" s="202" t="s">
        <v>19</v>
      </c>
      <c r="I233" s="204"/>
      <c r="J233" s="200"/>
      <c r="K233" s="200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170</v>
      </c>
      <c r="AU233" s="209" t="s">
        <v>84</v>
      </c>
      <c r="AV233" s="13" t="s">
        <v>82</v>
      </c>
      <c r="AW233" s="13" t="s">
        <v>35</v>
      </c>
      <c r="AX233" s="13" t="s">
        <v>75</v>
      </c>
      <c r="AY233" s="209" t="s">
        <v>159</v>
      </c>
    </row>
    <row r="234" spans="1:65" s="14" customFormat="1" x14ac:dyDescent="0.2">
      <c r="B234" s="210"/>
      <c r="C234" s="211"/>
      <c r="D234" s="201" t="s">
        <v>170</v>
      </c>
      <c r="E234" s="212" t="s">
        <v>19</v>
      </c>
      <c r="F234" s="213" t="s">
        <v>84</v>
      </c>
      <c r="G234" s="211"/>
      <c r="H234" s="214">
        <v>2</v>
      </c>
      <c r="I234" s="215"/>
      <c r="J234" s="211"/>
      <c r="K234" s="211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170</v>
      </c>
      <c r="AU234" s="220" t="s">
        <v>84</v>
      </c>
      <c r="AV234" s="14" t="s">
        <v>84</v>
      </c>
      <c r="AW234" s="14" t="s">
        <v>35</v>
      </c>
      <c r="AX234" s="14" t="s">
        <v>82</v>
      </c>
      <c r="AY234" s="220" t="s">
        <v>159</v>
      </c>
    </row>
    <row r="235" spans="1:65" s="2" customFormat="1" ht="21.75" customHeight="1" x14ac:dyDescent="0.2">
      <c r="A235" s="37"/>
      <c r="B235" s="38"/>
      <c r="C235" s="232" t="s">
        <v>357</v>
      </c>
      <c r="D235" s="232" t="s">
        <v>226</v>
      </c>
      <c r="E235" s="233" t="s">
        <v>1367</v>
      </c>
      <c r="F235" s="234" t="s">
        <v>1368</v>
      </c>
      <c r="G235" s="235" t="s">
        <v>364</v>
      </c>
      <c r="H235" s="236">
        <v>2</v>
      </c>
      <c r="I235" s="237"/>
      <c r="J235" s="238">
        <f>ROUND(I235*H235,2)</f>
        <v>0</v>
      </c>
      <c r="K235" s="234" t="s">
        <v>165</v>
      </c>
      <c r="L235" s="239"/>
      <c r="M235" s="240" t="s">
        <v>19</v>
      </c>
      <c r="N235" s="241" t="s">
        <v>46</v>
      </c>
      <c r="O235" s="67"/>
      <c r="P235" s="190">
        <f>O235*H235</f>
        <v>0</v>
      </c>
      <c r="Q235" s="190">
        <v>6.4999999999999997E-4</v>
      </c>
      <c r="R235" s="190">
        <f>Q235*H235</f>
        <v>1.2999999999999999E-3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344</v>
      </c>
      <c r="AT235" s="192" t="s">
        <v>226</v>
      </c>
      <c r="AU235" s="192" t="s">
        <v>84</v>
      </c>
      <c r="AY235" s="20" t="s">
        <v>159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20" t="s">
        <v>82</v>
      </c>
      <c r="BK235" s="193">
        <f>ROUND(I235*H235,2)</f>
        <v>0</v>
      </c>
      <c r="BL235" s="20" t="s">
        <v>269</v>
      </c>
      <c r="BM235" s="192" t="s">
        <v>1369</v>
      </c>
    </row>
    <row r="236" spans="1:65" s="2" customFormat="1" ht="16.5" customHeight="1" x14ac:dyDescent="0.2">
      <c r="A236" s="37"/>
      <c r="B236" s="38"/>
      <c r="C236" s="181" t="s">
        <v>344</v>
      </c>
      <c r="D236" s="181" t="s">
        <v>161</v>
      </c>
      <c r="E236" s="182" t="s">
        <v>1370</v>
      </c>
      <c r="F236" s="183" t="s">
        <v>1371</v>
      </c>
      <c r="G236" s="184" t="s">
        <v>364</v>
      </c>
      <c r="H236" s="185">
        <v>4</v>
      </c>
      <c r="I236" s="186"/>
      <c r="J236" s="187">
        <f>ROUND(I236*H236,2)</f>
        <v>0</v>
      </c>
      <c r="K236" s="183" t="s">
        <v>165</v>
      </c>
      <c r="L236" s="42"/>
      <c r="M236" s="188" t="s">
        <v>19</v>
      </c>
      <c r="N236" s="189" t="s">
        <v>46</v>
      </c>
      <c r="O236" s="67"/>
      <c r="P236" s="190">
        <f>O236*H236</f>
        <v>0</v>
      </c>
      <c r="Q236" s="190">
        <v>2.3931319999999999E-4</v>
      </c>
      <c r="R236" s="190">
        <f>Q236*H236</f>
        <v>9.5725279999999996E-4</v>
      </c>
      <c r="S236" s="190">
        <v>0</v>
      </c>
      <c r="T236" s="19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92" t="s">
        <v>269</v>
      </c>
      <c r="AT236" s="192" t="s">
        <v>161</v>
      </c>
      <c r="AU236" s="192" t="s">
        <v>84</v>
      </c>
      <c r="AY236" s="20" t="s">
        <v>159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20" t="s">
        <v>82</v>
      </c>
      <c r="BK236" s="193">
        <f>ROUND(I236*H236,2)</f>
        <v>0</v>
      </c>
      <c r="BL236" s="20" t="s">
        <v>269</v>
      </c>
      <c r="BM236" s="192" t="s">
        <v>1372</v>
      </c>
    </row>
    <row r="237" spans="1:65" s="2" customFormat="1" x14ac:dyDescent="0.2">
      <c r="A237" s="37"/>
      <c r="B237" s="38"/>
      <c r="C237" s="39"/>
      <c r="D237" s="194" t="s">
        <v>168</v>
      </c>
      <c r="E237" s="39"/>
      <c r="F237" s="195" t="s">
        <v>1373</v>
      </c>
      <c r="G237" s="39"/>
      <c r="H237" s="39"/>
      <c r="I237" s="196"/>
      <c r="J237" s="39"/>
      <c r="K237" s="39"/>
      <c r="L237" s="42"/>
      <c r="M237" s="197"/>
      <c r="N237" s="198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168</v>
      </c>
      <c r="AU237" s="20" t="s">
        <v>84</v>
      </c>
    </row>
    <row r="238" spans="1:65" s="13" customFormat="1" x14ac:dyDescent="0.2">
      <c r="B238" s="199"/>
      <c r="C238" s="200"/>
      <c r="D238" s="201" t="s">
        <v>170</v>
      </c>
      <c r="E238" s="202" t="s">
        <v>19</v>
      </c>
      <c r="F238" s="203" t="s">
        <v>1374</v>
      </c>
      <c r="G238" s="200"/>
      <c r="H238" s="202" t="s">
        <v>19</v>
      </c>
      <c r="I238" s="204"/>
      <c r="J238" s="200"/>
      <c r="K238" s="200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170</v>
      </c>
      <c r="AU238" s="209" t="s">
        <v>84</v>
      </c>
      <c r="AV238" s="13" t="s">
        <v>82</v>
      </c>
      <c r="AW238" s="13" t="s">
        <v>35</v>
      </c>
      <c r="AX238" s="13" t="s">
        <v>75</v>
      </c>
      <c r="AY238" s="209" t="s">
        <v>159</v>
      </c>
    </row>
    <row r="239" spans="1:65" s="14" customFormat="1" x14ac:dyDescent="0.2">
      <c r="B239" s="210"/>
      <c r="C239" s="211"/>
      <c r="D239" s="201" t="s">
        <v>170</v>
      </c>
      <c r="E239" s="212" t="s">
        <v>19</v>
      </c>
      <c r="F239" s="213" t="s">
        <v>166</v>
      </c>
      <c r="G239" s="211"/>
      <c r="H239" s="214">
        <v>4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170</v>
      </c>
      <c r="AU239" s="220" t="s">
        <v>84</v>
      </c>
      <c r="AV239" s="14" t="s">
        <v>84</v>
      </c>
      <c r="AW239" s="14" t="s">
        <v>35</v>
      </c>
      <c r="AX239" s="14" t="s">
        <v>82</v>
      </c>
      <c r="AY239" s="220" t="s">
        <v>159</v>
      </c>
    </row>
    <row r="240" spans="1:65" s="2" customFormat="1" ht="24.2" customHeight="1" x14ac:dyDescent="0.2">
      <c r="A240" s="37"/>
      <c r="B240" s="38"/>
      <c r="C240" s="181" t="s">
        <v>368</v>
      </c>
      <c r="D240" s="181" t="s">
        <v>161</v>
      </c>
      <c r="E240" s="182" t="s">
        <v>1375</v>
      </c>
      <c r="F240" s="183" t="s">
        <v>1376</v>
      </c>
      <c r="G240" s="184" t="s">
        <v>364</v>
      </c>
      <c r="H240" s="185">
        <v>2</v>
      </c>
      <c r="I240" s="186"/>
      <c r="J240" s="187">
        <f>ROUND(I240*H240,2)</f>
        <v>0</v>
      </c>
      <c r="K240" s="183" t="s">
        <v>165</v>
      </c>
      <c r="L240" s="42"/>
      <c r="M240" s="188" t="s">
        <v>19</v>
      </c>
      <c r="N240" s="189" t="s">
        <v>46</v>
      </c>
      <c r="O240" s="67"/>
      <c r="P240" s="190">
        <f>O240*H240</f>
        <v>0</v>
      </c>
      <c r="Q240" s="190">
        <v>1.1395699999999999E-3</v>
      </c>
      <c r="R240" s="190">
        <f>Q240*H240</f>
        <v>2.2791399999999998E-3</v>
      </c>
      <c r="S240" s="190">
        <v>0</v>
      </c>
      <c r="T240" s="19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2" t="s">
        <v>269</v>
      </c>
      <c r="AT240" s="192" t="s">
        <v>161</v>
      </c>
      <c r="AU240" s="192" t="s">
        <v>84</v>
      </c>
      <c r="AY240" s="20" t="s">
        <v>159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20" t="s">
        <v>82</v>
      </c>
      <c r="BK240" s="193">
        <f>ROUND(I240*H240,2)</f>
        <v>0</v>
      </c>
      <c r="BL240" s="20" t="s">
        <v>269</v>
      </c>
      <c r="BM240" s="192" t="s">
        <v>1377</v>
      </c>
    </row>
    <row r="241" spans="1:65" s="2" customFormat="1" x14ac:dyDescent="0.2">
      <c r="A241" s="37"/>
      <c r="B241" s="38"/>
      <c r="C241" s="39"/>
      <c r="D241" s="194" t="s">
        <v>168</v>
      </c>
      <c r="E241" s="39"/>
      <c r="F241" s="195" t="s">
        <v>1378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168</v>
      </c>
      <c r="AU241" s="20" t="s">
        <v>84</v>
      </c>
    </row>
    <row r="242" spans="1:65" s="13" customFormat="1" x14ac:dyDescent="0.2">
      <c r="B242" s="199"/>
      <c r="C242" s="200"/>
      <c r="D242" s="201" t="s">
        <v>170</v>
      </c>
      <c r="E242" s="202" t="s">
        <v>19</v>
      </c>
      <c r="F242" s="203" t="s">
        <v>1379</v>
      </c>
      <c r="G242" s="200"/>
      <c r="H242" s="202" t="s">
        <v>19</v>
      </c>
      <c r="I242" s="204"/>
      <c r="J242" s="200"/>
      <c r="K242" s="200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170</v>
      </c>
      <c r="AU242" s="209" t="s">
        <v>84</v>
      </c>
      <c r="AV242" s="13" t="s">
        <v>82</v>
      </c>
      <c r="AW242" s="13" t="s">
        <v>35</v>
      </c>
      <c r="AX242" s="13" t="s">
        <v>75</v>
      </c>
      <c r="AY242" s="209" t="s">
        <v>159</v>
      </c>
    </row>
    <row r="243" spans="1:65" s="14" customFormat="1" x14ac:dyDescent="0.2">
      <c r="B243" s="210"/>
      <c r="C243" s="211"/>
      <c r="D243" s="201" t="s">
        <v>170</v>
      </c>
      <c r="E243" s="212" t="s">
        <v>19</v>
      </c>
      <c r="F243" s="213" t="s">
        <v>84</v>
      </c>
      <c r="G243" s="211"/>
      <c r="H243" s="214">
        <v>2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170</v>
      </c>
      <c r="AU243" s="220" t="s">
        <v>84</v>
      </c>
      <c r="AV243" s="14" t="s">
        <v>84</v>
      </c>
      <c r="AW243" s="14" t="s">
        <v>35</v>
      </c>
      <c r="AX243" s="14" t="s">
        <v>82</v>
      </c>
      <c r="AY243" s="220" t="s">
        <v>159</v>
      </c>
    </row>
    <row r="244" spans="1:65" s="2" customFormat="1" ht="24.2" customHeight="1" x14ac:dyDescent="0.2">
      <c r="A244" s="37"/>
      <c r="B244" s="38"/>
      <c r="C244" s="181" t="s">
        <v>371</v>
      </c>
      <c r="D244" s="181" t="s">
        <v>161</v>
      </c>
      <c r="E244" s="182" t="s">
        <v>1380</v>
      </c>
      <c r="F244" s="183" t="s">
        <v>1381</v>
      </c>
      <c r="G244" s="184" t="s">
        <v>364</v>
      </c>
      <c r="H244" s="185">
        <v>6</v>
      </c>
      <c r="I244" s="186"/>
      <c r="J244" s="187">
        <f>ROUND(I244*H244,2)</f>
        <v>0</v>
      </c>
      <c r="K244" s="183" t="s">
        <v>165</v>
      </c>
      <c r="L244" s="42"/>
      <c r="M244" s="188" t="s">
        <v>19</v>
      </c>
      <c r="N244" s="189" t="s">
        <v>46</v>
      </c>
      <c r="O244" s="67"/>
      <c r="P244" s="190">
        <f>O244*H244</f>
        <v>0</v>
      </c>
      <c r="Q244" s="190">
        <v>5.1756999999999997E-4</v>
      </c>
      <c r="R244" s="190">
        <f>Q244*H244</f>
        <v>3.1054199999999998E-3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269</v>
      </c>
      <c r="AT244" s="192" t="s">
        <v>161</v>
      </c>
      <c r="AU244" s="192" t="s">
        <v>84</v>
      </c>
      <c r="AY244" s="20" t="s">
        <v>159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82</v>
      </c>
      <c r="BK244" s="193">
        <f>ROUND(I244*H244,2)</f>
        <v>0</v>
      </c>
      <c r="BL244" s="20" t="s">
        <v>269</v>
      </c>
      <c r="BM244" s="192" t="s">
        <v>1382</v>
      </c>
    </row>
    <row r="245" spans="1:65" s="2" customFormat="1" x14ac:dyDescent="0.2">
      <c r="A245" s="37"/>
      <c r="B245" s="38"/>
      <c r="C245" s="39"/>
      <c r="D245" s="194" t="s">
        <v>168</v>
      </c>
      <c r="E245" s="39"/>
      <c r="F245" s="195" t="s">
        <v>1383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168</v>
      </c>
      <c r="AU245" s="20" t="s">
        <v>84</v>
      </c>
    </row>
    <row r="246" spans="1:65" s="13" customFormat="1" x14ac:dyDescent="0.2">
      <c r="B246" s="199"/>
      <c r="C246" s="200"/>
      <c r="D246" s="201" t="s">
        <v>170</v>
      </c>
      <c r="E246" s="202" t="s">
        <v>19</v>
      </c>
      <c r="F246" s="203" t="s">
        <v>1384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84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4" customFormat="1" x14ac:dyDescent="0.2">
      <c r="B247" s="210"/>
      <c r="C247" s="211"/>
      <c r="D247" s="201" t="s">
        <v>170</v>
      </c>
      <c r="E247" s="212" t="s">
        <v>19</v>
      </c>
      <c r="F247" s="213" t="s">
        <v>197</v>
      </c>
      <c r="G247" s="211"/>
      <c r="H247" s="214">
        <v>6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170</v>
      </c>
      <c r="AU247" s="220" t="s">
        <v>84</v>
      </c>
      <c r="AV247" s="14" t="s">
        <v>84</v>
      </c>
      <c r="AW247" s="14" t="s">
        <v>35</v>
      </c>
      <c r="AX247" s="14" t="s">
        <v>82</v>
      </c>
      <c r="AY247" s="220" t="s">
        <v>159</v>
      </c>
    </row>
    <row r="248" spans="1:65" s="2" customFormat="1" ht="24.2" customHeight="1" x14ac:dyDescent="0.2">
      <c r="A248" s="37"/>
      <c r="B248" s="38"/>
      <c r="C248" s="181" t="s">
        <v>378</v>
      </c>
      <c r="D248" s="181" t="s">
        <v>161</v>
      </c>
      <c r="E248" s="182" t="s">
        <v>1028</v>
      </c>
      <c r="F248" s="183" t="s">
        <v>1029</v>
      </c>
      <c r="G248" s="184" t="s">
        <v>205</v>
      </c>
      <c r="H248" s="185">
        <v>3.2000000000000001E-2</v>
      </c>
      <c r="I248" s="186"/>
      <c r="J248" s="187">
        <f>ROUND(I248*H248,2)</f>
        <v>0</v>
      </c>
      <c r="K248" s="183" t="s">
        <v>165</v>
      </c>
      <c r="L248" s="42"/>
      <c r="M248" s="188" t="s">
        <v>19</v>
      </c>
      <c r="N248" s="189" t="s">
        <v>46</v>
      </c>
      <c r="O248" s="67"/>
      <c r="P248" s="190">
        <f>O248*H248</f>
        <v>0</v>
      </c>
      <c r="Q248" s="190">
        <v>0</v>
      </c>
      <c r="R248" s="190">
        <f>Q248*H248</f>
        <v>0</v>
      </c>
      <c r="S248" s="190">
        <v>0</v>
      </c>
      <c r="T248" s="19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2" t="s">
        <v>269</v>
      </c>
      <c r="AT248" s="192" t="s">
        <v>161</v>
      </c>
      <c r="AU248" s="192" t="s">
        <v>84</v>
      </c>
      <c r="AY248" s="20" t="s">
        <v>159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20" t="s">
        <v>82</v>
      </c>
      <c r="BK248" s="193">
        <f>ROUND(I248*H248,2)</f>
        <v>0</v>
      </c>
      <c r="BL248" s="20" t="s">
        <v>269</v>
      </c>
      <c r="BM248" s="192" t="s">
        <v>1385</v>
      </c>
    </row>
    <row r="249" spans="1:65" s="2" customFormat="1" x14ac:dyDescent="0.2">
      <c r="A249" s="37"/>
      <c r="B249" s="38"/>
      <c r="C249" s="39"/>
      <c r="D249" s="194" t="s">
        <v>168</v>
      </c>
      <c r="E249" s="39"/>
      <c r="F249" s="195" t="s">
        <v>1031</v>
      </c>
      <c r="G249" s="39"/>
      <c r="H249" s="39"/>
      <c r="I249" s="196"/>
      <c r="J249" s="39"/>
      <c r="K249" s="39"/>
      <c r="L249" s="42"/>
      <c r="M249" s="197"/>
      <c r="N249" s="198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168</v>
      </c>
      <c r="AU249" s="20" t="s">
        <v>84</v>
      </c>
    </row>
    <row r="250" spans="1:65" s="12" customFormat="1" ht="25.9" customHeight="1" x14ac:dyDescent="0.2">
      <c r="B250" s="165"/>
      <c r="C250" s="166"/>
      <c r="D250" s="167" t="s">
        <v>74</v>
      </c>
      <c r="E250" s="168" t="s">
        <v>226</v>
      </c>
      <c r="F250" s="168" t="s">
        <v>435</v>
      </c>
      <c r="G250" s="166"/>
      <c r="H250" s="166"/>
      <c r="I250" s="169"/>
      <c r="J250" s="170">
        <f>BK250</f>
        <v>0</v>
      </c>
      <c r="K250" s="166"/>
      <c r="L250" s="171"/>
      <c r="M250" s="172"/>
      <c r="N250" s="173"/>
      <c r="O250" s="173"/>
      <c r="P250" s="174">
        <f>P251</f>
        <v>0</v>
      </c>
      <c r="Q250" s="173"/>
      <c r="R250" s="174">
        <f>R251</f>
        <v>0.03</v>
      </c>
      <c r="S250" s="173"/>
      <c r="T250" s="175">
        <f>T251</f>
        <v>0</v>
      </c>
      <c r="AR250" s="176" t="s">
        <v>177</v>
      </c>
      <c r="AT250" s="177" t="s">
        <v>74</v>
      </c>
      <c r="AU250" s="177" t="s">
        <v>75</v>
      </c>
      <c r="AY250" s="176" t="s">
        <v>159</v>
      </c>
      <c r="BK250" s="178">
        <f>BK251</f>
        <v>0</v>
      </c>
    </row>
    <row r="251" spans="1:65" s="12" customFormat="1" ht="22.9" customHeight="1" x14ac:dyDescent="0.2">
      <c r="B251" s="165"/>
      <c r="C251" s="166"/>
      <c r="D251" s="167" t="s">
        <v>74</v>
      </c>
      <c r="E251" s="179" t="s">
        <v>436</v>
      </c>
      <c r="F251" s="179" t="s">
        <v>437</v>
      </c>
      <c r="G251" s="166"/>
      <c r="H251" s="166"/>
      <c r="I251" s="169"/>
      <c r="J251" s="180">
        <f>BK251</f>
        <v>0</v>
      </c>
      <c r="K251" s="166"/>
      <c r="L251" s="171"/>
      <c r="M251" s="172"/>
      <c r="N251" s="173"/>
      <c r="O251" s="173"/>
      <c r="P251" s="174">
        <f>P252</f>
        <v>0</v>
      </c>
      <c r="Q251" s="173"/>
      <c r="R251" s="174">
        <f>R252</f>
        <v>0.03</v>
      </c>
      <c r="S251" s="173"/>
      <c r="T251" s="175">
        <f>T252</f>
        <v>0</v>
      </c>
      <c r="AR251" s="176" t="s">
        <v>177</v>
      </c>
      <c r="AT251" s="177" t="s">
        <v>74</v>
      </c>
      <c r="AU251" s="177" t="s">
        <v>82</v>
      </c>
      <c r="AY251" s="176" t="s">
        <v>159</v>
      </c>
      <c r="BK251" s="178">
        <f>BK252</f>
        <v>0</v>
      </c>
    </row>
    <row r="252" spans="1:65" s="2" customFormat="1" ht="16.5" customHeight="1" x14ac:dyDescent="0.2">
      <c r="A252" s="37"/>
      <c r="B252" s="38"/>
      <c r="C252" s="181" t="s">
        <v>384</v>
      </c>
      <c r="D252" s="181" t="s">
        <v>161</v>
      </c>
      <c r="E252" s="182" t="s">
        <v>465</v>
      </c>
      <c r="F252" s="183" t="s">
        <v>466</v>
      </c>
      <c r="G252" s="184" t="s">
        <v>272</v>
      </c>
      <c r="H252" s="185">
        <v>1</v>
      </c>
      <c r="I252" s="186"/>
      <c r="J252" s="187">
        <f>ROUND(I252*H252,2)</f>
        <v>0</v>
      </c>
      <c r="K252" s="183" t="s">
        <v>19</v>
      </c>
      <c r="L252" s="42"/>
      <c r="M252" s="188" t="s">
        <v>19</v>
      </c>
      <c r="N252" s="189" t="s">
        <v>46</v>
      </c>
      <c r="O252" s="67"/>
      <c r="P252" s="190">
        <f>O252*H252</f>
        <v>0</v>
      </c>
      <c r="Q252" s="190">
        <v>0.03</v>
      </c>
      <c r="R252" s="190">
        <f>Q252*H252</f>
        <v>0.03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440</v>
      </c>
      <c r="AT252" s="192" t="s">
        <v>161</v>
      </c>
      <c r="AU252" s="192" t="s">
        <v>84</v>
      </c>
      <c r="AY252" s="20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82</v>
      </c>
      <c r="BK252" s="193">
        <f>ROUND(I252*H252,2)</f>
        <v>0</v>
      </c>
      <c r="BL252" s="20" t="s">
        <v>440</v>
      </c>
      <c r="BM252" s="192" t="s">
        <v>1386</v>
      </c>
    </row>
    <row r="253" spans="1:65" s="12" customFormat="1" ht="25.9" customHeight="1" x14ac:dyDescent="0.2">
      <c r="B253" s="165"/>
      <c r="C253" s="166"/>
      <c r="D253" s="167" t="s">
        <v>74</v>
      </c>
      <c r="E253" s="168" t="s">
        <v>389</v>
      </c>
      <c r="F253" s="168" t="s">
        <v>390</v>
      </c>
      <c r="G253" s="166"/>
      <c r="H253" s="166"/>
      <c r="I253" s="169"/>
      <c r="J253" s="170">
        <f>BK253</f>
        <v>0</v>
      </c>
      <c r="K253" s="166"/>
      <c r="L253" s="171"/>
      <c r="M253" s="172"/>
      <c r="N253" s="173"/>
      <c r="O253" s="173"/>
      <c r="P253" s="174">
        <f>SUM(P254:P261)</f>
        <v>0</v>
      </c>
      <c r="Q253" s="173"/>
      <c r="R253" s="174">
        <f>SUM(R254:R261)</f>
        <v>0</v>
      </c>
      <c r="S253" s="173"/>
      <c r="T253" s="175">
        <f>SUM(T254:T261)</f>
        <v>0</v>
      </c>
      <c r="AR253" s="176" t="s">
        <v>166</v>
      </c>
      <c r="AT253" s="177" t="s">
        <v>74</v>
      </c>
      <c r="AU253" s="177" t="s">
        <v>75</v>
      </c>
      <c r="AY253" s="176" t="s">
        <v>159</v>
      </c>
      <c r="BK253" s="178">
        <f>SUM(BK254:BK261)</f>
        <v>0</v>
      </c>
    </row>
    <row r="254" spans="1:65" s="2" customFormat="1" ht="16.5" customHeight="1" x14ac:dyDescent="0.2">
      <c r="A254" s="37"/>
      <c r="B254" s="38"/>
      <c r="C254" s="181" t="s">
        <v>391</v>
      </c>
      <c r="D254" s="181" t="s">
        <v>161</v>
      </c>
      <c r="E254" s="182" t="s">
        <v>1387</v>
      </c>
      <c r="F254" s="183" t="s">
        <v>1388</v>
      </c>
      <c r="G254" s="184" t="s">
        <v>394</v>
      </c>
      <c r="H254" s="185">
        <v>16</v>
      </c>
      <c r="I254" s="186"/>
      <c r="J254" s="187">
        <f>ROUND(I254*H254,2)</f>
        <v>0</v>
      </c>
      <c r="K254" s="183" t="s">
        <v>165</v>
      </c>
      <c r="L254" s="42"/>
      <c r="M254" s="188" t="s">
        <v>19</v>
      </c>
      <c r="N254" s="189" t="s">
        <v>46</v>
      </c>
      <c r="O254" s="67"/>
      <c r="P254" s="190">
        <f>O254*H254</f>
        <v>0</v>
      </c>
      <c r="Q254" s="190">
        <v>0</v>
      </c>
      <c r="R254" s="190">
        <f>Q254*H254</f>
        <v>0</v>
      </c>
      <c r="S254" s="190">
        <v>0</v>
      </c>
      <c r="T254" s="19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395</v>
      </c>
      <c r="AT254" s="192" t="s">
        <v>161</v>
      </c>
      <c r="AU254" s="192" t="s">
        <v>82</v>
      </c>
      <c r="AY254" s="20" t="s">
        <v>159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20" t="s">
        <v>82</v>
      </c>
      <c r="BK254" s="193">
        <f>ROUND(I254*H254,2)</f>
        <v>0</v>
      </c>
      <c r="BL254" s="20" t="s">
        <v>395</v>
      </c>
      <c r="BM254" s="192" t="s">
        <v>1389</v>
      </c>
    </row>
    <row r="255" spans="1:65" s="2" customFormat="1" x14ac:dyDescent="0.2">
      <c r="A255" s="37"/>
      <c r="B255" s="38"/>
      <c r="C255" s="39"/>
      <c r="D255" s="194" t="s">
        <v>168</v>
      </c>
      <c r="E255" s="39"/>
      <c r="F255" s="195" t="s">
        <v>1390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168</v>
      </c>
      <c r="AU255" s="20" t="s">
        <v>82</v>
      </c>
    </row>
    <row r="256" spans="1:65" s="13" customFormat="1" x14ac:dyDescent="0.2">
      <c r="B256" s="199"/>
      <c r="C256" s="200"/>
      <c r="D256" s="201" t="s">
        <v>170</v>
      </c>
      <c r="E256" s="202" t="s">
        <v>19</v>
      </c>
      <c r="F256" s="203" t="s">
        <v>1391</v>
      </c>
      <c r="G256" s="200"/>
      <c r="H256" s="202" t="s">
        <v>19</v>
      </c>
      <c r="I256" s="204"/>
      <c r="J256" s="200"/>
      <c r="K256" s="200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170</v>
      </c>
      <c r="AU256" s="209" t="s">
        <v>82</v>
      </c>
      <c r="AV256" s="13" t="s">
        <v>82</v>
      </c>
      <c r="AW256" s="13" t="s">
        <v>35</v>
      </c>
      <c r="AX256" s="13" t="s">
        <v>75</v>
      </c>
      <c r="AY256" s="209" t="s">
        <v>159</v>
      </c>
    </row>
    <row r="257" spans="1:65" s="14" customFormat="1" x14ac:dyDescent="0.2">
      <c r="B257" s="210"/>
      <c r="C257" s="211"/>
      <c r="D257" s="201" t="s">
        <v>170</v>
      </c>
      <c r="E257" s="212" t="s">
        <v>19</v>
      </c>
      <c r="F257" s="213" t="s">
        <v>1392</v>
      </c>
      <c r="G257" s="211"/>
      <c r="H257" s="214">
        <v>16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170</v>
      </c>
      <c r="AU257" s="220" t="s">
        <v>82</v>
      </c>
      <c r="AV257" s="14" t="s">
        <v>84</v>
      </c>
      <c r="AW257" s="14" t="s">
        <v>35</v>
      </c>
      <c r="AX257" s="14" t="s">
        <v>82</v>
      </c>
      <c r="AY257" s="220" t="s">
        <v>159</v>
      </c>
    </row>
    <row r="258" spans="1:65" s="2" customFormat="1" ht="21.75" customHeight="1" x14ac:dyDescent="0.2">
      <c r="A258" s="37"/>
      <c r="B258" s="38"/>
      <c r="C258" s="181" t="s">
        <v>553</v>
      </c>
      <c r="D258" s="181" t="s">
        <v>161</v>
      </c>
      <c r="E258" s="182" t="s">
        <v>783</v>
      </c>
      <c r="F258" s="183" t="s">
        <v>784</v>
      </c>
      <c r="G258" s="184" t="s">
        <v>394</v>
      </c>
      <c r="H258" s="185">
        <v>16</v>
      </c>
      <c r="I258" s="186"/>
      <c r="J258" s="187">
        <f>ROUND(I258*H258,2)</f>
        <v>0</v>
      </c>
      <c r="K258" s="183" t="s">
        <v>165</v>
      </c>
      <c r="L258" s="42"/>
      <c r="M258" s="188" t="s">
        <v>19</v>
      </c>
      <c r="N258" s="189" t="s">
        <v>46</v>
      </c>
      <c r="O258" s="67"/>
      <c r="P258" s="190">
        <f>O258*H258</f>
        <v>0</v>
      </c>
      <c r="Q258" s="190">
        <v>0</v>
      </c>
      <c r="R258" s="190">
        <f>Q258*H258</f>
        <v>0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395</v>
      </c>
      <c r="AT258" s="192" t="s">
        <v>161</v>
      </c>
      <c r="AU258" s="192" t="s">
        <v>82</v>
      </c>
      <c r="AY258" s="20" t="s">
        <v>159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20" t="s">
        <v>82</v>
      </c>
      <c r="BK258" s="193">
        <f>ROUND(I258*H258,2)</f>
        <v>0</v>
      </c>
      <c r="BL258" s="20" t="s">
        <v>395</v>
      </c>
      <c r="BM258" s="192" t="s">
        <v>1393</v>
      </c>
    </row>
    <row r="259" spans="1:65" s="2" customFormat="1" x14ac:dyDescent="0.2">
      <c r="A259" s="37"/>
      <c r="B259" s="38"/>
      <c r="C259" s="39"/>
      <c r="D259" s="194" t="s">
        <v>168</v>
      </c>
      <c r="E259" s="39"/>
      <c r="F259" s="195" t="s">
        <v>786</v>
      </c>
      <c r="G259" s="39"/>
      <c r="H259" s="39"/>
      <c r="I259" s="196"/>
      <c r="J259" s="39"/>
      <c r="K259" s="39"/>
      <c r="L259" s="42"/>
      <c r="M259" s="197"/>
      <c r="N259" s="198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168</v>
      </c>
      <c r="AU259" s="20" t="s">
        <v>82</v>
      </c>
    </row>
    <row r="260" spans="1:65" s="13" customFormat="1" x14ac:dyDescent="0.2">
      <c r="B260" s="199"/>
      <c r="C260" s="200"/>
      <c r="D260" s="201" t="s">
        <v>170</v>
      </c>
      <c r="E260" s="202" t="s">
        <v>19</v>
      </c>
      <c r="F260" s="203" t="s">
        <v>1394</v>
      </c>
      <c r="G260" s="200"/>
      <c r="H260" s="202" t="s">
        <v>19</v>
      </c>
      <c r="I260" s="204"/>
      <c r="J260" s="200"/>
      <c r="K260" s="200"/>
      <c r="L260" s="205"/>
      <c r="M260" s="206"/>
      <c r="N260" s="207"/>
      <c r="O260" s="207"/>
      <c r="P260" s="207"/>
      <c r="Q260" s="207"/>
      <c r="R260" s="207"/>
      <c r="S260" s="207"/>
      <c r="T260" s="208"/>
      <c r="AT260" s="209" t="s">
        <v>170</v>
      </c>
      <c r="AU260" s="209" t="s">
        <v>82</v>
      </c>
      <c r="AV260" s="13" t="s">
        <v>82</v>
      </c>
      <c r="AW260" s="13" t="s">
        <v>35</v>
      </c>
      <c r="AX260" s="13" t="s">
        <v>75</v>
      </c>
      <c r="AY260" s="209" t="s">
        <v>159</v>
      </c>
    </row>
    <row r="261" spans="1:65" s="14" customFormat="1" x14ac:dyDescent="0.2">
      <c r="B261" s="210"/>
      <c r="C261" s="211"/>
      <c r="D261" s="201" t="s">
        <v>170</v>
      </c>
      <c r="E261" s="212" t="s">
        <v>19</v>
      </c>
      <c r="F261" s="213" t="s">
        <v>1392</v>
      </c>
      <c r="G261" s="211"/>
      <c r="H261" s="214">
        <v>16</v>
      </c>
      <c r="I261" s="215"/>
      <c r="J261" s="211"/>
      <c r="K261" s="211"/>
      <c r="L261" s="216"/>
      <c r="M261" s="217"/>
      <c r="N261" s="218"/>
      <c r="O261" s="218"/>
      <c r="P261" s="218"/>
      <c r="Q261" s="218"/>
      <c r="R261" s="218"/>
      <c r="S261" s="218"/>
      <c r="T261" s="219"/>
      <c r="AT261" s="220" t="s">
        <v>170</v>
      </c>
      <c r="AU261" s="220" t="s">
        <v>82</v>
      </c>
      <c r="AV261" s="14" t="s">
        <v>84</v>
      </c>
      <c r="AW261" s="14" t="s">
        <v>35</v>
      </c>
      <c r="AX261" s="14" t="s">
        <v>82</v>
      </c>
      <c r="AY261" s="220" t="s">
        <v>159</v>
      </c>
    </row>
    <row r="262" spans="1:65" s="12" customFormat="1" ht="25.9" customHeight="1" x14ac:dyDescent="0.2">
      <c r="B262" s="165"/>
      <c r="C262" s="166"/>
      <c r="D262" s="167" t="s">
        <v>74</v>
      </c>
      <c r="E262" s="168" t="s">
        <v>1395</v>
      </c>
      <c r="F262" s="168" t="s">
        <v>1396</v>
      </c>
      <c r="G262" s="166"/>
      <c r="H262" s="166"/>
      <c r="I262" s="169"/>
      <c r="J262" s="170">
        <f>BK262</f>
        <v>0</v>
      </c>
      <c r="K262" s="166"/>
      <c r="L262" s="171"/>
      <c r="M262" s="172"/>
      <c r="N262" s="173"/>
      <c r="O262" s="173"/>
      <c r="P262" s="174">
        <f>P263+P267+P272</f>
        <v>0</v>
      </c>
      <c r="Q262" s="173"/>
      <c r="R262" s="174">
        <f>R263+R267+R272</f>
        <v>0</v>
      </c>
      <c r="S262" s="173"/>
      <c r="T262" s="175">
        <f>T263+T267+T272</f>
        <v>0</v>
      </c>
      <c r="AR262" s="176" t="s">
        <v>191</v>
      </c>
      <c r="AT262" s="177" t="s">
        <v>74</v>
      </c>
      <c r="AU262" s="177" t="s">
        <v>75</v>
      </c>
      <c r="AY262" s="176" t="s">
        <v>159</v>
      </c>
      <c r="BK262" s="178">
        <f>BK263+BK267+BK272</f>
        <v>0</v>
      </c>
    </row>
    <row r="263" spans="1:65" s="12" customFormat="1" ht="22.9" customHeight="1" x14ac:dyDescent="0.2">
      <c r="B263" s="165"/>
      <c r="C263" s="166"/>
      <c r="D263" s="167" t="s">
        <v>74</v>
      </c>
      <c r="E263" s="179" t="s">
        <v>1397</v>
      </c>
      <c r="F263" s="179" t="s">
        <v>1398</v>
      </c>
      <c r="G263" s="166"/>
      <c r="H263" s="166"/>
      <c r="I263" s="169"/>
      <c r="J263" s="180">
        <f>BK263</f>
        <v>0</v>
      </c>
      <c r="K263" s="166"/>
      <c r="L263" s="171"/>
      <c r="M263" s="172"/>
      <c r="N263" s="173"/>
      <c r="O263" s="173"/>
      <c r="P263" s="174">
        <f>SUM(P264:P266)</f>
        <v>0</v>
      </c>
      <c r="Q263" s="173"/>
      <c r="R263" s="174">
        <f>SUM(R264:R266)</f>
        <v>0</v>
      </c>
      <c r="S263" s="173"/>
      <c r="T263" s="175">
        <f>SUM(T264:T266)</f>
        <v>0</v>
      </c>
      <c r="AR263" s="176" t="s">
        <v>191</v>
      </c>
      <c r="AT263" s="177" t="s">
        <v>74</v>
      </c>
      <c r="AU263" s="177" t="s">
        <v>82</v>
      </c>
      <c r="AY263" s="176" t="s">
        <v>159</v>
      </c>
      <c r="BK263" s="178">
        <f>SUM(BK264:BK266)</f>
        <v>0</v>
      </c>
    </row>
    <row r="264" spans="1:65" s="2" customFormat="1" ht="16.5" customHeight="1" x14ac:dyDescent="0.2">
      <c r="A264" s="37"/>
      <c r="B264" s="38"/>
      <c r="C264" s="181" t="s">
        <v>755</v>
      </c>
      <c r="D264" s="181" t="s">
        <v>161</v>
      </c>
      <c r="E264" s="182" t="s">
        <v>1399</v>
      </c>
      <c r="F264" s="183" t="s">
        <v>1400</v>
      </c>
      <c r="G264" s="184" t="s">
        <v>272</v>
      </c>
      <c r="H264" s="185">
        <v>1</v>
      </c>
      <c r="I264" s="186"/>
      <c r="J264" s="187">
        <f>ROUND(I264*H264,2)</f>
        <v>0</v>
      </c>
      <c r="K264" s="183" t="s">
        <v>165</v>
      </c>
      <c r="L264" s="42"/>
      <c r="M264" s="188" t="s">
        <v>19</v>
      </c>
      <c r="N264" s="189" t="s">
        <v>46</v>
      </c>
      <c r="O264" s="67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1401</v>
      </c>
      <c r="AT264" s="192" t="s">
        <v>161</v>
      </c>
      <c r="AU264" s="192" t="s">
        <v>84</v>
      </c>
      <c r="AY264" s="20" t="s">
        <v>159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82</v>
      </c>
      <c r="BK264" s="193">
        <f>ROUND(I264*H264,2)</f>
        <v>0</v>
      </c>
      <c r="BL264" s="20" t="s">
        <v>1401</v>
      </c>
      <c r="BM264" s="192" t="s">
        <v>1402</v>
      </c>
    </row>
    <row r="265" spans="1:65" s="2" customFormat="1" x14ac:dyDescent="0.2">
      <c r="A265" s="37"/>
      <c r="B265" s="38"/>
      <c r="C265" s="39"/>
      <c r="D265" s="194" t="s">
        <v>168</v>
      </c>
      <c r="E265" s="39"/>
      <c r="F265" s="195" t="s">
        <v>1403</v>
      </c>
      <c r="G265" s="39"/>
      <c r="H265" s="39"/>
      <c r="I265" s="196"/>
      <c r="J265" s="39"/>
      <c r="K265" s="39"/>
      <c r="L265" s="42"/>
      <c r="M265" s="197"/>
      <c r="N265" s="19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168</v>
      </c>
      <c r="AU265" s="20" t="s">
        <v>84</v>
      </c>
    </row>
    <row r="266" spans="1:65" s="2" customFormat="1" ht="29.25" x14ac:dyDescent="0.2">
      <c r="A266" s="37"/>
      <c r="B266" s="38"/>
      <c r="C266" s="39"/>
      <c r="D266" s="201" t="s">
        <v>475</v>
      </c>
      <c r="E266" s="39"/>
      <c r="F266" s="245" t="s">
        <v>1404</v>
      </c>
      <c r="G266" s="39"/>
      <c r="H266" s="39"/>
      <c r="I266" s="196"/>
      <c r="J266" s="39"/>
      <c r="K266" s="39"/>
      <c r="L266" s="42"/>
      <c r="M266" s="197"/>
      <c r="N266" s="198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475</v>
      </c>
      <c r="AU266" s="20" t="s">
        <v>84</v>
      </c>
    </row>
    <row r="267" spans="1:65" s="12" customFormat="1" ht="22.9" customHeight="1" x14ac:dyDescent="0.2">
      <c r="B267" s="165"/>
      <c r="C267" s="166"/>
      <c r="D267" s="167" t="s">
        <v>74</v>
      </c>
      <c r="E267" s="179" t="s">
        <v>1405</v>
      </c>
      <c r="F267" s="179" t="s">
        <v>1406</v>
      </c>
      <c r="G267" s="166"/>
      <c r="H267" s="166"/>
      <c r="I267" s="169"/>
      <c r="J267" s="180">
        <f>BK267</f>
        <v>0</v>
      </c>
      <c r="K267" s="166"/>
      <c r="L267" s="171"/>
      <c r="M267" s="172"/>
      <c r="N267" s="173"/>
      <c r="O267" s="173"/>
      <c r="P267" s="174">
        <f>SUM(P268:P271)</f>
        <v>0</v>
      </c>
      <c r="Q267" s="173"/>
      <c r="R267" s="174">
        <f>SUM(R268:R271)</f>
        <v>0</v>
      </c>
      <c r="S267" s="173"/>
      <c r="T267" s="175">
        <f>SUM(T268:T271)</f>
        <v>0</v>
      </c>
      <c r="AR267" s="176" t="s">
        <v>191</v>
      </c>
      <c r="AT267" s="177" t="s">
        <v>74</v>
      </c>
      <c r="AU267" s="177" t="s">
        <v>82</v>
      </c>
      <c r="AY267" s="176" t="s">
        <v>159</v>
      </c>
      <c r="BK267" s="178">
        <f>SUM(BK268:BK271)</f>
        <v>0</v>
      </c>
    </row>
    <row r="268" spans="1:65" s="2" customFormat="1" ht="16.5" customHeight="1" x14ac:dyDescent="0.2">
      <c r="A268" s="37"/>
      <c r="B268" s="38"/>
      <c r="C268" s="181" t="s">
        <v>558</v>
      </c>
      <c r="D268" s="181" t="s">
        <v>161</v>
      </c>
      <c r="E268" s="182" t="s">
        <v>1407</v>
      </c>
      <c r="F268" s="183" t="s">
        <v>1406</v>
      </c>
      <c r="G268" s="184" t="s">
        <v>272</v>
      </c>
      <c r="H268" s="185">
        <v>1</v>
      </c>
      <c r="I268" s="186"/>
      <c r="J268" s="187">
        <f>ROUND(I268*H268,2)</f>
        <v>0</v>
      </c>
      <c r="K268" s="183" t="s">
        <v>165</v>
      </c>
      <c r="L268" s="42"/>
      <c r="M268" s="188" t="s">
        <v>19</v>
      </c>
      <c r="N268" s="189" t="s">
        <v>46</v>
      </c>
      <c r="O268" s="67"/>
      <c r="P268" s="190">
        <f>O268*H268</f>
        <v>0</v>
      </c>
      <c r="Q268" s="190">
        <v>0</v>
      </c>
      <c r="R268" s="190">
        <f>Q268*H268</f>
        <v>0</v>
      </c>
      <c r="S268" s="190">
        <v>0</v>
      </c>
      <c r="T268" s="19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92" t="s">
        <v>1401</v>
      </c>
      <c r="AT268" s="192" t="s">
        <v>161</v>
      </c>
      <c r="AU268" s="192" t="s">
        <v>84</v>
      </c>
      <c r="AY268" s="20" t="s">
        <v>159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20" t="s">
        <v>82</v>
      </c>
      <c r="BK268" s="193">
        <f>ROUND(I268*H268,2)</f>
        <v>0</v>
      </c>
      <c r="BL268" s="20" t="s">
        <v>1401</v>
      </c>
      <c r="BM268" s="192" t="s">
        <v>1408</v>
      </c>
    </row>
    <row r="269" spans="1:65" s="2" customFormat="1" x14ac:dyDescent="0.2">
      <c r="A269" s="37"/>
      <c r="B269" s="38"/>
      <c r="C269" s="39"/>
      <c r="D269" s="194" t="s">
        <v>168</v>
      </c>
      <c r="E269" s="39"/>
      <c r="F269" s="195" t="s">
        <v>1409</v>
      </c>
      <c r="G269" s="39"/>
      <c r="H269" s="39"/>
      <c r="I269" s="196"/>
      <c r="J269" s="39"/>
      <c r="K269" s="39"/>
      <c r="L269" s="42"/>
      <c r="M269" s="197"/>
      <c r="N269" s="198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168</v>
      </c>
      <c r="AU269" s="20" t="s">
        <v>84</v>
      </c>
    </row>
    <row r="270" spans="1:65" s="2" customFormat="1" ht="29.25" x14ac:dyDescent="0.2">
      <c r="A270" s="37"/>
      <c r="B270" s="38"/>
      <c r="C270" s="39"/>
      <c r="D270" s="201" t="s">
        <v>475</v>
      </c>
      <c r="E270" s="39"/>
      <c r="F270" s="245" t="s">
        <v>1410</v>
      </c>
      <c r="G270" s="39"/>
      <c r="H270" s="39"/>
      <c r="I270" s="196"/>
      <c r="J270" s="39"/>
      <c r="K270" s="39"/>
      <c r="L270" s="42"/>
      <c r="M270" s="197"/>
      <c r="N270" s="198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475</v>
      </c>
      <c r="AU270" s="20" t="s">
        <v>84</v>
      </c>
    </row>
    <row r="271" spans="1:65" s="2" customFormat="1" ht="24.2" customHeight="1" x14ac:dyDescent="0.2">
      <c r="A271" s="37"/>
      <c r="B271" s="38"/>
      <c r="C271" s="181" t="s">
        <v>627</v>
      </c>
      <c r="D271" s="181" t="s">
        <v>161</v>
      </c>
      <c r="E271" s="182" t="s">
        <v>1411</v>
      </c>
      <c r="F271" s="183" t="s">
        <v>1412</v>
      </c>
      <c r="G271" s="184" t="s">
        <v>272</v>
      </c>
      <c r="H271" s="185">
        <v>1</v>
      </c>
      <c r="I271" s="186"/>
      <c r="J271" s="187">
        <f>ROUND(I271*H271,2)</f>
        <v>0</v>
      </c>
      <c r="K271" s="183" t="s">
        <v>19</v>
      </c>
      <c r="L271" s="42"/>
      <c r="M271" s="188" t="s">
        <v>19</v>
      </c>
      <c r="N271" s="189" t="s">
        <v>46</v>
      </c>
      <c r="O271" s="67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166</v>
      </c>
      <c r="AT271" s="192" t="s">
        <v>161</v>
      </c>
      <c r="AU271" s="192" t="s">
        <v>84</v>
      </c>
      <c r="AY271" s="20" t="s">
        <v>159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0" t="s">
        <v>82</v>
      </c>
      <c r="BK271" s="193">
        <f>ROUND(I271*H271,2)</f>
        <v>0</v>
      </c>
      <c r="BL271" s="20" t="s">
        <v>166</v>
      </c>
      <c r="BM271" s="192" t="s">
        <v>1076</v>
      </c>
    </row>
    <row r="272" spans="1:65" s="12" customFormat="1" ht="22.9" customHeight="1" x14ac:dyDescent="0.2">
      <c r="B272" s="165"/>
      <c r="C272" s="166"/>
      <c r="D272" s="167" t="s">
        <v>74</v>
      </c>
      <c r="E272" s="179" t="s">
        <v>1413</v>
      </c>
      <c r="F272" s="179" t="s">
        <v>1414</v>
      </c>
      <c r="G272" s="166"/>
      <c r="H272" s="166"/>
      <c r="I272" s="169"/>
      <c r="J272" s="180">
        <f>BK272</f>
        <v>0</v>
      </c>
      <c r="K272" s="166"/>
      <c r="L272" s="171"/>
      <c r="M272" s="172"/>
      <c r="N272" s="173"/>
      <c r="O272" s="173"/>
      <c r="P272" s="174">
        <f>SUM(P273:P275)</f>
        <v>0</v>
      </c>
      <c r="Q272" s="173"/>
      <c r="R272" s="174">
        <f>SUM(R273:R275)</f>
        <v>0</v>
      </c>
      <c r="S272" s="173"/>
      <c r="T272" s="175">
        <f>SUM(T273:T275)</f>
        <v>0</v>
      </c>
      <c r="AR272" s="176" t="s">
        <v>191</v>
      </c>
      <c r="AT272" s="177" t="s">
        <v>74</v>
      </c>
      <c r="AU272" s="177" t="s">
        <v>82</v>
      </c>
      <c r="AY272" s="176" t="s">
        <v>159</v>
      </c>
      <c r="BK272" s="178">
        <f>SUM(BK273:BK275)</f>
        <v>0</v>
      </c>
    </row>
    <row r="273" spans="1:65" s="2" customFormat="1" ht="16.5" customHeight="1" x14ac:dyDescent="0.2">
      <c r="A273" s="37"/>
      <c r="B273" s="38"/>
      <c r="C273" s="181" t="s">
        <v>592</v>
      </c>
      <c r="D273" s="181" t="s">
        <v>161</v>
      </c>
      <c r="E273" s="182" t="s">
        <v>1415</v>
      </c>
      <c r="F273" s="183" t="s">
        <v>1414</v>
      </c>
      <c r="G273" s="184" t="s">
        <v>272</v>
      </c>
      <c r="H273" s="185">
        <v>1</v>
      </c>
      <c r="I273" s="186"/>
      <c r="J273" s="187">
        <f>ROUND(I273*H273,2)</f>
        <v>0</v>
      </c>
      <c r="K273" s="183" t="s">
        <v>165</v>
      </c>
      <c r="L273" s="42"/>
      <c r="M273" s="188" t="s">
        <v>19</v>
      </c>
      <c r="N273" s="189" t="s">
        <v>46</v>
      </c>
      <c r="O273" s="67"/>
      <c r="P273" s="190">
        <f>O273*H273</f>
        <v>0</v>
      </c>
      <c r="Q273" s="190">
        <v>0</v>
      </c>
      <c r="R273" s="190">
        <f>Q273*H273</f>
        <v>0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1401</v>
      </c>
      <c r="AT273" s="192" t="s">
        <v>161</v>
      </c>
      <c r="AU273" s="192" t="s">
        <v>84</v>
      </c>
      <c r="AY273" s="20" t="s">
        <v>159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82</v>
      </c>
      <c r="BK273" s="193">
        <f>ROUND(I273*H273,2)</f>
        <v>0</v>
      </c>
      <c r="BL273" s="20" t="s">
        <v>1401</v>
      </c>
      <c r="BM273" s="192" t="s">
        <v>1416</v>
      </c>
    </row>
    <row r="274" spans="1:65" s="2" customFormat="1" x14ac:dyDescent="0.2">
      <c r="A274" s="37"/>
      <c r="B274" s="38"/>
      <c r="C274" s="39"/>
      <c r="D274" s="194" t="s">
        <v>168</v>
      </c>
      <c r="E274" s="39"/>
      <c r="F274" s="195" t="s">
        <v>1417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168</v>
      </c>
      <c r="AU274" s="20" t="s">
        <v>84</v>
      </c>
    </row>
    <row r="275" spans="1:65" s="2" customFormat="1" ht="39" x14ac:dyDescent="0.2">
      <c r="A275" s="37"/>
      <c r="B275" s="38"/>
      <c r="C275" s="39"/>
      <c r="D275" s="201" t="s">
        <v>475</v>
      </c>
      <c r="E275" s="39"/>
      <c r="F275" s="245" t="s">
        <v>1418</v>
      </c>
      <c r="G275" s="39"/>
      <c r="H275" s="39"/>
      <c r="I275" s="196"/>
      <c r="J275" s="39"/>
      <c r="K275" s="39"/>
      <c r="L275" s="42"/>
      <c r="M275" s="246"/>
      <c r="N275" s="247"/>
      <c r="O275" s="248"/>
      <c r="P275" s="248"/>
      <c r="Q275" s="248"/>
      <c r="R275" s="248"/>
      <c r="S275" s="248"/>
      <c r="T275" s="249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475</v>
      </c>
      <c r="AU275" s="20" t="s">
        <v>84</v>
      </c>
    </row>
    <row r="276" spans="1:65" s="2" customFormat="1" ht="6.95" customHeight="1" x14ac:dyDescent="0.2">
      <c r="A276" s="37"/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42"/>
      <c r="M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</row>
  </sheetData>
  <sheetProtection algorithmName="SHA-512" hashValue="8Rjz0FZqomlLRuHRZsU9pC5DPcPbYCOcI9TTWyGJSHkjh5tT28fFE/MkeKf1pfXPJ4Cq28UH26yLkzBrZmw57g==" saltValue="cVqtKqIH97SoPNLTG6v94YtzkxisRIDyCfezUuVzAxtfHrxhaGiEBZzVRGgNbYSe8yalWfNHyCDMcWOukl4XHQ==" spinCount="100000" sheet="1" objects="1" scenarios="1" formatColumns="0" formatRows="0" autoFilter="0"/>
  <autoFilter ref="C96:K275" xr:uid="{00000000-0009-0000-0000-000006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600-000000000000}"/>
    <hyperlink ref="F107" r:id="rId2" xr:uid="{00000000-0004-0000-0600-000001000000}"/>
    <hyperlink ref="F113" r:id="rId3" xr:uid="{00000000-0004-0000-0600-000002000000}"/>
    <hyperlink ref="F119" r:id="rId4" xr:uid="{00000000-0004-0000-0600-000003000000}"/>
    <hyperlink ref="F125" r:id="rId5" xr:uid="{00000000-0004-0000-0600-000004000000}"/>
    <hyperlink ref="F131" r:id="rId6" xr:uid="{00000000-0004-0000-0600-000005000000}"/>
    <hyperlink ref="F137" r:id="rId7" xr:uid="{00000000-0004-0000-0600-000006000000}"/>
    <hyperlink ref="F143" r:id="rId8" xr:uid="{00000000-0004-0000-0600-000007000000}"/>
    <hyperlink ref="F149" r:id="rId9" xr:uid="{00000000-0004-0000-0600-000008000000}"/>
    <hyperlink ref="F166" r:id="rId10" xr:uid="{00000000-0004-0000-0600-000009000000}"/>
    <hyperlink ref="F170" r:id="rId11" xr:uid="{00000000-0004-0000-0600-00000A000000}"/>
    <hyperlink ref="F174" r:id="rId12" xr:uid="{00000000-0004-0000-0600-00000B000000}"/>
    <hyperlink ref="F178" r:id="rId13" xr:uid="{00000000-0004-0000-0600-00000C000000}"/>
    <hyperlink ref="F182" r:id="rId14" xr:uid="{00000000-0004-0000-0600-00000D000000}"/>
    <hyperlink ref="F186" r:id="rId15" xr:uid="{00000000-0004-0000-0600-00000E000000}"/>
    <hyperlink ref="F190" r:id="rId16" xr:uid="{00000000-0004-0000-0600-00000F000000}"/>
    <hyperlink ref="F194" r:id="rId17" xr:uid="{00000000-0004-0000-0600-000010000000}"/>
    <hyperlink ref="F197" r:id="rId18" xr:uid="{00000000-0004-0000-0600-000011000000}"/>
    <hyperlink ref="F201" r:id="rId19" xr:uid="{00000000-0004-0000-0600-000012000000}"/>
    <hyperlink ref="F205" r:id="rId20" xr:uid="{00000000-0004-0000-0600-000013000000}"/>
    <hyperlink ref="F208" r:id="rId21" xr:uid="{00000000-0004-0000-0600-000014000000}"/>
    <hyperlink ref="F212" r:id="rId22" xr:uid="{00000000-0004-0000-0600-000015000000}"/>
    <hyperlink ref="F216" r:id="rId23" xr:uid="{00000000-0004-0000-0600-000016000000}"/>
    <hyperlink ref="F219" r:id="rId24" xr:uid="{00000000-0004-0000-0600-000017000000}"/>
    <hyperlink ref="F223" r:id="rId25" xr:uid="{00000000-0004-0000-0600-000018000000}"/>
    <hyperlink ref="F227" r:id="rId26" xr:uid="{00000000-0004-0000-0600-000019000000}"/>
    <hyperlink ref="F232" r:id="rId27" xr:uid="{00000000-0004-0000-0600-00001A000000}"/>
    <hyperlink ref="F237" r:id="rId28" xr:uid="{00000000-0004-0000-0600-00001B000000}"/>
    <hyperlink ref="F241" r:id="rId29" xr:uid="{00000000-0004-0000-0600-00001C000000}"/>
    <hyperlink ref="F245" r:id="rId30" xr:uid="{00000000-0004-0000-0600-00001D000000}"/>
    <hyperlink ref="F249" r:id="rId31" xr:uid="{00000000-0004-0000-0600-00001E000000}"/>
    <hyperlink ref="F255" r:id="rId32" xr:uid="{00000000-0004-0000-0600-00001F000000}"/>
    <hyperlink ref="F259" r:id="rId33" xr:uid="{00000000-0004-0000-0600-000020000000}"/>
    <hyperlink ref="F265" r:id="rId34" xr:uid="{00000000-0004-0000-0600-000021000000}"/>
    <hyperlink ref="F269" r:id="rId35" xr:uid="{00000000-0004-0000-0600-000022000000}"/>
    <hyperlink ref="F274" r:id="rId36" xr:uid="{00000000-0004-0000-0600-00002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A2:BM206"/>
  <sheetViews>
    <sheetView showGridLines="0" topLeftCell="A139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AT2" s="20" t="s">
        <v>110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33" t="str">
        <f>'Rekapitulace stavby'!K6</f>
        <v>Předávací stanice, Budovcova 1325</v>
      </c>
      <c r="F7" s="534"/>
      <c r="G7" s="534"/>
      <c r="H7" s="534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33" t="s">
        <v>561</v>
      </c>
      <c r="F9" s="535"/>
      <c r="G9" s="535"/>
      <c r="H9" s="535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36" t="s">
        <v>1419</v>
      </c>
      <c r="F11" s="535"/>
      <c r="G11" s="535"/>
      <c r="H11" s="535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37" t="str">
        <f>'Rekapitulace stavby'!E14</f>
        <v>Vyplň údaj</v>
      </c>
      <c r="F20" s="538"/>
      <c r="G20" s="538"/>
      <c r="H20" s="538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19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492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39" t="s">
        <v>40</v>
      </c>
      <c r="F29" s="539"/>
      <c r="G29" s="539"/>
      <c r="H29" s="53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ROUND(J91,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ROUND((SUM(BE91:BE205)),  2)</f>
        <v>0</v>
      </c>
      <c r="G35" s="37"/>
      <c r="H35" s="37"/>
      <c r="I35" s="127">
        <v>0.21</v>
      </c>
      <c r="J35" s="126">
        <f>ROUND(((SUM(BE91:BE205))*I35),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ROUND((SUM(BF91:BF205)),  2)</f>
        <v>0</v>
      </c>
      <c r="G36" s="37"/>
      <c r="H36" s="37"/>
      <c r="I36" s="127">
        <v>0.12</v>
      </c>
      <c r="J36" s="126">
        <f>ROUND(((SUM(BF91:BF205))*I36),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ROUND((SUM(BG91:BG205)),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ROUND((SUM(BH91:BH205)),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ROUND((SUM(BI91:BI205)),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1" t="str">
        <f>E7</f>
        <v>Předávací stanice, Budovcova 1325</v>
      </c>
      <c r="F50" s="532"/>
      <c r="G50" s="532"/>
      <c r="H50" s="53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1" t="s">
        <v>561</v>
      </c>
      <c r="F52" s="530"/>
      <c r="G52" s="530"/>
      <c r="H52" s="530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1" t="str">
        <f>E11</f>
        <v>SO 02_D.1.4. - Elektroinstalace - Strojovna PS Budovcova 1325</v>
      </c>
      <c r="F54" s="530"/>
      <c r="G54" s="530"/>
      <c r="H54" s="530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>Miroslav Juřík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J91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J92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137</v>
      </c>
      <c r="E65" s="151"/>
      <c r="F65" s="151"/>
      <c r="G65" s="151"/>
      <c r="H65" s="151"/>
      <c r="I65" s="151"/>
      <c r="J65" s="152">
        <f>J93</f>
        <v>0</v>
      </c>
      <c r="K65" s="100"/>
      <c r="L65" s="153"/>
    </row>
    <row r="66" spans="1:31" s="9" customFormat="1" ht="24.95" customHeight="1" x14ac:dyDescent="0.2">
      <c r="B66" s="143"/>
      <c r="C66" s="144"/>
      <c r="D66" s="145" t="s">
        <v>140</v>
      </c>
      <c r="E66" s="146"/>
      <c r="F66" s="146"/>
      <c r="G66" s="146"/>
      <c r="H66" s="146"/>
      <c r="I66" s="146"/>
      <c r="J66" s="147">
        <f>J97</f>
        <v>0</v>
      </c>
      <c r="K66" s="144"/>
      <c r="L66" s="148"/>
    </row>
    <row r="67" spans="1:31" s="10" customFormat="1" ht="19.899999999999999" customHeight="1" x14ac:dyDescent="0.2">
      <c r="B67" s="149"/>
      <c r="C67" s="100"/>
      <c r="D67" s="150" t="s">
        <v>493</v>
      </c>
      <c r="E67" s="151"/>
      <c r="F67" s="151"/>
      <c r="G67" s="151"/>
      <c r="H67" s="151"/>
      <c r="I67" s="151"/>
      <c r="J67" s="152">
        <f>J98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495</v>
      </c>
      <c r="E68" s="151"/>
      <c r="F68" s="151"/>
      <c r="G68" s="151"/>
      <c r="H68" s="151"/>
      <c r="I68" s="151"/>
      <c r="J68" s="152">
        <f>J194</f>
        <v>0</v>
      </c>
      <c r="K68" s="100"/>
      <c r="L68" s="153"/>
    </row>
    <row r="69" spans="1:31" s="9" customFormat="1" ht="24.95" customHeight="1" x14ac:dyDescent="0.2">
      <c r="B69" s="143"/>
      <c r="C69" s="144"/>
      <c r="D69" s="145" t="s">
        <v>143</v>
      </c>
      <c r="E69" s="146"/>
      <c r="F69" s="146"/>
      <c r="G69" s="146"/>
      <c r="H69" s="146"/>
      <c r="I69" s="146"/>
      <c r="J69" s="147">
        <f>J199</f>
        <v>0</v>
      </c>
      <c r="K69" s="144"/>
      <c r="L69" s="148"/>
    </row>
    <row r="70" spans="1:31" s="2" customFormat="1" ht="21.75" customHeight="1" x14ac:dyDescent="0.2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 x14ac:dyDescent="0.2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 x14ac:dyDescent="0.2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 x14ac:dyDescent="0.2">
      <c r="A76" s="37"/>
      <c r="B76" s="38"/>
      <c r="C76" s="26" t="s">
        <v>144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 x14ac:dyDescent="0.2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 x14ac:dyDescent="0.2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 x14ac:dyDescent="0.2">
      <c r="A79" s="37"/>
      <c r="B79" s="38"/>
      <c r="C79" s="39"/>
      <c r="D79" s="39"/>
      <c r="E79" s="531" t="str">
        <f>E7</f>
        <v>Předávací stanice, Budovcova 1325</v>
      </c>
      <c r="F79" s="532"/>
      <c r="G79" s="532"/>
      <c r="H79" s="532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" customFormat="1" ht="12" customHeight="1" x14ac:dyDescent="0.2">
      <c r="B80" s="24"/>
      <c r="C80" s="32" t="s">
        <v>123</v>
      </c>
      <c r="D80" s="25"/>
      <c r="E80" s="25"/>
      <c r="F80" s="25"/>
      <c r="G80" s="25"/>
      <c r="H80" s="25"/>
      <c r="I80" s="25"/>
      <c r="J80" s="25"/>
      <c r="K80" s="25"/>
      <c r="L80" s="23"/>
    </row>
    <row r="81" spans="1:65" s="2" customFormat="1" ht="16.5" customHeight="1" x14ac:dyDescent="0.2">
      <c r="A81" s="37"/>
      <c r="B81" s="38"/>
      <c r="C81" s="39"/>
      <c r="D81" s="39"/>
      <c r="E81" s="531" t="s">
        <v>561</v>
      </c>
      <c r="F81" s="530"/>
      <c r="G81" s="530"/>
      <c r="H81" s="530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 x14ac:dyDescent="0.2">
      <c r="A82" s="37"/>
      <c r="B82" s="38"/>
      <c r="C82" s="32" t="s">
        <v>125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 x14ac:dyDescent="0.2">
      <c r="A83" s="37"/>
      <c r="B83" s="38"/>
      <c r="C83" s="39"/>
      <c r="D83" s="39"/>
      <c r="E83" s="491" t="str">
        <f>E11</f>
        <v>SO 02_D.1.4. - Elektroinstalace - Strojovna PS Budovcova 1325</v>
      </c>
      <c r="F83" s="530"/>
      <c r="G83" s="530"/>
      <c r="H83" s="530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 x14ac:dyDescent="0.2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 x14ac:dyDescent="0.2">
      <c r="A85" s="37"/>
      <c r="B85" s="38"/>
      <c r="C85" s="32" t="s">
        <v>21</v>
      </c>
      <c r="D85" s="39"/>
      <c r="E85" s="39"/>
      <c r="F85" s="30" t="str">
        <f>F14</f>
        <v>Poděbrady, ulice: Budovcova, Jižní, Žižkova</v>
      </c>
      <c r="G85" s="39"/>
      <c r="H85" s="39"/>
      <c r="I85" s="32" t="s">
        <v>23</v>
      </c>
      <c r="J85" s="62" t="str">
        <f>IF(J14="","",J14)</f>
        <v>15. 12. 2024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 x14ac:dyDescent="0.2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40.15" customHeight="1" x14ac:dyDescent="0.2">
      <c r="A87" s="37"/>
      <c r="B87" s="38"/>
      <c r="C87" s="32" t="s">
        <v>25</v>
      </c>
      <c r="D87" s="39"/>
      <c r="E87" s="39"/>
      <c r="F87" s="30" t="str">
        <f>E17</f>
        <v>Město Poděbrady,Jiřího nám. 20/I,29031 Poděbrady</v>
      </c>
      <c r="G87" s="39"/>
      <c r="H87" s="39"/>
      <c r="I87" s="32" t="s">
        <v>32</v>
      </c>
      <c r="J87" s="35" t="str">
        <f>E23</f>
        <v>TZB Kladno s.r.o.,Třebízského 466, 273 09, Kladno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 x14ac:dyDescent="0.2">
      <c r="A88" s="37"/>
      <c r="B88" s="38"/>
      <c r="C88" s="32" t="s">
        <v>30</v>
      </c>
      <c r="D88" s="39"/>
      <c r="E88" s="39"/>
      <c r="F88" s="30" t="str">
        <f>IF(E20="","",E20)</f>
        <v>Vyplň údaj</v>
      </c>
      <c r="G88" s="39"/>
      <c r="H88" s="39"/>
      <c r="I88" s="32" t="s">
        <v>36</v>
      </c>
      <c r="J88" s="35" t="str">
        <f>E26</f>
        <v>Miroslav Juřík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 x14ac:dyDescent="0.2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 x14ac:dyDescent="0.2">
      <c r="A90" s="154"/>
      <c r="B90" s="155"/>
      <c r="C90" s="156" t="s">
        <v>145</v>
      </c>
      <c r="D90" s="157" t="s">
        <v>60</v>
      </c>
      <c r="E90" s="157" t="s">
        <v>56</v>
      </c>
      <c r="F90" s="157" t="s">
        <v>57</v>
      </c>
      <c r="G90" s="157" t="s">
        <v>146</v>
      </c>
      <c r="H90" s="157" t="s">
        <v>147</v>
      </c>
      <c r="I90" s="157" t="s">
        <v>148</v>
      </c>
      <c r="J90" s="157" t="s">
        <v>129</v>
      </c>
      <c r="K90" s="158" t="s">
        <v>149</v>
      </c>
      <c r="L90" s="159"/>
      <c r="M90" s="71" t="s">
        <v>19</v>
      </c>
      <c r="N90" s="72" t="s">
        <v>45</v>
      </c>
      <c r="O90" s="72" t="s">
        <v>150</v>
      </c>
      <c r="P90" s="72" t="s">
        <v>151</v>
      </c>
      <c r="Q90" s="72" t="s">
        <v>152</v>
      </c>
      <c r="R90" s="72" t="s">
        <v>153</v>
      </c>
      <c r="S90" s="72" t="s">
        <v>154</v>
      </c>
      <c r="T90" s="73" t="s">
        <v>155</v>
      </c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</row>
    <row r="91" spans="1:65" s="2" customFormat="1" ht="22.9" customHeight="1" x14ac:dyDescent="0.25">
      <c r="A91" s="37"/>
      <c r="B91" s="38"/>
      <c r="C91" s="78" t="s">
        <v>156</v>
      </c>
      <c r="D91" s="39"/>
      <c r="E91" s="39"/>
      <c r="F91" s="39"/>
      <c r="G91" s="39"/>
      <c r="H91" s="39"/>
      <c r="I91" s="39"/>
      <c r="J91" s="160">
        <f>BK91</f>
        <v>0</v>
      </c>
      <c r="K91" s="39"/>
      <c r="L91" s="42"/>
      <c r="M91" s="74"/>
      <c r="N91" s="161"/>
      <c r="O91" s="75"/>
      <c r="P91" s="162">
        <f>P92+P97+P199</f>
        <v>0</v>
      </c>
      <c r="Q91" s="75"/>
      <c r="R91" s="162">
        <f>R92+R97+R199</f>
        <v>0</v>
      </c>
      <c r="S91" s="75"/>
      <c r="T91" s="163">
        <f>T92+T97+T199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74</v>
      </c>
      <c r="AU91" s="20" t="s">
        <v>130</v>
      </c>
      <c r="BK91" s="164">
        <f>BK92+BK97+BK199</f>
        <v>0</v>
      </c>
    </row>
    <row r="92" spans="1:65" s="12" customFormat="1" ht="25.9" customHeight="1" x14ac:dyDescent="0.2">
      <c r="B92" s="165"/>
      <c r="C92" s="166"/>
      <c r="D92" s="167" t="s">
        <v>74</v>
      </c>
      <c r="E92" s="168" t="s">
        <v>157</v>
      </c>
      <c r="F92" s="168" t="s">
        <v>158</v>
      </c>
      <c r="G92" s="166"/>
      <c r="H92" s="166"/>
      <c r="I92" s="169"/>
      <c r="J92" s="170">
        <f>BK92</f>
        <v>0</v>
      </c>
      <c r="K92" s="166"/>
      <c r="L92" s="171"/>
      <c r="M92" s="172"/>
      <c r="N92" s="173"/>
      <c r="O92" s="173"/>
      <c r="P92" s="174">
        <f>P93</f>
        <v>0</v>
      </c>
      <c r="Q92" s="173"/>
      <c r="R92" s="174">
        <f>R93</f>
        <v>0</v>
      </c>
      <c r="S92" s="173"/>
      <c r="T92" s="175">
        <f>T93</f>
        <v>0</v>
      </c>
      <c r="AR92" s="176" t="s">
        <v>82</v>
      </c>
      <c r="AT92" s="177" t="s">
        <v>74</v>
      </c>
      <c r="AU92" s="177" t="s">
        <v>75</v>
      </c>
      <c r="AY92" s="176" t="s">
        <v>159</v>
      </c>
      <c r="BK92" s="178">
        <f>BK93</f>
        <v>0</v>
      </c>
    </row>
    <row r="93" spans="1:65" s="12" customFormat="1" ht="22.9" customHeight="1" x14ac:dyDescent="0.2">
      <c r="B93" s="165"/>
      <c r="C93" s="166"/>
      <c r="D93" s="167" t="s">
        <v>74</v>
      </c>
      <c r="E93" s="179" t="s">
        <v>218</v>
      </c>
      <c r="F93" s="179" t="s">
        <v>268</v>
      </c>
      <c r="G93" s="166"/>
      <c r="H93" s="166"/>
      <c r="I93" s="169"/>
      <c r="J93" s="180">
        <f>BK93</f>
        <v>0</v>
      </c>
      <c r="K93" s="166"/>
      <c r="L93" s="171"/>
      <c r="M93" s="172"/>
      <c r="N93" s="173"/>
      <c r="O93" s="173"/>
      <c r="P93" s="174">
        <f>SUM(P94:P96)</f>
        <v>0</v>
      </c>
      <c r="Q93" s="173"/>
      <c r="R93" s="174">
        <f>SUM(R94:R96)</f>
        <v>0</v>
      </c>
      <c r="S93" s="173"/>
      <c r="T93" s="175">
        <f>SUM(T94:T96)</f>
        <v>0</v>
      </c>
      <c r="AR93" s="176" t="s">
        <v>82</v>
      </c>
      <c r="AT93" s="177" t="s">
        <v>74</v>
      </c>
      <c r="AU93" s="177" t="s">
        <v>82</v>
      </c>
      <c r="AY93" s="176" t="s">
        <v>159</v>
      </c>
      <c r="BK93" s="178">
        <f>SUM(BK94:BK96)</f>
        <v>0</v>
      </c>
    </row>
    <row r="94" spans="1:65" s="2" customFormat="1" ht="16.5" customHeight="1" x14ac:dyDescent="0.2">
      <c r="A94" s="37"/>
      <c r="B94" s="38"/>
      <c r="C94" s="181" t="s">
        <v>82</v>
      </c>
      <c r="D94" s="181" t="s">
        <v>161</v>
      </c>
      <c r="E94" s="182" t="s">
        <v>1420</v>
      </c>
      <c r="F94" s="183" t="s">
        <v>1421</v>
      </c>
      <c r="G94" s="184" t="s">
        <v>265</v>
      </c>
      <c r="H94" s="185">
        <v>10</v>
      </c>
      <c r="I94" s="186"/>
      <c r="J94" s="187">
        <f>ROUND(I94*H94,2)</f>
        <v>0</v>
      </c>
      <c r="K94" s="183" t="s">
        <v>165</v>
      </c>
      <c r="L94" s="42"/>
      <c r="M94" s="188" t="s">
        <v>19</v>
      </c>
      <c r="N94" s="189" t="s">
        <v>46</v>
      </c>
      <c r="O94" s="67"/>
      <c r="P94" s="190">
        <f>O94*H94</f>
        <v>0</v>
      </c>
      <c r="Q94" s="190">
        <v>0</v>
      </c>
      <c r="R94" s="190">
        <f>Q94*H94</f>
        <v>0</v>
      </c>
      <c r="S94" s="190">
        <v>0</v>
      </c>
      <c r="T94" s="191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166</v>
      </c>
      <c r="AT94" s="192" t="s">
        <v>161</v>
      </c>
      <c r="AU94" s="192" t="s">
        <v>84</v>
      </c>
      <c r="AY94" s="20" t="s">
        <v>159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82</v>
      </c>
      <c r="BK94" s="193">
        <f>ROUND(I94*H94,2)</f>
        <v>0</v>
      </c>
      <c r="BL94" s="20" t="s">
        <v>166</v>
      </c>
      <c r="BM94" s="192" t="s">
        <v>84</v>
      </c>
    </row>
    <row r="95" spans="1:65" s="2" customFormat="1" x14ac:dyDescent="0.2">
      <c r="A95" s="37"/>
      <c r="B95" s="38"/>
      <c r="C95" s="39"/>
      <c r="D95" s="194" t="s">
        <v>168</v>
      </c>
      <c r="E95" s="39"/>
      <c r="F95" s="195" t="s">
        <v>1422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168</v>
      </c>
      <c r="AU95" s="20" t="s">
        <v>84</v>
      </c>
    </row>
    <row r="96" spans="1:65" s="2" customFormat="1" ht="19.5" x14ac:dyDescent="0.2">
      <c r="A96" s="37"/>
      <c r="B96" s="38"/>
      <c r="C96" s="39"/>
      <c r="D96" s="201" t="s">
        <v>475</v>
      </c>
      <c r="E96" s="39"/>
      <c r="F96" s="245" t="s">
        <v>1423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475</v>
      </c>
      <c r="AU96" s="20" t="s">
        <v>84</v>
      </c>
    </row>
    <row r="97" spans="1:65" s="12" customFormat="1" ht="25.9" customHeight="1" x14ac:dyDescent="0.2">
      <c r="B97" s="165"/>
      <c r="C97" s="166"/>
      <c r="D97" s="167" t="s">
        <v>74</v>
      </c>
      <c r="E97" s="168" t="s">
        <v>331</v>
      </c>
      <c r="F97" s="168" t="s">
        <v>332</v>
      </c>
      <c r="G97" s="166"/>
      <c r="H97" s="166"/>
      <c r="I97" s="169"/>
      <c r="J97" s="170">
        <f>BK97</f>
        <v>0</v>
      </c>
      <c r="K97" s="166"/>
      <c r="L97" s="171"/>
      <c r="M97" s="172"/>
      <c r="N97" s="173"/>
      <c r="O97" s="173"/>
      <c r="P97" s="174">
        <f>P98+P194</f>
        <v>0</v>
      </c>
      <c r="Q97" s="173"/>
      <c r="R97" s="174">
        <f>R98+R194</f>
        <v>0</v>
      </c>
      <c r="S97" s="173"/>
      <c r="T97" s="175">
        <f>T98+T194</f>
        <v>0</v>
      </c>
      <c r="AR97" s="176" t="s">
        <v>84</v>
      </c>
      <c r="AT97" s="177" t="s">
        <v>74</v>
      </c>
      <c r="AU97" s="177" t="s">
        <v>75</v>
      </c>
      <c r="AY97" s="176" t="s">
        <v>159</v>
      </c>
      <c r="BK97" s="178">
        <f>BK98+BK194</f>
        <v>0</v>
      </c>
    </row>
    <row r="98" spans="1:65" s="12" customFormat="1" ht="22.9" customHeight="1" x14ac:dyDescent="0.2">
      <c r="B98" s="165"/>
      <c r="C98" s="166"/>
      <c r="D98" s="167" t="s">
        <v>74</v>
      </c>
      <c r="E98" s="179" t="s">
        <v>499</v>
      </c>
      <c r="F98" s="179" t="s">
        <v>500</v>
      </c>
      <c r="G98" s="166"/>
      <c r="H98" s="166"/>
      <c r="I98" s="169"/>
      <c r="J98" s="180">
        <f>BK98</f>
        <v>0</v>
      </c>
      <c r="K98" s="166"/>
      <c r="L98" s="171"/>
      <c r="M98" s="172"/>
      <c r="N98" s="173"/>
      <c r="O98" s="173"/>
      <c r="P98" s="174">
        <f>SUM(P99:P193)</f>
        <v>0</v>
      </c>
      <c r="Q98" s="173"/>
      <c r="R98" s="174">
        <f>SUM(R99:R193)</f>
        <v>0</v>
      </c>
      <c r="S98" s="173"/>
      <c r="T98" s="175">
        <f>SUM(T99:T193)</f>
        <v>0</v>
      </c>
      <c r="AR98" s="176" t="s">
        <v>84</v>
      </c>
      <c r="AT98" s="177" t="s">
        <v>74</v>
      </c>
      <c r="AU98" s="177" t="s">
        <v>82</v>
      </c>
      <c r="AY98" s="176" t="s">
        <v>159</v>
      </c>
      <c r="BK98" s="178">
        <f>SUM(BK99:BK193)</f>
        <v>0</v>
      </c>
    </row>
    <row r="99" spans="1:65" s="2" customFormat="1" ht="24.2" customHeight="1" x14ac:dyDescent="0.2">
      <c r="A99" s="37"/>
      <c r="B99" s="38"/>
      <c r="C99" s="181" t="s">
        <v>84</v>
      </c>
      <c r="D99" s="181" t="s">
        <v>161</v>
      </c>
      <c r="E99" s="182" t="s">
        <v>1424</v>
      </c>
      <c r="F99" s="183" t="s">
        <v>1425</v>
      </c>
      <c r="G99" s="184" t="s">
        <v>364</v>
      </c>
      <c r="H99" s="185">
        <v>2</v>
      </c>
      <c r="I99" s="186"/>
      <c r="J99" s="187">
        <f>ROUND(I99*H99,2)</f>
        <v>0</v>
      </c>
      <c r="K99" s="183" t="s">
        <v>165</v>
      </c>
      <c r="L99" s="42"/>
      <c r="M99" s="188" t="s">
        <v>19</v>
      </c>
      <c r="N99" s="189" t="s">
        <v>46</v>
      </c>
      <c r="O99" s="67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269</v>
      </c>
      <c r="AT99" s="192" t="s">
        <v>161</v>
      </c>
      <c r="AU99" s="192" t="s">
        <v>84</v>
      </c>
      <c r="AY99" s="20" t="s">
        <v>159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82</v>
      </c>
      <c r="BK99" s="193">
        <f>ROUND(I99*H99,2)</f>
        <v>0</v>
      </c>
      <c r="BL99" s="20" t="s">
        <v>269</v>
      </c>
      <c r="BM99" s="192" t="s">
        <v>166</v>
      </c>
    </row>
    <row r="100" spans="1:65" s="2" customFormat="1" x14ac:dyDescent="0.2">
      <c r="A100" s="37"/>
      <c r="B100" s="38"/>
      <c r="C100" s="39"/>
      <c r="D100" s="194" t="s">
        <v>168</v>
      </c>
      <c r="E100" s="39"/>
      <c r="F100" s="195" t="s">
        <v>1426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168</v>
      </c>
      <c r="AU100" s="20" t="s">
        <v>84</v>
      </c>
    </row>
    <row r="101" spans="1:65" s="2" customFormat="1" ht="24.2" customHeight="1" x14ac:dyDescent="0.2">
      <c r="A101" s="37"/>
      <c r="B101" s="38"/>
      <c r="C101" s="181" t="s">
        <v>177</v>
      </c>
      <c r="D101" s="181" t="s">
        <v>161</v>
      </c>
      <c r="E101" s="182" t="s">
        <v>1427</v>
      </c>
      <c r="F101" s="183" t="s">
        <v>1428</v>
      </c>
      <c r="G101" s="184" t="s">
        <v>265</v>
      </c>
      <c r="H101" s="185">
        <v>80</v>
      </c>
      <c r="I101" s="186"/>
      <c r="J101" s="187">
        <f>ROUND(I101*H101,2)</f>
        <v>0</v>
      </c>
      <c r="K101" s="183" t="s">
        <v>165</v>
      </c>
      <c r="L101" s="42"/>
      <c r="M101" s="188" t="s">
        <v>19</v>
      </c>
      <c r="N101" s="189" t="s">
        <v>46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269</v>
      </c>
      <c r="AT101" s="192" t="s">
        <v>161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269</v>
      </c>
      <c r="BM101" s="192" t="s">
        <v>197</v>
      </c>
    </row>
    <row r="102" spans="1:65" s="2" customFormat="1" x14ac:dyDescent="0.2">
      <c r="A102" s="37"/>
      <c r="B102" s="38"/>
      <c r="C102" s="39"/>
      <c r="D102" s="194" t="s">
        <v>168</v>
      </c>
      <c r="E102" s="39"/>
      <c r="F102" s="195" t="s">
        <v>1429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168</v>
      </c>
      <c r="AU102" s="20" t="s">
        <v>84</v>
      </c>
    </row>
    <row r="103" spans="1:65" s="2" customFormat="1" ht="16.5" customHeight="1" x14ac:dyDescent="0.2">
      <c r="A103" s="37"/>
      <c r="B103" s="38"/>
      <c r="C103" s="232" t="s">
        <v>166</v>
      </c>
      <c r="D103" s="232" t="s">
        <v>226</v>
      </c>
      <c r="E103" s="233" t="s">
        <v>1430</v>
      </c>
      <c r="F103" s="234" t="s">
        <v>1431</v>
      </c>
      <c r="G103" s="235" t="s">
        <v>265</v>
      </c>
      <c r="H103" s="236">
        <v>84</v>
      </c>
      <c r="I103" s="237"/>
      <c r="J103" s="238">
        <f>ROUND(I103*H103,2)</f>
        <v>0</v>
      </c>
      <c r="K103" s="234" t="s">
        <v>1432</v>
      </c>
      <c r="L103" s="239"/>
      <c r="M103" s="240" t="s">
        <v>19</v>
      </c>
      <c r="N103" s="241" t="s">
        <v>46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344</v>
      </c>
      <c r="AT103" s="192" t="s">
        <v>226</v>
      </c>
      <c r="AU103" s="192" t="s">
        <v>84</v>
      </c>
      <c r="AY103" s="20" t="s">
        <v>159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82</v>
      </c>
      <c r="BK103" s="193">
        <f>ROUND(I103*H103,2)</f>
        <v>0</v>
      </c>
      <c r="BL103" s="20" t="s">
        <v>269</v>
      </c>
      <c r="BM103" s="192" t="s">
        <v>209</v>
      </c>
    </row>
    <row r="104" spans="1:65" s="14" customFormat="1" x14ac:dyDescent="0.2">
      <c r="B104" s="210"/>
      <c r="C104" s="211"/>
      <c r="D104" s="201" t="s">
        <v>170</v>
      </c>
      <c r="E104" s="212" t="s">
        <v>19</v>
      </c>
      <c r="F104" s="213" t="s">
        <v>1433</v>
      </c>
      <c r="G104" s="211"/>
      <c r="H104" s="214">
        <v>84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75</v>
      </c>
      <c r="AY104" s="220" t="s">
        <v>159</v>
      </c>
    </row>
    <row r="105" spans="1:65" s="15" customFormat="1" x14ac:dyDescent="0.2">
      <c r="B105" s="221"/>
      <c r="C105" s="222"/>
      <c r="D105" s="201" t="s">
        <v>170</v>
      </c>
      <c r="E105" s="223" t="s">
        <v>19</v>
      </c>
      <c r="F105" s="224" t="s">
        <v>185</v>
      </c>
      <c r="G105" s="222"/>
      <c r="H105" s="225">
        <v>84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170</v>
      </c>
      <c r="AU105" s="231" t="s">
        <v>84</v>
      </c>
      <c r="AV105" s="15" t="s">
        <v>166</v>
      </c>
      <c r="AW105" s="15" t="s">
        <v>35</v>
      </c>
      <c r="AX105" s="15" t="s">
        <v>82</v>
      </c>
      <c r="AY105" s="231" t="s">
        <v>159</v>
      </c>
    </row>
    <row r="106" spans="1:65" s="2" customFormat="1" ht="24.2" customHeight="1" x14ac:dyDescent="0.2">
      <c r="A106" s="37"/>
      <c r="B106" s="38"/>
      <c r="C106" s="181" t="s">
        <v>191</v>
      </c>
      <c r="D106" s="181" t="s">
        <v>161</v>
      </c>
      <c r="E106" s="182" t="s">
        <v>501</v>
      </c>
      <c r="F106" s="183" t="s">
        <v>502</v>
      </c>
      <c r="G106" s="184" t="s">
        <v>265</v>
      </c>
      <c r="H106" s="185">
        <v>21</v>
      </c>
      <c r="I106" s="186"/>
      <c r="J106" s="187">
        <f>ROUND(I106*H106,2)</f>
        <v>0</v>
      </c>
      <c r="K106" s="183" t="s">
        <v>165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269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269</v>
      </c>
      <c r="BM106" s="192" t="s">
        <v>225</v>
      </c>
    </row>
    <row r="107" spans="1:65" s="2" customFormat="1" x14ac:dyDescent="0.2">
      <c r="A107" s="37"/>
      <c r="B107" s="38"/>
      <c r="C107" s="39"/>
      <c r="D107" s="194" t="s">
        <v>168</v>
      </c>
      <c r="E107" s="39"/>
      <c r="F107" s="195" t="s">
        <v>503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168</v>
      </c>
      <c r="AU107" s="20" t="s">
        <v>84</v>
      </c>
    </row>
    <row r="108" spans="1:65" s="2" customFormat="1" ht="16.5" customHeight="1" x14ac:dyDescent="0.2">
      <c r="A108" s="37"/>
      <c r="B108" s="38"/>
      <c r="C108" s="232" t="s">
        <v>197</v>
      </c>
      <c r="D108" s="232" t="s">
        <v>226</v>
      </c>
      <c r="E108" s="233" t="s">
        <v>1434</v>
      </c>
      <c r="F108" s="234" t="s">
        <v>1435</v>
      </c>
      <c r="G108" s="235" t="s">
        <v>265</v>
      </c>
      <c r="H108" s="236">
        <v>22.05</v>
      </c>
      <c r="I108" s="237"/>
      <c r="J108" s="238">
        <f>ROUND(I108*H108,2)</f>
        <v>0</v>
      </c>
      <c r="K108" s="234" t="s">
        <v>1432</v>
      </c>
      <c r="L108" s="239"/>
      <c r="M108" s="240" t="s">
        <v>19</v>
      </c>
      <c r="N108" s="241" t="s">
        <v>46</v>
      </c>
      <c r="O108" s="67"/>
      <c r="P108" s="190">
        <f>O108*H108</f>
        <v>0</v>
      </c>
      <c r="Q108" s="190">
        <v>0</v>
      </c>
      <c r="R108" s="190">
        <f>Q108*H108</f>
        <v>0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344</v>
      </c>
      <c r="AT108" s="192" t="s">
        <v>226</v>
      </c>
      <c r="AU108" s="192" t="s">
        <v>84</v>
      </c>
      <c r="AY108" s="20" t="s">
        <v>159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82</v>
      </c>
      <c r="BK108" s="193">
        <f>ROUND(I108*H108,2)</f>
        <v>0</v>
      </c>
      <c r="BL108" s="20" t="s">
        <v>269</v>
      </c>
      <c r="BM108" s="192" t="s">
        <v>8</v>
      </c>
    </row>
    <row r="109" spans="1:65" s="14" customFormat="1" x14ac:dyDescent="0.2">
      <c r="B109" s="210"/>
      <c r="C109" s="211"/>
      <c r="D109" s="201" t="s">
        <v>170</v>
      </c>
      <c r="E109" s="212" t="s">
        <v>19</v>
      </c>
      <c r="F109" s="213" t="s">
        <v>1436</v>
      </c>
      <c r="G109" s="211"/>
      <c r="H109" s="214">
        <v>22.05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5" customFormat="1" x14ac:dyDescent="0.2">
      <c r="B110" s="221"/>
      <c r="C110" s="222"/>
      <c r="D110" s="201" t="s">
        <v>170</v>
      </c>
      <c r="E110" s="223" t="s">
        <v>19</v>
      </c>
      <c r="F110" s="224" t="s">
        <v>185</v>
      </c>
      <c r="G110" s="222"/>
      <c r="H110" s="225">
        <v>22.05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170</v>
      </c>
      <c r="AU110" s="231" t="s">
        <v>84</v>
      </c>
      <c r="AV110" s="15" t="s">
        <v>166</v>
      </c>
      <c r="AW110" s="15" t="s">
        <v>35</v>
      </c>
      <c r="AX110" s="15" t="s">
        <v>82</v>
      </c>
      <c r="AY110" s="231" t="s">
        <v>159</v>
      </c>
    </row>
    <row r="111" spans="1:65" s="2" customFormat="1" ht="24.2" customHeight="1" x14ac:dyDescent="0.2">
      <c r="A111" s="37"/>
      <c r="B111" s="38"/>
      <c r="C111" s="181" t="s">
        <v>202</v>
      </c>
      <c r="D111" s="181" t="s">
        <v>161</v>
      </c>
      <c r="E111" s="182" t="s">
        <v>1437</v>
      </c>
      <c r="F111" s="183" t="s">
        <v>1438</v>
      </c>
      <c r="G111" s="184" t="s">
        <v>265</v>
      </c>
      <c r="H111" s="185">
        <v>41</v>
      </c>
      <c r="I111" s="186"/>
      <c r="J111" s="187">
        <f>ROUND(I111*H111,2)</f>
        <v>0</v>
      </c>
      <c r="K111" s="183" t="s">
        <v>165</v>
      </c>
      <c r="L111" s="42"/>
      <c r="M111" s="188" t="s">
        <v>19</v>
      </c>
      <c r="N111" s="189" t="s">
        <v>46</v>
      </c>
      <c r="O111" s="67"/>
      <c r="P111" s="190">
        <f>O111*H111</f>
        <v>0</v>
      </c>
      <c r="Q111" s="190">
        <v>0</v>
      </c>
      <c r="R111" s="190">
        <f>Q111*H111</f>
        <v>0</v>
      </c>
      <c r="S111" s="190">
        <v>0</v>
      </c>
      <c r="T111" s="191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269</v>
      </c>
      <c r="AT111" s="192" t="s">
        <v>161</v>
      </c>
      <c r="AU111" s="192" t="s">
        <v>84</v>
      </c>
      <c r="AY111" s="20" t="s">
        <v>159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82</v>
      </c>
      <c r="BK111" s="193">
        <f>ROUND(I111*H111,2)</f>
        <v>0</v>
      </c>
      <c r="BL111" s="20" t="s">
        <v>269</v>
      </c>
      <c r="BM111" s="192" t="s">
        <v>253</v>
      </c>
    </row>
    <row r="112" spans="1:65" s="2" customFormat="1" x14ac:dyDescent="0.2">
      <c r="A112" s="37"/>
      <c r="B112" s="38"/>
      <c r="C112" s="39"/>
      <c r="D112" s="194" t="s">
        <v>168</v>
      </c>
      <c r="E112" s="39"/>
      <c r="F112" s="195" t="s">
        <v>1439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168</v>
      </c>
      <c r="AU112" s="20" t="s">
        <v>84</v>
      </c>
    </row>
    <row r="113" spans="1:65" s="2" customFormat="1" ht="16.5" customHeight="1" x14ac:dyDescent="0.2">
      <c r="A113" s="37"/>
      <c r="B113" s="38"/>
      <c r="C113" s="232" t="s">
        <v>209</v>
      </c>
      <c r="D113" s="232" t="s">
        <v>226</v>
      </c>
      <c r="E113" s="233" t="s">
        <v>1440</v>
      </c>
      <c r="F113" s="234" t="s">
        <v>1441</v>
      </c>
      <c r="G113" s="235" t="s">
        <v>265</v>
      </c>
      <c r="H113" s="236">
        <v>21</v>
      </c>
      <c r="I113" s="237"/>
      <c r="J113" s="238">
        <f>ROUND(I113*H113,2)</f>
        <v>0</v>
      </c>
      <c r="K113" s="234" t="s">
        <v>165</v>
      </c>
      <c r="L113" s="239"/>
      <c r="M113" s="240" t="s">
        <v>19</v>
      </c>
      <c r="N113" s="241" t="s">
        <v>46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344</v>
      </c>
      <c r="AT113" s="192" t="s">
        <v>226</v>
      </c>
      <c r="AU113" s="192" t="s">
        <v>84</v>
      </c>
      <c r="AY113" s="20" t="s">
        <v>159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82</v>
      </c>
      <c r="BK113" s="193">
        <f>ROUND(I113*H113,2)</f>
        <v>0</v>
      </c>
      <c r="BL113" s="20" t="s">
        <v>269</v>
      </c>
      <c r="BM113" s="192" t="s">
        <v>269</v>
      </c>
    </row>
    <row r="114" spans="1:65" s="2" customFormat="1" ht="16.5" customHeight="1" x14ac:dyDescent="0.2">
      <c r="A114" s="37"/>
      <c r="B114" s="38"/>
      <c r="C114" s="232" t="s">
        <v>218</v>
      </c>
      <c r="D114" s="232" t="s">
        <v>226</v>
      </c>
      <c r="E114" s="233" t="s">
        <v>1442</v>
      </c>
      <c r="F114" s="234" t="s">
        <v>1443</v>
      </c>
      <c r="G114" s="235" t="s">
        <v>265</v>
      </c>
      <c r="H114" s="236">
        <v>10</v>
      </c>
      <c r="I114" s="237"/>
      <c r="J114" s="238">
        <f>ROUND(I114*H114,2)</f>
        <v>0</v>
      </c>
      <c r="K114" s="234" t="s">
        <v>165</v>
      </c>
      <c r="L114" s="239"/>
      <c r="M114" s="240" t="s">
        <v>19</v>
      </c>
      <c r="N114" s="241" t="s">
        <v>46</v>
      </c>
      <c r="O114" s="67"/>
      <c r="P114" s="190">
        <f>O114*H114</f>
        <v>0</v>
      </c>
      <c r="Q114" s="190">
        <v>0</v>
      </c>
      <c r="R114" s="190">
        <f>Q114*H114</f>
        <v>0</v>
      </c>
      <c r="S114" s="190">
        <v>0</v>
      </c>
      <c r="T114" s="191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344</v>
      </c>
      <c r="AT114" s="192" t="s">
        <v>226</v>
      </c>
      <c r="AU114" s="192" t="s">
        <v>84</v>
      </c>
      <c r="AY114" s="20" t="s">
        <v>159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0" t="s">
        <v>82</v>
      </c>
      <c r="BK114" s="193">
        <f>ROUND(I114*H114,2)</f>
        <v>0</v>
      </c>
      <c r="BL114" s="20" t="s">
        <v>269</v>
      </c>
      <c r="BM114" s="192" t="s">
        <v>279</v>
      </c>
    </row>
    <row r="115" spans="1:65" s="2" customFormat="1" ht="16.5" customHeight="1" x14ac:dyDescent="0.2">
      <c r="A115" s="37"/>
      <c r="B115" s="38"/>
      <c r="C115" s="232" t="s">
        <v>225</v>
      </c>
      <c r="D115" s="232" t="s">
        <v>226</v>
      </c>
      <c r="E115" s="233" t="s">
        <v>1444</v>
      </c>
      <c r="F115" s="234" t="s">
        <v>1445</v>
      </c>
      <c r="G115" s="235" t="s">
        <v>265</v>
      </c>
      <c r="H115" s="236">
        <v>10</v>
      </c>
      <c r="I115" s="237"/>
      <c r="J115" s="238">
        <f>ROUND(I115*H115,2)</f>
        <v>0</v>
      </c>
      <c r="K115" s="234" t="s">
        <v>165</v>
      </c>
      <c r="L115" s="239"/>
      <c r="M115" s="240" t="s">
        <v>19</v>
      </c>
      <c r="N115" s="241" t="s">
        <v>46</v>
      </c>
      <c r="O115" s="67"/>
      <c r="P115" s="190">
        <f>O115*H115</f>
        <v>0</v>
      </c>
      <c r="Q115" s="190">
        <v>0</v>
      </c>
      <c r="R115" s="190">
        <f>Q115*H115</f>
        <v>0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344</v>
      </c>
      <c r="AT115" s="192" t="s">
        <v>226</v>
      </c>
      <c r="AU115" s="192" t="s">
        <v>84</v>
      </c>
      <c r="AY115" s="20" t="s">
        <v>159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82</v>
      </c>
      <c r="BK115" s="193">
        <f>ROUND(I115*H115,2)</f>
        <v>0</v>
      </c>
      <c r="BL115" s="20" t="s">
        <v>269</v>
      </c>
      <c r="BM115" s="192" t="s">
        <v>291</v>
      </c>
    </row>
    <row r="116" spans="1:65" s="2" customFormat="1" ht="24.2" customHeight="1" x14ac:dyDescent="0.2">
      <c r="A116" s="37"/>
      <c r="B116" s="38"/>
      <c r="C116" s="181" t="s">
        <v>232</v>
      </c>
      <c r="D116" s="181" t="s">
        <v>161</v>
      </c>
      <c r="E116" s="182" t="s">
        <v>1446</v>
      </c>
      <c r="F116" s="183" t="s">
        <v>1447</v>
      </c>
      <c r="G116" s="184" t="s">
        <v>364</v>
      </c>
      <c r="H116" s="185">
        <v>1</v>
      </c>
      <c r="I116" s="186"/>
      <c r="J116" s="187">
        <f>ROUND(I116*H116,2)</f>
        <v>0</v>
      </c>
      <c r="K116" s="183" t="s">
        <v>165</v>
      </c>
      <c r="L116" s="42"/>
      <c r="M116" s="188" t="s">
        <v>19</v>
      </c>
      <c r="N116" s="189" t="s">
        <v>46</v>
      </c>
      <c r="O116" s="67"/>
      <c r="P116" s="190">
        <f>O116*H116</f>
        <v>0</v>
      </c>
      <c r="Q116" s="190">
        <v>0</v>
      </c>
      <c r="R116" s="190">
        <f>Q116*H116</f>
        <v>0</v>
      </c>
      <c r="S116" s="190">
        <v>0</v>
      </c>
      <c r="T116" s="191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269</v>
      </c>
      <c r="AT116" s="192" t="s">
        <v>161</v>
      </c>
      <c r="AU116" s="192" t="s">
        <v>84</v>
      </c>
      <c r="AY116" s="20" t="s">
        <v>159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20" t="s">
        <v>82</v>
      </c>
      <c r="BK116" s="193">
        <f>ROUND(I116*H116,2)</f>
        <v>0</v>
      </c>
      <c r="BL116" s="20" t="s">
        <v>269</v>
      </c>
      <c r="BM116" s="192" t="s">
        <v>303</v>
      </c>
    </row>
    <row r="117" spans="1:65" s="2" customFormat="1" x14ac:dyDescent="0.2">
      <c r="A117" s="37"/>
      <c r="B117" s="38"/>
      <c r="C117" s="39"/>
      <c r="D117" s="194" t="s">
        <v>168</v>
      </c>
      <c r="E117" s="39"/>
      <c r="F117" s="195" t="s">
        <v>1448</v>
      </c>
      <c r="G117" s="39"/>
      <c r="H117" s="39"/>
      <c r="I117" s="196"/>
      <c r="J117" s="39"/>
      <c r="K117" s="39"/>
      <c r="L117" s="42"/>
      <c r="M117" s="197"/>
      <c r="N117" s="198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168</v>
      </c>
      <c r="AU117" s="20" t="s">
        <v>84</v>
      </c>
    </row>
    <row r="118" spans="1:65" s="2" customFormat="1" ht="16.5" customHeight="1" x14ac:dyDescent="0.2">
      <c r="A118" s="37"/>
      <c r="B118" s="38"/>
      <c r="C118" s="232" t="s">
        <v>8</v>
      </c>
      <c r="D118" s="232" t="s">
        <v>226</v>
      </c>
      <c r="E118" s="233" t="s">
        <v>1449</v>
      </c>
      <c r="F118" s="234" t="s">
        <v>1450</v>
      </c>
      <c r="G118" s="235" t="s">
        <v>364</v>
      </c>
      <c r="H118" s="236">
        <v>1</v>
      </c>
      <c r="I118" s="237"/>
      <c r="J118" s="238">
        <f>ROUND(I118*H118,2)</f>
        <v>0</v>
      </c>
      <c r="K118" s="234" t="s">
        <v>165</v>
      </c>
      <c r="L118" s="239"/>
      <c r="M118" s="240" t="s">
        <v>19</v>
      </c>
      <c r="N118" s="241" t="s">
        <v>46</v>
      </c>
      <c r="O118" s="67"/>
      <c r="P118" s="190">
        <f>O118*H118</f>
        <v>0</v>
      </c>
      <c r="Q118" s="190">
        <v>0</v>
      </c>
      <c r="R118" s="190">
        <f>Q118*H118</f>
        <v>0</v>
      </c>
      <c r="S118" s="190">
        <v>0</v>
      </c>
      <c r="T118" s="191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344</v>
      </c>
      <c r="AT118" s="192" t="s">
        <v>226</v>
      </c>
      <c r="AU118" s="192" t="s">
        <v>84</v>
      </c>
      <c r="AY118" s="20" t="s">
        <v>159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0" t="s">
        <v>82</v>
      </c>
      <c r="BK118" s="193">
        <f>ROUND(I118*H118,2)</f>
        <v>0</v>
      </c>
      <c r="BL118" s="20" t="s">
        <v>269</v>
      </c>
      <c r="BM118" s="192" t="s">
        <v>314</v>
      </c>
    </row>
    <row r="119" spans="1:65" s="2" customFormat="1" ht="24.2" customHeight="1" x14ac:dyDescent="0.2">
      <c r="A119" s="37"/>
      <c r="B119" s="38"/>
      <c r="C119" s="181" t="s">
        <v>245</v>
      </c>
      <c r="D119" s="181" t="s">
        <v>161</v>
      </c>
      <c r="E119" s="182" t="s">
        <v>1451</v>
      </c>
      <c r="F119" s="183" t="s">
        <v>1452</v>
      </c>
      <c r="G119" s="184" t="s">
        <v>265</v>
      </c>
      <c r="H119" s="185">
        <v>40</v>
      </c>
      <c r="I119" s="186"/>
      <c r="J119" s="187">
        <f>ROUND(I119*H119,2)</f>
        <v>0</v>
      </c>
      <c r="K119" s="183" t="s">
        <v>165</v>
      </c>
      <c r="L119" s="42"/>
      <c r="M119" s="188" t="s">
        <v>19</v>
      </c>
      <c r="N119" s="189" t="s">
        <v>46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269</v>
      </c>
      <c r="AT119" s="192" t="s">
        <v>161</v>
      </c>
      <c r="AU119" s="192" t="s">
        <v>84</v>
      </c>
      <c r="AY119" s="20" t="s">
        <v>159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82</v>
      </c>
      <c r="BK119" s="193">
        <f>ROUND(I119*H119,2)</f>
        <v>0</v>
      </c>
      <c r="BL119" s="20" t="s">
        <v>269</v>
      </c>
      <c r="BM119" s="192" t="s">
        <v>326</v>
      </c>
    </row>
    <row r="120" spans="1:65" s="2" customFormat="1" x14ac:dyDescent="0.2">
      <c r="A120" s="37"/>
      <c r="B120" s="38"/>
      <c r="C120" s="39"/>
      <c r="D120" s="194" t="s">
        <v>168</v>
      </c>
      <c r="E120" s="39"/>
      <c r="F120" s="195" t="s">
        <v>1453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168</v>
      </c>
      <c r="AU120" s="20" t="s">
        <v>84</v>
      </c>
    </row>
    <row r="121" spans="1:65" s="2" customFormat="1" ht="16.5" customHeight="1" x14ac:dyDescent="0.2">
      <c r="A121" s="37"/>
      <c r="B121" s="38"/>
      <c r="C121" s="232" t="s">
        <v>253</v>
      </c>
      <c r="D121" s="232" t="s">
        <v>226</v>
      </c>
      <c r="E121" s="233" t="s">
        <v>1454</v>
      </c>
      <c r="F121" s="234" t="s">
        <v>1455</v>
      </c>
      <c r="G121" s="235" t="s">
        <v>265</v>
      </c>
      <c r="H121" s="236">
        <v>46</v>
      </c>
      <c r="I121" s="237"/>
      <c r="J121" s="238">
        <f>ROUND(I121*H121,2)</f>
        <v>0</v>
      </c>
      <c r="K121" s="234" t="s">
        <v>165</v>
      </c>
      <c r="L121" s="239"/>
      <c r="M121" s="240" t="s">
        <v>19</v>
      </c>
      <c r="N121" s="241" t="s">
        <v>46</v>
      </c>
      <c r="O121" s="67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344</v>
      </c>
      <c r="AT121" s="192" t="s">
        <v>226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269</v>
      </c>
      <c r="BM121" s="192" t="s">
        <v>341</v>
      </c>
    </row>
    <row r="122" spans="1:65" s="14" customFormat="1" x14ac:dyDescent="0.2">
      <c r="B122" s="210"/>
      <c r="C122" s="211"/>
      <c r="D122" s="201" t="s">
        <v>170</v>
      </c>
      <c r="E122" s="212" t="s">
        <v>19</v>
      </c>
      <c r="F122" s="213" t="s">
        <v>1456</v>
      </c>
      <c r="G122" s="211"/>
      <c r="H122" s="214">
        <v>46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170</v>
      </c>
      <c r="AU122" s="220" t="s">
        <v>84</v>
      </c>
      <c r="AV122" s="14" t="s">
        <v>84</v>
      </c>
      <c r="AW122" s="14" t="s">
        <v>35</v>
      </c>
      <c r="AX122" s="14" t="s">
        <v>75</v>
      </c>
      <c r="AY122" s="220" t="s">
        <v>159</v>
      </c>
    </row>
    <row r="123" spans="1:65" s="15" customFormat="1" x14ac:dyDescent="0.2">
      <c r="B123" s="221"/>
      <c r="C123" s="222"/>
      <c r="D123" s="201" t="s">
        <v>170</v>
      </c>
      <c r="E123" s="223" t="s">
        <v>19</v>
      </c>
      <c r="F123" s="224" t="s">
        <v>185</v>
      </c>
      <c r="G123" s="222"/>
      <c r="H123" s="225">
        <v>46</v>
      </c>
      <c r="I123" s="226"/>
      <c r="J123" s="222"/>
      <c r="K123" s="222"/>
      <c r="L123" s="227"/>
      <c r="M123" s="228"/>
      <c r="N123" s="229"/>
      <c r="O123" s="229"/>
      <c r="P123" s="229"/>
      <c r="Q123" s="229"/>
      <c r="R123" s="229"/>
      <c r="S123" s="229"/>
      <c r="T123" s="230"/>
      <c r="AT123" s="231" t="s">
        <v>170</v>
      </c>
      <c r="AU123" s="231" t="s">
        <v>84</v>
      </c>
      <c r="AV123" s="15" t="s">
        <v>166</v>
      </c>
      <c r="AW123" s="15" t="s">
        <v>35</v>
      </c>
      <c r="AX123" s="15" t="s">
        <v>82</v>
      </c>
      <c r="AY123" s="231" t="s">
        <v>159</v>
      </c>
    </row>
    <row r="124" spans="1:65" s="2" customFormat="1" ht="24.2" customHeight="1" x14ac:dyDescent="0.2">
      <c r="A124" s="37"/>
      <c r="B124" s="38"/>
      <c r="C124" s="181" t="s">
        <v>262</v>
      </c>
      <c r="D124" s="181" t="s">
        <v>161</v>
      </c>
      <c r="E124" s="182" t="s">
        <v>1457</v>
      </c>
      <c r="F124" s="183" t="s">
        <v>1458</v>
      </c>
      <c r="G124" s="184" t="s">
        <v>265</v>
      </c>
      <c r="H124" s="185">
        <v>25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269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269</v>
      </c>
      <c r="BM124" s="192" t="s">
        <v>352</v>
      </c>
    </row>
    <row r="125" spans="1:65" s="2" customFormat="1" x14ac:dyDescent="0.2">
      <c r="A125" s="37"/>
      <c r="B125" s="38"/>
      <c r="C125" s="39"/>
      <c r="D125" s="194" t="s">
        <v>168</v>
      </c>
      <c r="E125" s="39"/>
      <c r="F125" s="195" t="s">
        <v>1459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2" customFormat="1" ht="16.5" customHeight="1" x14ac:dyDescent="0.2">
      <c r="A126" s="37"/>
      <c r="B126" s="38"/>
      <c r="C126" s="232" t="s">
        <v>269</v>
      </c>
      <c r="D126" s="232" t="s">
        <v>226</v>
      </c>
      <c r="E126" s="233" t="s">
        <v>520</v>
      </c>
      <c r="F126" s="234" t="s">
        <v>521</v>
      </c>
      <c r="G126" s="235" t="s">
        <v>265</v>
      </c>
      <c r="H126" s="236">
        <v>28.75</v>
      </c>
      <c r="I126" s="237"/>
      <c r="J126" s="238">
        <f>ROUND(I126*H126,2)</f>
        <v>0</v>
      </c>
      <c r="K126" s="234" t="s">
        <v>165</v>
      </c>
      <c r="L126" s="239"/>
      <c r="M126" s="240" t="s">
        <v>19</v>
      </c>
      <c r="N126" s="241" t="s">
        <v>46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344</v>
      </c>
      <c r="AT126" s="192" t="s">
        <v>226</v>
      </c>
      <c r="AU126" s="192" t="s">
        <v>84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269</v>
      </c>
      <c r="BM126" s="192" t="s">
        <v>344</v>
      </c>
    </row>
    <row r="127" spans="1:65" s="14" customFormat="1" x14ac:dyDescent="0.2">
      <c r="B127" s="210"/>
      <c r="C127" s="211"/>
      <c r="D127" s="201" t="s">
        <v>170</v>
      </c>
      <c r="E127" s="212" t="s">
        <v>19</v>
      </c>
      <c r="F127" s="213" t="s">
        <v>1460</v>
      </c>
      <c r="G127" s="211"/>
      <c r="H127" s="214">
        <v>28.75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170</v>
      </c>
      <c r="AU127" s="220" t="s">
        <v>84</v>
      </c>
      <c r="AV127" s="14" t="s">
        <v>84</v>
      </c>
      <c r="AW127" s="14" t="s">
        <v>35</v>
      </c>
      <c r="AX127" s="14" t="s">
        <v>75</v>
      </c>
      <c r="AY127" s="220" t="s">
        <v>159</v>
      </c>
    </row>
    <row r="128" spans="1:65" s="15" customFormat="1" x14ac:dyDescent="0.2">
      <c r="B128" s="221"/>
      <c r="C128" s="222"/>
      <c r="D128" s="201" t="s">
        <v>170</v>
      </c>
      <c r="E128" s="223" t="s">
        <v>19</v>
      </c>
      <c r="F128" s="224" t="s">
        <v>185</v>
      </c>
      <c r="G128" s="222"/>
      <c r="H128" s="225">
        <v>28.75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170</v>
      </c>
      <c r="AU128" s="231" t="s">
        <v>84</v>
      </c>
      <c r="AV128" s="15" t="s">
        <v>166</v>
      </c>
      <c r="AW128" s="15" t="s">
        <v>35</v>
      </c>
      <c r="AX128" s="15" t="s">
        <v>82</v>
      </c>
      <c r="AY128" s="231" t="s">
        <v>159</v>
      </c>
    </row>
    <row r="129" spans="1:65" s="2" customFormat="1" ht="24.2" customHeight="1" x14ac:dyDescent="0.2">
      <c r="A129" s="37"/>
      <c r="B129" s="38"/>
      <c r="C129" s="181" t="s">
        <v>274</v>
      </c>
      <c r="D129" s="181" t="s">
        <v>161</v>
      </c>
      <c r="E129" s="182" t="s">
        <v>1461</v>
      </c>
      <c r="F129" s="183" t="s">
        <v>1462</v>
      </c>
      <c r="G129" s="184" t="s">
        <v>265</v>
      </c>
      <c r="H129" s="185">
        <v>80</v>
      </c>
      <c r="I129" s="186"/>
      <c r="J129" s="187">
        <f>ROUND(I129*H129,2)</f>
        <v>0</v>
      </c>
      <c r="K129" s="183" t="s">
        <v>165</v>
      </c>
      <c r="L129" s="42"/>
      <c r="M129" s="188" t="s">
        <v>19</v>
      </c>
      <c r="N129" s="189" t="s">
        <v>46</v>
      </c>
      <c r="O129" s="6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269</v>
      </c>
      <c r="AT129" s="192" t="s">
        <v>161</v>
      </c>
      <c r="AU129" s="192" t="s">
        <v>84</v>
      </c>
      <c r="AY129" s="20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20" t="s">
        <v>82</v>
      </c>
      <c r="BK129" s="193">
        <f>ROUND(I129*H129,2)</f>
        <v>0</v>
      </c>
      <c r="BL129" s="20" t="s">
        <v>269</v>
      </c>
      <c r="BM129" s="192" t="s">
        <v>371</v>
      </c>
    </row>
    <row r="130" spans="1:65" s="2" customFormat="1" x14ac:dyDescent="0.2">
      <c r="A130" s="37"/>
      <c r="B130" s="38"/>
      <c r="C130" s="39"/>
      <c r="D130" s="194" t="s">
        <v>168</v>
      </c>
      <c r="E130" s="39"/>
      <c r="F130" s="195" t="s">
        <v>1463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168</v>
      </c>
      <c r="AU130" s="20" t="s">
        <v>84</v>
      </c>
    </row>
    <row r="131" spans="1:65" s="2" customFormat="1" ht="16.5" customHeight="1" x14ac:dyDescent="0.2">
      <c r="A131" s="37"/>
      <c r="B131" s="38"/>
      <c r="C131" s="232" t="s">
        <v>279</v>
      </c>
      <c r="D131" s="232" t="s">
        <v>226</v>
      </c>
      <c r="E131" s="233" t="s">
        <v>1464</v>
      </c>
      <c r="F131" s="234" t="s">
        <v>1465</v>
      </c>
      <c r="G131" s="235" t="s">
        <v>265</v>
      </c>
      <c r="H131" s="236">
        <v>92</v>
      </c>
      <c r="I131" s="237"/>
      <c r="J131" s="238">
        <f>ROUND(I131*H131,2)</f>
        <v>0</v>
      </c>
      <c r="K131" s="234" t="s">
        <v>19</v>
      </c>
      <c r="L131" s="239"/>
      <c r="M131" s="240" t="s">
        <v>19</v>
      </c>
      <c r="N131" s="241" t="s">
        <v>46</v>
      </c>
      <c r="O131" s="6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344</v>
      </c>
      <c r="AT131" s="192" t="s">
        <v>226</v>
      </c>
      <c r="AU131" s="192" t="s">
        <v>84</v>
      </c>
      <c r="AY131" s="20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82</v>
      </c>
      <c r="BK131" s="193">
        <f>ROUND(I131*H131,2)</f>
        <v>0</v>
      </c>
      <c r="BL131" s="20" t="s">
        <v>269</v>
      </c>
      <c r="BM131" s="192" t="s">
        <v>384</v>
      </c>
    </row>
    <row r="132" spans="1:65" s="14" customFormat="1" x14ac:dyDescent="0.2">
      <c r="B132" s="210"/>
      <c r="C132" s="211"/>
      <c r="D132" s="201" t="s">
        <v>170</v>
      </c>
      <c r="E132" s="212" t="s">
        <v>19</v>
      </c>
      <c r="F132" s="213" t="s">
        <v>522</v>
      </c>
      <c r="G132" s="211"/>
      <c r="H132" s="214">
        <v>92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35</v>
      </c>
      <c r="AX132" s="14" t="s">
        <v>75</v>
      </c>
      <c r="AY132" s="220" t="s">
        <v>159</v>
      </c>
    </row>
    <row r="133" spans="1:65" s="15" customFormat="1" x14ac:dyDescent="0.2">
      <c r="B133" s="221"/>
      <c r="C133" s="222"/>
      <c r="D133" s="201" t="s">
        <v>170</v>
      </c>
      <c r="E133" s="223" t="s">
        <v>19</v>
      </c>
      <c r="F133" s="224" t="s">
        <v>185</v>
      </c>
      <c r="G133" s="222"/>
      <c r="H133" s="225">
        <v>92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170</v>
      </c>
      <c r="AU133" s="231" t="s">
        <v>84</v>
      </c>
      <c r="AV133" s="15" t="s">
        <v>166</v>
      </c>
      <c r="AW133" s="15" t="s">
        <v>35</v>
      </c>
      <c r="AX133" s="15" t="s">
        <v>82</v>
      </c>
      <c r="AY133" s="231" t="s">
        <v>159</v>
      </c>
    </row>
    <row r="134" spans="1:65" s="2" customFormat="1" ht="24.2" customHeight="1" x14ac:dyDescent="0.2">
      <c r="A134" s="37"/>
      <c r="B134" s="38"/>
      <c r="C134" s="181" t="s">
        <v>284</v>
      </c>
      <c r="D134" s="181" t="s">
        <v>161</v>
      </c>
      <c r="E134" s="182" t="s">
        <v>1461</v>
      </c>
      <c r="F134" s="183" t="s">
        <v>1462</v>
      </c>
      <c r="G134" s="184" t="s">
        <v>265</v>
      </c>
      <c r="H134" s="185">
        <v>50</v>
      </c>
      <c r="I134" s="186"/>
      <c r="J134" s="187">
        <f>ROUND(I134*H134,2)</f>
        <v>0</v>
      </c>
      <c r="K134" s="183" t="s">
        <v>165</v>
      </c>
      <c r="L134" s="42"/>
      <c r="M134" s="188" t="s">
        <v>19</v>
      </c>
      <c r="N134" s="189" t="s">
        <v>46</v>
      </c>
      <c r="O134" s="67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269</v>
      </c>
      <c r="AT134" s="192" t="s">
        <v>161</v>
      </c>
      <c r="AU134" s="192" t="s">
        <v>84</v>
      </c>
      <c r="AY134" s="20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0" t="s">
        <v>82</v>
      </c>
      <c r="BK134" s="193">
        <f>ROUND(I134*H134,2)</f>
        <v>0</v>
      </c>
      <c r="BL134" s="20" t="s">
        <v>269</v>
      </c>
      <c r="BM134" s="192" t="s">
        <v>553</v>
      </c>
    </row>
    <row r="135" spans="1:65" s="2" customFormat="1" x14ac:dyDescent="0.2">
      <c r="A135" s="37"/>
      <c r="B135" s="38"/>
      <c r="C135" s="39"/>
      <c r="D135" s="194" t="s">
        <v>168</v>
      </c>
      <c r="E135" s="39"/>
      <c r="F135" s="195" t="s">
        <v>1463</v>
      </c>
      <c r="G135" s="39"/>
      <c r="H135" s="39"/>
      <c r="I135" s="196"/>
      <c r="J135" s="39"/>
      <c r="K135" s="39"/>
      <c r="L135" s="42"/>
      <c r="M135" s="197"/>
      <c r="N135" s="198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168</v>
      </c>
      <c r="AU135" s="20" t="s">
        <v>84</v>
      </c>
    </row>
    <row r="136" spans="1:65" s="2" customFormat="1" ht="16.5" customHeight="1" x14ac:dyDescent="0.2">
      <c r="A136" s="37"/>
      <c r="B136" s="38"/>
      <c r="C136" s="232" t="s">
        <v>291</v>
      </c>
      <c r="D136" s="232" t="s">
        <v>226</v>
      </c>
      <c r="E136" s="233" t="s">
        <v>1466</v>
      </c>
      <c r="F136" s="234" t="s">
        <v>1467</v>
      </c>
      <c r="G136" s="235" t="s">
        <v>265</v>
      </c>
      <c r="H136" s="236">
        <v>57.5</v>
      </c>
      <c r="I136" s="237"/>
      <c r="J136" s="238">
        <f>ROUND(I136*H136,2)</f>
        <v>0</v>
      </c>
      <c r="K136" s="234" t="s">
        <v>19</v>
      </c>
      <c r="L136" s="239"/>
      <c r="M136" s="240" t="s">
        <v>19</v>
      </c>
      <c r="N136" s="241" t="s">
        <v>46</v>
      </c>
      <c r="O136" s="67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344</v>
      </c>
      <c r="AT136" s="192" t="s">
        <v>226</v>
      </c>
      <c r="AU136" s="192" t="s">
        <v>84</v>
      </c>
      <c r="AY136" s="20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0" t="s">
        <v>82</v>
      </c>
      <c r="BK136" s="193">
        <f>ROUND(I136*H136,2)</f>
        <v>0</v>
      </c>
      <c r="BL136" s="20" t="s">
        <v>269</v>
      </c>
      <c r="BM136" s="192" t="s">
        <v>558</v>
      </c>
    </row>
    <row r="137" spans="1:65" s="14" customFormat="1" x14ac:dyDescent="0.2">
      <c r="B137" s="210"/>
      <c r="C137" s="211"/>
      <c r="D137" s="201" t="s">
        <v>170</v>
      </c>
      <c r="E137" s="212" t="s">
        <v>19</v>
      </c>
      <c r="F137" s="213" t="s">
        <v>1468</v>
      </c>
      <c r="G137" s="211"/>
      <c r="H137" s="214">
        <v>57.5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170</v>
      </c>
      <c r="AU137" s="220" t="s">
        <v>84</v>
      </c>
      <c r="AV137" s="14" t="s">
        <v>84</v>
      </c>
      <c r="AW137" s="14" t="s">
        <v>35</v>
      </c>
      <c r="AX137" s="14" t="s">
        <v>75</v>
      </c>
      <c r="AY137" s="220" t="s">
        <v>159</v>
      </c>
    </row>
    <row r="138" spans="1:65" s="15" customFormat="1" x14ac:dyDescent="0.2">
      <c r="B138" s="221"/>
      <c r="C138" s="222"/>
      <c r="D138" s="201" t="s">
        <v>170</v>
      </c>
      <c r="E138" s="223" t="s">
        <v>19</v>
      </c>
      <c r="F138" s="224" t="s">
        <v>185</v>
      </c>
      <c r="G138" s="222"/>
      <c r="H138" s="225">
        <v>57.5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170</v>
      </c>
      <c r="AU138" s="231" t="s">
        <v>84</v>
      </c>
      <c r="AV138" s="15" t="s">
        <v>166</v>
      </c>
      <c r="AW138" s="15" t="s">
        <v>35</v>
      </c>
      <c r="AX138" s="15" t="s">
        <v>82</v>
      </c>
      <c r="AY138" s="231" t="s">
        <v>159</v>
      </c>
    </row>
    <row r="139" spans="1:65" s="2" customFormat="1" ht="24.2" customHeight="1" x14ac:dyDescent="0.2">
      <c r="A139" s="37"/>
      <c r="B139" s="38"/>
      <c r="C139" s="181" t="s">
        <v>7</v>
      </c>
      <c r="D139" s="181" t="s">
        <v>161</v>
      </c>
      <c r="E139" s="182" t="s">
        <v>1469</v>
      </c>
      <c r="F139" s="183" t="s">
        <v>1470</v>
      </c>
      <c r="G139" s="184" t="s">
        <v>265</v>
      </c>
      <c r="H139" s="185">
        <v>40</v>
      </c>
      <c r="I139" s="186"/>
      <c r="J139" s="187">
        <f>ROUND(I139*H139,2)</f>
        <v>0</v>
      </c>
      <c r="K139" s="183" t="s">
        <v>165</v>
      </c>
      <c r="L139" s="42"/>
      <c r="M139" s="188" t="s">
        <v>19</v>
      </c>
      <c r="N139" s="189" t="s">
        <v>46</v>
      </c>
      <c r="O139" s="67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269</v>
      </c>
      <c r="AT139" s="192" t="s">
        <v>161</v>
      </c>
      <c r="AU139" s="192" t="s">
        <v>84</v>
      </c>
      <c r="AY139" s="20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82</v>
      </c>
      <c r="BK139" s="193">
        <f>ROUND(I139*H139,2)</f>
        <v>0</v>
      </c>
      <c r="BL139" s="20" t="s">
        <v>269</v>
      </c>
      <c r="BM139" s="192" t="s">
        <v>592</v>
      </c>
    </row>
    <row r="140" spans="1:65" s="2" customFormat="1" x14ac:dyDescent="0.2">
      <c r="A140" s="37"/>
      <c r="B140" s="38"/>
      <c r="C140" s="39"/>
      <c r="D140" s="194" t="s">
        <v>168</v>
      </c>
      <c r="E140" s="39"/>
      <c r="F140" s="195" t="s">
        <v>1471</v>
      </c>
      <c r="G140" s="39"/>
      <c r="H140" s="39"/>
      <c r="I140" s="196"/>
      <c r="J140" s="39"/>
      <c r="K140" s="39"/>
      <c r="L140" s="42"/>
      <c r="M140" s="197"/>
      <c r="N140" s="198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168</v>
      </c>
      <c r="AU140" s="20" t="s">
        <v>84</v>
      </c>
    </row>
    <row r="141" spans="1:65" s="2" customFormat="1" ht="16.5" customHeight="1" x14ac:dyDescent="0.2">
      <c r="A141" s="37"/>
      <c r="B141" s="38"/>
      <c r="C141" s="232" t="s">
        <v>303</v>
      </c>
      <c r="D141" s="232" t="s">
        <v>226</v>
      </c>
      <c r="E141" s="233" t="s">
        <v>1472</v>
      </c>
      <c r="F141" s="234" t="s">
        <v>1473</v>
      </c>
      <c r="G141" s="235" t="s">
        <v>265</v>
      </c>
      <c r="H141" s="236">
        <v>46</v>
      </c>
      <c r="I141" s="237"/>
      <c r="J141" s="238">
        <f>ROUND(I141*H141,2)</f>
        <v>0</v>
      </c>
      <c r="K141" s="234" t="s">
        <v>19</v>
      </c>
      <c r="L141" s="239"/>
      <c r="M141" s="240" t="s">
        <v>19</v>
      </c>
      <c r="N141" s="241" t="s">
        <v>46</v>
      </c>
      <c r="O141" s="6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344</v>
      </c>
      <c r="AT141" s="192" t="s">
        <v>226</v>
      </c>
      <c r="AU141" s="192" t="s">
        <v>84</v>
      </c>
      <c r="AY141" s="20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0" t="s">
        <v>82</v>
      </c>
      <c r="BK141" s="193">
        <f>ROUND(I141*H141,2)</f>
        <v>0</v>
      </c>
      <c r="BL141" s="20" t="s">
        <v>269</v>
      </c>
      <c r="BM141" s="192" t="s">
        <v>991</v>
      </c>
    </row>
    <row r="142" spans="1:65" s="14" customFormat="1" x14ac:dyDescent="0.2">
      <c r="B142" s="210"/>
      <c r="C142" s="211"/>
      <c r="D142" s="201" t="s">
        <v>170</v>
      </c>
      <c r="E142" s="212" t="s">
        <v>19</v>
      </c>
      <c r="F142" s="213" t="s">
        <v>1456</v>
      </c>
      <c r="G142" s="211"/>
      <c r="H142" s="214">
        <v>46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170</v>
      </c>
      <c r="AU142" s="220" t="s">
        <v>84</v>
      </c>
      <c r="AV142" s="14" t="s">
        <v>84</v>
      </c>
      <c r="AW142" s="14" t="s">
        <v>35</v>
      </c>
      <c r="AX142" s="14" t="s">
        <v>75</v>
      </c>
      <c r="AY142" s="220" t="s">
        <v>159</v>
      </c>
    </row>
    <row r="143" spans="1:65" s="15" customFormat="1" x14ac:dyDescent="0.2">
      <c r="B143" s="221"/>
      <c r="C143" s="222"/>
      <c r="D143" s="201" t="s">
        <v>170</v>
      </c>
      <c r="E143" s="223" t="s">
        <v>19</v>
      </c>
      <c r="F143" s="224" t="s">
        <v>185</v>
      </c>
      <c r="G143" s="222"/>
      <c r="H143" s="225">
        <v>46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170</v>
      </c>
      <c r="AU143" s="231" t="s">
        <v>84</v>
      </c>
      <c r="AV143" s="15" t="s">
        <v>166</v>
      </c>
      <c r="AW143" s="15" t="s">
        <v>35</v>
      </c>
      <c r="AX143" s="15" t="s">
        <v>82</v>
      </c>
      <c r="AY143" s="231" t="s">
        <v>159</v>
      </c>
    </row>
    <row r="144" spans="1:65" s="2" customFormat="1" ht="24.2" customHeight="1" x14ac:dyDescent="0.2">
      <c r="A144" s="37"/>
      <c r="B144" s="38"/>
      <c r="C144" s="181" t="s">
        <v>308</v>
      </c>
      <c r="D144" s="181" t="s">
        <v>161</v>
      </c>
      <c r="E144" s="182" t="s">
        <v>1474</v>
      </c>
      <c r="F144" s="183" t="s">
        <v>1475</v>
      </c>
      <c r="G144" s="184" t="s">
        <v>265</v>
      </c>
      <c r="H144" s="185">
        <v>50</v>
      </c>
      <c r="I144" s="186"/>
      <c r="J144" s="187">
        <f>ROUND(I144*H144,2)</f>
        <v>0</v>
      </c>
      <c r="K144" s="183" t="s">
        <v>165</v>
      </c>
      <c r="L144" s="42"/>
      <c r="M144" s="188" t="s">
        <v>19</v>
      </c>
      <c r="N144" s="189" t="s">
        <v>46</v>
      </c>
      <c r="O144" s="67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269</v>
      </c>
      <c r="AT144" s="192" t="s">
        <v>161</v>
      </c>
      <c r="AU144" s="192" t="s">
        <v>84</v>
      </c>
      <c r="AY144" s="20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0" t="s">
        <v>82</v>
      </c>
      <c r="BK144" s="193">
        <f>ROUND(I144*H144,2)</f>
        <v>0</v>
      </c>
      <c r="BL144" s="20" t="s">
        <v>269</v>
      </c>
      <c r="BM144" s="192" t="s">
        <v>1003</v>
      </c>
    </row>
    <row r="145" spans="1:65" s="2" customFormat="1" x14ac:dyDescent="0.2">
      <c r="A145" s="37"/>
      <c r="B145" s="38"/>
      <c r="C145" s="39"/>
      <c r="D145" s="194" t="s">
        <v>168</v>
      </c>
      <c r="E145" s="39"/>
      <c r="F145" s="195" t="s">
        <v>1476</v>
      </c>
      <c r="G145" s="39"/>
      <c r="H145" s="39"/>
      <c r="I145" s="196"/>
      <c r="J145" s="39"/>
      <c r="K145" s="39"/>
      <c r="L145" s="42"/>
      <c r="M145" s="197"/>
      <c r="N145" s="198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168</v>
      </c>
      <c r="AU145" s="20" t="s">
        <v>84</v>
      </c>
    </row>
    <row r="146" spans="1:65" s="2" customFormat="1" ht="16.5" customHeight="1" x14ac:dyDescent="0.2">
      <c r="A146" s="37"/>
      <c r="B146" s="38"/>
      <c r="C146" s="232" t="s">
        <v>314</v>
      </c>
      <c r="D146" s="232" t="s">
        <v>226</v>
      </c>
      <c r="E146" s="233" t="s">
        <v>1477</v>
      </c>
      <c r="F146" s="234" t="s">
        <v>1478</v>
      </c>
      <c r="G146" s="235" t="s">
        <v>265</v>
      </c>
      <c r="H146" s="236">
        <v>46</v>
      </c>
      <c r="I146" s="237"/>
      <c r="J146" s="238">
        <f>ROUND(I146*H146,2)</f>
        <v>0</v>
      </c>
      <c r="K146" s="234" t="s">
        <v>165</v>
      </c>
      <c r="L146" s="239"/>
      <c r="M146" s="240" t="s">
        <v>19</v>
      </c>
      <c r="N146" s="241" t="s">
        <v>46</v>
      </c>
      <c r="O146" s="6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344</v>
      </c>
      <c r="AT146" s="192" t="s">
        <v>226</v>
      </c>
      <c r="AU146" s="192" t="s">
        <v>84</v>
      </c>
      <c r="AY146" s="20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82</v>
      </c>
      <c r="BK146" s="193">
        <f>ROUND(I146*H146,2)</f>
        <v>0</v>
      </c>
      <c r="BL146" s="20" t="s">
        <v>269</v>
      </c>
      <c r="BM146" s="192" t="s">
        <v>1015</v>
      </c>
    </row>
    <row r="147" spans="1:65" s="14" customFormat="1" x14ac:dyDescent="0.2">
      <c r="B147" s="210"/>
      <c r="C147" s="211"/>
      <c r="D147" s="201" t="s">
        <v>170</v>
      </c>
      <c r="E147" s="212" t="s">
        <v>19</v>
      </c>
      <c r="F147" s="213" t="s">
        <v>1456</v>
      </c>
      <c r="G147" s="211"/>
      <c r="H147" s="214">
        <v>46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170</v>
      </c>
      <c r="AU147" s="220" t="s">
        <v>84</v>
      </c>
      <c r="AV147" s="14" t="s">
        <v>84</v>
      </c>
      <c r="AW147" s="14" t="s">
        <v>35</v>
      </c>
      <c r="AX147" s="14" t="s">
        <v>75</v>
      </c>
      <c r="AY147" s="220" t="s">
        <v>159</v>
      </c>
    </row>
    <row r="148" spans="1:65" s="15" customFormat="1" x14ac:dyDescent="0.2">
      <c r="B148" s="221"/>
      <c r="C148" s="222"/>
      <c r="D148" s="201" t="s">
        <v>170</v>
      </c>
      <c r="E148" s="223" t="s">
        <v>19</v>
      </c>
      <c r="F148" s="224" t="s">
        <v>185</v>
      </c>
      <c r="G148" s="222"/>
      <c r="H148" s="225">
        <v>46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170</v>
      </c>
      <c r="AU148" s="231" t="s">
        <v>84</v>
      </c>
      <c r="AV148" s="15" t="s">
        <v>166</v>
      </c>
      <c r="AW148" s="15" t="s">
        <v>35</v>
      </c>
      <c r="AX148" s="15" t="s">
        <v>82</v>
      </c>
      <c r="AY148" s="231" t="s">
        <v>159</v>
      </c>
    </row>
    <row r="149" spans="1:65" s="2" customFormat="1" ht="16.5" customHeight="1" x14ac:dyDescent="0.2">
      <c r="A149" s="37"/>
      <c r="B149" s="38"/>
      <c r="C149" s="232" t="s">
        <v>319</v>
      </c>
      <c r="D149" s="232" t="s">
        <v>226</v>
      </c>
      <c r="E149" s="233" t="s">
        <v>526</v>
      </c>
      <c r="F149" s="234" t="s">
        <v>527</v>
      </c>
      <c r="G149" s="235" t="s">
        <v>265</v>
      </c>
      <c r="H149" s="236">
        <v>11.5</v>
      </c>
      <c r="I149" s="237"/>
      <c r="J149" s="238">
        <f>ROUND(I149*H149,2)</f>
        <v>0</v>
      </c>
      <c r="K149" s="234" t="s">
        <v>19</v>
      </c>
      <c r="L149" s="239"/>
      <c r="M149" s="240" t="s">
        <v>19</v>
      </c>
      <c r="N149" s="241" t="s">
        <v>46</v>
      </c>
      <c r="O149" s="6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344</v>
      </c>
      <c r="AT149" s="192" t="s">
        <v>226</v>
      </c>
      <c r="AU149" s="192" t="s">
        <v>84</v>
      </c>
      <c r="AY149" s="20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20" t="s">
        <v>82</v>
      </c>
      <c r="BK149" s="193">
        <f>ROUND(I149*H149,2)</f>
        <v>0</v>
      </c>
      <c r="BL149" s="20" t="s">
        <v>269</v>
      </c>
      <c r="BM149" s="192" t="s">
        <v>1027</v>
      </c>
    </row>
    <row r="150" spans="1:65" s="14" customFormat="1" x14ac:dyDescent="0.2">
      <c r="B150" s="210"/>
      <c r="C150" s="211"/>
      <c r="D150" s="201" t="s">
        <v>170</v>
      </c>
      <c r="E150" s="212" t="s">
        <v>19</v>
      </c>
      <c r="F150" s="213" t="s">
        <v>1479</v>
      </c>
      <c r="G150" s="211"/>
      <c r="H150" s="214">
        <v>11.5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170</v>
      </c>
      <c r="AU150" s="220" t="s">
        <v>84</v>
      </c>
      <c r="AV150" s="14" t="s">
        <v>84</v>
      </c>
      <c r="AW150" s="14" t="s">
        <v>35</v>
      </c>
      <c r="AX150" s="14" t="s">
        <v>75</v>
      </c>
      <c r="AY150" s="220" t="s">
        <v>159</v>
      </c>
    </row>
    <row r="151" spans="1:65" s="15" customFormat="1" x14ac:dyDescent="0.2">
      <c r="B151" s="221"/>
      <c r="C151" s="222"/>
      <c r="D151" s="201" t="s">
        <v>170</v>
      </c>
      <c r="E151" s="223" t="s">
        <v>19</v>
      </c>
      <c r="F151" s="224" t="s">
        <v>185</v>
      </c>
      <c r="G151" s="222"/>
      <c r="H151" s="225">
        <v>11.5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170</v>
      </c>
      <c r="AU151" s="231" t="s">
        <v>84</v>
      </c>
      <c r="AV151" s="15" t="s">
        <v>166</v>
      </c>
      <c r="AW151" s="15" t="s">
        <v>35</v>
      </c>
      <c r="AX151" s="15" t="s">
        <v>82</v>
      </c>
      <c r="AY151" s="231" t="s">
        <v>159</v>
      </c>
    </row>
    <row r="152" spans="1:65" s="2" customFormat="1" ht="24.2" customHeight="1" x14ac:dyDescent="0.2">
      <c r="A152" s="37"/>
      <c r="B152" s="38"/>
      <c r="C152" s="181" t="s">
        <v>326</v>
      </c>
      <c r="D152" s="181" t="s">
        <v>161</v>
      </c>
      <c r="E152" s="182" t="s">
        <v>1480</v>
      </c>
      <c r="F152" s="183" t="s">
        <v>1481</v>
      </c>
      <c r="G152" s="184" t="s">
        <v>265</v>
      </c>
      <c r="H152" s="185">
        <v>27</v>
      </c>
      <c r="I152" s="186"/>
      <c r="J152" s="187">
        <f>ROUND(I152*H152,2)</f>
        <v>0</v>
      </c>
      <c r="K152" s="183" t="s">
        <v>165</v>
      </c>
      <c r="L152" s="42"/>
      <c r="M152" s="188" t="s">
        <v>19</v>
      </c>
      <c r="N152" s="189" t="s">
        <v>46</v>
      </c>
      <c r="O152" s="6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269</v>
      </c>
      <c r="AT152" s="192" t="s">
        <v>161</v>
      </c>
      <c r="AU152" s="192" t="s">
        <v>84</v>
      </c>
      <c r="AY152" s="20" t="s">
        <v>159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20" t="s">
        <v>82</v>
      </c>
      <c r="BK152" s="193">
        <f>ROUND(I152*H152,2)</f>
        <v>0</v>
      </c>
      <c r="BL152" s="20" t="s">
        <v>269</v>
      </c>
      <c r="BM152" s="192" t="s">
        <v>937</v>
      </c>
    </row>
    <row r="153" spans="1:65" s="2" customFormat="1" x14ac:dyDescent="0.2">
      <c r="A153" s="37"/>
      <c r="B153" s="38"/>
      <c r="C153" s="39"/>
      <c r="D153" s="194" t="s">
        <v>168</v>
      </c>
      <c r="E153" s="39"/>
      <c r="F153" s="195" t="s">
        <v>1482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168</v>
      </c>
      <c r="AU153" s="20" t="s">
        <v>84</v>
      </c>
    </row>
    <row r="154" spans="1:65" s="2" customFormat="1" ht="16.5" customHeight="1" x14ac:dyDescent="0.2">
      <c r="A154" s="37"/>
      <c r="B154" s="38"/>
      <c r="C154" s="232" t="s">
        <v>335</v>
      </c>
      <c r="D154" s="232" t="s">
        <v>226</v>
      </c>
      <c r="E154" s="233" t="s">
        <v>1483</v>
      </c>
      <c r="F154" s="234" t="s">
        <v>1484</v>
      </c>
      <c r="G154" s="235" t="s">
        <v>265</v>
      </c>
      <c r="H154" s="236">
        <v>31.05</v>
      </c>
      <c r="I154" s="237"/>
      <c r="J154" s="238">
        <f>ROUND(I154*H154,2)</f>
        <v>0</v>
      </c>
      <c r="K154" s="234" t="s">
        <v>165</v>
      </c>
      <c r="L154" s="239"/>
      <c r="M154" s="240" t="s">
        <v>19</v>
      </c>
      <c r="N154" s="241" t="s">
        <v>46</v>
      </c>
      <c r="O154" s="6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344</v>
      </c>
      <c r="AT154" s="192" t="s">
        <v>226</v>
      </c>
      <c r="AU154" s="192" t="s">
        <v>84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269</v>
      </c>
      <c r="BM154" s="192" t="s">
        <v>880</v>
      </c>
    </row>
    <row r="155" spans="1:65" s="14" customFormat="1" x14ac:dyDescent="0.2">
      <c r="B155" s="210"/>
      <c r="C155" s="211"/>
      <c r="D155" s="201" t="s">
        <v>170</v>
      </c>
      <c r="E155" s="212" t="s">
        <v>19</v>
      </c>
      <c r="F155" s="213" t="s">
        <v>1485</v>
      </c>
      <c r="G155" s="211"/>
      <c r="H155" s="214">
        <v>31.05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170</v>
      </c>
      <c r="AU155" s="220" t="s">
        <v>84</v>
      </c>
      <c r="AV155" s="14" t="s">
        <v>84</v>
      </c>
      <c r="AW155" s="14" t="s">
        <v>35</v>
      </c>
      <c r="AX155" s="14" t="s">
        <v>75</v>
      </c>
      <c r="AY155" s="220" t="s">
        <v>159</v>
      </c>
    </row>
    <row r="156" spans="1:65" s="15" customFormat="1" x14ac:dyDescent="0.2">
      <c r="B156" s="221"/>
      <c r="C156" s="222"/>
      <c r="D156" s="201" t="s">
        <v>170</v>
      </c>
      <c r="E156" s="223" t="s">
        <v>19</v>
      </c>
      <c r="F156" s="224" t="s">
        <v>185</v>
      </c>
      <c r="G156" s="222"/>
      <c r="H156" s="225">
        <v>31.05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170</v>
      </c>
      <c r="AU156" s="231" t="s">
        <v>84</v>
      </c>
      <c r="AV156" s="15" t="s">
        <v>166</v>
      </c>
      <c r="AW156" s="15" t="s">
        <v>35</v>
      </c>
      <c r="AX156" s="15" t="s">
        <v>82</v>
      </c>
      <c r="AY156" s="231" t="s">
        <v>159</v>
      </c>
    </row>
    <row r="157" spans="1:65" s="2" customFormat="1" ht="21.75" customHeight="1" x14ac:dyDescent="0.2">
      <c r="A157" s="37"/>
      <c r="B157" s="38"/>
      <c r="C157" s="181" t="s">
        <v>341</v>
      </c>
      <c r="D157" s="181" t="s">
        <v>161</v>
      </c>
      <c r="E157" s="182" t="s">
        <v>1486</v>
      </c>
      <c r="F157" s="183" t="s">
        <v>1487</v>
      </c>
      <c r="G157" s="184" t="s">
        <v>364</v>
      </c>
      <c r="H157" s="185">
        <v>1</v>
      </c>
      <c r="I157" s="186"/>
      <c r="J157" s="187">
        <f>ROUND(I157*H157,2)</f>
        <v>0</v>
      </c>
      <c r="K157" s="183" t="s">
        <v>165</v>
      </c>
      <c r="L157" s="42"/>
      <c r="M157" s="188" t="s">
        <v>19</v>
      </c>
      <c r="N157" s="189" t="s">
        <v>46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269</v>
      </c>
      <c r="AT157" s="192" t="s">
        <v>161</v>
      </c>
      <c r="AU157" s="192" t="s">
        <v>84</v>
      </c>
      <c r="AY157" s="20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82</v>
      </c>
      <c r="BK157" s="193">
        <f>ROUND(I157*H157,2)</f>
        <v>0</v>
      </c>
      <c r="BL157" s="20" t="s">
        <v>269</v>
      </c>
      <c r="BM157" s="192" t="s">
        <v>1041</v>
      </c>
    </row>
    <row r="158" spans="1:65" s="2" customFormat="1" x14ac:dyDescent="0.2">
      <c r="A158" s="37"/>
      <c r="B158" s="38"/>
      <c r="C158" s="39"/>
      <c r="D158" s="194" t="s">
        <v>168</v>
      </c>
      <c r="E158" s="39"/>
      <c r="F158" s="195" t="s">
        <v>1488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168</v>
      </c>
      <c r="AU158" s="20" t="s">
        <v>84</v>
      </c>
    </row>
    <row r="159" spans="1:65" s="2" customFormat="1" ht="16.5" customHeight="1" x14ac:dyDescent="0.2">
      <c r="A159" s="37"/>
      <c r="B159" s="38"/>
      <c r="C159" s="232" t="s">
        <v>347</v>
      </c>
      <c r="D159" s="232" t="s">
        <v>226</v>
      </c>
      <c r="E159" s="233" t="s">
        <v>1489</v>
      </c>
      <c r="F159" s="234" t="s">
        <v>1490</v>
      </c>
      <c r="G159" s="235" t="s">
        <v>19</v>
      </c>
      <c r="H159" s="236">
        <v>1</v>
      </c>
      <c r="I159" s="237"/>
      <c r="J159" s="238">
        <f>ROUND(I159*H159,2)</f>
        <v>0</v>
      </c>
      <c r="K159" s="234" t="s">
        <v>19</v>
      </c>
      <c r="L159" s="239"/>
      <c r="M159" s="240" t="s">
        <v>19</v>
      </c>
      <c r="N159" s="241" t="s">
        <v>46</v>
      </c>
      <c r="O159" s="6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344</v>
      </c>
      <c r="AT159" s="192" t="s">
        <v>226</v>
      </c>
      <c r="AU159" s="192" t="s">
        <v>84</v>
      </c>
      <c r="AY159" s="20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82</v>
      </c>
      <c r="BK159" s="193">
        <f>ROUND(I159*H159,2)</f>
        <v>0</v>
      </c>
      <c r="BL159" s="20" t="s">
        <v>269</v>
      </c>
      <c r="BM159" s="192" t="s">
        <v>1047</v>
      </c>
    </row>
    <row r="160" spans="1:65" s="2" customFormat="1" ht="21.75" customHeight="1" x14ac:dyDescent="0.2">
      <c r="A160" s="37"/>
      <c r="B160" s="38"/>
      <c r="C160" s="181" t="s">
        <v>352</v>
      </c>
      <c r="D160" s="181" t="s">
        <v>161</v>
      </c>
      <c r="E160" s="182" t="s">
        <v>1491</v>
      </c>
      <c r="F160" s="183" t="s">
        <v>1492</v>
      </c>
      <c r="G160" s="184" t="s">
        <v>364</v>
      </c>
      <c r="H160" s="185">
        <v>1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269</v>
      </c>
      <c r="AT160" s="192" t="s">
        <v>161</v>
      </c>
      <c r="AU160" s="192" t="s">
        <v>84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269</v>
      </c>
      <c r="BM160" s="192" t="s">
        <v>1056</v>
      </c>
    </row>
    <row r="161" spans="1:65" s="2" customFormat="1" x14ac:dyDescent="0.2">
      <c r="A161" s="37"/>
      <c r="B161" s="38"/>
      <c r="C161" s="39"/>
      <c r="D161" s="194" t="s">
        <v>168</v>
      </c>
      <c r="E161" s="39"/>
      <c r="F161" s="195" t="s">
        <v>1493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84</v>
      </c>
    </row>
    <row r="162" spans="1:65" s="2" customFormat="1" ht="16.5" customHeight="1" x14ac:dyDescent="0.2">
      <c r="A162" s="37"/>
      <c r="B162" s="38"/>
      <c r="C162" s="232" t="s">
        <v>357</v>
      </c>
      <c r="D162" s="232" t="s">
        <v>226</v>
      </c>
      <c r="E162" s="233" t="s">
        <v>1494</v>
      </c>
      <c r="F162" s="234" t="s">
        <v>1495</v>
      </c>
      <c r="G162" s="235" t="s">
        <v>364</v>
      </c>
      <c r="H162" s="236">
        <v>1</v>
      </c>
      <c r="I162" s="237"/>
      <c r="J162" s="238">
        <f>ROUND(I162*H162,2)</f>
        <v>0</v>
      </c>
      <c r="K162" s="234" t="s">
        <v>165</v>
      </c>
      <c r="L162" s="239"/>
      <c r="M162" s="240" t="s">
        <v>19</v>
      </c>
      <c r="N162" s="241" t="s">
        <v>46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344</v>
      </c>
      <c r="AT162" s="192" t="s">
        <v>226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269</v>
      </c>
      <c r="BM162" s="192" t="s">
        <v>1064</v>
      </c>
    </row>
    <row r="163" spans="1:65" s="2" customFormat="1" ht="24.2" customHeight="1" x14ac:dyDescent="0.2">
      <c r="A163" s="37"/>
      <c r="B163" s="38"/>
      <c r="C163" s="181" t="s">
        <v>344</v>
      </c>
      <c r="D163" s="181" t="s">
        <v>161</v>
      </c>
      <c r="E163" s="182" t="s">
        <v>1496</v>
      </c>
      <c r="F163" s="183" t="s">
        <v>1497</v>
      </c>
      <c r="G163" s="184" t="s">
        <v>364</v>
      </c>
      <c r="H163" s="185">
        <v>1</v>
      </c>
      <c r="I163" s="186"/>
      <c r="J163" s="187">
        <f>ROUND(I163*H163,2)</f>
        <v>0</v>
      </c>
      <c r="K163" s="183" t="s">
        <v>165</v>
      </c>
      <c r="L163" s="42"/>
      <c r="M163" s="188" t="s">
        <v>19</v>
      </c>
      <c r="N163" s="189" t="s">
        <v>46</v>
      </c>
      <c r="O163" s="6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269</v>
      </c>
      <c r="AT163" s="192" t="s">
        <v>161</v>
      </c>
      <c r="AU163" s="192" t="s">
        <v>84</v>
      </c>
      <c r="AY163" s="20" t="s">
        <v>159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82</v>
      </c>
      <c r="BK163" s="193">
        <f>ROUND(I163*H163,2)</f>
        <v>0</v>
      </c>
      <c r="BL163" s="20" t="s">
        <v>269</v>
      </c>
      <c r="BM163" s="192" t="s">
        <v>440</v>
      </c>
    </row>
    <row r="164" spans="1:65" s="2" customFormat="1" x14ac:dyDescent="0.2">
      <c r="A164" s="37"/>
      <c r="B164" s="38"/>
      <c r="C164" s="39"/>
      <c r="D164" s="194" t="s">
        <v>168</v>
      </c>
      <c r="E164" s="39"/>
      <c r="F164" s="195" t="s">
        <v>1498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168</v>
      </c>
      <c r="AU164" s="20" t="s">
        <v>84</v>
      </c>
    </row>
    <row r="165" spans="1:65" s="2" customFormat="1" ht="16.5" customHeight="1" x14ac:dyDescent="0.2">
      <c r="A165" s="37"/>
      <c r="B165" s="38"/>
      <c r="C165" s="232" t="s">
        <v>368</v>
      </c>
      <c r="D165" s="232" t="s">
        <v>226</v>
      </c>
      <c r="E165" s="233" t="s">
        <v>1499</v>
      </c>
      <c r="F165" s="234" t="s">
        <v>1500</v>
      </c>
      <c r="G165" s="235" t="s">
        <v>364</v>
      </c>
      <c r="H165" s="236">
        <v>1</v>
      </c>
      <c r="I165" s="237"/>
      <c r="J165" s="238">
        <f>ROUND(I165*H165,2)</f>
        <v>0</v>
      </c>
      <c r="K165" s="234" t="s">
        <v>19</v>
      </c>
      <c r="L165" s="239"/>
      <c r="M165" s="240" t="s">
        <v>19</v>
      </c>
      <c r="N165" s="241" t="s">
        <v>46</v>
      </c>
      <c r="O165" s="6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344</v>
      </c>
      <c r="AT165" s="192" t="s">
        <v>226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269</v>
      </c>
      <c r="BM165" s="192" t="s">
        <v>1076</v>
      </c>
    </row>
    <row r="166" spans="1:65" s="2" customFormat="1" ht="24.2" customHeight="1" x14ac:dyDescent="0.2">
      <c r="A166" s="37"/>
      <c r="B166" s="38"/>
      <c r="C166" s="181" t="s">
        <v>371</v>
      </c>
      <c r="D166" s="181" t="s">
        <v>161</v>
      </c>
      <c r="E166" s="182" t="s">
        <v>1501</v>
      </c>
      <c r="F166" s="183" t="s">
        <v>1502</v>
      </c>
      <c r="G166" s="184" t="s">
        <v>364</v>
      </c>
      <c r="H166" s="185">
        <v>4</v>
      </c>
      <c r="I166" s="186"/>
      <c r="J166" s="187">
        <f>ROUND(I166*H166,2)</f>
        <v>0</v>
      </c>
      <c r="K166" s="183" t="s">
        <v>165</v>
      </c>
      <c r="L166" s="42"/>
      <c r="M166" s="188" t="s">
        <v>19</v>
      </c>
      <c r="N166" s="189" t="s">
        <v>46</v>
      </c>
      <c r="O166" s="67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269</v>
      </c>
      <c r="AT166" s="192" t="s">
        <v>161</v>
      </c>
      <c r="AU166" s="192" t="s">
        <v>84</v>
      </c>
      <c r="AY166" s="20" t="s">
        <v>159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20" t="s">
        <v>82</v>
      </c>
      <c r="BK166" s="193">
        <f>ROUND(I166*H166,2)</f>
        <v>0</v>
      </c>
      <c r="BL166" s="20" t="s">
        <v>269</v>
      </c>
      <c r="BM166" s="192" t="s">
        <v>1084</v>
      </c>
    </row>
    <row r="167" spans="1:65" s="2" customFormat="1" x14ac:dyDescent="0.2">
      <c r="A167" s="37"/>
      <c r="B167" s="38"/>
      <c r="C167" s="39"/>
      <c r="D167" s="194" t="s">
        <v>168</v>
      </c>
      <c r="E167" s="39"/>
      <c r="F167" s="195" t="s">
        <v>1503</v>
      </c>
      <c r="G167" s="39"/>
      <c r="H167" s="39"/>
      <c r="I167" s="196"/>
      <c r="J167" s="39"/>
      <c r="K167" s="39"/>
      <c r="L167" s="42"/>
      <c r="M167" s="197"/>
      <c r="N167" s="198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168</v>
      </c>
      <c r="AU167" s="20" t="s">
        <v>84</v>
      </c>
    </row>
    <row r="168" spans="1:65" s="2" customFormat="1" ht="16.5" customHeight="1" x14ac:dyDescent="0.2">
      <c r="A168" s="37"/>
      <c r="B168" s="38"/>
      <c r="C168" s="232" t="s">
        <v>378</v>
      </c>
      <c r="D168" s="232" t="s">
        <v>226</v>
      </c>
      <c r="E168" s="233" t="s">
        <v>1504</v>
      </c>
      <c r="F168" s="234" t="s">
        <v>1505</v>
      </c>
      <c r="G168" s="235" t="s">
        <v>364</v>
      </c>
      <c r="H168" s="236">
        <v>4</v>
      </c>
      <c r="I168" s="237"/>
      <c r="J168" s="238">
        <f>ROUND(I168*H168,2)</f>
        <v>0</v>
      </c>
      <c r="K168" s="234" t="s">
        <v>165</v>
      </c>
      <c r="L168" s="239"/>
      <c r="M168" s="240" t="s">
        <v>19</v>
      </c>
      <c r="N168" s="241" t="s">
        <v>46</v>
      </c>
      <c r="O168" s="67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344</v>
      </c>
      <c r="AT168" s="192" t="s">
        <v>226</v>
      </c>
      <c r="AU168" s="192" t="s">
        <v>84</v>
      </c>
      <c r="AY168" s="20" t="s">
        <v>159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20" t="s">
        <v>82</v>
      </c>
      <c r="BK168" s="193">
        <f>ROUND(I168*H168,2)</f>
        <v>0</v>
      </c>
      <c r="BL168" s="20" t="s">
        <v>269</v>
      </c>
      <c r="BM168" s="192" t="s">
        <v>1088</v>
      </c>
    </row>
    <row r="169" spans="1:65" s="2" customFormat="1" ht="21.75" customHeight="1" x14ac:dyDescent="0.2">
      <c r="A169" s="37"/>
      <c r="B169" s="38"/>
      <c r="C169" s="181" t="s">
        <v>384</v>
      </c>
      <c r="D169" s="181" t="s">
        <v>161</v>
      </c>
      <c r="E169" s="182" t="s">
        <v>1506</v>
      </c>
      <c r="F169" s="183" t="s">
        <v>1507</v>
      </c>
      <c r="G169" s="184" t="s">
        <v>364</v>
      </c>
      <c r="H169" s="185">
        <v>3</v>
      </c>
      <c r="I169" s="186"/>
      <c r="J169" s="187">
        <f>ROUND(I169*H169,2)</f>
        <v>0</v>
      </c>
      <c r="K169" s="183" t="s">
        <v>165</v>
      </c>
      <c r="L169" s="42"/>
      <c r="M169" s="188" t="s">
        <v>19</v>
      </c>
      <c r="N169" s="189" t="s">
        <v>46</v>
      </c>
      <c r="O169" s="67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269</v>
      </c>
      <c r="AT169" s="192" t="s">
        <v>161</v>
      </c>
      <c r="AU169" s="192" t="s">
        <v>84</v>
      </c>
      <c r="AY169" s="20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20" t="s">
        <v>82</v>
      </c>
      <c r="BK169" s="193">
        <f>ROUND(I169*H169,2)</f>
        <v>0</v>
      </c>
      <c r="BL169" s="20" t="s">
        <v>269</v>
      </c>
      <c r="BM169" s="192" t="s">
        <v>942</v>
      </c>
    </row>
    <row r="170" spans="1:65" s="2" customFormat="1" x14ac:dyDescent="0.2">
      <c r="A170" s="37"/>
      <c r="B170" s="38"/>
      <c r="C170" s="39"/>
      <c r="D170" s="194" t="s">
        <v>168</v>
      </c>
      <c r="E170" s="39"/>
      <c r="F170" s="195" t="s">
        <v>1508</v>
      </c>
      <c r="G170" s="39"/>
      <c r="H170" s="39"/>
      <c r="I170" s="196"/>
      <c r="J170" s="39"/>
      <c r="K170" s="39"/>
      <c r="L170" s="42"/>
      <c r="M170" s="197"/>
      <c r="N170" s="198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168</v>
      </c>
      <c r="AU170" s="20" t="s">
        <v>84</v>
      </c>
    </row>
    <row r="171" spans="1:65" s="2" customFormat="1" ht="16.5" customHeight="1" x14ac:dyDescent="0.2">
      <c r="A171" s="37"/>
      <c r="B171" s="38"/>
      <c r="C171" s="232" t="s">
        <v>391</v>
      </c>
      <c r="D171" s="232" t="s">
        <v>226</v>
      </c>
      <c r="E171" s="233" t="s">
        <v>1509</v>
      </c>
      <c r="F171" s="234" t="s">
        <v>1510</v>
      </c>
      <c r="G171" s="235" t="s">
        <v>364</v>
      </c>
      <c r="H171" s="236">
        <v>3</v>
      </c>
      <c r="I171" s="237"/>
      <c r="J171" s="238">
        <f>ROUND(I171*H171,2)</f>
        <v>0</v>
      </c>
      <c r="K171" s="234" t="s">
        <v>165</v>
      </c>
      <c r="L171" s="239"/>
      <c r="M171" s="240" t="s">
        <v>19</v>
      </c>
      <c r="N171" s="241" t="s">
        <v>46</v>
      </c>
      <c r="O171" s="67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344</v>
      </c>
      <c r="AT171" s="192" t="s">
        <v>226</v>
      </c>
      <c r="AU171" s="192" t="s">
        <v>84</v>
      </c>
      <c r="AY171" s="20" t="s">
        <v>159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0" t="s">
        <v>82</v>
      </c>
      <c r="BK171" s="193">
        <f>ROUND(I171*H171,2)</f>
        <v>0</v>
      </c>
      <c r="BL171" s="20" t="s">
        <v>269</v>
      </c>
      <c r="BM171" s="192" t="s">
        <v>1030</v>
      </c>
    </row>
    <row r="172" spans="1:65" s="2" customFormat="1" ht="24.2" customHeight="1" x14ac:dyDescent="0.2">
      <c r="A172" s="37"/>
      <c r="B172" s="38"/>
      <c r="C172" s="181" t="s">
        <v>553</v>
      </c>
      <c r="D172" s="181" t="s">
        <v>161</v>
      </c>
      <c r="E172" s="182" t="s">
        <v>1511</v>
      </c>
      <c r="F172" s="183" t="s">
        <v>1512</v>
      </c>
      <c r="G172" s="184" t="s">
        <v>364</v>
      </c>
      <c r="H172" s="185">
        <v>2</v>
      </c>
      <c r="I172" s="186"/>
      <c r="J172" s="187">
        <f>ROUND(I172*H172,2)</f>
        <v>0</v>
      </c>
      <c r="K172" s="183" t="s">
        <v>165</v>
      </c>
      <c r="L172" s="42"/>
      <c r="M172" s="188" t="s">
        <v>19</v>
      </c>
      <c r="N172" s="189" t="s">
        <v>46</v>
      </c>
      <c r="O172" s="6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269</v>
      </c>
      <c r="AT172" s="192" t="s">
        <v>161</v>
      </c>
      <c r="AU172" s="192" t="s">
        <v>84</v>
      </c>
      <c r="AY172" s="20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82</v>
      </c>
      <c r="BK172" s="193">
        <f>ROUND(I172*H172,2)</f>
        <v>0</v>
      </c>
      <c r="BL172" s="20" t="s">
        <v>269</v>
      </c>
      <c r="BM172" s="192" t="s">
        <v>1098</v>
      </c>
    </row>
    <row r="173" spans="1:65" s="2" customFormat="1" x14ac:dyDescent="0.2">
      <c r="A173" s="37"/>
      <c r="B173" s="38"/>
      <c r="C173" s="39"/>
      <c r="D173" s="194" t="s">
        <v>168</v>
      </c>
      <c r="E173" s="39"/>
      <c r="F173" s="195" t="s">
        <v>1513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168</v>
      </c>
      <c r="AU173" s="20" t="s">
        <v>84</v>
      </c>
    </row>
    <row r="174" spans="1:65" s="2" customFormat="1" ht="16.5" customHeight="1" x14ac:dyDescent="0.2">
      <c r="A174" s="37"/>
      <c r="B174" s="38"/>
      <c r="C174" s="232" t="s">
        <v>755</v>
      </c>
      <c r="D174" s="232" t="s">
        <v>226</v>
      </c>
      <c r="E174" s="233" t="s">
        <v>1514</v>
      </c>
      <c r="F174" s="234" t="s">
        <v>1515</v>
      </c>
      <c r="G174" s="235" t="s">
        <v>364</v>
      </c>
      <c r="H174" s="236">
        <v>2</v>
      </c>
      <c r="I174" s="237"/>
      <c r="J174" s="238">
        <f>ROUND(I174*H174,2)</f>
        <v>0</v>
      </c>
      <c r="K174" s="234" t="s">
        <v>165</v>
      </c>
      <c r="L174" s="239"/>
      <c r="M174" s="240" t="s">
        <v>19</v>
      </c>
      <c r="N174" s="241" t="s">
        <v>46</v>
      </c>
      <c r="O174" s="67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344</v>
      </c>
      <c r="AT174" s="192" t="s">
        <v>226</v>
      </c>
      <c r="AU174" s="192" t="s">
        <v>84</v>
      </c>
      <c r="AY174" s="20" t="s">
        <v>159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20" t="s">
        <v>82</v>
      </c>
      <c r="BK174" s="193">
        <f>ROUND(I174*H174,2)</f>
        <v>0</v>
      </c>
      <c r="BL174" s="20" t="s">
        <v>269</v>
      </c>
      <c r="BM174" s="192" t="s">
        <v>1106</v>
      </c>
    </row>
    <row r="175" spans="1:65" s="2" customFormat="1" ht="24.2" customHeight="1" x14ac:dyDescent="0.2">
      <c r="A175" s="37"/>
      <c r="B175" s="38"/>
      <c r="C175" s="181" t="s">
        <v>558</v>
      </c>
      <c r="D175" s="181" t="s">
        <v>161</v>
      </c>
      <c r="E175" s="182" t="s">
        <v>1516</v>
      </c>
      <c r="F175" s="183" t="s">
        <v>1517</v>
      </c>
      <c r="G175" s="184" t="s">
        <v>364</v>
      </c>
      <c r="H175" s="185">
        <v>1</v>
      </c>
      <c r="I175" s="186"/>
      <c r="J175" s="187">
        <f>ROUND(I175*H175,2)</f>
        <v>0</v>
      </c>
      <c r="K175" s="183" t="s">
        <v>165</v>
      </c>
      <c r="L175" s="42"/>
      <c r="M175" s="188" t="s">
        <v>19</v>
      </c>
      <c r="N175" s="189" t="s">
        <v>46</v>
      </c>
      <c r="O175" s="6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269</v>
      </c>
      <c r="AT175" s="192" t="s">
        <v>161</v>
      </c>
      <c r="AU175" s="192" t="s">
        <v>84</v>
      </c>
      <c r="AY175" s="20" t="s">
        <v>159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0" t="s">
        <v>82</v>
      </c>
      <c r="BK175" s="193">
        <f>ROUND(I175*H175,2)</f>
        <v>0</v>
      </c>
      <c r="BL175" s="20" t="s">
        <v>269</v>
      </c>
      <c r="BM175" s="192" t="s">
        <v>1118</v>
      </c>
    </row>
    <row r="176" spans="1:65" s="2" customFormat="1" x14ac:dyDescent="0.2">
      <c r="A176" s="37"/>
      <c r="B176" s="38"/>
      <c r="C176" s="39"/>
      <c r="D176" s="194" t="s">
        <v>168</v>
      </c>
      <c r="E176" s="39"/>
      <c r="F176" s="195" t="s">
        <v>1518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168</v>
      </c>
      <c r="AU176" s="20" t="s">
        <v>84</v>
      </c>
    </row>
    <row r="177" spans="1:65" s="2" customFormat="1" ht="16.5" customHeight="1" x14ac:dyDescent="0.2">
      <c r="A177" s="37"/>
      <c r="B177" s="38"/>
      <c r="C177" s="232" t="s">
        <v>627</v>
      </c>
      <c r="D177" s="232" t="s">
        <v>226</v>
      </c>
      <c r="E177" s="233" t="s">
        <v>1519</v>
      </c>
      <c r="F177" s="234" t="s">
        <v>1520</v>
      </c>
      <c r="G177" s="235" t="s">
        <v>364</v>
      </c>
      <c r="H177" s="236">
        <v>1</v>
      </c>
      <c r="I177" s="237"/>
      <c r="J177" s="238">
        <f>ROUND(I177*H177,2)</f>
        <v>0</v>
      </c>
      <c r="K177" s="234" t="s">
        <v>165</v>
      </c>
      <c r="L177" s="239"/>
      <c r="M177" s="240" t="s">
        <v>19</v>
      </c>
      <c r="N177" s="241" t="s">
        <v>46</v>
      </c>
      <c r="O177" s="67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344</v>
      </c>
      <c r="AT177" s="192" t="s">
        <v>226</v>
      </c>
      <c r="AU177" s="192" t="s">
        <v>84</v>
      </c>
      <c r="AY177" s="20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0" t="s">
        <v>82</v>
      </c>
      <c r="BK177" s="193">
        <f>ROUND(I177*H177,2)</f>
        <v>0</v>
      </c>
      <c r="BL177" s="20" t="s">
        <v>269</v>
      </c>
      <c r="BM177" s="192" t="s">
        <v>1122</v>
      </c>
    </row>
    <row r="178" spans="1:65" s="2" customFormat="1" ht="16.5" customHeight="1" x14ac:dyDescent="0.2">
      <c r="A178" s="37"/>
      <c r="B178" s="38"/>
      <c r="C178" s="181" t="s">
        <v>592</v>
      </c>
      <c r="D178" s="181" t="s">
        <v>161</v>
      </c>
      <c r="E178" s="182" t="s">
        <v>1521</v>
      </c>
      <c r="F178" s="183" t="s">
        <v>1522</v>
      </c>
      <c r="G178" s="184" t="s">
        <v>364</v>
      </c>
      <c r="H178" s="185">
        <v>1</v>
      </c>
      <c r="I178" s="186"/>
      <c r="J178" s="187">
        <f>ROUND(I178*H178,2)</f>
        <v>0</v>
      </c>
      <c r="K178" s="183" t="s">
        <v>165</v>
      </c>
      <c r="L178" s="42"/>
      <c r="M178" s="188" t="s">
        <v>19</v>
      </c>
      <c r="N178" s="189" t="s">
        <v>46</v>
      </c>
      <c r="O178" s="67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269</v>
      </c>
      <c r="AT178" s="192" t="s">
        <v>161</v>
      </c>
      <c r="AU178" s="192" t="s">
        <v>84</v>
      </c>
      <c r="AY178" s="20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82</v>
      </c>
      <c r="BK178" s="193">
        <f>ROUND(I178*H178,2)</f>
        <v>0</v>
      </c>
      <c r="BL178" s="20" t="s">
        <v>269</v>
      </c>
      <c r="BM178" s="192" t="s">
        <v>1134</v>
      </c>
    </row>
    <row r="179" spans="1:65" s="2" customFormat="1" x14ac:dyDescent="0.2">
      <c r="A179" s="37"/>
      <c r="B179" s="38"/>
      <c r="C179" s="39"/>
      <c r="D179" s="194" t="s">
        <v>168</v>
      </c>
      <c r="E179" s="39"/>
      <c r="F179" s="195" t="s">
        <v>1523</v>
      </c>
      <c r="G179" s="39"/>
      <c r="H179" s="39"/>
      <c r="I179" s="196"/>
      <c r="J179" s="39"/>
      <c r="K179" s="39"/>
      <c r="L179" s="42"/>
      <c r="M179" s="197"/>
      <c r="N179" s="198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168</v>
      </c>
      <c r="AU179" s="20" t="s">
        <v>84</v>
      </c>
    </row>
    <row r="180" spans="1:65" s="2" customFormat="1" ht="24.2" customHeight="1" x14ac:dyDescent="0.2">
      <c r="A180" s="37"/>
      <c r="B180" s="38"/>
      <c r="C180" s="232" t="s">
        <v>591</v>
      </c>
      <c r="D180" s="232" t="s">
        <v>226</v>
      </c>
      <c r="E180" s="233" t="s">
        <v>1524</v>
      </c>
      <c r="F180" s="234" t="s">
        <v>1525</v>
      </c>
      <c r="G180" s="235" t="s">
        <v>364</v>
      </c>
      <c r="H180" s="236">
        <v>1</v>
      </c>
      <c r="I180" s="237"/>
      <c r="J180" s="238">
        <f>ROUND(I180*H180,2)</f>
        <v>0</v>
      </c>
      <c r="K180" s="234" t="s">
        <v>19</v>
      </c>
      <c r="L180" s="239"/>
      <c r="M180" s="240" t="s">
        <v>19</v>
      </c>
      <c r="N180" s="241" t="s">
        <v>46</v>
      </c>
      <c r="O180" s="67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2" t="s">
        <v>344</v>
      </c>
      <c r="AT180" s="192" t="s">
        <v>226</v>
      </c>
      <c r="AU180" s="192" t="s">
        <v>84</v>
      </c>
      <c r="AY180" s="20" t="s">
        <v>159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20" t="s">
        <v>82</v>
      </c>
      <c r="BK180" s="193">
        <f>ROUND(I180*H180,2)</f>
        <v>0</v>
      </c>
      <c r="BL180" s="20" t="s">
        <v>269</v>
      </c>
      <c r="BM180" s="192" t="s">
        <v>1141</v>
      </c>
    </row>
    <row r="181" spans="1:65" s="2" customFormat="1" ht="21.75" customHeight="1" x14ac:dyDescent="0.2">
      <c r="A181" s="37"/>
      <c r="B181" s="38"/>
      <c r="C181" s="181" t="s">
        <v>991</v>
      </c>
      <c r="D181" s="181" t="s">
        <v>161</v>
      </c>
      <c r="E181" s="182" t="s">
        <v>1526</v>
      </c>
      <c r="F181" s="183" t="s">
        <v>1527</v>
      </c>
      <c r="G181" s="184" t="s">
        <v>364</v>
      </c>
      <c r="H181" s="185">
        <v>6</v>
      </c>
      <c r="I181" s="186"/>
      <c r="J181" s="187">
        <f>ROUND(I181*H181,2)</f>
        <v>0</v>
      </c>
      <c r="K181" s="183" t="s">
        <v>165</v>
      </c>
      <c r="L181" s="42"/>
      <c r="M181" s="188" t="s">
        <v>19</v>
      </c>
      <c r="N181" s="189" t="s">
        <v>46</v>
      </c>
      <c r="O181" s="67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269</v>
      </c>
      <c r="AT181" s="192" t="s">
        <v>161</v>
      </c>
      <c r="AU181" s="192" t="s">
        <v>84</v>
      </c>
      <c r="AY181" s="20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82</v>
      </c>
      <c r="BK181" s="193">
        <f>ROUND(I181*H181,2)</f>
        <v>0</v>
      </c>
      <c r="BL181" s="20" t="s">
        <v>269</v>
      </c>
      <c r="BM181" s="192" t="s">
        <v>1148</v>
      </c>
    </row>
    <row r="182" spans="1:65" s="2" customFormat="1" x14ac:dyDescent="0.2">
      <c r="A182" s="37"/>
      <c r="B182" s="38"/>
      <c r="C182" s="39"/>
      <c r="D182" s="194" t="s">
        <v>168</v>
      </c>
      <c r="E182" s="39"/>
      <c r="F182" s="195" t="s">
        <v>1528</v>
      </c>
      <c r="G182" s="39"/>
      <c r="H182" s="39"/>
      <c r="I182" s="196"/>
      <c r="J182" s="39"/>
      <c r="K182" s="39"/>
      <c r="L182" s="42"/>
      <c r="M182" s="197"/>
      <c r="N182" s="19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168</v>
      </c>
      <c r="AU182" s="20" t="s">
        <v>84</v>
      </c>
    </row>
    <row r="183" spans="1:65" s="2" customFormat="1" ht="16.5" customHeight="1" x14ac:dyDescent="0.2">
      <c r="A183" s="37"/>
      <c r="B183" s="38"/>
      <c r="C183" s="232" t="s">
        <v>997</v>
      </c>
      <c r="D183" s="232" t="s">
        <v>226</v>
      </c>
      <c r="E183" s="233" t="s">
        <v>1529</v>
      </c>
      <c r="F183" s="234" t="s">
        <v>1530</v>
      </c>
      <c r="G183" s="235" t="s">
        <v>364</v>
      </c>
      <c r="H183" s="236">
        <v>6</v>
      </c>
      <c r="I183" s="237"/>
      <c r="J183" s="238">
        <f>ROUND(I183*H183,2)</f>
        <v>0</v>
      </c>
      <c r="K183" s="234" t="s">
        <v>1432</v>
      </c>
      <c r="L183" s="239"/>
      <c r="M183" s="240" t="s">
        <v>19</v>
      </c>
      <c r="N183" s="241" t="s">
        <v>46</v>
      </c>
      <c r="O183" s="67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344</v>
      </c>
      <c r="AT183" s="192" t="s">
        <v>226</v>
      </c>
      <c r="AU183" s="192" t="s">
        <v>84</v>
      </c>
      <c r="AY183" s="20" t="s">
        <v>159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82</v>
      </c>
      <c r="BK183" s="193">
        <f>ROUND(I183*H183,2)</f>
        <v>0</v>
      </c>
      <c r="BL183" s="20" t="s">
        <v>269</v>
      </c>
      <c r="BM183" s="192" t="s">
        <v>1160</v>
      </c>
    </row>
    <row r="184" spans="1:65" s="2" customFormat="1" ht="16.5" customHeight="1" x14ac:dyDescent="0.2">
      <c r="A184" s="37"/>
      <c r="B184" s="38"/>
      <c r="C184" s="232" t="s">
        <v>1003</v>
      </c>
      <c r="D184" s="232" t="s">
        <v>226</v>
      </c>
      <c r="E184" s="233" t="s">
        <v>1531</v>
      </c>
      <c r="F184" s="234" t="s">
        <v>1532</v>
      </c>
      <c r="G184" s="235" t="s">
        <v>801</v>
      </c>
      <c r="H184" s="236">
        <v>1</v>
      </c>
      <c r="I184" s="237"/>
      <c r="J184" s="238">
        <f>ROUND(I184*H184,2)</f>
        <v>0</v>
      </c>
      <c r="K184" s="234" t="s">
        <v>19</v>
      </c>
      <c r="L184" s="239"/>
      <c r="M184" s="240" t="s">
        <v>19</v>
      </c>
      <c r="N184" s="241" t="s">
        <v>46</v>
      </c>
      <c r="O184" s="67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344</v>
      </c>
      <c r="AT184" s="192" t="s">
        <v>226</v>
      </c>
      <c r="AU184" s="192" t="s">
        <v>84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269</v>
      </c>
      <c r="BM184" s="192" t="s">
        <v>1165</v>
      </c>
    </row>
    <row r="185" spans="1:65" s="2" customFormat="1" ht="16.5" customHeight="1" x14ac:dyDescent="0.2">
      <c r="A185" s="37"/>
      <c r="B185" s="38"/>
      <c r="C185" s="181" t="s">
        <v>1009</v>
      </c>
      <c r="D185" s="181" t="s">
        <v>161</v>
      </c>
      <c r="E185" s="182" t="s">
        <v>1533</v>
      </c>
      <c r="F185" s="183" t="s">
        <v>1534</v>
      </c>
      <c r="G185" s="184" t="s">
        <v>265</v>
      </c>
      <c r="H185" s="185">
        <v>70</v>
      </c>
      <c r="I185" s="186"/>
      <c r="J185" s="187">
        <f>ROUND(I185*H185,2)</f>
        <v>0</v>
      </c>
      <c r="K185" s="183" t="s">
        <v>165</v>
      </c>
      <c r="L185" s="42"/>
      <c r="M185" s="188" t="s">
        <v>19</v>
      </c>
      <c r="N185" s="189" t="s">
        <v>46</v>
      </c>
      <c r="O185" s="67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269</v>
      </c>
      <c r="AT185" s="192" t="s">
        <v>161</v>
      </c>
      <c r="AU185" s="192" t="s">
        <v>84</v>
      </c>
      <c r="AY185" s="20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82</v>
      </c>
      <c r="BK185" s="193">
        <f>ROUND(I185*H185,2)</f>
        <v>0</v>
      </c>
      <c r="BL185" s="20" t="s">
        <v>269</v>
      </c>
      <c r="BM185" s="192" t="s">
        <v>1068</v>
      </c>
    </row>
    <row r="186" spans="1:65" s="2" customFormat="1" x14ac:dyDescent="0.2">
      <c r="A186" s="37"/>
      <c r="B186" s="38"/>
      <c r="C186" s="39"/>
      <c r="D186" s="194" t="s">
        <v>168</v>
      </c>
      <c r="E186" s="39"/>
      <c r="F186" s="195" t="s">
        <v>1535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168</v>
      </c>
      <c r="AU186" s="20" t="s">
        <v>84</v>
      </c>
    </row>
    <row r="187" spans="1:65" s="2" customFormat="1" ht="16.5" customHeight="1" x14ac:dyDescent="0.2">
      <c r="A187" s="37"/>
      <c r="B187" s="38"/>
      <c r="C187" s="232" t="s">
        <v>1015</v>
      </c>
      <c r="D187" s="232" t="s">
        <v>226</v>
      </c>
      <c r="E187" s="233" t="s">
        <v>1536</v>
      </c>
      <c r="F187" s="234" t="s">
        <v>1537</v>
      </c>
      <c r="G187" s="235" t="s">
        <v>265</v>
      </c>
      <c r="H187" s="236">
        <v>50</v>
      </c>
      <c r="I187" s="237"/>
      <c r="J187" s="238">
        <f>ROUND(I187*H187,2)</f>
        <v>0</v>
      </c>
      <c r="K187" s="234" t="s">
        <v>19</v>
      </c>
      <c r="L187" s="239"/>
      <c r="M187" s="240" t="s">
        <v>19</v>
      </c>
      <c r="N187" s="241" t="s">
        <v>46</v>
      </c>
      <c r="O187" s="67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344</v>
      </c>
      <c r="AT187" s="192" t="s">
        <v>226</v>
      </c>
      <c r="AU187" s="192" t="s">
        <v>84</v>
      </c>
      <c r="AY187" s="20" t="s">
        <v>159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20" t="s">
        <v>82</v>
      </c>
      <c r="BK187" s="193">
        <f>ROUND(I187*H187,2)</f>
        <v>0</v>
      </c>
      <c r="BL187" s="20" t="s">
        <v>269</v>
      </c>
      <c r="BM187" s="192" t="s">
        <v>1181</v>
      </c>
    </row>
    <row r="188" spans="1:65" s="2" customFormat="1" ht="16.5" customHeight="1" x14ac:dyDescent="0.2">
      <c r="A188" s="37"/>
      <c r="B188" s="38"/>
      <c r="C188" s="232" t="s">
        <v>1021</v>
      </c>
      <c r="D188" s="232" t="s">
        <v>226</v>
      </c>
      <c r="E188" s="233" t="s">
        <v>1538</v>
      </c>
      <c r="F188" s="234" t="s">
        <v>1539</v>
      </c>
      <c r="G188" s="235" t="s">
        <v>265</v>
      </c>
      <c r="H188" s="236">
        <v>20</v>
      </c>
      <c r="I188" s="237"/>
      <c r="J188" s="238">
        <f>ROUND(I188*H188,2)</f>
        <v>0</v>
      </c>
      <c r="K188" s="234" t="s">
        <v>19</v>
      </c>
      <c r="L188" s="239"/>
      <c r="M188" s="240" t="s">
        <v>19</v>
      </c>
      <c r="N188" s="241" t="s">
        <v>46</v>
      </c>
      <c r="O188" s="67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344</v>
      </c>
      <c r="AT188" s="192" t="s">
        <v>226</v>
      </c>
      <c r="AU188" s="192" t="s">
        <v>84</v>
      </c>
      <c r="AY188" s="20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82</v>
      </c>
      <c r="BK188" s="193">
        <f>ROUND(I188*H188,2)</f>
        <v>0</v>
      </c>
      <c r="BL188" s="20" t="s">
        <v>269</v>
      </c>
      <c r="BM188" s="192" t="s">
        <v>1185</v>
      </c>
    </row>
    <row r="189" spans="1:65" s="2" customFormat="1" ht="16.5" customHeight="1" x14ac:dyDescent="0.2">
      <c r="A189" s="37"/>
      <c r="B189" s="38"/>
      <c r="C189" s="181" t="s">
        <v>1027</v>
      </c>
      <c r="D189" s="181" t="s">
        <v>161</v>
      </c>
      <c r="E189" s="182" t="s">
        <v>1540</v>
      </c>
      <c r="F189" s="183" t="s">
        <v>1541</v>
      </c>
      <c r="G189" s="184" t="s">
        <v>364</v>
      </c>
      <c r="H189" s="185">
        <v>30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269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269</v>
      </c>
      <c r="BM189" s="192" t="s">
        <v>1189</v>
      </c>
    </row>
    <row r="190" spans="1:65" s="2" customFormat="1" x14ac:dyDescent="0.2">
      <c r="A190" s="37"/>
      <c r="B190" s="38"/>
      <c r="C190" s="39"/>
      <c r="D190" s="194" t="s">
        <v>168</v>
      </c>
      <c r="E190" s="39"/>
      <c r="F190" s="195" t="s">
        <v>1542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2" customFormat="1" ht="16.5" customHeight="1" x14ac:dyDescent="0.2">
      <c r="A191" s="37"/>
      <c r="B191" s="38"/>
      <c r="C191" s="232" t="s">
        <v>1032</v>
      </c>
      <c r="D191" s="232" t="s">
        <v>226</v>
      </c>
      <c r="E191" s="233" t="s">
        <v>1543</v>
      </c>
      <c r="F191" s="234" t="s">
        <v>1544</v>
      </c>
      <c r="G191" s="235" t="s">
        <v>265</v>
      </c>
      <c r="H191" s="236">
        <v>12</v>
      </c>
      <c r="I191" s="237"/>
      <c r="J191" s="238">
        <f>ROUND(I191*H191,2)</f>
        <v>0</v>
      </c>
      <c r="K191" s="234" t="s">
        <v>1432</v>
      </c>
      <c r="L191" s="239"/>
      <c r="M191" s="240" t="s">
        <v>19</v>
      </c>
      <c r="N191" s="241" t="s">
        <v>46</v>
      </c>
      <c r="O191" s="6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344</v>
      </c>
      <c r="AT191" s="192" t="s">
        <v>226</v>
      </c>
      <c r="AU191" s="192" t="s">
        <v>84</v>
      </c>
      <c r="AY191" s="20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82</v>
      </c>
      <c r="BK191" s="193">
        <f>ROUND(I191*H191,2)</f>
        <v>0</v>
      </c>
      <c r="BL191" s="20" t="s">
        <v>269</v>
      </c>
      <c r="BM191" s="192" t="s">
        <v>1193</v>
      </c>
    </row>
    <row r="192" spans="1:65" s="14" customFormat="1" x14ac:dyDescent="0.2">
      <c r="B192" s="210"/>
      <c r="C192" s="211"/>
      <c r="D192" s="201" t="s">
        <v>170</v>
      </c>
      <c r="E192" s="212" t="s">
        <v>19</v>
      </c>
      <c r="F192" s="213" t="s">
        <v>1545</v>
      </c>
      <c r="G192" s="211"/>
      <c r="H192" s="214">
        <v>12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170</v>
      </c>
      <c r="AU192" s="220" t="s">
        <v>84</v>
      </c>
      <c r="AV192" s="14" t="s">
        <v>84</v>
      </c>
      <c r="AW192" s="14" t="s">
        <v>35</v>
      </c>
      <c r="AX192" s="14" t="s">
        <v>75</v>
      </c>
      <c r="AY192" s="220" t="s">
        <v>159</v>
      </c>
    </row>
    <row r="193" spans="1:65" s="15" customFormat="1" x14ac:dyDescent="0.2">
      <c r="B193" s="221"/>
      <c r="C193" s="222"/>
      <c r="D193" s="201" t="s">
        <v>170</v>
      </c>
      <c r="E193" s="223" t="s">
        <v>19</v>
      </c>
      <c r="F193" s="224" t="s">
        <v>185</v>
      </c>
      <c r="G193" s="222"/>
      <c r="H193" s="225">
        <v>12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170</v>
      </c>
      <c r="AU193" s="231" t="s">
        <v>84</v>
      </c>
      <c r="AV193" s="15" t="s">
        <v>166</v>
      </c>
      <c r="AW193" s="15" t="s">
        <v>35</v>
      </c>
      <c r="AX193" s="15" t="s">
        <v>82</v>
      </c>
      <c r="AY193" s="231" t="s">
        <v>159</v>
      </c>
    </row>
    <row r="194" spans="1:65" s="12" customFormat="1" ht="22.9" customHeight="1" x14ac:dyDescent="0.2">
      <c r="B194" s="165"/>
      <c r="C194" s="166"/>
      <c r="D194" s="167" t="s">
        <v>74</v>
      </c>
      <c r="E194" s="179" t="s">
        <v>546</v>
      </c>
      <c r="F194" s="179" t="s">
        <v>547</v>
      </c>
      <c r="G194" s="166"/>
      <c r="H194" s="166"/>
      <c r="I194" s="169"/>
      <c r="J194" s="180">
        <f>BK194</f>
        <v>0</v>
      </c>
      <c r="K194" s="166"/>
      <c r="L194" s="171"/>
      <c r="M194" s="172"/>
      <c r="N194" s="173"/>
      <c r="O194" s="173"/>
      <c r="P194" s="174">
        <f>SUM(P195:P198)</f>
        <v>0</v>
      </c>
      <c r="Q194" s="173"/>
      <c r="R194" s="174">
        <f>SUM(R195:R198)</f>
        <v>0</v>
      </c>
      <c r="S194" s="173"/>
      <c r="T194" s="175">
        <f>SUM(T195:T198)</f>
        <v>0</v>
      </c>
      <c r="AR194" s="176" t="s">
        <v>84</v>
      </c>
      <c r="AT194" s="177" t="s">
        <v>74</v>
      </c>
      <c r="AU194" s="177" t="s">
        <v>82</v>
      </c>
      <c r="AY194" s="176" t="s">
        <v>159</v>
      </c>
      <c r="BK194" s="178">
        <f>SUM(BK195:BK198)</f>
        <v>0</v>
      </c>
    </row>
    <row r="195" spans="1:65" s="2" customFormat="1" ht="21.75" customHeight="1" x14ac:dyDescent="0.2">
      <c r="A195" s="37"/>
      <c r="B195" s="38"/>
      <c r="C195" s="181" t="s">
        <v>937</v>
      </c>
      <c r="D195" s="181" t="s">
        <v>161</v>
      </c>
      <c r="E195" s="182" t="s">
        <v>551</v>
      </c>
      <c r="F195" s="183" t="s">
        <v>552</v>
      </c>
      <c r="G195" s="184" t="s">
        <v>364</v>
      </c>
      <c r="H195" s="185">
        <v>8</v>
      </c>
      <c r="I195" s="186"/>
      <c r="J195" s="187">
        <f>ROUND(I195*H195,2)</f>
        <v>0</v>
      </c>
      <c r="K195" s="183" t="s">
        <v>165</v>
      </c>
      <c r="L195" s="42"/>
      <c r="M195" s="188" t="s">
        <v>19</v>
      </c>
      <c r="N195" s="189" t="s">
        <v>46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269</v>
      </c>
      <c r="AT195" s="192" t="s">
        <v>161</v>
      </c>
      <c r="AU195" s="192" t="s">
        <v>84</v>
      </c>
      <c r="AY195" s="20" t="s">
        <v>159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82</v>
      </c>
      <c r="BK195" s="193">
        <f>ROUND(I195*H195,2)</f>
        <v>0</v>
      </c>
      <c r="BL195" s="20" t="s">
        <v>269</v>
      </c>
      <c r="BM195" s="192" t="s">
        <v>1197</v>
      </c>
    </row>
    <row r="196" spans="1:65" s="2" customFormat="1" x14ac:dyDescent="0.2">
      <c r="A196" s="37"/>
      <c r="B196" s="38"/>
      <c r="C196" s="39"/>
      <c r="D196" s="194" t="s">
        <v>168</v>
      </c>
      <c r="E196" s="39"/>
      <c r="F196" s="195" t="s">
        <v>554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168</v>
      </c>
      <c r="AU196" s="20" t="s">
        <v>84</v>
      </c>
    </row>
    <row r="197" spans="1:65" s="2" customFormat="1" ht="21.75" customHeight="1" x14ac:dyDescent="0.2">
      <c r="A197" s="37"/>
      <c r="B197" s="38"/>
      <c r="C197" s="181" t="s">
        <v>1035</v>
      </c>
      <c r="D197" s="181" t="s">
        <v>161</v>
      </c>
      <c r="E197" s="182" t="s">
        <v>548</v>
      </c>
      <c r="F197" s="183" t="s">
        <v>549</v>
      </c>
      <c r="G197" s="184" t="s">
        <v>364</v>
      </c>
      <c r="H197" s="185">
        <v>20</v>
      </c>
      <c r="I197" s="186"/>
      <c r="J197" s="187">
        <f>ROUND(I197*H197,2)</f>
        <v>0</v>
      </c>
      <c r="K197" s="183" t="s">
        <v>165</v>
      </c>
      <c r="L197" s="42"/>
      <c r="M197" s="188" t="s">
        <v>19</v>
      </c>
      <c r="N197" s="189" t="s">
        <v>46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269</v>
      </c>
      <c r="AT197" s="192" t="s">
        <v>161</v>
      </c>
      <c r="AU197" s="192" t="s">
        <v>84</v>
      </c>
      <c r="AY197" s="20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82</v>
      </c>
      <c r="BK197" s="193">
        <f>ROUND(I197*H197,2)</f>
        <v>0</v>
      </c>
      <c r="BL197" s="20" t="s">
        <v>269</v>
      </c>
      <c r="BM197" s="192" t="s">
        <v>1097</v>
      </c>
    </row>
    <row r="198" spans="1:65" s="2" customFormat="1" x14ac:dyDescent="0.2">
      <c r="A198" s="37"/>
      <c r="B198" s="38"/>
      <c r="C198" s="39"/>
      <c r="D198" s="194" t="s">
        <v>168</v>
      </c>
      <c r="E198" s="39"/>
      <c r="F198" s="195" t="s">
        <v>550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168</v>
      </c>
      <c r="AU198" s="20" t="s">
        <v>84</v>
      </c>
    </row>
    <row r="199" spans="1:65" s="12" customFormat="1" ht="25.9" customHeight="1" x14ac:dyDescent="0.2">
      <c r="B199" s="165"/>
      <c r="C199" s="166"/>
      <c r="D199" s="167" t="s">
        <v>74</v>
      </c>
      <c r="E199" s="168" t="s">
        <v>389</v>
      </c>
      <c r="F199" s="168" t="s">
        <v>390</v>
      </c>
      <c r="G199" s="166"/>
      <c r="H199" s="166"/>
      <c r="I199" s="169"/>
      <c r="J199" s="170">
        <f>BK199</f>
        <v>0</v>
      </c>
      <c r="K199" s="166"/>
      <c r="L199" s="171"/>
      <c r="M199" s="172"/>
      <c r="N199" s="173"/>
      <c r="O199" s="173"/>
      <c r="P199" s="174">
        <f>SUM(P200:P205)</f>
        <v>0</v>
      </c>
      <c r="Q199" s="173"/>
      <c r="R199" s="174">
        <f>SUM(R200:R205)</f>
        <v>0</v>
      </c>
      <c r="S199" s="173"/>
      <c r="T199" s="175">
        <f>SUM(T200:T205)</f>
        <v>0</v>
      </c>
      <c r="AR199" s="176" t="s">
        <v>166</v>
      </c>
      <c r="AT199" s="177" t="s">
        <v>74</v>
      </c>
      <c r="AU199" s="177" t="s">
        <v>75</v>
      </c>
      <c r="AY199" s="176" t="s">
        <v>159</v>
      </c>
      <c r="BK199" s="178">
        <f>SUM(BK200:BK205)</f>
        <v>0</v>
      </c>
    </row>
    <row r="200" spans="1:65" s="2" customFormat="1" ht="24.2" customHeight="1" x14ac:dyDescent="0.2">
      <c r="A200" s="37"/>
      <c r="B200" s="38"/>
      <c r="C200" s="181" t="s">
        <v>880</v>
      </c>
      <c r="D200" s="181" t="s">
        <v>161</v>
      </c>
      <c r="E200" s="182" t="s">
        <v>1546</v>
      </c>
      <c r="F200" s="183" t="s">
        <v>1547</v>
      </c>
      <c r="G200" s="184" t="s">
        <v>394</v>
      </c>
      <c r="H200" s="185">
        <v>20</v>
      </c>
      <c r="I200" s="186"/>
      <c r="J200" s="187">
        <f>ROUND(I200*H200,2)</f>
        <v>0</v>
      </c>
      <c r="K200" s="183" t="s">
        <v>165</v>
      </c>
      <c r="L200" s="42"/>
      <c r="M200" s="188" t="s">
        <v>19</v>
      </c>
      <c r="N200" s="189" t="s">
        <v>46</v>
      </c>
      <c r="O200" s="67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557</v>
      </c>
      <c r="AT200" s="192" t="s">
        <v>161</v>
      </c>
      <c r="AU200" s="192" t="s">
        <v>82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557</v>
      </c>
      <c r="BM200" s="192" t="s">
        <v>1204</v>
      </c>
    </row>
    <row r="201" spans="1:65" s="2" customFormat="1" x14ac:dyDescent="0.2">
      <c r="A201" s="37"/>
      <c r="B201" s="38"/>
      <c r="C201" s="39"/>
      <c r="D201" s="194" t="s">
        <v>168</v>
      </c>
      <c r="E201" s="39"/>
      <c r="F201" s="195" t="s">
        <v>1548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168</v>
      </c>
      <c r="AU201" s="20" t="s">
        <v>82</v>
      </c>
    </row>
    <row r="202" spans="1:65" s="2" customFormat="1" ht="24.2" customHeight="1" x14ac:dyDescent="0.2">
      <c r="A202" s="37"/>
      <c r="B202" s="38"/>
      <c r="C202" s="181" t="s">
        <v>1038</v>
      </c>
      <c r="D202" s="181" t="s">
        <v>161</v>
      </c>
      <c r="E202" s="182" t="s">
        <v>1549</v>
      </c>
      <c r="F202" s="183" t="s">
        <v>1550</v>
      </c>
      <c r="G202" s="184" t="s">
        <v>394</v>
      </c>
      <c r="H202" s="185">
        <v>10</v>
      </c>
      <c r="I202" s="186"/>
      <c r="J202" s="187">
        <f>ROUND(I202*H202,2)</f>
        <v>0</v>
      </c>
      <c r="K202" s="183" t="s">
        <v>165</v>
      </c>
      <c r="L202" s="42"/>
      <c r="M202" s="188" t="s">
        <v>19</v>
      </c>
      <c r="N202" s="189" t="s">
        <v>46</v>
      </c>
      <c r="O202" s="67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557</v>
      </c>
      <c r="AT202" s="192" t="s">
        <v>161</v>
      </c>
      <c r="AU202" s="192" t="s">
        <v>82</v>
      </c>
      <c r="AY202" s="20" t="s">
        <v>159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20" t="s">
        <v>82</v>
      </c>
      <c r="BK202" s="193">
        <f>ROUND(I202*H202,2)</f>
        <v>0</v>
      </c>
      <c r="BL202" s="20" t="s">
        <v>557</v>
      </c>
      <c r="BM202" s="192" t="s">
        <v>1208</v>
      </c>
    </row>
    <row r="203" spans="1:65" s="2" customFormat="1" x14ac:dyDescent="0.2">
      <c r="A203" s="37"/>
      <c r="B203" s="38"/>
      <c r="C203" s="39"/>
      <c r="D203" s="194" t="s">
        <v>168</v>
      </c>
      <c r="E203" s="39"/>
      <c r="F203" s="195" t="s">
        <v>1551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168</v>
      </c>
      <c r="AU203" s="20" t="s">
        <v>82</v>
      </c>
    </row>
    <row r="204" spans="1:65" s="2" customFormat="1" ht="16.5" customHeight="1" x14ac:dyDescent="0.2">
      <c r="A204" s="37"/>
      <c r="B204" s="38"/>
      <c r="C204" s="181" t="s">
        <v>1041</v>
      </c>
      <c r="D204" s="181" t="s">
        <v>161</v>
      </c>
      <c r="E204" s="182" t="s">
        <v>1552</v>
      </c>
      <c r="F204" s="183" t="s">
        <v>1553</v>
      </c>
      <c r="G204" s="184" t="s">
        <v>394</v>
      </c>
      <c r="H204" s="185">
        <v>6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557</v>
      </c>
      <c r="AT204" s="192" t="s">
        <v>161</v>
      </c>
      <c r="AU204" s="192" t="s">
        <v>82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557</v>
      </c>
      <c r="BM204" s="192" t="s">
        <v>1554</v>
      </c>
    </row>
    <row r="205" spans="1:65" s="2" customFormat="1" x14ac:dyDescent="0.2">
      <c r="A205" s="37"/>
      <c r="B205" s="38"/>
      <c r="C205" s="39"/>
      <c r="D205" s="194" t="s">
        <v>168</v>
      </c>
      <c r="E205" s="39"/>
      <c r="F205" s="195" t="s">
        <v>1555</v>
      </c>
      <c r="G205" s="39"/>
      <c r="H205" s="39"/>
      <c r="I205" s="196"/>
      <c r="J205" s="39"/>
      <c r="K205" s="39"/>
      <c r="L205" s="42"/>
      <c r="M205" s="246"/>
      <c r="N205" s="247"/>
      <c r="O205" s="248"/>
      <c r="P205" s="248"/>
      <c r="Q205" s="248"/>
      <c r="R205" s="248"/>
      <c r="S205" s="248"/>
      <c r="T205" s="249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82</v>
      </c>
    </row>
    <row r="206" spans="1:65" s="2" customFormat="1" ht="6.95" customHeight="1" x14ac:dyDescent="0.2">
      <c r="A206" s="37"/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42"/>
      <c r="M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</sheetData>
  <sheetProtection algorithmName="SHA-512" hashValue="WeBfMqvQCMy9YdLo/EVz+WA+KLp3huC9YBk+XtJEh4vsJhakzNTRmJRt7k3ZFw7sLrg+xZHgYx0QVfBB6brGlw==" saltValue="b33ir15qjDafwbf81sYQD69Q26pn0Z+LIV1nNRUXP/PpX1oGlg2eZuheGLeaCHm/JCmSrd9bdCpgFATEILhvYw==" spinCount="100000" sheet="1" objects="1" scenarios="1" formatColumns="0" formatRows="0" autoFilter="0"/>
  <autoFilter ref="C90:K205" xr:uid="{00000000-0009-0000-0000-000007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700-000000000000}"/>
    <hyperlink ref="F100" r:id="rId2" xr:uid="{00000000-0004-0000-0700-000001000000}"/>
    <hyperlink ref="F102" r:id="rId3" xr:uid="{00000000-0004-0000-0700-000002000000}"/>
    <hyperlink ref="F107" r:id="rId4" xr:uid="{00000000-0004-0000-0700-000003000000}"/>
    <hyperlink ref="F112" r:id="rId5" xr:uid="{00000000-0004-0000-0700-000004000000}"/>
    <hyperlink ref="F117" r:id="rId6" xr:uid="{00000000-0004-0000-0700-000005000000}"/>
    <hyperlink ref="F120" r:id="rId7" xr:uid="{00000000-0004-0000-0700-000006000000}"/>
    <hyperlink ref="F125" r:id="rId8" xr:uid="{00000000-0004-0000-0700-000007000000}"/>
    <hyperlink ref="F130" r:id="rId9" xr:uid="{00000000-0004-0000-0700-000008000000}"/>
    <hyperlink ref="F135" r:id="rId10" xr:uid="{00000000-0004-0000-0700-000009000000}"/>
    <hyperlink ref="F140" r:id="rId11" xr:uid="{00000000-0004-0000-0700-00000A000000}"/>
    <hyperlink ref="F145" r:id="rId12" xr:uid="{00000000-0004-0000-0700-00000B000000}"/>
    <hyperlink ref="F153" r:id="rId13" xr:uid="{00000000-0004-0000-0700-00000C000000}"/>
    <hyperlink ref="F158" r:id="rId14" xr:uid="{00000000-0004-0000-0700-00000D000000}"/>
    <hyperlink ref="F161" r:id="rId15" xr:uid="{00000000-0004-0000-0700-00000E000000}"/>
    <hyperlink ref="F164" r:id="rId16" xr:uid="{00000000-0004-0000-0700-00000F000000}"/>
    <hyperlink ref="F167" r:id="rId17" xr:uid="{00000000-0004-0000-0700-000010000000}"/>
    <hyperlink ref="F170" r:id="rId18" xr:uid="{00000000-0004-0000-0700-000011000000}"/>
    <hyperlink ref="F173" r:id="rId19" xr:uid="{00000000-0004-0000-0700-000012000000}"/>
    <hyperlink ref="F176" r:id="rId20" xr:uid="{00000000-0004-0000-0700-000013000000}"/>
    <hyperlink ref="F179" r:id="rId21" xr:uid="{00000000-0004-0000-0700-000014000000}"/>
    <hyperlink ref="F182" r:id="rId22" xr:uid="{00000000-0004-0000-0700-000015000000}"/>
    <hyperlink ref="F186" r:id="rId23" xr:uid="{00000000-0004-0000-0700-000016000000}"/>
    <hyperlink ref="F190" r:id="rId24" xr:uid="{00000000-0004-0000-0700-000017000000}"/>
    <hyperlink ref="F196" r:id="rId25" xr:uid="{00000000-0004-0000-0700-000018000000}"/>
    <hyperlink ref="F198" r:id="rId26" xr:uid="{00000000-0004-0000-0700-000019000000}"/>
    <hyperlink ref="F201" r:id="rId27" xr:uid="{00000000-0004-0000-0700-00001A000000}"/>
    <hyperlink ref="F203" r:id="rId28" xr:uid="{00000000-0004-0000-0700-00001B000000}"/>
    <hyperlink ref="F205" r:id="rId29" xr:uid="{00000000-0004-0000-07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A2:BM208"/>
  <sheetViews>
    <sheetView showGridLines="0" tabSelected="1" topLeftCell="A188" workbookViewId="0">
      <selection activeCell="F215" sqref="F21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AT2" s="20" t="s">
        <v>113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33" t="str">
        <f>'Rekapitulace stavby'!K6</f>
        <v>Předávací stanice, Budovcova 1325</v>
      </c>
      <c r="F7" s="534"/>
      <c r="G7" s="534"/>
      <c r="H7" s="534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33" t="s">
        <v>561</v>
      </c>
      <c r="F9" s="535"/>
      <c r="G9" s="535"/>
      <c r="H9" s="535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36" t="s">
        <v>1556</v>
      </c>
      <c r="F11" s="535"/>
      <c r="G11" s="535"/>
      <c r="H11" s="535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37" t="str">
        <f>'Rekapitulace stavby'!E14</f>
        <v>Vyplň údaj</v>
      </c>
      <c r="F20" s="538"/>
      <c r="G20" s="538"/>
      <c r="H20" s="538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19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1557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39" t="s">
        <v>40</v>
      </c>
      <c r="F29" s="539"/>
      <c r="G29" s="539"/>
      <c r="H29" s="53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ROUND(J95,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ROUND((SUM(BE95:BE203)),  2)</f>
        <v>0</v>
      </c>
      <c r="G35" s="37"/>
      <c r="H35" s="37"/>
      <c r="I35" s="127">
        <v>0.21</v>
      </c>
      <c r="J35" s="126">
        <f>ROUND(((SUM(BE95:BE203))*I35),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ROUND((SUM(BF95:BF203)),  2)</f>
        <v>0</v>
      </c>
      <c r="G36" s="37"/>
      <c r="H36" s="37"/>
      <c r="I36" s="127">
        <v>0.12</v>
      </c>
      <c r="J36" s="126">
        <f>ROUND(((SUM(BF95:BF203))*I36),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ROUND((SUM(BG95:BG203)),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ROUND((SUM(BH95:BH203)),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ROUND((SUM(BI95:BI203)),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1" t="str">
        <f>E7</f>
        <v>Předávací stanice, Budovcova 1325</v>
      </c>
      <c r="F50" s="532"/>
      <c r="G50" s="532"/>
      <c r="H50" s="53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1" t="s">
        <v>561</v>
      </c>
      <c r="F52" s="530"/>
      <c r="G52" s="530"/>
      <c r="H52" s="530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1" t="str">
        <f>E11</f>
        <v>SO 02_D.1.5. - Měření a regulace - Strojovna PS Budovcova 1325</v>
      </c>
      <c r="F54" s="530"/>
      <c r="G54" s="530"/>
      <c r="H54" s="530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Miroslav Juřík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J95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1558</v>
      </c>
      <c r="E64" s="146"/>
      <c r="F64" s="146"/>
      <c r="G64" s="146"/>
      <c r="H64" s="146"/>
      <c r="I64" s="146"/>
      <c r="J64" s="147">
        <f>J96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1559</v>
      </c>
      <c r="E65" s="151"/>
      <c r="F65" s="151"/>
      <c r="G65" s="151"/>
      <c r="H65" s="151"/>
      <c r="I65" s="151"/>
      <c r="J65" s="152">
        <f>J97</f>
        <v>0</v>
      </c>
      <c r="K65" s="100"/>
      <c r="L65" s="153"/>
    </row>
    <row r="66" spans="1:31" s="9" customFormat="1" ht="24.95" customHeight="1" x14ac:dyDescent="0.2">
      <c r="B66" s="143"/>
      <c r="C66" s="144"/>
      <c r="D66" s="145" t="s">
        <v>131</v>
      </c>
      <c r="E66" s="146"/>
      <c r="F66" s="146"/>
      <c r="G66" s="146"/>
      <c r="H66" s="146"/>
      <c r="I66" s="146"/>
      <c r="J66" s="147">
        <f>J101</f>
        <v>0</v>
      </c>
      <c r="K66" s="144"/>
      <c r="L66" s="148"/>
    </row>
    <row r="67" spans="1:31" s="10" customFormat="1" ht="19.899999999999999" customHeight="1" x14ac:dyDescent="0.2">
      <c r="B67" s="149"/>
      <c r="C67" s="100"/>
      <c r="D67" s="150" t="s">
        <v>1560</v>
      </c>
      <c r="E67" s="151"/>
      <c r="F67" s="151"/>
      <c r="G67" s="151"/>
      <c r="H67" s="151"/>
      <c r="I67" s="151"/>
      <c r="J67" s="152">
        <f>J102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1561</v>
      </c>
      <c r="E68" s="151"/>
      <c r="F68" s="151"/>
      <c r="G68" s="151"/>
      <c r="H68" s="151"/>
      <c r="I68" s="151"/>
      <c r="J68" s="152">
        <f>J108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1562</v>
      </c>
      <c r="E69" s="151"/>
      <c r="F69" s="151"/>
      <c r="G69" s="151"/>
      <c r="H69" s="151"/>
      <c r="I69" s="151"/>
      <c r="J69" s="152">
        <f>J115</f>
        <v>0</v>
      </c>
      <c r="K69" s="100"/>
      <c r="L69" s="153"/>
    </row>
    <row r="70" spans="1:31" s="10" customFormat="1" ht="19.899999999999999" customHeight="1" x14ac:dyDescent="0.2">
      <c r="B70" s="149"/>
      <c r="C70" s="100"/>
      <c r="D70" s="150" t="s">
        <v>1563</v>
      </c>
      <c r="E70" s="151"/>
      <c r="F70" s="151"/>
      <c r="G70" s="151"/>
      <c r="H70" s="151"/>
      <c r="I70" s="151"/>
      <c r="J70" s="152">
        <f>J141</f>
        <v>0</v>
      </c>
      <c r="K70" s="100"/>
      <c r="L70" s="153"/>
    </row>
    <row r="71" spans="1:31" s="9" customFormat="1" ht="24.95" customHeight="1" x14ac:dyDescent="0.2">
      <c r="B71" s="143"/>
      <c r="C71" s="144"/>
      <c r="D71" s="145" t="s">
        <v>140</v>
      </c>
      <c r="E71" s="146"/>
      <c r="F71" s="146"/>
      <c r="G71" s="146"/>
      <c r="H71" s="146"/>
      <c r="I71" s="146"/>
      <c r="J71" s="147">
        <f>J153</f>
        <v>0</v>
      </c>
      <c r="K71" s="144"/>
      <c r="L71" s="148"/>
    </row>
    <row r="72" spans="1:31" s="10" customFormat="1" ht="19.899999999999999" customHeight="1" x14ac:dyDescent="0.2">
      <c r="B72" s="149"/>
      <c r="C72" s="100"/>
      <c r="D72" s="150" t="s">
        <v>493</v>
      </c>
      <c r="E72" s="151"/>
      <c r="F72" s="151"/>
      <c r="G72" s="151"/>
      <c r="H72" s="151"/>
      <c r="I72" s="151"/>
      <c r="J72" s="152">
        <f>J154</f>
        <v>0</v>
      </c>
      <c r="K72" s="100"/>
      <c r="L72" s="153"/>
    </row>
    <row r="73" spans="1:31" s="10" customFormat="1" ht="19.899999999999999" customHeight="1" x14ac:dyDescent="0.2">
      <c r="B73" s="149"/>
      <c r="C73" s="100"/>
      <c r="D73" s="150" t="s">
        <v>494</v>
      </c>
      <c r="E73" s="151"/>
      <c r="F73" s="151"/>
      <c r="G73" s="151"/>
      <c r="H73" s="151"/>
      <c r="I73" s="151"/>
      <c r="J73" s="152">
        <f>J175</f>
        <v>0</v>
      </c>
      <c r="K73" s="100"/>
      <c r="L73" s="153"/>
    </row>
    <row r="74" spans="1:31" s="2" customFormat="1" ht="21.75" customHeight="1" x14ac:dyDescent="0.2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 x14ac:dyDescent="0.2">
      <c r="A75" s="37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pans="1:31" s="2" customFormat="1" ht="6.95" customHeight="1" x14ac:dyDescent="0.2">
      <c r="A79" s="37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4.95" customHeight="1" x14ac:dyDescent="0.2">
      <c r="A80" s="37"/>
      <c r="B80" s="38"/>
      <c r="C80" s="26" t="s">
        <v>144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6.95" customHeight="1" x14ac:dyDescent="0.2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2" customHeight="1" x14ac:dyDescent="0.2">
      <c r="A82" s="37"/>
      <c r="B82" s="38"/>
      <c r="C82" s="32" t="s">
        <v>16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6.5" customHeight="1" x14ac:dyDescent="0.2">
      <c r="A83" s="37"/>
      <c r="B83" s="38"/>
      <c r="C83" s="39"/>
      <c r="D83" s="39"/>
      <c r="E83" s="531" t="str">
        <f>E7</f>
        <v>Předávací stanice, Budovcova 1325</v>
      </c>
      <c r="F83" s="532"/>
      <c r="G83" s="532"/>
      <c r="H83" s="532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1" customFormat="1" ht="12" customHeight="1" x14ac:dyDescent="0.2">
      <c r="B84" s="24"/>
      <c r="C84" s="32" t="s">
        <v>123</v>
      </c>
      <c r="D84" s="25"/>
      <c r="E84" s="25"/>
      <c r="F84" s="25"/>
      <c r="G84" s="25"/>
      <c r="H84" s="25"/>
      <c r="I84" s="25"/>
      <c r="J84" s="25"/>
      <c r="K84" s="25"/>
      <c r="L84" s="23"/>
    </row>
    <row r="85" spans="1:63" s="2" customFormat="1" ht="16.5" customHeight="1" x14ac:dyDescent="0.2">
      <c r="A85" s="37"/>
      <c r="B85" s="38"/>
      <c r="C85" s="39"/>
      <c r="D85" s="39"/>
      <c r="E85" s="531" t="s">
        <v>561</v>
      </c>
      <c r="F85" s="530"/>
      <c r="G85" s="530"/>
      <c r="H85" s="530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 x14ac:dyDescent="0.2">
      <c r="A86" s="37"/>
      <c r="B86" s="38"/>
      <c r="C86" s="32" t="s">
        <v>125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 x14ac:dyDescent="0.2">
      <c r="A87" s="37"/>
      <c r="B87" s="38"/>
      <c r="C87" s="39"/>
      <c r="D87" s="39"/>
      <c r="E87" s="491" t="str">
        <f>E11</f>
        <v>SO 02_D.1.5. - Měření a regulace - Strojovna PS Budovcova 1325</v>
      </c>
      <c r="F87" s="530"/>
      <c r="G87" s="530"/>
      <c r="H87" s="530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 x14ac:dyDescent="0.2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 x14ac:dyDescent="0.2">
      <c r="A89" s="37"/>
      <c r="B89" s="38"/>
      <c r="C89" s="32" t="s">
        <v>21</v>
      </c>
      <c r="D89" s="39"/>
      <c r="E89" s="39"/>
      <c r="F89" s="30" t="str">
        <f>F14</f>
        <v>Poděbrady, ulice: Budovcova, Jižní, Žižkova</v>
      </c>
      <c r="G89" s="39"/>
      <c r="H89" s="39"/>
      <c r="I89" s="32" t="s">
        <v>23</v>
      </c>
      <c r="J89" s="62" t="str">
        <f>IF(J14="","",J14)</f>
        <v>15. 12. 2024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40.15" customHeight="1" x14ac:dyDescent="0.2">
      <c r="A91" s="37"/>
      <c r="B91" s="38"/>
      <c r="C91" s="32" t="s">
        <v>25</v>
      </c>
      <c r="D91" s="39"/>
      <c r="E91" s="39"/>
      <c r="F91" s="30" t="str">
        <f>E17</f>
        <v>Město Poděbrady,Jiřího nám. 20/I,29031 Poděbrady</v>
      </c>
      <c r="G91" s="39"/>
      <c r="H91" s="39"/>
      <c r="I91" s="32" t="s">
        <v>32</v>
      </c>
      <c r="J91" s="35" t="str">
        <f>E23</f>
        <v>TZB Kladno s.r.o.,Třebízského 466, 273 09, Kladno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 x14ac:dyDescent="0.2">
      <c r="A92" s="37"/>
      <c r="B92" s="38"/>
      <c r="C92" s="32" t="s">
        <v>30</v>
      </c>
      <c r="D92" s="39"/>
      <c r="E92" s="39"/>
      <c r="F92" s="30" t="str">
        <f>IF(E20="","",E20)</f>
        <v>Vyplň údaj</v>
      </c>
      <c r="G92" s="39"/>
      <c r="H92" s="39"/>
      <c r="I92" s="32" t="s">
        <v>36</v>
      </c>
      <c r="J92" s="35" t="str">
        <f>E26</f>
        <v xml:space="preserve">Miroslav Juřík 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 x14ac:dyDescent="0.2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 x14ac:dyDescent="0.2">
      <c r="A94" s="154"/>
      <c r="B94" s="155"/>
      <c r="C94" s="156" t="s">
        <v>145</v>
      </c>
      <c r="D94" s="157" t="s">
        <v>60</v>
      </c>
      <c r="E94" s="157" t="s">
        <v>56</v>
      </c>
      <c r="F94" s="157" t="s">
        <v>57</v>
      </c>
      <c r="G94" s="157" t="s">
        <v>146</v>
      </c>
      <c r="H94" s="157" t="s">
        <v>147</v>
      </c>
      <c r="I94" s="157" t="s">
        <v>148</v>
      </c>
      <c r="J94" s="157" t="s">
        <v>129</v>
      </c>
      <c r="K94" s="158" t="s">
        <v>149</v>
      </c>
      <c r="L94" s="159"/>
      <c r="M94" s="71" t="s">
        <v>19</v>
      </c>
      <c r="N94" s="72" t="s">
        <v>45</v>
      </c>
      <c r="O94" s="72" t="s">
        <v>150</v>
      </c>
      <c r="P94" s="72" t="s">
        <v>151</v>
      </c>
      <c r="Q94" s="72" t="s">
        <v>152</v>
      </c>
      <c r="R94" s="72" t="s">
        <v>153</v>
      </c>
      <c r="S94" s="72" t="s">
        <v>154</v>
      </c>
      <c r="T94" s="73" t="s">
        <v>155</v>
      </c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63" s="2" customFormat="1" ht="22.9" customHeight="1" x14ac:dyDescent="0.25">
      <c r="A95" s="37"/>
      <c r="B95" s="38"/>
      <c r="C95" s="78" t="s">
        <v>156</v>
      </c>
      <c r="D95" s="39"/>
      <c r="E95" s="39"/>
      <c r="F95" s="39"/>
      <c r="G95" s="39"/>
      <c r="H95" s="39"/>
      <c r="I95" s="39"/>
      <c r="J95" s="160">
        <f>BK95</f>
        <v>0</v>
      </c>
      <c r="K95" s="39"/>
      <c r="L95" s="42"/>
      <c r="M95" s="74"/>
      <c r="N95" s="161"/>
      <c r="O95" s="75"/>
      <c r="P95" s="162">
        <f>P96+P101+P153</f>
        <v>0</v>
      </c>
      <c r="Q95" s="75"/>
      <c r="R95" s="162">
        <f>R96+R101+R153</f>
        <v>0</v>
      </c>
      <c r="S95" s="75"/>
      <c r="T95" s="163">
        <f>T96+T101+T153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74</v>
      </c>
      <c r="AU95" s="20" t="s">
        <v>130</v>
      </c>
      <c r="BK95" s="164">
        <f>BK96+BK101+BK153</f>
        <v>0</v>
      </c>
    </row>
    <row r="96" spans="1:63" s="12" customFormat="1" ht="25.9" customHeight="1" x14ac:dyDescent="0.2">
      <c r="B96" s="165"/>
      <c r="C96" s="166"/>
      <c r="D96" s="167" t="s">
        <v>74</v>
      </c>
      <c r="E96" s="168" t="s">
        <v>1564</v>
      </c>
      <c r="F96" s="168" t="s">
        <v>1565</v>
      </c>
      <c r="G96" s="166"/>
      <c r="H96" s="166"/>
      <c r="I96" s="169"/>
      <c r="J96" s="170">
        <f>BK96</f>
        <v>0</v>
      </c>
      <c r="K96" s="166"/>
      <c r="L96" s="171"/>
      <c r="M96" s="172"/>
      <c r="N96" s="173"/>
      <c r="O96" s="173"/>
      <c r="P96" s="174">
        <f>P97</f>
        <v>0</v>
      </c>
      <c r="Q96" s="173"/>
      <c r="R96" s="174">
        <f>R97</f>
        <v>0</v>
      </c>
      <c r="S96" s="173"/>
      <c r="T96" s="175">
        <f>T97</f>
        <v>0</v>
      </c>
      <c r="AR96" s="176" t="s">
        <v>82</v>
      </c>
      <c r="AT96" s="177" t="s">
        <v>74</v>
      </c>
      <c r="AU96" s="177" t="s">
        <v>75</v>
      </c>
      <c r="AY96" s="176" t="s">
        <v>159</v>
      </c>
      <c r="BK96" s="178">
        <f>BK97</f>
        <v>0</v>
      </c>
    </row>
    <row r="97" spans="1:65" s="12" customFormat="1" ht="22.9" customHeight="1" x14ac:dyDescent="0.2">
      <c r="B97" s="165"/>
      <c r="C97" s="166"/>
      <c r="D97" s="167" t="s">
        <v>74</v>
      </c>
      <c r="E97" s="179" t="s">
        <v>1566</v>
      </c>
      <c r="F97" s="179" t="s">
        <v>1567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SUM(P98:P100)</f>
        <v>0</v>
      </c>
      <c r="Q97" s="173"/>
      <c r="R97" s="174">
        <f>SUM(R98:R100)</f>
        <v>0</v>
      </c>
      <c r="S97" s="173"/>
      <c r="T97" s="175">
        <f>SUM(T98:T100)</f>
        <v>0</v>
      </c>
      <c r="AR97" s="176" t="s">
        <v>82</v>
      </c>
      <c r="AT97" s="177" t="s">
        <v>74</v>
      </c>
      <c r="AU97" s="177" t="s">
        <v>82</v>
      </c>
      <c r="AY97" s="176" t="s">
        <v>159</v>
      </c>
      <c r="BK97" s="178">
        <f>SUM(BK98:BK100)</f>
        <v>0</v>
      </c>
    </row>
    <row r="98" spans="1:65" s="2" customFormat="1" ht="16.5" customHeight="1" x14ac:dyDescent="0.2">
      <c r="A98" s="37"/>
      <c r="B98" s="38"/>
      <c r="C98" s="181" t="s">
        <v>82</v>
      </c>
      <c r="D98" s="181" t="s">
        <v>161</v>
      </c>
      <c r="E98" s="182" t="s">
        <v>1568</v>
      </c>
      <c r="F98" s="183" t="s">
        <v>1569</v>
      </c>
      <c r="G98" s="184" t="s">
        <v>1570</v>
      </c>
      <c r="H98" s="185">
        <v>1</v>
      </c>
      <c r="I98" s="186"/>
      <c r="J98" s="187">
        <f>ROUND(I98*H98,2)</f>
        <v>0</v>
      </c>
      <c r="K98" s="183" t="s">
        <v>19</v>
      </c>
      <c r="L98" s="42"/>
      <c r="M98" s="188" t="s">
        <v>19</v>
      </c>
      <c r="N98" s="189" t="s">
        <v>46</v>
      </c>
      <c r="O98" s="67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166</v>
      </c>
      <c r="AT98" s="192" t="s">
        <v>161</v>
      </c>
      <c r="AU98" s="192" t="s">
        <v>84</v>
      </c>
      <c r="AY98" s="20" t="s">
        <v>159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82</v>
      </c>
      <c r="BK98" s="193">
        <f>ROUND(I98*H98,2)</f>
        <v>0</v>
      </c>
      <c r="BL98" s="20" t="s">
        <v>166</v>
      </c>
      <c r="BM98" s="192" t="s">
        <v>84</v>
      </c>
    </row>
    <row r="99" spans="1:65" s="2" customFormat="1" ht="16.5" customHeight="1" x14ac:dyDescent="0.2">
      <c r="A99" s="37"/>
      <c r="B99" s="38"/>
      <c r="C99" s="181" t="s">
        <v>84</v>
      </c>
      <c r="D99" s="181" t="s">
        <v>161</v>
      </c>
      <c r="E99" s="182" t="s">
        <v>1571</v>
      </c>
      <c r="F99" s="183" t="s">
        <v>1572</v>
      </c>
      <c r="G99" s="184" t="s">
        <v>1570</v>
      </c>
      <c r="H99" s="185">
        <v>1</v>
      </c>
      <c r="I99" s="186"/>
      <c r="J99" s="187">
        <f>ROUND(I99*H99,2)</f>
        <v>0</v>
      </c>
      <c r="K99" s="183" t="s">
        <v>19</v>
      </c>
      <c r="L99" s="42"/>
      <c r="M99" s="188" t="s">
        <v>19</v>
      </c>
      <c r="N99" s="189" t="s">
        <v>46</v>
      </c>
      <c r="O99" s="67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166</v>
      </c>
      <c r="AT99" s="192" t="s">
        <v>161</v>
      </c>
      <c r="AU99" s="192" t="s">
        <v>84</v>
      </c>
      <c r="AY99" s="20" t="s">
        <v>159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82</v>
      </c>
      <c r="BK99" s="193">
        <f>ROUND(I99*H99,2)</f>
        <v>0</v>
      </c>
      <c r="BL99" s="20" t="s">
        <v>166</v>
      </c>
      <c r="BM99" s="192" t="s">
        <v>166</v>
      </c>
    </row>
    <row r="100" spans="1:65" s="2" customFormat="1" ht="16.5" customHeight="1" x14ac:dyDescent="0.2">
      <c r="A100" s="37"/>
      <c r="B100" s="38"/>
      <c r="C100" s="181" t="s">
        <v>177</v>
      </c>
      <c r="D100" s="181" t="s">
        <v>161</v>
      </c>
      <c r="E100" s="182" t="s">
        <v>1573</v>
      </c>
      <c r="F100" s="183" t="s">
        <v>1574</v>
      </c>
      <c r="G100" s="184" t="s">
        <v>1570</v>
      </c>
      <c r="H100" s="185">
        <v>1</v>
      </c>
      <c r="I100" s="186"/>
      <c r="J100" s="187">
        <f>ROUND(I100*H100,2)</f>
        <v>0</v>
      </c>
      <c r="K100" s="183" t="s">
        <v>19</v>
      </c>
      <c r="L100" s="42"/>
      <c r="M100" s="188" t="s">
        <v>19</v>
      </c>
      <c r="N100" s="189" t="s">
        <v>46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166</v>
      </c>
      <c r="AT100" s="192" t="s">
        <v>161</v>
      </c>
      <c r="AU100" s="192" t="s">
        <v>84</v>
      </c>
      <c r="AY100" s="20" t="s">
        <v>159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82</v>
      </c>
      <c r="BK100" s="193">
        <f>ROUND(I100*H100,2)</f>
        <v>0</v>
      </c>
      <c r="BL100" s="20" t="s">
        <v>166</v>
      </c>
      <c r="BM100" s="192" t="s">
        <v>197</v>
      </c>
    </row>
    <row r="101" spans="1:65" s="12" customFormat="1" ht="25.9" customHeight="1" x14ac:dyDescent="0.2">
      <c r="B101" s="165"/>
      <c r="C101" s="166"/>
      <c r="D101" s="167" t="s">
        <v>74</v>
      </c>
      <c r="E101" s="168" t="s">
        <v>157</v>
      </c>
      <c r="F101" s="168" t="s">
        <v>158</v>
      </c>
      <c r="G101" s="166"/>
      <c r="H101" s="166"/>
      <c r="I101" s="169"/>
      <c r="J101" s="170">
        <f>BK101</f>
        <v>0</v>
      </c>
      <c r="K101" s="166"/>
      <c r="L101" s="171"/>
      <c r="M101" s="172"/>
      <c r="N101" s="173"/>
      <c r="O101" s="173"/>
      <c r="P101" s="174">
        <f>P102+P108+P115+P141</f>
        <v>0</v>
      </c>
      <c r="Q101" s="173"/>
      <c r="R101" s="174">
        <f>R102+R108+R115+R141</f>
        <v>0</v>
      </c>
      <c r="S101" s="173"/>
      <c r="T101" s="175">
        <f>T102+T108+T115+T141</f>
        <v>0</v>
      </c>
      <c r="AR101" s="176" t="s">
        <v>82</v>
      </c>
      <c r="AT101" s="177" t="s">
        <v>74</v>
      </c>
      <c r="AU101" s="177" t="s">
        <v>75</v>
      </c>
      <c r="AY101" s="176" t="s">
        <v>159</v>
      </c>
      <c r="BK101" s="178">
        <f>BK102+BK108+BK115+BK141</f>
        <v>0</v>
      </c>
    </row>
    <row r="102" spans="1:65" s="12" customFormat="1" ht="22.9" customHeight="1" x14ac:dyDescent="0.2">
      <c r="B102" s="165"/>
      <c r="C102" s="166"/>
      <c r="D102" s="167" t="s">
        <v>74</v>
      </c>
      <c r="E102" s="179" t="s">
        <v>1575</v>
      </c>
      <c r="F102" s="179" t="s">
        <v>1576</v>
      </c>
      <c r="G102" s="166"/>
      <c r="H102" s="166"/>
      <c r="I102" s="169"/>
      <c r="J102" s="180">
        <f>BK102</f>
        <v>0</v>
      </c>
      <c r="K102" s="166"/>
      <c r="L102" s="171"/>
      <c r="M102" s="172"/>
      <c r="N102" s="173"/>
      <c r="O102" s="173"/>
      <c r="P102" s="174">
        <f>SUM(P103:P107)</f>
        <v>0</v>
      </c>
      <c r="Q102" s="173"/>
      <c r="R102" s="174">
        <f>SUM(R103:R107)</f>
        <v>0</v>
      </c>
      <c r="S102" s="173"/>
      <c r="T102" s="175">
        <f>SUM(T103:T107)</f>
        <v>0</v>
      </c>
      <c r="AR102" s="176" t="s">
        <v>82</v>
      </c>
      <c r="AT102" s="177" t="s">
        <v>74</v>
      </c>
      <c r="AU102" s="177" t="s">
        <v>82</v>
      </c>
      <c r="AY102" s="176" t="s">
        <v>159</v>
      </c>
      <c r="BK102" s="178">
        <f>SUM(BK103:BK107)</f>
        <v>0</v>
      </c>
    </row>
    <row r="103" spans="1:65" s="2" customFormat="1" ht="16.5" customHeight="1" x14ac:dyDescent="0.2">
      <c r="A103" s="37"/>
      <c r="B103" s="38"/>
      <c r="C103" s="181" t="s">
        <v>166</v>
      </c>
      <c r="D103" s="181" t="s">
        <v>161</v>
      </c>
      <c r="E103" s="182" t="s">
        <v>1577</v>
      </c>
      <c r="F103" s="183" t="s">
        <v>1578</v>
      </c>
      <c r="G103" s="184" t="s">
        <v>1579</v>
      </c>
      <c r="H103" s="185">
        <v>1</v>
      </c>
      <c r="I103" s="186"/>
      <c r="J103" s="187">
        <f>ROUND(I103*H103,2)</f>
        <v>0</v>
      </c>
      <c r="K103" s="183" t="s">
        <v>19</v>
      </c>
      <c r="L103" s="42"/>
      <c r="M103" s="188" t="s">
        <v>19</v>
      </c>
      <c r="N103" s="189" t="s">
        <v>46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166</v>
      </c>
      <c r="AT103" s="192" t="s">
        <v>161</v>
      </c>
      <c r="AU103" s="192" t="s">
        <v>84</v>
      </c>
      <c r="AY103" s="20" t="s">
        <v>159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82</v>
      </c>
      <c r="BK103" s="193">
        <f>ROUND(I103*H103,2)</f>
        <v>0</v>
      </c>
      <c r="BL103" s="20" t="s">
        <v>166</v>
      </c>
      <c r="BM103" s="192" t="s">
        <v>209</v>
      </c>
    </row>
    <row r="104" spans="1:65" s="2" customFormat="1" ht="16.5" customHeight="1" x14ac:dyDescent="0.2">
      <c r="A104" s="37"/>
      <c r="B104" s="38"/>
      <c r="C104" s="181" t="s">
        <v>191</v>
      </c>
      <c r="D104" s="181" t="s">
        <v>161</v>
      </c>
      <c r="E104" s="182" t="s">
        <v>1580</v>
      </c>
      <c r="F104" s="183" t="s">
        <v>1581</v>
      </c>
      <c r="G104" s="184" t="s">
        <v>1579</v>
      </c>
      <c r="H104" s="185">
        <v>1</v>
      </c>
      <c r="I104" s="186"/>
      <c r="J104" s="187">
        <f>ROUND(I104*H104,2)</f>
        <v>0</v>
      </c>
      <c r="K104" s="183" t="s">
        <v>19</v>
      </c>
      <c r="L104" s="42"/>
      <c r="M104" s="188" t="s">
        <v>19</v>
      </c>
      <c r="N104" s="189" t="s">
        <v>46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166</v>
      </c>
      <c r="AT104" s="192" t="s">
        <v>161</v>
      </c>
      <c r="AU104" s="192" t="s">
        <v>84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166</v>
      </c>
      <c r="BM104" s="192" t="s">
        <v>225</v>
      </c>
    </row>
    <row r="105" spans="1:65" s="2" customFormat="1" ht="21.75" customHeight="1" x14ac:dyDescent="0.2">
      <c r="A105" s="37"/>
      <c r="B105" s="38"/>
      <c r="C105" s="181" t="s">
        <v>197</v>
      </c>
      <c r="D105" s="181" t="s">
        <v>161</v>
      </c>
      <c r="E105" s="182" t="s">
        <v>1582</v>
      </c>
      <c r="F105" s="183" t="s">
        <v>1583</v>
      </c>
      <c r="G105" s="184" t="s">
        <v>1579</v>
      </c>
      <c r="H105" s="185">
        <v>1</v>
      </c>
      <c r="I105" s="186"/>
      <c r="J105" s="187">
        <f>ROUND(I105*H105,2)</f>
        <v>0</v>
      </c>
      <c r="K105" s="183" t="s">
        <v>19</v>
      </c>
      <c r="L105" s="42"/>
      <c r="M105" s="188" t="s">
        <v>19</v>
      </c>
      <c r="N105" s="189" t="s">
        <v>46</v>
      </c>
      <c r="O105" s="67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166</v>
      </c>
      <c r="AT105" s="192" t="s">
        <v>161</v>
      </c>
      <c r="AU105" s="192" t="s">
        <v>84</v>
      </c>
      <c r="AY105" s="20" t="s">
        <v>159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82</v>
      </c>
      <c r="BK105" s="193">
        <f>ROUND(I105*H105,2)</f>
        <v>0</v>
      </c>
      <c r="BL105" s="20" t="s">
        <v>166</v>
      </c>
      <c r="BM105" s="192" t="s">
        <v>8</v>
      </c>
    </row>
    <row r="106" spans="1:65" s="2" customFormat="1" ht="24.2" customHeight="1" x14ac:dyDescent="0.2">
      <c r="A106" s="37"/>
      <c r="B106" s="38"/>
      <c r="C106" s="181" t="s">
        <v>202</v>
      </c>
      <c r="D106" s="181" t="s">
        <v>161</v>
      </c>
      <c r="E106" s="182" t="s">
        <v>1584</v>
      </c>
      <c r="F106" s="183" t="s">
        <v>1585</v>
      </c>
      <c r="G106" s="184" t="s">
        <v>1579</v>
      </c>
      <c r="H106" s="185">
        <v>1</v>
      </c>
      <c r="I106" s="186"/>
      <c r="J106" s="187">
        <f>ROUND(I106*H106,2)</f>
        <v>0</v>
      </c>
      <c r="K106" s="183" t="s">
        <v>19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166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166</v>
      </c>
      <c r="BM106" s="192" t="s">
        <v>253</v>
      </c>
    </row>
    <row r="107" spans="1:65" s="2" customFormat="1" ht="16.5" customHeight="1" x14ac:dyDescent="0.2">
      <c r="A107" s="37"/>
      <c r="B107" s="38"/>
      <c r="C107" s="181" t="s">
        <v>209</v>
      </c>
      <c r="D107" s="181" t="s">
        <v>161</v>
      </c>
      <c r="E107" s="182" t="s">
        <v>1586</v>
      </c>
      <c r="F107" s="183" t="s">
        <v>1587</v>
      </c>
      <c r="G107" s="184" t="s">
        <v>1579</v>
      </c>
      <c r="H107" s="185">
        <v>1</v>
      </c>
      <c r="I107" s="186"/>
      <c r="J107" s="187">
        <f>ROUND(I107*H107,2)</f>
        <v>0</v>
      </c>
      <c r="K107" s="183" t="s">
        <v>19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166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166</v>
      </c>
      <c r="BM107" s="192" t="s">
        <v>269</v>
      </c>
    </row>
    <row r="108" spans="1:65" s="12" customFormat="1" ht="22.9" customHeight="1" x14ac:dyDescent="0.2">
      <c r="B108" s="165"/>
      <c r="C108" s="166"/>
      <c r="D108" s="167" t="s">
        <v>74</v>
      </c>
      <c r="E108" s="179" t="s">
        <v>1588</v>
      </c>
      <c r="F108" s="179" t="s">
        <v>1589</v>
      </c>
      <c r="G108" s="166"/>
      <c r="H108" s="166"/>
      <c r="I108" s="169"/>
      <c r="J108" s="180">
        <f>BK108</f>
        <v>0</v>
      </c>
      <c r="K108" s="166"/>
      <c r="L108" s="171"/>
      <c r="M108" s="172"/>
      <c r="N108" s="173"/>
      <c r="O108" s="173"/>
      <c r="P108" s="174">
        <f>SUM(P109:P114)</f>
        <v>0</v>
      </c>
      <c r="Q108" s="173"/>
      <c r="R108" s="174">
        <f>SUM(R109:R114)</f>
        <v>0</v>
      </c>
      <c r="S108" s="173"/>
      <c r="T108" s="175">
        <f>SUM(T109:T114)</f>
        <v>0</v>
      </c>
      <c r="AR108" s="176" t="s">
        <v>82</v>
      </c>
      <c r="AT108" s="177" t="s">
        <v>74</v>
      </c>
      <c r="AU108" s="177" t="s">
        <v>82</v>
      </c>
      <c r="AY108" s="176" t="s">
        <v>159</v>
      </c>
      <c r="BK108" s="178">
        <f>SUM(BK109:BK114)</f>
        <v>0</v>
      </c>
    </row>
    <row r="109" spans="1:65" s="2" customFormat="1" ht="16.5" customHeight="1" x14ac:dyDescent="0.2">
      <c r="A109" s="37"/>
      <c r="B109" s="38"/>
      <c r="C109" s="181" t="s">
        <v>218</v>
      </c>
      <c r="D109" s="181" t="s">
        <v>161</v>
      </c>
      <c r="E109" s="182" t="s">
        <v>1590</v>
      </c>
      <c r="F109" s="183" t="s">
        <v>1591</v>
      </c>
      <c r="G109" s="184" t="s">
        <v>1579</v>
      </c>
      <c r="H109" s="185">
        <v>1</v>
      </c>
      <c r="I109" s="186"/>
      <c r="J109" s="187">
        <f t="shared" ref="J109:J114" si="0">ROUND(I109*H109,2)</f>
        <v>0</v>
      </c>
      <c r="K109" s="183" t="s">
        <v>19</v>
      </c>
      <c r="L109" s="42"/>
      <c r="M109" s="188" t="s">
        <v>19</v>
      </c>
      <c r="N109" s="189" t="s">
        <v>46</v>
      </c>
      <c r="O109" s="67"/>
      <c r="P109" s="190">
        <f t="shared" ref="P109:P114" si="1">O109*H109</f>
        <v>0</v>
      </c>
      <c r="Q109" s="190">
        <v>0</v>
      </c>
      <c r="R109" s="190">
        <f t="shared" ref="R109:R114" si="2">Q109*H109</f>
        <v>0</v>
      </c>
      <c r="S109" s="190">
        <v>0</v>
      </c>
      <c r="T109" s="191">
        <f t="shared" ref="T109:T114" si="3"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166</v>
      </c>
      <c r="AT109" s="192" t="s">
        <v>161</v>
      </c>
      <c r="AU109" s="192" t="s">
        <v>84</v>
      </c>
      <c r="AY109" s="20" t="s">
        <v>159</v>
      </c>
      <c r="BE109" s="193">
        <f t="shared" ref="BE109:BE114" si="4">IF(N109="základní",J109,0)</f>
        <v>0</v>
      </c>
      <c r="BF109" s="193">
        <f t="shared" ref="BF109:BF114" si="5">IF(N109="snížená",J109,0)</f>
        <v>0</v>
      </c>
      <c r="BG109" s="193">
        <f t="shared" ref="BG109:BG114" si="6">IF(N109="zákl. přenesená",J109,0)</f>
        <v>0</v>
      </c>
      <c r="BH109" s="193">
        <f t="shared" ref="BH109:BH114" si="7">IF(N109="sníž. přenesená",J109,0)</f>
        <v>0</v>
      </c>
      <c r="BI109" s="193">
        <f t="shared" ref="BI109:BI114" si="8">IF(N109="nulová",J109,0)</f>
        <v>0</v>
      </c>
      <c r="BJ109" s="20" t="s">
        <v>82</v>
      </c>
      <c r="BK109" s="193">
        <f t="shared" ref="BK109:BK114" si="9">ROUND(I109*H109,2)</f>
        <v>0</v>
      </c>
      <c r="BL109" s="20" t="s">
        <v>166</v>
      </c>
      <c r="BM109" s="192" t="s">
        <v>279</v>
      </c>
    </row>
    <row r="110" spans="1:65" s="2" customFormat="1" ht="24.2" customHeight="1" x14ac:dyDescent="0.2">
      <c r="A110" s="37"/>
      <c r="B110" s="38"/>
      <c r="C110" s="181" t="s">
        <v>225</v>
      </c>
      <c r="D110" s="181" t="s">
        <v>161</v>
      </c>
      <c r="E110" s="182" t="s">
        <v>1592</v>
      </c>
      <c r="F110" s="183" t="s">
        <v>1593</v>
      </c>
      <c r="G110" s="184" t="s">
        <v>1594</v>
      </c>
      <c r="H110" s="185">
        <v>1</v>
      </c>
      <c r="I110" s="186"/>
      <c r="J110" s="187">
        <f t="shared" si="0"/>
        <v>0</v>
      </c>
      <c r="K110" s="183" t="s">
        <v>19</v>
      </c>
      <c r="L110" s="42"/>
      <c r="M110" s="188" t="s">
        <v>19</v>
      </c>
      <c r="N110" s="189" t="s">
        <v>46</v>
      </c>
      <c r="O110" s="67"/>
      <c r="P110" s="190">
        <f t="shared" si="1"/>
        <v>0</v>
      </c>
      <c r="Q110" s="190">
        <v>0</v>
      </c>
      <c r="R110" s="190">
        <f t="shared" si="2"/>
        <v>0</v>
      </c>
      <c r="S110" s="190">
        <v>0</v>
      </c>
      <c r="T110" s="191">
        <f t="shared" si="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166</v>
      </c>
      <c r="AT110" s="192" t="s">
        <v>161</v>
      </c>
      <c r="AU110" s="192" t="s">
        <v>84</v>
      </c>
      <c r="AY110" s="20" t="s">
        <v>159</v>
      </c>
      <c r="BE110" s="193">
        <f t="shared" si="4"/>
        <v>0</v>
      </c>
      <c r="BF110" s="193">
        <f t="shared" si="5"/>
        <v>0</v>
      </c>
      <c r="BG110" s="193">
        <f t="shared" si="6"/>
        <v>0</v>
      </c>
      <c r="BH110" s="193">
        <f t="shared" si="7"/>
        <v>0</v>
      </c>
      <c r="BI110" s="193">
        <f t="shared" si="8"/>
        <v>0</v>
      </c>
      <c r="BJ110" s="20" t="s">
        <v>82</v>
      </c>
      <c r="BK110" s="193">
        <f t="shared" si="9"/>
        <v>0</v>
      </c>
      <c r="BL110" s="20" t="s">
        <v>166</v>
      </c>
      <c r="BM110" s="192" t="s">
        <v>291</v>
      </c>
    </row>
    <row r="111" spans="1:65" s="2" customFormat="1" ht="16.5" customHeight="1" x14ac:dyDescent="0.2">
      <c r="A111" s="37"/>
      <c r="B111" s="38"/>
      <c r="C111" s="181" t="s">
        <v>232</v>
      </c>
      <c r="D111" s="181" t="s">
        <v>161</v>
      </c>
      <c r="E111" s="182" t="s">
        <v>1595</v>
      </c>
      <c r="F111" s="183" t="s">
        <v>1596</v>
      </c>
      <c r="G111" s="184" t="s">
        <v>1579</v>
      </c>
      <c r="H111" s="185">
        <v>8</v>
      </c>
      <c r="I111" s="186"/>
      <c r="J111" s="187">
        <f t="shared" si="0"/>
        <v>0</v>
      </c>
      <c r="K111" s="183" t="s">
        <v>19</v>
      </c>
      <c r="L111" s="42"/>
      <c r="M111" s="188" t="s">
        <v>19</v>
      </c>
      <c r="N111" s="189" t="s">
        <v>46</v>
      </c>
      <c r="O111" s="67"/>
      <c r="P111" s="190">
        <f t="shared" si="1"/>
        <v>0</v>
      </c>
      <c r="Q111" s="190">
        <v>0</v>
      </c>
      <c r="R111" s="190">
        <f t="shared" si="2"/>
        <v>0</v>
      </c>
      <c r="S111" s="190">
        <v>0</v>
      </c>
      <c r="T111" s="191">
        <f t="shared" si="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166</v>
      </c>
      <c r="AT111" s="192" t="s">
        <v>161</v>
      </c>
      <c r="AU111" s="192" t="s">
        <v>84</v>
      </c>
      <c r="AY111" s="20" t="s">
        <v>159</v>
      </c>
      <c r="BE111" s="193">
        <f t="shared" si="4"/>
        <v>0</v>
      </c>
      <c r="BF111" s="193">
        <f t="shared" si="5"/>
        <v>0</v>
      </c>
      <c r="BG111" s="193">
        <f t="shared" si="6"/>
        <v>0</v>
      </c>
      <c r="BH111" s="193">
        <f t="shared" si="7"/>
        <v>0</v>
      </c>
      <c r="BI111" s="193">
        <f t="shared" si="8"/>
        <v>0</v>
      </c>
      <c r="BJ111" s="20" t="s">
        <v>82</v>
      </c>
      <c r="BK111" s="193">
        <f t="shared" si="9"/>
        <v>0</v>
      </c>
      <c r="BL111" s="20" t="s">
        <v>166</v>
      </c>
      <c r="BM111" s="192" t="s">
        <v>303</v>
      </c>
    </row>
    <row r="112" spans="1:65" s="2" customFormat="1" ht="16.5" customHeight="1" x14ac:dyDescent="0.2">
      <c r="A112" s="37"/>
      <c r="B112" s="38"/>
      <c r="C112" s="181" t="s">
        <v>8</v>
      </c>
      <c r="D112" s="181" t="s">
        <v>161</v>
      </c>
      <c r="E112" s="182" t="s">
        <v>1597</v>
      </c>
      <c r="F112" s="183" t="s">
        <v>1598</v>
      </c>
      <c r="G112" s="184" t="s">
        <v>1579</v>
      </c>
      <c r="H112" s="185">
        <v>10</v>
      </c>
      <c r="I112" s="186"/>
      <c r="J112" s="187">
        <f t="shared" si="0"/>
        <v>0</v>
      </c>
      <c r="K112" s="183" t="s">
        <v>19</v>
      </c>
      <c r="L112" s="42"/>
      <c r="M112" s="188" t="s">
        <v>19</v>
      </c>
      <c r="N112" s="189" t="s">
        <v>46</v>
      </c>
      <c r="O112" s="67"/>
      <c r="P112" s="190">
        <f t="shared" si="1"/>
        <v>0</v>
      </c>
      <c r="Q112" s="190">
        <v>0</v>
      </c>
      <c r="R112" s="190">
        <f t="shared" si="2"/>
        <v>0</v>
      </c>
      <c r="S112" s="190">
        <v>0</v>
      </c>
      <c r="T112" s="191">
        <f t="shared" si="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166</v>
      </c>
      <c r="AT112" s="192" t="s">
        <v>161</v>
      </c>
      <c r="AU112" s="192" t="s">
        <v>84</v>
      </c>
      <c r="AY112" s="20" t="s">
        <v>159</v>
      </c>
      <c r="BE112" s="193">
        <f t="shared" si="4"/>
        <v>0</v>
      </c>
      <c r="BF112" s="193">
        <f t="shared" si="5"/>
        <v>0</v>
      </c>
      <c r="BG112" s="193">
        <f t="shared" si="6"/>
        <v>0</v>
      </c>
      <c r="BH112" s="193">
        <f t="shared" si="7"/>
        <v>0</v>
      </c>
      <c r="BI112" s="193">
        <f t="shared" si="8"/>
        <v>0</v>
      </c>
      <c r="BJ112" s="20" t="s">
        <v>82</v>
      </c>
      <c r="BK112" s="193">
        <f t="shared" si="9"/>
        <v>0</v>
      </c>
      <c r="BL112" s="20" t="s">
        <v>166</v>
      </c>
      <c r="BM112" s="192" t="s">
        <v>314</v>
      </c>
    </row>
    <row r="113" spans="1:65" s="2" customFormat="1" ht="16.5" customHeight="1" x14ac:dyDescent="0.2">
      <c r="A113" s="37"/>
      <c r="B113" s="38"/>
      <c r="C113" s="181" t="s">
        <v>245</v>
      </c>
      <c r="D113" s="181" t="s">
        <v>161</v>
      </c>
      <c r="E113" s="182" t="s">
        <v>1599</v>
      </c>
      <c r="F113" s="183" t="s">
        <v>1600</v>
      </c>
      <c r="G113" s="184" t="s">
        <v>1579</v>
      </c>
      <c r="H113" s="185">
        <v>2</v>
      </c>
      <c r="I113" s="186"/>
      <c r="J113" s="187">
        <f t="shared" si="0"/>
        <v>0</v>
      </c>
      <c r="K113" s="183" t="s">
        <v>19</v>
      </c>
      <c r="L113" s="42"/>
      <c r="M113" s="188" t="s">
        <v>19</v>
      </c>
      <c r="N113" s="189" t="s">
        <v>46</v>
      </c>
      <c r="O113" s="67"/>
      <c r="P113" s="190">
        <f t="shared" si="1"/>
        <v>0</v>
      </c>
      <c r="Q113" s="190">
        <v>0</v>
      </c>
      <c r="R113" s="190">
        <f t="shared" si="2"/>
        <v>0</v>
      </c>
      <c r="S113" s="190">
        <v>0</v>
      </c>
      <c r="T113" s="191">
        <f t="shared" si="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166</v>
      </c>
      <c r="AT113" s="192" t="s">
        <v>161</v>
      </c>
      <c r="AU113" s="192" t="s">
        <v>84</v>
      </c>
      <c r="AY113" s="20" t="s">
        <v>159</v>
      </c>
      <c r="BE113" s="193">
        <f t="shared" si="4"/>
        <v>0</v>
      </c>
      <c r="BF113" s="193">
        <f t="shared" si="5"/>
        <v>0</v>
      </c>
      <c r="BG113" s="193">
        <f t="shared" si="6"/>
        <v>0</v>
      </c>
      <c r="BH113" s="193">
        <f t="shared" si="7"/>
        <v>0</v>
      </c>
      <c r="BI113" s="193">
        <f t="shared" si="8"/>
        <v>0</v>
      </c>
      <c r="BJ113" s="20" t="s">
        <v>82</v>
      </c>
      <c r="BK113" s="193">
        <f t="shared" si="9"/>
        <v>0</v>
      </c>
      <c r="BL113" s="20" t="s">
        <v>166</v>
      </c>
      <c r="BM113" s="192" t="s">
        <v>326</v>
      </c>
    </row>
    <row r="114" spans="1:65" s="2" customFormat="1" ht="16.5" customHeight="1" x14ac:dyDescent="0.2">
      <c r="A114" s="37"/>
      <c r="B114" s="38"/>
      <c r="C114" s="181" t="s">
        <v>253</v>
      </c>
      <c r="D114" s="181" t="s">
        <v>161</v>
      </c>
      <c r="E114" s="182" t="s">
        <v>1601</v>
      </c>
      <c r="F114" s="183" t="s">
        <v>1602</v>
      </c>
      <c r="G114" s="184" t="s">
        <v>1579</v>
      </c>
      <c r="H114" s="185">
        <v>2</v>
      </c>
      <c r="I114" s="186"/>
      <c r="J114" s="187">
        <f t="shared" si="0"/>
        <v>0</v>
      </c>
      <c r="K114" s="183" t="s">
        <v>19</v>
      </c>
      <c r="L114" s="42"/>
      <c r="M114" s="188" t="s">
        <v>19</v>
      </c>
      <c r="N114" s="189" t="s">
        <v>46</v>
      </c>
      <c r="O114" s="67"/>
      <c r="P114" s="190">
        <f t="shared" si="1"/>
        <v>0</v>
      </c>
      <c r="Q114" s="190">
        <v>0</v>
      </c>
      <c r="R114" s="190">
        <f t="shared" si="2"/>
        <v>0</v>
      </c>
      <c r="S114" s="190">
        <v>0</v>
      </c>
      <c r="T114" s="191">
        <f t="shared" si="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166</v>
      </c>
      <c r="AT114" s="192" t="s">
        <v>161</v>
      </c>
      <c r="AU114" s="192" t="s">
        <v>84</v>
      </c>
      <c r="AY114" s="20" t="s">
        <v>159</v>
      </c>
      <c r="BE114" s="193">
        <f t="shared" si="4"/>
        <v>0</v>
      </c>
      <c r="BF114" s="193">
        <f t="shared" si="5"/>
        <v>0</v>
      </c>
      <c r="BG114" s="193">
        <f t="shared" si="6"/>
        <v>0</v>
      </c>
      <c r="BH114" s="193">
        <f t="shared" si="7"/>
        <v>0</v>
      </c>
      <c r="BI114" s="193">
        <f t="shared" si="8"/>
        <v>0</v>
      </c>
      <c r="BJ114" s="20" t="s">
        <v>82</v>
      </c>
      <c r="BK114" s="193">
        <f t="shared" si="9"/>
        <v>0</v>
      </c>
      <c r="BL114" s="20" t="s">
        <v>166</v>
      </c>
      <c r="BM114" s="192" t="s">
        <v>341</v>
      </c>
    </row>
    <row r="115" spans="1:65" s="12" customFormat="1" ht="22.9" customHeight="1" x14ac:dyDescent="0.2">
      <c r="B115" s="165"/>
      <c r="C115" s="166"/>
      <c r="D115" s="167" t="s">
        <v>74</v>
      </c>
      <c r="E115" s="179" t="s">
        <v>1603</v>
      </c>
      <c r="F115" s="179" t="s">
        <v>1604</v>
      </c>
      <c r="G115" s="166"/>
      <c r="H115" s="166"/>
      <c r="I115" s="169"/>
      <c r="J115" s="180">
        <f>BK115</f>
        <v>0</v>
      </c>
      <c r="K115" s="166"/>
      <c r="L115" s="171"/>
      <c r="M115" s="172"/>
      <c r="N115" s="173"/>
      <c r="O115" s="173"/>
      <c r="P115" s="174">
        <f>SUM(P116:P140)</f>
        <v>0</v>
      </c>
      <c r="Q115" s="173"/>
      <c r="R115" s="174">
        <f>SUM(R116:R140)</f>
        <v>0</v>
      </c>
      <c r="S115" s="173"/>
      <c r="T115" s="175">
        <f>SUM(T116:T140)</f>
        <v>0</v>
      </c>
      <c r="AR115" s="176" t="s">
        <v>82</v>
      </c>
      <c r="AT115" s="177" t="s">
        <v>74</v>
      </c>
      <c r="AU115" s="177" t="s">
        <v>82</v>
      </c>
      <c r="AY115" s="176" t="s">
        <v>159</v>
      </c>
      <c r="BK115" s="178">
        <f>SUM(BK116:BK140)</f>
        <v>0</v>
      </c>
    </row>
    <row r="116" spans="1:65" s="2" customFormat="1" ht="16.5" customHeight="1" x14ac:dyDescent="0.2">
      <c r="A116" s="37"/>
      <c r="B116" s="38"/>
      <c r="C116" s="181" t="s">
        <v>262</v>
      </c>
      <c r="D116" s="181" t="s">
        <v>161</v>
      </c>
      <c r="E116" s="182" t="s">
        <v>1605</v>
      </c>
      <c r="F116" s="183" t="s">
        <v>1606</v>
      </c>
      <c r="G116" s="184" t="s">
        <v>1570</v>
      </c>
      <c r="H116" s="185">
        <v>1</v>
      </c>
      <c r="I116" s="186"/>
      <c r="J116" s="187">
        <f t="shared" ref="J116:J140" si="10">ROUND(I116*H116,2)</f>
        <v>0</v>
      </c>
      <c r="K116" s="183" t="s">
        <v>19</v>
      </c>
      <c r="L116" s="42"/>
      <c r="M116" s="188" t="s">
        <v>19</v>
      </c>
      <c r="N116" s="189" t="s">
        <v>46</v>
      </c>
      <c r="O116" s="67"/>
      <c r="P116" s="190">
        <f t="shared" ref="P116:P140" si="11">O116*H116</f>
        <v>0</v>
      </c>
      <c r="Q116" s="190">
        <v>0</v>
      </c>
      <c r="R116" s="190">
        <f t="shared" ref="R116:R140" si="12">Q116*H116</f>
        <v>0</v>
      </c>
      <c r="S116" s="190">
        <v>0</v>
      </c>
      <c r="T116" s="191">
        <f t="shared" ref="T116:T140" si="13"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166</v>
      </c>
      <c r="AT116" s="192" t="s">
        <v>161</v>
      </c>
      <c r="AU116" s="192" t="s">
        <v>84</v>
      </c>
      <c r="AY116" s="20" t="s">
        <v>159</v>
      </c>
      <c r="BE116" s="193">
        <f t="shared" ref="BE116:BE140" si="14">IF(N116="základní",J116,0)</f>
        <v>0</v>
      </c>
      <c r="BF116" s="193">
        <f t="shared" ref="BF116:BF140" si="15">IF(N116="snížená",J116,0)</f>
        <v>0</v>
      </c>
      <c r="BG116" s="193">
        <f t="shared" ref="BG116:BG140" si="16">IF(N116="zákl. přenesená",J116,0)</f>
        <v>0</v>
      </c>
      <c r="BH116" s="193">
        <f t="shared" ref="BH116:BH140" si="17">IF(N116="sníž. přenesená",J116,0)</f>
        <v>0</v>
      </c>
      <c r="BI116" s="193">
        <f t="shared" ref="BI116:BI140" si="18">IF(N116="nulová",J116,0)</f>
        <v>0</v>
      </c>
      <c r="BJ116" s="20" t="s">
        <v>82</v>
      </c>
      <c r="BK116" s="193">
        <f t="shared" ref="BK116:BK140" si="19">ROUND(I116*H116,2)</f>
        <v>0</v>
      </c>
      <c r="BL116" s="20" t="s">
        <v>166</v>
      </c>
      <c r="BM116" s="192" t="s">
        <v>352</v>
      </c>
    </row>
    <row r="117" spans="1:65" s="2" customFormat="1" ht="16.5" customHeight="1" x14ac:dyDescent="0.2">
      <c r="A117" s="37"/>
      <c r="B117" s="38"/>
      <c r="C117" s="181" t="s">
        <v>269</v>
      </c>
      <c r="D117" s="181" t="s">
        <v>161</v>
      </c>
      <c r="E117" s="182" t="s">
        <v>1607</v>
      </c>
      <c r="F117" s="183" t="s">
        <v>1608</v>
      </c>
      <c r="G117" s="184" t="s">
        <v>1579</v>
      </c>
      <c r="H117" s="185">
        <v>1</v>
      </c>
      <c r="I117" s="186"/>
      <c r="J117" s="187">
        <f t="shared" si="10"/>
        <v>0</v>
      </c>
      <c r="K117" s="183" t="s">
        <v>19</v>
      </c>
      <c r="L117" s="42"/>
      <c r="M117" s="188" t="s">
        <v>19</v>
      </c>
      <c r="N117" s="189" t="s">
        <v>46</v>
      </c>
      <c r="O117" s="67"/>
      <c r="P117" s="190">
        <f t="shared" si="11"/>
        <v>0</v>
      </c>
      <c r="Q117" s="190">
        <v>0</v>
      </c>
      <c r="R117" s="190">
        <f t="shared" si="12"/>
        <v>0</v>
      </c>
      <c r="S117" s="190">
        <v>0</v>
      </c>
      <c r="T117" s="191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166</v>
      </c>
      <c r="AT117" s="192" t="s">
        <v>161</v>
      </c>
      <c r="AU117" s="192" t="s">
        <v>84</v>
      </c>
      <c r="AY117" s="20" t="s">
        <v>159</v>
      </c>
      <c r="BE117" s="193">
        <f t="shared" si="14"/>
        <v>0</v>
      </c>
      <c r="BF117" s="193">
        <f t="shared" si="15"/>
        <v>0</v>
      </c>
      <c r="BG117" s="193">
        <f t="shared" si="16"/>
        <v>0</v>
      </c>
      <c r="BH117" s="193">
        <f t="shared" si="17"/>
        <v>0</v>
      </c>
      <c r="BI117" s="193">
        <f t="shared" si="18"/>
        <v>0</v>
      </c>
      <c r="BJ117" s="20" t="s">
        <v>82</v>
      </c>
      <c r="BK117" s="193">
        <f t="shared" si="19"/>
        <v>0</v>
      </c>
      <c r="BL117" s="20" t="s">
        <v>166</v>
      </c>
      <c r="BM117" s="192" t="s">
        <v>344</v>
      </c>
    </row>
    <row r="118" spans="1:65" s="2" customFormat="1" ht="16.5" customHeight="1" x14ac:dyDescent="0.2">
      <c r="A118" s="37"/>
      <c r="B118" s="38"/>
      <c r="C118" s="181" t="s">
        <v>274</v>
      </c>
      <c r="D118" s="181" t="s">
        <v>161</v>
      </c>
      <c r="E118" s="182" t="s">
        <v>1609</v>
      </c>
      <c r="F118" s="183" t="s">
        <v>1610</v>
      </c>
      <c r="G118" s="184" t="s">
        <v>1579</v>
      </c>
      <c r="H118" s="185">
        <v>1</v>
      </c>
      <c r="I118" s="186"/>
      <c r="J118" s="187">
        <f t="shared" si="10"/>
        <v>0</v>
      </c>
      <c r="K118" s="183" t="s">
        <v>19</v>
      </c>
      <c r="L118" s="42"/>
      <c r="M118" s="188" t="s">
        <v>19</v>
      </c>
      <c r="N118" s="189" t="s">
        <v>46</v>
      </c>
      <c r="O118" s="67"/>
      <c r="P118" s="190">
        <f t="shared" si="11"/>
        <v>0</v>
      </c>
      <c r="Q118" s="190">
        <v>0</v>
      </c>
      <c r="R118" s="190">
        <f t="shared" si="12"/>
        <v>0</v>
      </c>
      <c r="S118" s="190">
        <v>0</v>
      </c>
      <c r="T118" s="191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166</v>
      </c>
      <c r="AT118" s="192" t="s">
        <v>161</v>
      </c>
      <c r="AU118" s="192" t="s">
        <v>84</v>
      </c>
      <c r="AY118" s="20" t="s">
        <v>159</v>
      </c>
      <c r="BE118" s="193">
        <f t="shared" si="14"/>
        <v>0</v>
      </c>
      <c r="BF118" s="193">
        <f t="shared" si="15"/>
        <v>0</v>
      </c>
      <c r="BG118" s="193">
        <f t="shared" si="16"/>
        <v>0</v>
      </c>
      <c r="BH118" s="193">
        <f t="shared" si="17"/>
        <v>0</v>
      </c>
      <c r="BI118" s="193">
        <f t="shared" si="18"/>
        <v>0</v>
      </c>
      <c r="BJ118" s="20" t="s">
        <v>82</v>
      </c>
      <c r="BK118" s="193">
        <f t="shared" si="19"/>
        <v>0</v>
      </c>
      <c r="BL118" s="20" t="s">
        <v>166</v>
      </c>
      <c r="BM118" s="192" t="s">
        <v>371</v>
      </c>
    </row>
    <row r="119" spans="1:65" s="2" customFormat="1" ht="16.5" customHeight="1" x14ac:dyDescent="0.2">
      <c r="A119" s="37"/>
      <c r="B119" s="38"/>
      <c r="C119" s="181" t="s">
        <v>279</v>
      </c>
      <c r="D119" s="181" t="s">
        <v>161</v>
      </c>
      <c r="E119" s="182" t="s">
        <v>1611</v>
      </c>
      <c r="F119" s="183" t="s">
        <v>1612</v>
      </c>
      <c r="G119" s="184" t="s">
        <v>1579</v>
      </c>
      <c r="H119" s="185">
        <v>1</v>
      </c>
      <c r="I119" s="186"/>
      <c r="J119" s="187">
        <f t="shared" si="10"/>
        <v>0</v>
      </c>
      <c r="K119" s="183" t="s">
        <v>19</v>
      </c>
      <c r="L119" s="42"/>
      <c r="M119" s="188" t="s">
        <v>19</v>
      </c>
      <c r="N119" s="189" t="s">
        <v>46</v>
      </c>
      <c r="O119" s="67"/>
      <c r="P119" s="190">
        <f t="shared" si="11"/>
        <v>0</v>
      </c>
      <c r="Q119" s="190">
        <v>0</v>
      </c>
      <c r="R119" s="190">
        <f t="shared" si="12"/>
        <v>0</v>
      </c>
      <c r="S119" s="190">
        <v>0</v>
      </c>
      <c r="T119" s="191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166</v>
      </c>
      <c r="AT119" s="192" t="s">
        <v>161</v>
      </c>
      <c r="AU119" s="192" t="s">
        <v>84</v>
      </c>
      <c r="AY119" s="20" t="s">
        <v>159</v>
      </c>
      <c r="BE119" s="193">
        <f t="shared" si="14"/>
        <v>0</v>
      </c>
      <c r="BF119" s="193">
        <f t="shared" si="15"/>
        <v>0</v>
      </c>
      <c r="BG119" s="193">
        <f t="shared" si="16"/>
        <v>0</v>
      </c>
      <c r="BH119" s="193">
        <f t="shared" si="17"/>
        <v>0</v>
      </c>
      <c r="BI119" s="193">
        <f t="shared" si="18"/>
        <v>0</v>
      </c>
      <c r="BJ119" s="20" t="s">
        <v>82</v>
      </c>
      <c r="BK119" s="193">
        <f t="shared" si="19"/>
        <v>0</v>
      </c>
      <c r="BL119" s="20" t="s">
        <v>166</v>
      </c>
      <c r="BM119" s="192" t="s">
        <v>384</v>
      </c>
    </row>
    <row r="120" spans="1:65" s="2" customFormat="1" ht="16.5" customHeight="1" x14ac:dyDescent="0.2">
      <c r="A120" s="37"/>
      <c r="B120" s="38"/>
      <c r="C120" s="181" t="s">
        <v>284</v>
      </c>
      <c r="D120" s="181" t="s">
        <v>161</v>
      </c>
      <c r="E120" s="182" t="s">
        <v>1613</v>
      </c>
      <c r="F120" s="183" t="s">
        <v>1614</v>
      </c>
      <c r="G120" s="184" t="s">
        <v>1579</v>
      </c>
      <c r="H120" s="185">
        <v>1</v>
      </c>
      <c r="I120" s="186"/>
      <c r="J120" s="187">
        <f t="shared" si="10"/>
        <v>0</v>
      </c>
      <c r="K120" s="183" t="s">
        <v>19</v>
      </c>
      <c r="L120" s="42"/>
      <c r="M120" s="188" t="s">
        <v>19</v>
      </c>
      <c r="N120" s="189" t="s">
        <v>46</v>
      </c>
      <c r="O120" s="67"/>
      <c r="P120" s="190">
        <f t="shared" si="11"/>
        <v>0</v>
      </c>
      <c r="Q120" s="190">
        <v>0</v>
      </c>
      <c r="R120" s="190">
        <f t="shared" si="12"/>
        <v>0</v>
      </c>
      <c r="S120" s="190">
        <v>0</v>
      </c>
      <c r="T120" s="191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166</v>
      </c>
      <c r="AT120" s="192" t="s">
        <v>161</v>
      </c>
      <c r="AU120" s="192" t="s">
        <v>84</v>
      </c>
      <c r="AY120" s="20" t="s">
        <v>159</v>
      </c>
      <c r="BE120" s="193">
        <f t="shared" si="14"/>
        <v>0</v>
      </c>
      <c r="BF120" s="193">
        <f t="shared" si="15"/>
        <v>0</v>
      </c>
      <c r="BG120" s="193">
        <f t="shared" si="16"/>
        <v>0</v>
      </c>
      <c r="BH120" s="193">
        <f t="shared" si="17"/>
        <v>0</v>
      </c>
      <c r="BI120" s="193">
        <f t="shared" si="18"/>
        <v>0</v>
      </c>
      <c r="BJ120" s="20" t="s">
        <v>82</v>
      </c>
      <c r="BK120" s="193">
        <f t="shared" si="19"/>
        <v>0</v>
      </c>
      <c r="BL120" s="20" t="s">
        <v>166</v>
      </c>
      <c r="BM120" s="192" t="s">
        <v>553</v>
      </c>
    </row>
    <row r="121" spans="1:65" s="2" customFormat="1" ht="16.5" customHeight="1" x14ac:dyDescent="0.2">
      <c r="A121" s="37"/>
      <c r="B121" s="38"/>
      <c r="C121" s="181" t="s">
        <v>291</v>
      </c>
      <c r="D121" s="181" t="s">
        <v>161</v>
      </c>
      <c r="E121" s="182" t="s">
        <v>1615</v>
      </c>
      <c r="F121" s="183" t="s">
        <v>1616</v>
      </c>
      <c r="G121" s="184" t="s">
        <v>1579</v>
      </c>
      <c r="H121" s="185">
        <v>4</v>
      </c>
      <c r="I121" s="186"/>
      <c r="J121" s="187">
        <f t="shared" si="10"/>
        <v>0</v>
      </c>
      <c r="K121" s="183" t="s">
        <v>19</v>
      </c>
      <c r="L121" s="42"/>
      <c r="M121" s="188" t="s">
        <v>19</v>
      </c>
      <c r="N121" s="189" t="s">
        <v>46</v>
      </c>
      <c r="O121" s="67"/>
      <c r="P121" s="190">
        <f t="shared" si="11"/>
        <v>0</v>
      </c>
      <c r="Q121" s="190">
        <v>0</v>
      </c>
      <c r="R121" s="190">
        <f t="shared" si="12"/>
        <v>0</v>
      </c>
      <c r="S121" s="190">
        <v>0</v>
      </c>
      <c r="T121" s="191">
        <f t="shared" si="1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166</v>
      </c>
      <c r="AT121" s="192" t="s">
        <v>161</v>
      </c>
      <c r="AU121" s="192" t="s">
        <v>84</v>
      </c>
      <c r="AY121" s="20" t="s">
        <v>159</v>
      </c>
      <c r="BE121" s="193">
        <f t="shared" si="14"/>
        <v>0</v>
      </c>
      <c r="BF121" s="193">
        <f t="shared" si="15"/>
        <v>0</v>
      </c>
      <c r="BG121" s="193">
        <f t="shared" si="16"/>
        <v>0</v>
      </c>
      <c r="BH121" s="193">
        <f t="shared" si="17"/>
        <v>0</v>
      </c>
      <c r="BI121" s="193">
        <f t="shared" si="18"/>
        <v>0</v>
      </c>
      <c r="BJ121" s="20" t="s">
        <v>82</v>
      </c>
      <c r="BK121" s="193">
        <f t="shared" si="19"/>
        <v>0</v>
      </c>
      <c r="BL121" s="20" t="s">
        <v>166</v>
      </c>
      <c r="BM121" s="192" t="s">
        <v>558</v>
      </c>
    </row>
    <row r="122" spans="1:65" s="2" customFormat="1" ht="16.5" customHeight="1" x14ac:dyDescent="0.2">
      <c r="A122" s="37"/>
      <c r="B122" s="38"/>
      <c r="C122" s="181" t="s">
        <v>7</v>
      </c>
      <c r="D122" s="181" t="s">
        <v>161</v>
      </c>
      <c r="E122" s="182" t="s">
        <v>1617</v>
      </c>
      <c r="F122" s="183" t="s">
        <v>1618</v>
      </c>
      <c r="G122" s="184" t="s">
        <v>1579</v>
      </c>
      <c r="H122" s="185">
        <v>6</v>
      </c>
      <c r="I122" s="186"/>
      <c r="J122" s="187">
        <f t="shared" si="10"/>
        <v>0</v>
      </c>
      <c r="K122" s="183" t="s">
        <v>19</v>
      </c>
      <c r="L122" s="42"/>
      <c r="M122" s="188" t="s">
        <v>19</v>
      </c>
      <c r="N122" s="189" t="s">
        <v>46</v>
      </c>
      <c r="O122" s="67"/>
      <c r="P122" s="190">
        <f t="shared" si="11"/>
        <v>0</v>
      </c>
      <c r="Q122" s="190">
        <v>0</v>
      </c>
      <c r="R122" s="190">
        <f t="shared" si="12"/>
        <v>0</v>
      </c>
      <c r="S122" s="190">
        <v>0</v>
      </c>
      <c r="T122" s="191">
        <f t="shared" si="1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166</v>
      </c>
      <c r="AT122" s="192" t="s">
        <v>161</v>
      </c>
      <c r="AU122" s="192" t="s">
        <v>84</v>
      </c>
      <c r="AY122" s="20" t="s">
        <v>159</v>
      </c>
      <c r="BE122" s="193">
        <f t="shared" si="14"/>
        <v>0</v>
      </c>
      <c r="BF122" s="193">
        <f t="shared" si="15"/>
        <v>0</v>
      </c>
      <c r="BG122" s="193">
        <f t="shared" si="16"/>
        <v>0</v>
      </c>
      <c r="BH122" s="193">
        <f t="shared" si="17"/>
        <v>0</v>
      </c>
      <c r="BI122" s="193">
        <f t="shared" si="18"/>
        <v>0</v>
      </c>
      <c r="BJ122" s="20" t="s">
        <v>82</v>
      </c>
      <c r="BK122" s="193">
        <f t="shared" si="19"/>
        <v>0</v>
      </c>
      <c r="BL122" s="20" t="s">
        <v>166</v>
      </c>
      <c r="BM122" s="192" t="s">
        <v>592</v>
      </c>
    </row>
    <row r="123" spans="1:65" s="2" customFormat="1" ht="16.5" customHeight="1" x14ac:dyDescent="0.2">
      <c r="A123" s="37"/>
      <c r="B123" s="38"/>
      <c r="C123" s="181" t="s">
        <v>303</v>
      </c>
      <c r="D123" s="181" t="s">
        <v>161</v>
      </c>
      <c r="E123" s="182" t="s">
        <v>1619</v>
      </c>
      <c r="F123" s="183" t="s">
        <v>1620</v>
      </c>
      <c r="G123" s="184" t="s">
        <v>1579</v>
      </c>
      <c r="H123" s="185">
        <v>1</v>
      </c>
      <c r="I123" s="186"/>
      <c r="J123" s="187">
        <f t="shared" si="10"/>
        <v>0</v>
      </c>
      <c r="K123" s="183" t="s">
        <v>19</v>
      </c>
      <c r="L123" s="42"/>
      <c r="M123" s="188" t="s">
        <v>19</v>
      </c>
      <c r="N123" s="189" t="s">
        <v>46</v>
      </c>
      <c r="O123" s="67"/>
      <c r="P123" s="190">
        <f t="shared" si="11"/>
        <v>0</v>
      </c>
      <c r="Q123" s="190">
        <v>0</v>
      </c>
      <c r="R123" s="190">
        <f t="shared" si="12"/>
        <v>0</v>
      </c>
      <c r="S123" s="190">
        <v>0</v>
      </c>
      <c r="T123" s="191">
        <f t="shared" si="1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166</v>
      </c>
      <c r="AT123" s="192" t="s">
        <v>161</v>
      </c>
      <c r="AU123" s="192" t="s">
        <v>84</v>
      </c>
      <c r="AY123" s="20" t="s">
        <v>159</v>
      </c>
      <c r="BE123" s="193">
        <f t="shared" si="14"/>
        <v>0</v>
      </c>
      <c r="BF123" s="193">
        <f t="shared" si="15"/>
        <v>0</v>
      </c>
      <c r="BG123" s="193">
        <f t="shared" si="16"/>
        <v>0</v>
      </c>
      <c r="BH123" s="193">
        <f t="shared" si="17"/>
        <v>0</v>
      </c>
      <c r="BI123" s="193">
        <f t="shared" si="18"/>
        <v>0</v>
      </c>
      <c r="BJ123" s="20" t="s">
        <v>82</v>
      </c>
      <c r="BK123" s="193">
        <f t="shared" si="19"/>
        <v>0</v>
      </c>
      <c r="BL123" s="20" t="s">
        <v>166</v>
      </c>
      <c r="BM123" s="192" t="s">
        <v>991</v>
      </c>
    </row>
    <row r="124" spans="1:65" s="2" customFormat="1" ht="16.5" customHeight="1" x14ac:dyDescent="0.2">
      <c r="A124" s="37"/>
      <c r="B124" s="38"/>
      <c r="C124" s="181" t="s">
        <v>308</v>
      </c>
      <c r="D124" s="181" t="s">
        <v>161</v>
      </c>
      <c r="E124" s="182" t="s">
        <v>1621</v>
      </c>
      <c r="F124" s="183" t="s">
        <v>1622</v>
      </c>
      <c r="G124" s="184" t="s">
        <v>1579</v>
      </c>
      <c r="H124" s="185">
        <v>1</v>
      </c>
      <c r="I124" s="186"/>
      <c r="J124" s="187">
        <f t="shared" si="10"/>
        <v>0</v>
      </c>
      <c r="K124" s="183" t="s">
        <v>19</v>
      </c>
      <c r="L124" s="42"/>
      <c r="M124" s="188" t="s">
        <v>19</v>
      </c>
      <c r="N124" s="189" t="s">
        <v>46</v>
      </c>
      <c r="O124" s="67"/>
      <c r="P124" s="190">
        <f t="shared" si="11"/>
        <v>0</v>
      </c>
      <c r="Q124" s="190">
        <v>0</v>
      </c>
      <c r="R124" s="190">
        <f t="shared" si="12"/>
        <v>0</v>
      </c>
      <c r="S124" s="190">
        <v>0</v>
      </c>
      <c r="T124" s="191">
        <f t="shared" si="1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166</v>
      </c>
      <c r="AT124" s="192" t="s">
        <v>161</v>
      </c>
      <c r="AU124" s="192" t="s">
        <v>84</v>
      </c>
      <c r="AY124" s="20" t="s">
        <v>159</v>
      </c>
      <c r="BE124" s="193">
        <f t="shared" si="14"/>
        <v>0</v>
      </c>
      <c r="BF124" s="193">
        <f t="shared" si="15"/>
        <v>0</v>
      </c>
      <c r="BG124" s="193">
        <f t="shared" si="16"/>
        <v>0</v>
      </c>
      <c r="BH124" s="193">
        <f t="shared" si="17"/>
        <v>0</v>
      </c>
      <c r="BI124" s="193">
        <f t="shared" si="18"/>
        <v>0</v>
      </c>
      <c r="BJ124" s="20" t="s">
        <v>82</v>
      </c>
      <c r="BK124" s="193">
        <f t="shared" si="19"/>
        <v>0</v>
      </c>
      <c r="BL124" s="20" t="s">
        <v>166</v>
      </c>
      <c r="BM124" s="192" t="s">
        <v>1003</v>
      </c>
    </row>
    <row r="125" spans="1:65" s="2" customFormat="1" ht="16.5" customHeight="1" x14ac:dyDescent="0.2">
      <c r="A125" s="37"/>
      <c r="B125" s="38"/>
      <c r="C125" s="181" t="s">
        <v>314</v>
      </c>
      <c r="D125" s="181" t="s">
        <v>161</v>
      </c>
      <c r="E125" s="182" t="s">
        <v>1623</v>
      </c>
      <c r="F125" s="183" t="s">
        <v>1624</v>
      </c>
      <c r="G125" s="184" t="s">
        <v>1579</v>
      </c>
      <c r="H125" s="185">
        <v>8</v>
      </c>
      <c r="I125" s="186"/>
      <c r="J125" s="187">
        <f t="shared" si="10"/>
        <v>0</v>
      </c>
      <c r="K125" s="183" t="s">
        <v>19</v>
      </c>
      <c r="L125" s="42"/>
      <c r="M125" s="188" t="s">
        <v>19</v>
      </c>
      <c r="N125" s="189" t="s">
        <v>46</v>
      </c>
      <c r="O125" s="67"/>
      <c r="P125" s="190">
        <f t="shared" si="11"/>
        <v>0</v>
      </c>
      <c r="Q125" s="190">
        <v>0</v>
      </c>
      <c r="R125" s="190">
        <f t="shared" si="12"/>
        <v>0</v>
      </c>
      <c r="S125" s="190">
        <v>0</v>
      </c>
      <c r="T125" s="191">
        <f t="shared" si="1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166</v>
      </c>
      <c r="AT125" s="192" t="s">
        <v>161</v>
      </c>
      <c r="AU125" s="192" t="s">
        <v>84</v>
      </c>
      <c r="AY125" s="20" t="s">
        <v>159</v>
      </c>
      <c r="BE125" s="193">
        <f t="shared" si="14"/>
        <v>0</v>
      </c>
      <c r="BF125" s="193">
        <f t="shared" si="15"/>
        <v>0</v>
      </c>
      <c r="BG125" s="193">
        <f t="shared" si="16"/>
        <v>0</v>
      </c>
      <c r="BH125" s="193">
        <f t="shared" si="17"/>
        <v>0</v>
      </c>
      <c r="BI125" s="193">
        <f t="shared" si="18"/>
        <v>0</v>
      </c>
      <c r="BJ125" s="20" t="s">
        <v>82</v>
      </c>
      <c r="BK125" s="193">
        <f t="shared" si="19"/>
        <v>0</v>
      </c>
      <c r="BL125" s="20" t="s">
        <v>166</v>
      </c>
      <c r="BM125" s="192" t="s">
        <v>1015</v>
      </c>
    </row>
    <row r="126" spans="1:65" s="2" customFormat="1" ht="24.2" customHeight="1" x14ac:dyDescent="0.2">
      <c r="A126" s="37"/>
      <c r="B126" s="38"/>
      <c r="C126" s="181" t="s">
        <v>319</v>
      </c>
      <c r="D126" s="181" t="s">
        <v>161</v>
      </c>
      <c r="E126" s="182" t="s">
        <v>1625</v>
      </c>
      <c r="F126" s="183" t="s">
        <v>1626</v>
      </c>
      <c r="G126" s="184" t="s">
        <v>1579</v>
      </c>
      <c r="H126" s="185">
        <v>10</v>
      </c>
      <c r="I126" s="186"/>
      <c r="J126" s="187">
        <f t="shared" si="10"/>
        <v>0</v>
      </c>
      <c r="K126" s="183" t="s">
        <v>19</v>
      </c>
      <c r="L126" s="42"/>
      <c r="M126" s="188" t="s">
        <v>19</v>
      </c>
      <c r="N126" s="189" t="s">
        <v>46</v>
      </c>
      <c r="O126" s="67"/>
      <c r="P126" s="190">
        <f t="shared" si="11"/>
        <v>0</v>
      </c>
      <c r="Q126" s="190">
        <v>0</v>
      </c>
      <c r="R126" s="190">
        <f t="shared" si="12"/>
        <v>0</v>
      </c>
      <c r="S126" s="190">
        <v>0</v>
      </c>
      <c r="T126" s="191">
        <f t="shared" si="1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166</v>
      </c>
      <c r="AT126" s="192" t="s">
        <v>161</v>
      </c>
      <c r="AU126" s="192" t="s">
        <v>84</v>
      </c>
      <c r="AY126" s="20" t="s">
        <v>159</v>
      </c>
      <c r="BE126" s="193">
        <f t="shared" si="14"/>
        <v>0</v>
      </c>
      <c r="BF126" s="193">
        <f t="shared" si="15"/>
        <v>0</v>
      </c>
      <c r="BG126" s="193">
        <f t="shared" si="16"/>
        <v>0</v>
      </c>
      <c r="BH126" s="193">
        <f t="shared" si="17"/>
        <v>0</v>
      </c>
      <c r="BI126" s="193">
        <f t="shared" si="18"/>
        <v>0</v>
      </c>
      <c r="BJ126" s="20" t="s">
        <v>82</v>
      </c>
      <c r="BK126" s="193">
        <f t="shared" si="19"/>
        <v>0</v>
      </c>
      <c r="BL126" s="20" t="s">
        <v>166</v>
      </c>
      <c r="BM126" s="192" t="s">
        <v>1027</v>
      </c>
    </row>
    <row r="127" spans="1:65" s="2" customFormat="1" ht="16.5" customHeight="1" x14ac:dyDescent="0.2">
      <c r="A127" s="37"/>
      <c r="B127" s="38"/>
      <c r="C127" s="181" t="s">
        <v>326</v>
      </c>
      <c r="D127" s="181" t="s">
        <v>161</v>
      </c>
      <c r="E127" s="182" t="s">
        <v>1627</v>
      </c>
      <c r="F127" s="183" t="s">
        <v>1628</v>
      </c>
      <c r="G127" s="184" t="s">
        <v>1579</v>
      </c>
      <c r="H127" s="185">
        <v>1</v>
      </c>
      <c r="I127" s="186"/>
      <c r="J127" s="187">
        <f t="shared" si="10"/>
        <v>0</v>
      </c>
      <c r="K127" s="183" t="s">
        <v>19</v>
      </c>
      <c r="L127" s="42"/>
      <c r="M127" s="188" t="s">
        <v>19</v>
      </c>
      <c r="N127" s="189" t="s">
        <v>46</v>
      </c>
      <c r="O127" s="67"/>
      <c r="P127" s="190">
        <f t="shared" si="11"/>
        <v>0</v>
      </c>
      <c r="Q127" s="190">
        <v>0</v>
      </c>
      <c r="R127" s="190">
        <f t="shared" si="12"/>
        <v>0</v>
      </c>
      <c r="S127" s="190">
        <v>0</v>
      </c>
      <c r="T127" s="191">
        <f t="shared" si="1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166</v>
      </c>
      <c r="AT127" s="192" t="s">
        <v>161</v>
      </c>
      <c r="AU127" s="192" t="s">
        <v>84</v>
      </c>
      <c r="AY127" s="20" t="s">
        <v>159</v>
      </c>
      <c r="BE127" s="193">
        <f t="shared" si="14"/>
        <v>0</v>
      </c>
      <c r="BF127" s="193">
        <f t="shared" si="15"/>
        <v>0</v>
      </c>
      <c r="BG127" s="193">
        <f t="shared" si="16"/>
        <v>0</v>
      </c>
      <c r="BH127" s="193">
        <f t="shared" si="17"/>
        <v>0</v>
      </c>
      <c r="BI127" s="193">
        <f t="shared" si="18"/>
        <v>0</v>
      </c>
      <c r="BJ127" s="20" t="s">
        <v>82</v>
      </c>
      <c r="BK127" s="193">
        <f t="shared" si="19"/>
        <v>0</v>
      </c>
      <c r="BL127" s="20" t="s">
        <v>166</v>
      </c>
      <c r="BM127" s="192" t="s">
        <v>937</v>
      </c>
    </row>
    <row r="128" spans="1:65" s="2" customFormat="1" ht="16.5" customHeight="1" x14ac:dyDescent="0.2">
      <c r="A128" s="37"/>
      <c r="B128" s="38"/>
      <c r="C128" s="181" t="s">
        <v>335</v>
      </c>
      <c r="D128" s="181" t="s">
        <v>161</v>
      </c>
      <c r="E128" s="182" t="s">
        <v>1629</v>
      </c>
      <c r="F128" s="183" t="s">
        <v>1630</v>
      </c>
      <c r="G128" s="184" t="s">
        <v>1579</v>
      </c>
      <c r="H128" s="185">
        <v>1</v>
      </c>
      <c r="I128" s="186"/>
      <c r="J128" s="187">
        <f t="shared" si="10"/>
        <v>0</v>
      </c>
      <c r="K128" s="183" t="s">
        <v>19</v>
      </c>
      <c r="L128" s="42"/>
      <c r="M128" s="188" t="s">
        <v>19</v>
      </c>
      <c r="N128" s="189" t="s">
        <v>46</v>
      </c>
      <c r="O128" s="67"/>
      <c r="P128" s="190">
        <f t="shared" si="11"/>
        <v>0</v>
      </c>
      <c r="Q128" s="190">
        <v>0</v>
      </c>
      <c r="R128" s="190">
        <f t="shared" si="12"/>
        <v>0</v>
      </c>
      <c r="S128" s="190">
        <v>0</v>
      </c>
      <c r="T128" s="191">
        <f t="shared" si="1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166</v>
      </c>
      <c r="AT128" s="192" t="s">
        <v>161</v>
      </c>
      <c r="AU128" s="192" t="s">
        <v>84</v>
      </c>
      <c r="AY128" s="20" t="s">
        <v>159</v>
      </c>
      <c r="BE128" s="193">
        <f t="shared" si="14"/>
        <v>0</v>
      </c>
      <c r="BF128" s="193">
        <f t="shared" si="15"/>
        <v>0</v>
      </c>
      <c r="BG128" s="193">
        <f t="shared" si="16"/>
        <v>0</v>
      </c>
      <c r="BH128" s="193">
        <f t="shared" si="17"/>
        <v>0</v>
      </c>
      <c r="BI128" s="193">
        <f t="shared" si="18"/>
        <v>0</v>
      </c>
      <c r="BJ128" s="20" t="s">
        <v>82</v>
      </c>
      <c r="BK128" s="193">
        <f t="shared" si="19"/>
        <v>0</v>
      </c>
      <c r="BL128" s="20" t="s">
        <v>166</v>
      </c>
      <c r="BM128" s="192" t="s">
        <v>880</v>
      </c>
    </row>
    <row r="129" spans="1:65" s="2" customFormat="1" ht="16.5" customHeight="1" x14ac:dyDescent="0.2">
      <c r="A129" s="37"/>
      <c r="B129" s="38"/>
      <c r="C129" s="181" t="s">
        <v>341</v>
      </c>
      <c r="D129" s="181" t="s">
        <v>161</v>
      </c>
      <c r="E129" s="182" t="s">
        <v>1631</v>
      </c>
      <c r="F129" s="183" t="s">
        <v>1632</v>
      </c>
      <c r="G129" s="184" t="s">
        <v>1594</v>
      </c>
      <c r="H129" s="185">
        <v>1</v>
      </c>
      <c r="I129" s="186"/>
      <c r="J129" s="187">
        <f t="shared" si="10"/>
        <v>0</v>
      </c>
      <c r="K129" s="183" t="s">
        <v>19</v>
      </c>
      <c r="L129" s="42"/>
      <c r="M129" s="188" t="s">
        <v>19</v>
      </c>
      <c r="N129" s="189" t="s">
        <v>46</v>
      </c>
      <c r="O129" s="67"/>
      <c r="P129" s="190">
        <f t="shared" si="11"/>
        <v>0</v>
      </c>
      <c r="Q129" s="190">
        <v>0</v>
      </c>
      <c r="R129" s="190">
        <f t="shared" si="12"/>
        <v>0</v>
      </c>
      <c r="S129" s="190">
        <v>0</v>
      </c>
      <c r="T129" s="191">
        <f t="shared" si="1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166</v>
      </c>
      <c r="AT129" s="192" t="s">
        <v>161</v>
      </c>
      <c r="AU129" s="192" t="s">
        <v>84</v>
      </c>
      <c r="AY129" s="20" t="s">
        <v>159</v>
      </c>
      <c r="BE129" s="193">
        <f t="shared" si="14"/>
        <v>0</v>
      </c>
      <c r="BF129" s="193">
        <f t="shared" si="15"/>
        <v>0</v>
      </c>
      <c r="BG129" s="193">
        <f t="shared" si="16"/>
        <v>0</v>
      </c>
      <c r="BH129" s="193">
        <f t="shared" si="17"/>
        <v>0</v>
      </c>
      <c r="BI129" s="193">
        <f t="shared" si="18"/>
        <v>0</v>
      </c>
      <c r="BJ129" s="20" t="s">
        <v>82</v>
      </c>
      <c r="BK129" s="193">
        <f t="shared" si="19"/>
        <v>0</v>
      </c>
      <c r="BL129" s="20" t="s">
        <v>166</v>
      </c>
      <c r="BM129" s="192" t="s">
        <v>1041</v>
      </c>
    </row>
    <row r="130" spans="1:65" s="2" customFormat="1" ht="16.5" customHeight="1" x14ac:dyDescent="0.2">
      <c r="A130" s="37"/>
      <c r="B130" s="38"/>
      <c r="C130" s="181" t="s">
        <v>347</v>
      </c>
      <c r="D130" s="181" t="s">
        <v>161</v>
      </c>
      <c r="E130" s="182" t="s">
        <v>1633</v>
      </c>
      <c r="F130" s="183" t="s">
        <v>1634</v>
      </c>
      <c r="G130" s="184" t="s">
        <v>1594</v>
      </c>
      <c r="H130" s="185">
        <v>1</v>
      </c>
      <c r="I130" s="186"/>
      <c r="J130" s="187">
        <f t="shared" si="10"/>
        <v>0</v>
      </c>
      <c r="K130" s="183" t="s">
        <v>19</v>
      </c>
      <c r="L130" s="42"/>
      <c r="M130" s="188" t="s">
        <v>19</v>
      </c>
      <c r="N130" s="189" t="s">
        <v>46</v>
      </c>
      <c r="O130" s="67"/>
      <c r="P130" s="190">
        <f t="shared" si="11"/>
        <v>0</v>
      </c>
      <c r="Q130" s="190">
        <v>0</v>
      </c>
      <c r="R130" s="190">
        <f t="shared" si="12"/>
        <v>0</v>
      </c>
      <c r="S130" s="190">
        <v>0</v>
      </c>
      <c r="T130" s="191">
        <f t="shared" si="1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166</v>
      </c>
      <c r="AT130" s="192" t="s">
        <v>161</v>
      </c>
      <c r="AU130" s="192" t="s">
        <v>84</v>
      </c>
      <c r="AY130" s="20" t="s">
        <v>159</v>
      </c>
      <c r="BE130" s="193">
        <f t="shared" si="14"/>
        <v>0</v>
      </c>
      <c r="BF130" s="193">
        <f t="shared" si="15"/>
        <v>0</v>
      </c>
      <c r="BG130" s="193">
        <f t="shared" si="16"/>
        <v>0</v>
      </c>
      <c r="BH130" s="193">
        <f t="shared" si="17"/>
        <v>0</v>
      </c>
      <c r="BI130" s="193">
        <f t="shared" si="18"/>
        <v>0</v>
      </c>
      <c r="BJ130" s="20" t="s">
        <v>82</v>
      </c>
      <c r="BK130" s="193">
        <f t="shared" si="19"/>
        <v>0</v>
      </c>
      <c r="BL130" s="20" t="s">
        <v>166</v>
      </c>
      <c r="BM130" s="192" t="s">
        <v>1047</v>
      </c>
    </row>
    <row r="131" spans="1:65" s="2" customFormat="1" ht="16.5" customHeight="1" x14ac:dyDescent="0.2">
      <c r="A131" s="37"/>
      <c r="B131" s="38"/>
      <c r="C131" s="181" t="s">
        <v>352</v>
      </c>
      <c r="D131" s="181" t="s">
        <v>161</v>
      </c>
      <c r="E131" s="182" t="s">
        <v>1635</v>
      </c>
      <c r="F131" s="183" t="s">
        <v>1636</v>
      </c>
      <c r="G131" s="184" t="s">
        <v>1579</v>
      </c>
      <c r="H131" s="185">
        <v>3</v>
      </c>
      <c r="I131" s="186"/>
      <c r="J131" s="187">
        <f t="shared" si="10"/>
        <v>0</v>
      </c>
      <c r="K131" s="183" t="s">
        <v>19</v>
      </c>
      <c r="L131" s="42"/>
      <c r="M131" s="188" t="s">
        <v>19</v>
      </c>
      <c r="N131" s="189" t="s">
        <v>46</v>
      </c>
      <c r="O131" s="67"/>
      <c r="P131" s="190">
        <f t="shared" si="11"/>
        <v>0</v>
      </c>
      <c r="Q131" s="190">
        <v>0</v>
      </c>
      <c r="R131" s="190">
        <f t="shared" si="12"/>
        <v>0</v>
      </c>
      <c r="S131" s="190">
        <v>0</v>
      </c>
      <c r="T131" s="191">
        <f t="shared" si="1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166</v>
      </c>
      <c r="AT131" s="192" t="s">
        <v>161</v>
      </c>
      <c r="AU131" s="192" t="s">
        <v>84</v>
      </c>
      <c r="AY131" s="20" t="s">
        <v>159</v>
      </c>
      <c r="BE131" s="193">
        <f t="shared" si="14"/>
        <v>0</v>
      </c>
      <c r="BF131" s="193">
        <f t="shared" si="15"/>
        <v>0</v>
      </c>
      <c r="BG131" s="193">
        <f t="shared" si="16"/>
        <v>0</v>
      </c>
      <c r="BH131" s="193">
        <f t="shared" si="17"/>
        <v>0</v>
      </c>
      <c r="BI131" s="193">
        <f t="shared" si="18"/>
        <v>0</v>
      </c>
      <c r="BJ131" s="20" t="s">
        <v>82</v>
      </c>
      <c r="BK131" s="193">
        <f t="shared" si="19"/>
        <v>0</v>
      </c>
      <c r="BL131" s="20" t="s">
        <v>166</v>
      </c>
      <c r="BM131" s="192" t="s">
        <v>1056</v>
      </c>
    </row>
    <row r="132" spans="1:65" s="2" customFormat="1" ht="16.5" customHeight="1" x14ac:dyDescent="0.2">
      <c r="A132" s="37"/>
      <c r="B132" s="38"/>
      <c r="C132" s="181" t="s">
        <v>357</v>
      </c>
      <c r="D132" s="181" t="s">
        <v>161</v>
      </c>
      <c r="E132" s="182" t="s">
        <v>1637</v>
      </c>
      <c r="F132" s="183" t="s">
        <v>1638</v>
      </c>
      <c r="G132" s="184" t="s">
        <v>1579</v>
      </c>
      <c r="H132" s="185">
        <v>2</v>
      </c>
      <c r="I132" s="186"/>
      <c r="J132" s="187">
        <f t="shared" si="10"/>
        <v>0</v>
      </c>
      <c r="K132" s="183" t="s">
        <v>19</v>
      </c>
      <c r="L132" s="42"/>
      <c r="M132" s="188" t="s">
        <v>19</v>
      </c>
      <c r="N132" s="189" t="s">
        <v>46</v>
      </c>
      <c r="O132" s="67"/>
      <c r="P132" s="190">
        <f t="shared" si="11"/>
        <v>0</v>
      </c>
      <c r="Q132" s="190">
        <v>0</v>
      </c>
      <c r="R132" s="190">
        <f t="shared" si="12"/>
        <v>0</v>
      </c>
      <c r="S132" s="190">
        <v>0</v>
      </c>
      <c r="T132" s="191">
        <f t="shared" si="1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166</v>
      </c>
      <c r="AT132" s="192" t="s">
        <v>161</v>
      </c>
      <c r="AU132" s="192" t="s">
        <v>84</v>
      </c>
      <c r="AY132" s="20" t="s">
        <v>159</v>
      </c>
      <c r="BE132" s="193">
        <f t="shared" si="14"/>
        <v>0</v>
      </c>
      <c r="BF132" s="193">
        <f t="shared" si="15"/>
        <v>0</v>
      </c>
      <c r="BG132" s="193">
        <f t="shared" si="16"/>
        <v>0</v>
      </c>
      <c r="BH132" s="193">
        <f t="shared" si="17"/>
        <v>0</v>
      </c>
      <c r="BI132" s="193">
        <f t="shared" si="18"/>
        <v>0</v>
      </c>
      <c r="BJ132" s="20" t="s">
        <v>82</v>
      </c>
      <c r="BK132" s="193">
        <f t="shared" si="19"/>
        <v>0</v>
      </c>
      <c r="BL132" s="20" t="s">
        <v>166</v>
      </c>
      <c r="BM132" s="192" t="s">
        <v>1064</v>
      </c>
    </row>
    <row r="133" spans="1:65" s="2" customFormat="1" ht="16.5" customHeight="1" x14ac:dyDescent="0.2">
      <c r="A133" s="37"/>
      <c r="B133" s="38"/>
      <c r="C133" s="181" t="s">
        <v>344</v>
      </c>
      <c r="D133" s="181" t="s">
        <v>161</v>
      </c>
      <c r="E133" s="182" t="s">
        <v>1639</v>
      </c>
      <c r="F133" s="183" t="s">
        <v>1640</v>
      </c>
      <c r="G133" s="184" t="s">
        <v>1579</v>
      </c>
      <c r="H133" s="185">
        <v>6</v>
      </c>
      <c r="I133" s="186"/>
      <c r="J133" s="187">
        <f t="shared" si="10"/>
        <v>0</v>
      </c>
      <c r="K133" s="183" t="s">
        <v>19</v>
      </c>
      <c r="L133" s="42"/>
      <c r="M133" s="188" t="s">
        <v>19</v>
      </c>
      <c r="N133" s="189" t="s">
        <v>46</v>
      </c>
      <c r="O133" s="67"/>
      <c r="P133" s="190">
        <f t="shared" si="11"/>
        <v>0</v>
      </c>
      <c r="Q133" s="190">
        <v>0</v>
      </c>
      <c r="R133" s="190">
        <f t="shared" si="12"/>
        <v>0</v>
      </c>
      <c r="S133" s="190">
        <v>0</v>
      </c>
      <c r="T133" s="191">
        <f t="shared" si="1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161</v>
      </c>
      <c r="AU133" s="192" t="s">
        <v>84</v>
      </c>
      <c r="AY133" s="20" t="s">
        <v>159</v>
      </c>
      <c r="BE133" s="193">
        <f t="shared" si="14"/>
        <v>0</v>
      </c>
      <c r="BF133" s="193">
        <f t="shared" si="15"/>
        <v>0</v>
      </c>
      <c r="BG133" s="193">
        <f t="shared" si="16"/>
        <v>0</v>
      </c>
      <c r="BH133" s="193">
        <f t="shared" si="17"/>
        <v>0</v>
      </c>
      <c r="BI133" s="193">
        <f t="shared" si="18"/>
        <v>0</v>
      </c>
      <c r="BJ133" s="20" t="s">
        <v>82</v>
      </c>
      <c r="BK133" s="193">
        <f t="shared" si="19"/>
        <v>0</v>
      </c>
      <c r="BL133" s="20" t="s">
        <v>166</v>
      </c>
      <c r="BM133" s="192" t="s">
        <v>440</v>
      </c>
    </row>
    <row r="134" spans="1:65" s="2" customFormat="1" ht="16.5" customHeight="1" x14ac:dyDescent="0.2">
      <c r="A134" s="37"/>
      <c r="B134" s="38"/>
      <c r="C134" s="181" t="s">
        <v>368</v>
      </c>
      <c r="D134" s="181" t="s">
        <v>161</v>
      </c>
      <c r="E134" s="182" t="s">
        <v>1641</v>
      </c>
      <c r="F134" s="183" t="s">
        <v>1642</v>
      </c>
      <c r="G134" s="184" t="s">
        <v>1579</v>
      </c>
      <c r="H134" s="185">
        <v>1</v>
      </c>
      <c r="I134" s="186"/>
      <c r="J134" s="187">
        <f t="shared" si="10"/>
        <v>0</v>
      </c>
      <c r="K134" s="183" t="s">
        <v>19</v>
      </c>
      <c r="L134" s="42"/>
      <c r="M134" s="188" t="s">
        <v>19</v>
      </c>
      <c r="N134" s="189" t="s">
        <v>46</v>
      </c>
      <c r="O134" s="67"/>
      <c r="P134" s="190">
        <f t="shared" si="11"/>
        <v>0</v>
      </c>
      <c r="Q134" s="190">
        <v>0</v>
      </c>
      <c r="R134" s="190">
        <f t="shared" si="12"/>
        <v>0</v>
      </c>
      <c r="S134" s="190">
        <v>0</v>
      </c>
      <c r="T134" s="191">
        <f t="shared" si="1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166</v>
      </c>
      <c r="AT134" s="192" t="s">
        <v>161</v>
      </c>
      <c r="AU134" s="192" t="s">
        <v>84</v>
      </c>
      <c r="AY134" s="20" t="s">
        <v>159</v>
      </c>
      <c r="BE134" s="193">
        <f t="shared" si="14"/>
        <v>0</v>
      </c>
      <c r="BF134" s="193">
        <f t="shared" si="15"/>
        <v>0</v>
      </c>
      <c r="BG134" s="193">
        <f t="shared" si="16"/>
        <v>0</v>
      </c>
      <c r="BH134" s="193">
        <f t="shared" si="17"/>
        <v>0</v>
      </c>
      <c r="BI134" s="193">
        <f t="shared" si="18"/>
        <v>0</v>
      </c>
      <c r="BJ134" s="20" t="s">
        <v>82</v>
      </c>
      <c r="BK134" s="193">
        <f t="shared" si="19"/>
        <v>0</v>
      </c>
      <c r="BL134" s="20" t="s">
        <v>166</v>
      </c>
      <c r="BM134" s="192" t="s">
        <v>1076</v>
      </c>
    </row>
    <row r="135" spans="1:65" s="2" customFormat="1" ht="16.5" customHeight="1" x14ac:dyDescent="0.2">
      <c r="A135" s="37"/>
      <c r="B135" s="38"/>
      <c r="C135" s="181" t="s">
        <v>371</v>
      </c>
      <c r="D135" s="181" t="s">
        <v>161</v>
      </c>
      <c r="E135" s="182" t="s">
        <v>1643</v>
      </c>
      <c r="F135" s="183" t="s">
        <v>1644</v>
      </c>
      <c r="G135" s="184" t="s">
        <v>1579</v>
      </c>
      <c r="H135" s="185">
        <v>1</v>
      </c>
      <c r="I135" s="186"/>
      <c r="J135" s="187">
        <f t="shared" si="10"/>
        <v>0</v>
      </c>
      <c r="K135" s="183" t="s">
        <v>19</v>
      </c>
      <c r="L135" s="42"/>
      <c r="M135" s="188" t="s">
        <v>19</v>
      </c>
      <c r="N135" s="189" t="s">
        <v>46</v>
      </c>
      <c r="O135" s="67"/>
      <c r="P135" s="190">
        <f t="shared" si="11"/>
        <v>0</v>
      </c>
      <c r="Q135" s="190">
        <v>0</v>
      </c>
      <c r="R135" s="190">
        <f t="shared" si="12"/>
        <v>0</v>
      </c>
      <c r="S135" s="190">
        <v>0</v>
      </c>
      <c r="T135" s="191">
        <f t="shared" si="1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166</v>
      </c>
      <c r="AT135" s="192" t="s">
        <v>161</v>
      </c>
      <c r="AU135" s="192" t="s">
        <v>84</v>
      </c>
      <c r="AY135" s="20" t="s">
        <v>159</v>
      </c>
      <c r="BE135" s="193">
        <f t="shared" si="14"/>
        <v>0</v>
      </c>
      <c r="BF135" s="193">
        <f t="shared" si="15"/>
        <v>0</v>
      </c>
      <c r="BG135" s="193">
        <f t="shared" si="16"/>
        <v>0</v>
      </c>
      <c r="BH135" s="193">
        <f t="shared" si="17"/>
        <v>0</v>
      </c>
      <c r="BI135" s="193">
        <f t="shared" si="18"/>
        <v>0</v>
      </c>
      <c r="BJ135" s="20" t="s">
        <v>82</v>
      </c>
      <c r="BK135" s="193">
        <f t="shared" si="19"/>
        <v>0</v>
      </c>
      <c r="BL135" s="20" t="s">
        <v>166</v>
      </c>
      <c r="BM135" s="192" t="s">
        <v>1084</v>
      </c>
    </row>
    <row r="136" spans="1:65" s="2" customFormat="1" ht="16.5" customHeight="1" x14ac:dyDescent="0.2">
      <c r="A136" s="37"/>
      <c r="B136" s="38"/>
      <c r="C136" s="181" t="s">
        <v>378</v>
      </c>
      <c r="D136" s="181" t="s">
        <v>161</v>
      </c>
      <c r="E136" s="182" t="s">
        <v>1645</v>
      </c>
      <c r="F136" s="183" t="s">
        <v>1646</v>
      </c>
      <c r="G136" s="184" t="s">
        <v>1579</v>
      </c>
      <c r="H136" s="185">
        <v>1</v>
      </c>
      <c r="I136" s="186"/>
      <c r="J136" s="187">
        <f t="shared" si="10"/>
        <v>0</v>
      </c>
      <c r="K136" s="183" t="s">
        <v>19</v>
      </c>
      <c r="L136" s="42"/>
      <c r="M136" s="188" t="s">
        <v>19</v>
      </c>
      <c r="N136" s="189" t="s">
        <v>46</v>
      </c>
      <c r="O136" s="67"/>
      <c r="P136" s="190">
        <f t="shared" si="11"/>
        <v>0</v>
      </c>
      <c r="Q136" s="190">
        <v>0</v>
      </c>
      <c r="R136" s="190">
        <f t="shared" si="12"/>
        <v>0</v>
      </c>
      <c r="S136" s="190">
        <v>0</v>
      </c>
      <c r="T136" s="191">
        <f t="shared" si="13"/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166</v>
      </c>
      <c r="AT136" s="192" t="s">
        <v>161</v>
      </c>
      <c r="AU136" s="192" t="s">
        <v>84</v>
      </c>
      <c r="AY136" s="20" t="s">
        <v>159</v>
      </c>
      <c r="BE136" s="193">
        <f t="shared" si="14"/>
        <v>0</v>
      </c>
      <c r="BF136" s="193">
        <f t="shared" si="15"/>
        <v>0</v>
      </c>
      <c r="BG136" s="193">
        <f t="shared" si="16"/>
        <v>0</v>
      </c>
      <c r="BH136" s="193">
        <f t="shared" si="17"/>
        <v>0</v>
      </c>
      <c r="BI136" s="193">
        <f t="shared" si="18"/>
        <v>0</v>
      </c>
      <c r="BJ136" s="20" t="s">
        <v>82</v>
      </c>
      <c r="BK136" s="193">
        <f t="shared" si="19"/>
        <v>0</v>
      </c>
      <c r="BL136" s="20" t="s">
        <v>166</v>
      </c>
      <c r="BM136" s="192" t="s">
        <v>1088</v>
      </c>
    </row>
    <row r="137" spans="1:65" s="2" customFormat="1" ht="16.5" customHeight="1" x14ac:dyDescent="0.2">
      <c r="A137" s="37"/>
      <c r="B137" s="38"/>
      <c r="C137" s="181" t="s">
        <v>384</v>
      </c>
      <c r="D137" s="181" t="s">
        <v>161</v>
      </c>
      <c r="E137" s="182" t="s">
        <v>1647</v>
      </c>
      <c r="F137" s="183" t="s">
        <v>1648</v>
      </c>
      <c r="G137" s="184" t="s">
        <v>1579</v>
      </c>
      <c r="H137" s="185">
        <v>8</v>
      </c>
      <c r="I137" s="186"/>
      <c r="J137" s="187">
        <f t="shared" si="10"/>
        <v>0</v>
      </c>
      <c r="K137" s="183" t="s">
        <v>19</v>
      </c>
      <c r="L137" s="42"/>
      <c r="M137" s="188" t="s">
        <v>19</v>
      </c>
      <c r="N137" s="189" t="s">
        <v>46</v>
      </c>
      <c r="O137" s="67"/>
      <c r="P137" s="190">
        <f t="shared" si="11"/>
        <v>0</v>
      </c>
      <c r="Q137" s="190">
        <v>0</v>
      </c>
      <c r="R137" s="190">
        <f t="shared" si="12"/>
        <v>0</v>
      </c>
      <c r="S137" s="190">
        <v>0</v>
      </c>
      <c r="T137" s="191">
        <f t="shared" si="13"/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166</v>
      </c>
      <c r="AT137" s="192" t="s">
        <v>161</v>
      </c>
      <c r="AU137" s="192" t="s">
        <v>84</v>
      </c>
      <c r="AY137" s="20" t="s">
        <v>159</v>
      </c>
      <c r="BE137" s="193">
        <f t="shared" si="14"/>
        <v>0</v>
      </c>
      <c r="BF137" s="193">
        <f t="shared" si="15"/>
        <v>0</v>
      </c>
      <c r="BG137" s="193">
        <f t="shared" si="16"/>
        <v>0</v>
      </c>
      <c r="BH137" s="193">
        <f t="shared" si="17"/>
        <v>0</v>
      </c>
      <c r="BI137" s="193">
        <f t="shared" si="18"/>
        <v>0</v>
      </c>
      <c r="BJ137" s="20" t="s">
        <v>82</v>
      </c>
      <c r="BK137" s="193">
        <f t="shared" si="19"/>
        <v>0</v>
      </c>
      <c r="BL137" s="20" t="s">
        <v>166</v>
      </c>
      <c r="BM137" s="192" t="s">
        <v>942</v>
      </c>
    </row>
    <row r="138" spans="1:65" s="2" customFormat="1" ht="16.5" customHeight="1" x14ac:dyDescent="0.2">
      <c r="A138" s="37"/>
      <c r="B138" s="38"/>
      <c r="C138" s="181" t="s">
        <v>391</v>
      </c>
      <c r="D138" s="181" t="s">
        <v>161</v>
      </c>
      <c r="E138" s="182" t="s">
        <v>1649</v>
      </c>
      <c r="F138" s="183" t="s">
        <v>1650</v>
      </c>
      <c r="G138" s="184" t="s">
        <v>1579</v>
      </c>
      <c r="H138" s="185">
        <v>1</v>
      </c>
      <c r="I138" s="186"/>
      <c r="J138" s="187">
        <f t="shared" si="10"/>
        <v>0</v>
      </c>
      <c r="K138" s="183" t="s">
        <v>19</v>
      </c>
      <c r="L138" s="42"/>
      <c r="M138" s="188" t="s">
        <v>19</v>
      </c>
      <c r="N138" s="189" t="s">
        <v>46</v>
      </c>
      <c r="O138" s="67"/>
      <c r="P138" s="190">
        <f t="shared" si="11"/>
        <v>0</v>
      </c>
      <c r="Q138" s="190">
        <v>0</v>
      </c>
      <c r="R138" s="190">
        <f t="shared" si="12"/>
        <v>0</v>
      </c>
      <c r="S138" s="190">
        <v>0</v>
      </c>
      <c r="T138" s="191">
        <f t="shared" si="1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161</v>
      </c>
      <c r="AU138" s="192" t="s">
        <v>84</v>
      </c>
      <c r="AY138" s="20" t="s">
        <v>159</v>
      </c>
      <c r="BE138" s="193">
        <f t="shared" si="14"/>
        <v>0</v>
      </c>
      <c r="BF138" s="193">
        <f t="shared" si="15"/>
        <v>0</v>
      </c>
      <c r="BG138" s="193">
        <f t="shared" si="16"/>
        <v>0</v>
      </c>
      <c r="BH138" s="193">
        <f t="shared" si="17"/>
        <v>0</v>
      </c>
      <c r="BI138" s="193">
        <f t="shared" si="18"/>
        <v>0</v>
      </c>
      <c r="BJ138" s="20" t="s">
        <v>82</v>
      </c>
      <c r="BK138" s="193">
        <f t="shared" si="19"/>
        <v>0</v>
      </c>
      <c r="BL138" s="20" t="s">
        <v>166</v>
      </c>
      <c r="BM138" s="192" t="s">
        <v>1030</v>
      </c>
    </row>
    <row r="139" spans="1:65" s="2" customFormat="1" ht="16.5" customHeight="1" x14ac:dyDescent="0.2">
      <c r="A139" s="37"/>
      <c r="B139" s="38"/>
      <c r="C139" s="181" t="s">
        <v>553</v>
      </c>
      <c r="D139" s="181" t="s">
        <v>161</v>
      </c>
      <c r="E139" s="182" t="s">
        <v>1651</v>
      </c>
      <c r="F139" s="183" t="s">
        <v>1652</v>
      </c>
      <c r="G139" s="184" t="s">
        <v>1579</v>
      </c>
      <c r="H139" s="185">
        <v>1</v>
      </c>
      <c r="I139" s="186"/>
      <c r="J139" s="187">
        <f t="shared" si="10"/>
        <v>0</v>
      </c>
      <c r="K139" s="183" t="s">
        <v>19</v>
      </c>
      <c r="L139" s="42"/>
      <c r="M139" s="188" t="s">
        <v>19</v>
      </c>
      <c r="N139" s="189" t="s">
        <v>46</v>
      </c>
      <c r="O139" s="67"/>
      <c r="P139" s="190">
        <f t="shared" si="11"/>
        <v>0</v>
      </c>
      <c r="Q139" s="190">
        <v>0</v>
      </c>
      <c r="R139" s="190">
        <f t="shared" si="12"/>
        <v>0</v>
      </c>
      <c r="S139" s="190">
        <v>0</v>
      </c>
      <c r="T139" s="191">
        <f t="shared" si="1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166</v>
      </c>
      <c r="AT139" s="192" t="s">
        <v>161</v>
      </c>
      <c r="AU139" s="192" t="s">
        <v>84</v>
      </c>
      <c r="AY139" s="20" t="s">
        <v>159</v>
      </c>
      <c r="BE139" s="193">
        <f t="shared" si="14"/>
        <v>0</v>
      </c>
      <c r="BF139" s="193">
        <f t="shared" si="15"/>
        <v>0</v>
      </c>
      <c r="BG139" s="193">
        <f t="shared" si="16"/>
        <v>0</v>
      </c>
      <c r="BH139" s="193">
        <f t="shared" si="17"/>
        <v>0</v>
      </c>
      <c r="BI139" s="193">
        <f t="shared" si="18"/>
        <v>0</v>
      </c>
      <c r="BJ139" s="20" t="s">
        <v>82</v>
      </c>
      <c r="BK139" s="193">
        <f t="shared" si="19"/>
        <v>0</v>
      </c>
      <c r="BL139" s="20" t="s">
        <v>166</v>
      </c>
      <c r="BM139" s="192" t="s">
        <v>1098</v>
      </c>
    </row>
    <row r="140" spans="1:65" s="2" customFormat="1" ht="16.5" customHeight="1" x14ac:dyDescent="0.2">
      <c r="A140" s="37"/>
      <c r="B140" s="38"/>
      <c r="C140" s="181" t="s">
        <v>755</v>
      </c>
      <c r="D140" s="181" t="s">
        <v>161</v>
      </c>
      <c r="E140" s="182" t="s">
        <v>1653</v>
      </c>
      <c r="F140" s="183" t="s">
        <v>1654</v>
      </c>
      <c r="G140" s="184" t="s">
        <v>1579</v>
      </c>
      <c r="H140" s="185">
        <v>2</v>
      </c>
      <c r="I140" s="186"/>
      <c r="J140" s="187">
        <f t="shared" si="10"/>
        <v>0</v>
      </c>
      <c r="K140" s="183" t="s">
        <v>19</v>
      </c>
      <c r="L140" s="42"/>
      <c r="M140" s="188" t="s">
        <v>19</v>
      </c>
      <c r="N140" s="189" t="s">
        <v>46</v>
      </c>
      <c r="O140" s="67"/>
      <c r="P140" s="190">
        <f t="shared" si="11"/>
        <v>0</v>
      </c>
      <c r="Q140" s="190">
        <v>0</v>
      </c>
      <c r="R140" s="190">
        <f t="shared" si="12"/>
        <v>0</v>
      </c>
      <c r="S140" s="190">
        <v>0</v>
      </c>
      <c r="T140" s="191">
        <f t="shared" si="1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166</v>
      </c>
      <c r="AT140" s="192" t="s">
        <v>161</v>
      </c>
      <c r="AU140" s="192" t="s">
        <v>84</v>
      </c>
      <c r="AY140" s="20" t="s">
        <v>159</v>
      </c>
      <c r="BE140" s="193">
        <f t="shared" si="14"/>
        <v>0</v>
      </c>
      <c r="BF140" s="193">
        <f t="shared" si="15"/>
        <v>0</v>
      </c>
      <c r="BG140" s="193">
        <f t="shared" si="16"/>
        <v>0</v>
      </c>
      <c r="BH140" s="193">
        <f t="shared" si="17"/>
        <v>0</v>
      </c>
      <c r="BI140" s="193">
        <f t="shared" si="18"/>
        <v>0</v>
      </c>
      <c r="BJ140" s="20" t="s">
        <v>82</v>
      </c>
      <c r="BK140" s="193">
        <f t="shared" si="19"/>
        <v>0</v>
      </c>
      <c r="BL140" s="20" t="s">
        <v>166</v>
      </c>
      <c r="BM140" s="192" t="s">
        <v>1106</v>
      </c>
    </row>
    <row r="141" spans="1:65" s="12" customFormat="1" ht="22.9" customHeight="1" x14ac:dyDescent="0.2">
      <c r="B141" s="165"/>
      <c r="C141" s="166"/>
      <c r="D141" s="167" t="s">
        <v>74</v>
      </c>
      <c r="E141" s="179" t="s">
        <v>1655</v>
      </c>
      <c r="F141" s="179" t="s">
        <v>1656</v>
      </c>
      <c r="G141" s="166"/>
      <c r="H141" s="166"/>
      <c r="I141" s="169"/>
      <c r="J141" s="180">
        <f>BK141</f>
        <v>0</v>
      </c>
      <c r="K141" s="166"/>
      <c r="L141" s="171"/>
      <c r="M141" s="172"/>
      <c r="N141" s="173"/>
      <c r="O141" s="173"/>
      <c r="P141" s="174">
        <f>SUM(P142:P152)</f>
        <v>0</v>
      </c>
      <c r="Q141" s="173"/>
      <c r="R141" s="174">
        <f>SUM(R142:R152)</f>
        <v>0</v>
      </c>
      <c r="S141" s="173"/>
      <c r="T141" s="175">
        <f>SUM(T142:T152)</f>
        <v>0</v>
      </c>
      <c r="AR141" s="176" t="s">
        <v>82</v>
      </c>
      <c r="AT141" s="177" t="s">
        <v>74</v>
      </c>
      <c r="AU141" s="177" t="s">
        <v>82</v>
      </c>
      <c r="AY141" s="176" t="s">
        <v>159</v>
      </c>
      <c r="BK141" s="178">
        <f>SUM(BK142:BK152)</f>
        <v>0</v>
      </c>
    </row>
    <row r="142" spans="1:65" s="2" customFormat="1" ht="16.5" customHeight="1" x14ac:dyDescent="0.2">
      <c r="A142" s="37"/>
      <c r="B142" s="38"/>
      <c r="C142" s="181" t="s">
        <v>558</v>
      </c>
      <c r="D142" s="181" t="s">
        <v>161</v>
      </c>
      <c r="E142" s="182" t="s">
        <v>1657</v>
      </c>
      <c r="F142" s="183" t="s">
        <v>1658</v>
      </c>
      <c r="G142" s="184" t="s">
        <v>1570</v>
      </c>
      <c r="H142" s="185">
        <v>1</v>
      </c>
      <c r="I142" s="186"/>
      <c r="J142" s="187">
        <f t="shared" ref="J142:J152" si="20">ROUND(I142*H142,2)</f>
        <v>0</v>
      </c>
      <c r="K142" s="183" t="s">
        <v>19</v>
      </c>
      <c r="L142" s="42"/>
      <c r="M142" s="188" t="s">
        <v>19</v>
      </c>
      <c r="N142" s="189" t="s">
        <v>46</v>
      </c>
      <c r="O142" s="67"/>
      <c r="P142" s="190">
        <f t="shared" ref="P142:P152" si="21">O142*H142</f>
        <v>0</v>
      </c>
      <c r="Q142" s="190">
        <v>0</v>
      </c>
      <c r="R142" s="190">
        <f t="shared" ref="R142:R152" si="22">Q142*H142</f>
        <v>0</v>
      </c>
      <c r="S142" s="190">
        <v>0</v>
      </c>
      <c r="T142" s="191">
        <f t="shared" ref="T142:T152" si="23"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166</v>
      </c>
      <c r="AT142" s="192" t="s">
        <v>161</v>
      </c>
      <c r="AU142" s="192" t="s">
        <v>84</v>
      </c>
      <c r="AY142" s="20" t="s">
        <v>159</v>
      </c>
      <c r="BE142" s="193">
        <f t="shared" ref="BE142:BE152" si="24">IF(N142="základní",J142,0)</f>
        <v>0</v>
      </c>
      <c r="BF142" s="193">
        <f t="shared" ref="BF142:BF152" si="25">IF(N142="snížená",J142,0)</f>
        <v>0</v>
      </c>
      <c r="BG142" s="193">
        <f t="shared" ref="BG142:BG152" si="26">IF(N142="zákl. přenesená",J142,0)</f>
        <v>0</v>
      </c>
      <c r="BH142" s="193">
        <f t="shared" ref="BH142:BH152" si="27">IF(N142="sníž. přenesená",J142,0)</f>
        <v>0</v>
      </c>
      <c r="BI142" s="193">
        <f t="shared" ref="BI142:BI152" si="28">IF(N142="nulová",J142,0)</f>
        <v>0</v>
      </c>
      <c r="BJ142" s="20" t="s">
        <v>82</v>
      </c>
      <c r="BK142" s="193">
        <f t="shared" ref="BK142:BK152" si="29">ROUND(I142*H142,2)</f>
        <v>0</v>
      </c>
      <c r="BL142" s="20" t="s">
        <v>166</v>
      </c>
      <c r="BM142" s="192" t="s">
        <v>1118</v>
      </c>
    </row>
    <row r="143" spans="1:65" s="2" customFormat="1" ht="16.5" customHeight="1" x14ac:dyDescent="0.2">
      <c r="A143" s="37"/>
      <c r="B143" s="38"/>
      <c r="C143" s="181" t="s">
        <v>627</v>
      </c>
      <c r="D143" s="181" t="s">
        <v>161</v>
      </c>
      <c r="E143" s="182" t="s">
        <v>1659</v>
      </c>
      <c r="F143" s="183" t="s">
        <v>1660</v>
      </c>
      <c r="G143" s="184" t="s">
        <v>265</v>
      </c>
      <c r="H143" s="185">
        <v>15</v>
      </c>
      <c r="I143" s="186"/>
      <c r="J143" s="187">
        <f t="shared" si="20"/>
        <v>0</v>
      </c>
      <c r="K143" s="183" t="s">
        <v>19</v>
      </c>
      <c r="L143" s="42"/>
      <c r="M143" s="188" t="s">
        <v>19</v>
      </c>
      <c r="N143" s="189" t="s">
        <v>46</v>
      </c>
      <c r="O143" s="67"/>
      <c r="P143" s="190">
        <f t="shared" si="21"/>
        <v>0</v>
      </c>
      <c r="Q143" s="190">
        <v>0</v>
      </c>
      <c r="R143" s="190">
        <f t="shared" si="22"/>
        <v>0</v>
      </c>
      <c r="S143" s="190">
        <v>0</v>
      </c>
      <c r="T143" s="191">
        <f t="shared" si="2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166</v>
      </c>
      <c r="AT143" s="192" t="s">
        <v>161</v>
      </c>
      <c r="AU143" s="192" t="s">
        <v>84</v>
      </c>
      <c r="AY143" s="20" t="s">
        <v>159</v>
      </c>
      <c r="BE143" s="193">
        <f t="shared" si="24"/>
        <v>0</v>
      </c>
      <c r="BF143" s="193">
        <f t="shared" si="25"/>
        <v>0</v>
      </c>
      <c r="BG143" s="193">
        <f t="shared" si="26"/>
        <v>0</v>
      </c>
      <c r="BH143" s="193">
        <f t="shared" si="27"/>
        <v>0</v>
      </c>
      <c r="BI143" s="193">
        <f t="shared" si="28"/>
        <v>0</v>
      </c>
      <c r="BJ143" s="20" t="s">
        <v>82</v>
      </c>
      <c r="BK143" s="193">
        <f t="shared" si="29"/>
        <v>0</v>
      </c>
      <c r="BL143" s="20" t="s">
        <v>166</v>
      </c>
      <c r="BM143" s="192" t="s">
        <v>1122</v>
      </c>
    </row>
    <row r="144" spans="1:65" s="2" customFormat="1" ht="16.5" customHeight="1" x14ac:dyDescent="0.2">
      <c r="A144" s="37"/>
      <c r="B144" s="38"/>
      <c r="C144" s="181" t="s">
        <v>592</v>
      </c>
      <c r="D144" s="181" t="s">
        <v>161</v>
      </c>
      <c r="E144" s="182" t="s">
        <v>1661</v>
      </c>
      <c r="F144" s="183" t="s">
        <v>1662</v>
      </c>
      <c r="G144" s="184" t="s">
        <v>1579</v>
      </c>
      <c r="H144" s="185">
        <v>20</v>
      </c>
      <c r="I144" s="186"/>
      <c r="J144" s="187">
        <f t="shared" si="20"/>
        <v>0</v>
      </c>
      <c r="K144" s="183" t="s">
        <v>19</v>
      </c>
      <c r="L144" s="42"/>
      <c r="M144" s="188" t="s">
        <v>19</v>
      </c>
      <c r="N144" s="189" t="s">
        <v>46</v>
      </c>
      <c r="O144" s="67"/>
      <c r="P144" s="190">
        <f t="shared" si="21"/>
        <v>0</v>
      </c>
      <c r="Q144" s="190">
        <v>0</v>
      </c>
      <c r="R144" s="190">
        <f t="shared" si="22"/>
        <v>0</v>
      </c>
      <c r="S144" s="190">
        <v>0</v>
      </c>
      <c r="T144" s="191">
        <f t="shared" si="2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166</v>
      </c>
      <c r="AT144" s="192" t="s">
        <v>161</v>
      </c>
      <c r="AU144" s="192" t="s">
        <v>84</v>
      </c>
      <c r="AY144" s="20" t="s">
        <v>159</v>
      </c>
      <c r="BE144" s="193">
        <f t="shared" si="24"/>
        <v>0</v>
      </c>
      <c r="BF144" s="193">
        <f t="shared" si="25"/>
        <v>0</v>
      </c>
      <c r="BG144" s="193">
        <f t="shared" si="26"/>
        <v>0</v>
      </c>
      <c r="BH144" s="193">
        <f t="shared" si="27"/>
        <v>0</v>
      </c>
      <c r="BI144" s="193">
        <f t="shared" si="28"/>
        <v>0</v>
      </c>
      <c r="BJ144" s="20" t="s">
        <v>82</v>
      </c>
      <c r="BK144" s="193">
        <f t="shared" si="29"/>
        <v>0</v>
      </c>
      <c r="BL144" s="20" t="s">
        <v>166</v>
      </c>
      <c r="BM144" s="192" t="s">
        <v>1134</v>
      </c>
    </row>
    <row r="145" spans="1:65" s="2" customFormat="1" ht="16.5" customHeight="1" x14ac:dyDescent="0.2">
      <c r="A145" s="37"/>
      <c r="B145" s="38"/>
      <c r="C145" s="181" t="s">
        <v>591</v>
      </c>
      <c r="D145" s="181" t="s">
        <v>161</v>
      </c>
      <c r="E145" s="182" t="s">
        <v>1663</v>
      </c>
      <c r="F145" s="183" t="s">
        <v>1664</v>
      </c>
      <c r="G145" s="184" t="s">
        <v>265</v>
      </c>
      <c r="H145" s="185">
        <v>20</v>
      </c>
      <c r="I145" s="186"/>
      <c r="J145" s="187">
        <f t="shared" si="20"/>
        <v>0</v>
      </c>
      <c r="K145" s="183" t="s">
        <v>19</v>
      </c>
      <c r="L145" s="42"/>
      <c r="M145" s="188" t="s">
        <v>19</v>
      </c>
      <c r="N145" s="189" t="s">
        <v>46</v>
      </c>
      <c r="O145" s="67"/>
      <c r="P145" s="190">
        <f t="shared" si="21"/>
        <v>0</v>
      </c>
      <c r="Q145" s="190">
        <v>0</v>
      </c>
      <c r="R145" s="190">
        <f t="shared" si="22"/>
        <v>0</v>
      </c>
      <c r="S145" s="190">
        <v>0</v>
      </c>
      <c r="T145" s="191">
        <f t="shared" si="2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166</v>
      </c>
      <c r="AT145" s="192" t="s">
        <v>161</v>
      </c>
      <c r="AU145" s="192" t="s">
        <v>84</v>
      </c>
      <c r="AY145" s="20" t="s">
        <v>159</v>
      </c>
      <c r="BE145" s="193">
        <f t="shared" si="24"/>
        <v>0</v>
      </c>
      <c r="BF145" s="193">
        <f t="shared" si="25"/>
        <v>0</v>
      </c>
      <c r="BG145" s="193">
        <f t="shared" si="26"/>
        <v>0</v>
      </c>
      <c r="BH145" s="193">
        <f t="shared" si="27"/>
        <v>0</v>
      </c>
      <c r="BI145" s="193">
        <f t="shared" si="28"/>
        <v>0</v>
      </c>
      <c r="BJ145" s="20" t="s">
        <v>82</v>
      </c>
      <c r="BK145" s="193">
        <f t="shared" si="29"/>
        <v>0</v>
      </c>
      <c r="BL145" s="20" t="s">
        <v>166</v>
      </c>
      <c r="BM145" s="192" t="s">
        <v>1141</v>
      </c>
    </row>
    <row r="146" spans="1:65" s="2" customFormat="1" ht="16.5" customHeight="1" x14ac:dyDescent="0.2">
      <c r="A146" s="37"/>
      <c r="B146" s="38"/>
      <c r="C146" s="181" t="s">
        <v>991</v>
      </c>
      <c r="D146" s="181" t="s">
        <v>161</v>
      </c>
      <c r="E146" s="182" t="s">
        <v>1665</v>
      </c>
      <c r="F146" s="183" t="s">
        <v>1666</v>
      </c>
      <c r="G146" s="184" t="s">
        <v>265</v>
      </c>
      <c r="H146" s="185">
        <v>5</v>
      </c>
      <c r="I146" s="186"/>
      <c r="J146" s="187">
        <f t="shared" si="20"/>
        <v>0</v>
      </c>
      <c r="K146" s="183" t="s">
        <v>19</v>
      </c>
      <c r="L146" s="42"/>
      <c r="M146" s="188" t="s">
        <v>19</v>
      </c>
      <c r="N146" s="189" t="s">
        <v>46</v>
      </c>
      <c r="O146" s="67"/>
      <c r="P146" s="190">
        <f t="shared" si="21"/>
        <v>0</v>
      </c>
      <c r="Q146" s="190">
        <v>0</v>
      </c>
      <c r="R146" s="190">
        <f t="shared" si="22"/>
        <v>0</v>
      </c>
      <c r="S146" s="190">
        <v>0</v>
      </c>
      <c r="T146" s="191">
        <f t="shared" si="2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166</v>
      </c>
      <c r="AT146" s="192" t="s">
        <v>161</v>
      </c>
      <c r="AU146" s="192" t="s">
        <v>84</v>
      </c>
      <c r="AY146" s="20" t="s">
        <v>159</v>
      </c>
      <c r="BE146" s="193">
        <f t="shared" si="24"/>
        <v>0</v>
      </c>
      <c r="BF146" s="193">
        <f t="shared" si="25"/>
        <v>0</v>
      </c>
      <c r="BG146" s="193">
        <f t="shared" si="26"/>
        <v>0</v>
      </c>
      <c r="BH146" s="193">
        <f t="shared" si="27"/>
        <v>0</v>
      </c>
      <c r="BI146" s="193">
        <f t="shared" si="28"/>
        <v>0</v>
      </c>
      <c r="BJ146" s="20" t="s">
        <v>82</v>
      </c>
      <c r="BK146" s="193">
        <f t="shared" si="29"/>
        <v>0</v>
      </c>
      <c r="BL146" s="20" t="s">
        <v>166</v>
      </c>
      <c r="BM146" s="192" t="s">
        <v>1148</v>
      </c>
    </row>
    <row r="147" spans="1:65" s="2" customFormat="1" ht="16.5" customHeight="1" x14ac:dyDescent="0.2">
      <c r="A147" s="37"/>
      <c r="B147" s="38"/>
      <c r="C147" s="181" t="s">
        <v>997</v>
      </c>
      <c r="D147" s="181" t="s">
        <v>161</v>
      </c>
      <c r="E147" s="182" t="s">
        <v>1667</v>
      </c>
      <c r="F147" s="183" t="s">
        <v>1668</v>
      </c>
      <c r="G147" s="184" t="s">
        <v>265</v>
      </c>
      <c r="H147" s="185">
        <v>30</v>
      </c>
      <c r="I147" s="186"/>
      <c r="J147" s="187">
        <f t="shared" si="20"/>
        <v>0</v>
      </c>
      <c r="K147" s="183" t="s">
        <v>19</v>
      </c>
      <c r="L147" s="42"/>
      <c r="M147" s="188" t="s">
        <v>19</v>
      </c>
      <c r="N147" s="189" t="s">
        <v>46</v>
      </c>
      <c r="O147" s="67"/>
      <c r="P147" s="190">
        <f t="shared" si="21"/>
        <v>0</v>
      </c>
      <c r="Q147" s="190">
        <v>0</v>
      </c>
      <c r="R147" s="190">
        <f t="shared" si="22"/>
        <v>0</v>
      </c>
      <c r="S147" s="190">
        <v>0</v>
      </c>
      <c r="T147" s="191">
        <f t="shared" si="2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166</v>
      </c>
      <c r="AT147" s="192" t="s">
        <v>161</v>
      </c>
      <c r="AU147" s="192" t="s">
        <v>84</v>
      </c>
      <c r="AY147" s="20" t="s">
        <v>159</v>
      </c>
      <c r="BE147" s="193">
        <f t="shared" si="24"/>
        <v>0</v>
      </c>
      <c r="BF147" s="193">
        <f t="shared" si="25"/>
        <v>0</v>
      </c>
      <c r="BG147" s="193">
        <f t="shared" si="26"/>
        <v>0</v>
      </c>
      <c r="BH147" s="193">
        <f t="shared" si="27"/>
        <v>0</v>
      </c>
      <c r="BI147" s="193">
        <f t="shared" si="28"/>
        <v>0</v>
      </c>
      <c r="BJ147" s="20" t="s">
        <v>82</v>
      </c>
      <c r="BK147" s="193">
        <f t="shared" si="29"/>
        <v>0</v>
      </c>
      <c r="BL147" s="20" t="s">
        <v>166</v>
      </c>
      <c r="BM147" s="192" t="s">
        <v>1160</v>
      </c>
    </row>
    <row r="148" spans="1:65" s="2" customFormat="1" ht="16.5" customHeight="1" x14ac:dyDescent="0.2">
      <c r="A148" s="37"/>
      <c r="B148" s="38"/>
      <c r="C148" s="181" t="s">
        <v>1003</v>
      </c>
      <c r="D148" s="181" t="s">
        <v>161</v>
      </c>
      <c r="E148" s="182" t="s">
        <v>1669</v>
      </c>
      <c r="F148" s="183" t="s">
        <v>1670</v>
      </c>
      <c r="G148" s="184" t="s">
        <v>265</v>
      </c>
      <c r="H148" s="185">
        <v>35</v>
      </c>
      <c r="I148" s="186"/>
      <c r="J148" s="187">
        <f t="shared" si="20"/>
        <v>0</v>
      </c>
      <c r="K148" s="183" t="s">
        <v>19</v>
      </c>
      <c r="L148" s="42"/>
      <c r="M148" s="188" t="s">
        <v>19</v>
      </c>
      <c r="N148" s="189" t="s">
        <v>46</v>
      </c>
      <c r="O148" s="67"/>
      <c r="P148" s="190">
        <f t="shared" si="21"/>
        <v>0</v>
      </c>
      <c r="Q148" s="190">
        <v>0</v>
      </c>
      <c r="R148" s="190">
        <f t="shared" si="22"/>
        <v>0</v>
      </c>
      <c r="S148" s="190">
        <v>0</v>
      </c>
      <c r="T148" s="191">
        <f t="shared" si="23"/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166</v>
      </c>
      <c r="AT148" s="192" t="s">
        <v>161</v>
      </c>
      <c r="AU148" s="192" t="s">
        <v>84</v>
      </c>
      <c r="AY148" s="20" t="s">
        <v>159</v>
      </c>
      <c r="BE148" s="193">
        <f t="shared" si="24"/>
        <v>0</v>
      </c>
      <c r="BF148" s="193">
        <f t="shared" si="25"/>
        <v>0</v>
      </c>
      <c r="BG148" s="193">
        <f t="shared" si="26"/>
        <v>0</v>
      </c>
      <c r="BH148" s="193">
        <f t="shared" si="27"/>
        <v>0</v>
      </c>
      <c r="BI148" s="193">
        <f t="shared" si="28"/>
        <v>0</v>
      </c>
      <c r="BJ148" s="20" t="s">
        <v>82</v>
      </c>
      <c r="BK148" s="193">
        <f t="shared" si="29"/>
        <v>0</v>
      </c>
      <c r="BL148" s="20" t="s">
        <v>166</v>
      </c>
      <c r="BM148" s="192" t="s">
        <v>1165</v>
      </c>
    </row>
    <row r="149" spans="1:65" s="2" customFormat="1" ht="16.5" customHeight="1" x14ac:dyDescent="0.2">
      <c r="A149" s="37"/>
      <c r="B149" s="38"/>
      <c r="C149" s="181" t="s">
        <v>1009</v>
      </c>
      <c r="D149" s="181" t="s">
        <v>161</v>
      </c>
      <c r="E149" s="182" t="s">
        <v>1671</v>
      </c>
      <c r="F149" s="183" t="s">
        <v>1672</v>
      </c>
      <c r="G149" s="184" t="s">
        <v>1594</v>
      </c>
      <c r="H149" s="185">
        <v>2</v>
      </c>
      <c r="I149" s="186"/>
      <c r="J149" s="187">
        <f t="shared" si="20"/>
        <v>0</v>
      </c>
      <c r="K149" s="183" t="s">
        <v>19</v>
      </c>
      <c r="L149" s="42"/>
      <c r="M149" s="188" t="s">
        <v>19</v>
      </c>
      <c r="N149" s="189" t="s">
        <v>46</v>
      </c>
      <c r="O149" s="67"/>
      <c r="P149" s="190">
        <f t="shared" si="21"/>
        <v>0</v>
      </c>
      <c r="Q149" s="190">
        <v>0</v>
      </c>
      <c r="R149" s="190">
        <f t="shared" si="22"/>
        <v>0</v>
      </c>
      <c r="S149" s="190">
        <v>0</v>
      </c>
      <c r="T149" s="191">
        <f t="shared" si="23"/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166</v>
      </c>
      <c r="AT149" s="192" t="s">
        <v>161</v>
      </c>
      <c r="AU149" s="192" t="s">
        <v>84</v>
      </c>
      <c r="AY149" s="20" t="s">
        <v>159</v>
      </c>
      <c r="BE149" s="193">
        <f t="shared" si="24"/>
        <v>0</v>
      </c>
      <c r="BF149" s="193">
        <f t="shared" si="25"/>
        <v>0</v>
      </c>
      <c r="BG149" s="193">
        <f t="shared" si="26"/>
        <v>0</v>
      </c>
      <c r="BH149" s="193">
        <f t="shared" si="27"/>
        <v>0</v>
      </c>
      <c r="BI149" s="193">
        <f t="shared" si="28"/>
        <v>0</v>
      </c>
      <c r="BJ149" s="20" t="s">
        <v>82</v>
      </c>
      <c r="BK149" s="193">
        <f t="shared" si="29"/>
        <v>0</v>
      </c>
      <c r="BL149" s="20" t="s">
        <v>166</v>
      </c>
      <c r="BM149" s="192" t="s">
        <v>1068</v>
      </c>
    </row>
    <row r="150" spans="1:65" s="2" customFormat="1" ht="16.5" customHeight="1" x14ac:dyDescent="0.2">
      <c r="A150" s="37"/>
      <c r="B150" s="38"/>
      <c r="C150" s="181" t="s">
        <v>1015</v>
      </c>
      <c r="D150" s="181" t="s">
        <v>161</v>
      </c>
      <c r="E150" s="182" t="s">
        <v>1673</v>
      </c>
      <c r="F150" s="183" t="s">
        <v>1674</v>
      </c>
      <c r="G150" s="184" t="s">
        <v>1594</v>
      </c>
      <c r="H150" s="185">
        <v>1</v>
      </c>
      <c r="I150" s="186"/>
      <c r="J150" s="187">
        <f t="shared" si="20"/>
        <v>0</v>
      </c>
      <c r="K150" s="183" t="s">
        <v>19</v>
      </c>
      <c r="L150" s="42"/>
      <c r="M150" s="188" t="s">
        <v>19</v>
      </c>
      <c r="N150" s="189" t="s">
        <v>46</v>
      </c>
      <c r="O150" s="67"/>
      <c r="P150" s="190">
        <f t="shared" si="21"/>
        <v>0</v>
      </c>
      <c r="Q150" s="190">
        <v>0</v>
      </c>
      <c r="R150" s="190">
        <f t="shared" si="22"/>
        <v>0</v>
      </c>
      <c r="S150" s="190">
        <v>0</v>
      </c>
      <c r="T150" s="191">
        <f t="shared" si="23"/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166</v>
      </c>
      <c r="AT150" s="192" t="s">
        <v>161</v>
      </c>
      <c r="AU150" s="192" t="s">
        <v>84</v>
      </c>
      <c r="AY150" s="20" t="s">
        <v>159</v>
      </c>
      <c r="BE150" s="193">
        <f t="shared" si="24"/>
        <v>0</v>
      </c>
      <c r="BF150" s="193">
        <f t="shared" si="25"/>
        <v>0</v>
      </c>
      <c r="BG150" s="193">
        <f t="shared" si="26"/>
        <v>0</v>
      </c>
      <c r="BH150" s="193">
        <f t="shared" si="27"/>
        <v>0</v>
      </c>
      <c r="BI150" s="193">
        <f t="shared" si="28"/>
        <v>0</v>
      </c>
      <c r="BJ150" s="20" t="s">
        <v>82</v>
      </c>
      <c r="BK150" s="193">
        <f t="shared" si="29"/>
        <v>0</v>
      </c>
      <c r="BL150" s="20" t="s">
        <v>166</v>
      </c>
      <c r="BM150" s="192" t="s">
        <v>1181</v>
      </c>
    </row>
    <row r="151" spans="1:65" s="2" customFormat="1" ht="24.2" customHeight="1" x14ac:dyDescent="0.2">
      <c r="A151" s="37"/>
      <c r="B151" s="38"/>
      <c r="C151" s="181" t="s">
        <v>1021</v>
      </c>
      <c r="D151" s="181" t="s">
        <v>161</v>
      </c>
      <c r="E151" s="182" t="s">
        <v>1675</v>
      </c>
      <c r="F151" s="183" t="s">
        <v>1676</v>
      </c>
      <c r="G151" s="184" t="s">
        <v>1594</v>
      </c>
      <c r="H151" s="185">
        <v>1</v>
      </c>
      <c r="I151" s="186"/>
      <c r="J151" s="187">
        <f t="shared" si="20"/>
        <v>0</v>
      </c>
      <c r="K151" s="183" t="s">
        <v>19</v>
      </c>
      <c r="L151" s="42"/>
      <c r="M151" s="188" t="s">
        <v>19</v>
      </c>
      <c r="N151" s="189" t="s">
        <v>46</v>
      </c>
      <c r="O151" s="67"/>
      <c r="P151" s="190">
        <f t="shared" si="21"/>
        <v>0</v>
      </c>
      <c r="Q151" s="190">
        <v>0</v>
      </c>
      <c r="R151" s="190">
        <f t="shared" si="22"/>
        <v>0</v>
      </c>
      <c r="S151" s="190">
        <v>0</v>
      </c>
      <c r="T151" s="191">
        <f t="shared" si="23"/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166</v>
      </c>
      <c r="AT151" s="192" t="s">
        <v>161</v>
      </c>
      <c r="AU151" s="192" t="s">
        <v>84</v>
      </c>
      <c r="AY151" s="20" t="s">
        <v>159</v>
      </c>
      <c r="BE151" s="193">
        <f t="shared" si="24"/>
        <v>0</v>
      </c>
      <c r="BF151" s="193">
        <f t="shared" si="25"/>
        <v>0</v>
      </c>
      <c r="BG151" s="193">
        <f t="shared" si="26"/>
        <v>0</v>
      </c>
      <c r="BH151" s="193">
        <f t="shared" si="27"/>
        <v>0</v>
      </c>
      <c r="BI151" s="193">
        <f t="shared" si="28"/>
        <v>0</v>
      </c>
      <c r="BJ151" s="20" t="s">
        <v>82</v>
      </c>
      <c r="BK151" s="193">
        <f t="shared" si="29"/>
        <v>0</v>
      </c>
      <c r="BL151" s="20" t="s">
        <v>166</v>
      </c>
      <c r="BM151" s="192" t="s">
        <v>1185</v>
      </c>
    </row>
    <row r="152" spans="1:65" s="2" customFormat="1" ht="16.5" customHeight="1" x14ac:dyDescent="0.2">
      <c r="A152" s="37"/>
      <c r="B152" s="38"/>
      <c r="C152" s="181" t="s">
        <v>1027</v>
      </c>
      <c r="D152" s="181" t="s">
        <v>161</v>
      </c>
      <c r="E152" s="182" t="s">
        <v>1677</v>
      </c>
      <c r="F152" s="183" t="s">
        <v>1634</v>
      </c>
      <c r="G152" s="184" t="s">
        <v>1594</v>
      </c>
      <c r="H152" s="185">
        <v>1</v>
      </c>
      <c r="I152" s="186"/>
      <c r="J152" s="187">
        <f t="shared" si="20"/>
        <v>0</v>
      </c>
      <c r="K152" s="183" t="s">
        <v>19</v>
      </c>
      <c r="L152" s="42"/>
      <c r="M152" s="188" t="s">
        <v>19</v>
      </c>
      <c r="N152" s="189" t="s">
        <v>46</v>
      </c>
      <c r="O152" s="67"/>
      <c r="P152" s="190">
        <f t="shared" si="21"/>
        <v>0</v>
      </c>
      <c r="Q152" s="190">
        <v>0</v>
      </c>
      <c r="R152" s="190">
        <f t="shared" si="22"/>
        <v>0</v>
      </c>
      <c r="S152" s="190">
        <v>0</v>
      </c>
      <c r="T152" s="191">
        <f t="shared" si="23"/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166</v>
      </c>
      <c r="AT152" s="192" t="s">
        <v>161</v>
      </c>
      <c r="AU152" s="192" t="s">
        <v>84</v>
      </c>
      <c r="AY152" s="20" t="s">
        <v>159</v>
      </c>
      <c r="BE152" s="193">
        <f t="shared" si="24"/>
        <v>0</v>
      </c>
      <c r="BF152" s="193">
        <f t="shared" si="25"/>
        <v>0</v>
      </c>
      <c r="BG152" s="193">
        <f t="shared" si="26"/>
        <v>0</v>
      </c>
      <c r="BH152" s="193">
        <f t="shared" si="27"/>
        <v>0</v>
      </c>
      <c r="BI152" s="193">
        <f t="shared" si="28"/>
        <v>0</v>
      </c>
      <c r="BJ152" s="20" t="s">
        <v>82</v>
      </c>
      <c r="BK152" s="193">
        <f t="shared" si="29"/>
        <v>0</v>
      </c>
      <c r="BL152" s="20" t="s">
        <v>166</v>
      </c>
      <c r="BM152" s="192" t="s">
        <v>1189</v>
      </c>
    </row>
    <row r="153" spans="1:65" s="12" customFormat="1" ht="25.9" customHeight="1" x14ac:dyDescent="0.2">
      <c r="B153" s="165"/>
      <c r="C153" s="166"/>
      <c r="D153" s="167" t="s">
        <v>74</v>
      </c>
      <c r="E153" s="168" t="s">
        <v>331</v>
      </c>
      <c r="F153" s="168" t="s">
        <v>332</v>
      </c>
      <c r="G153" s="166"/>
      <c r="H153" s="166"/>
      <c r="I153" s="169"/>
      <c r="J153" s="170">
        <f>BK153</f>
        <v>0</v>
      </c>
      <c r="K153" s="166"/>
      <c r="L153" s="171"/>
      <c r="M153" s="172"/>
      <c r="N153" s="173"/>
      <c r="O153" s="173"/>
      <c r="P153" s="174">
        <f>P154+P175</f>
        <v>0</v>
      </c>
      <c r="Q153" s="173"/>
      <c r="R153" s="174">
        <f>R154+R175</f>
        <v>0</v>
      </c>
      <c r="S153" s="173"/>
      <c r="T153" s="175">
        <f>T154+T175</f>
        <v>0</v>
      </c>
      <c r="AR153" s="176" t="s">
        <v>84</v>
      </c>
      <c r="AT153" s="177" t="s">
        <v>74</v>
      </c>
      <c r="AU153" s="177" t="s">
        <v>75</v>
      </c>
      <c r="AY153" s="176" t="s">
        <v>159</v>
      </c>
      <c r="BK153" s="178">
        <f>BK154+BK175</f>
        <v>0</v>
      </c>
    </row>
    <row r="154" spans="1:65" s="12" customFormat="1" ht="22.9" customHeight="1" x14ac:dyDescent="0.2">
      <c r="B154" s="165"/>
      <c r="C154" s="166"/>
      <c r="D154" s="167" t="s">
        <v>74</v>
      </c>
      <c r="E154" s="179" t="s">
        <v>499</v>
      </c>
      <c r="F154" s="179" t="s">
        <v>500</v>
      </c>
      <c r="G154" s="166"/>
      <c r="H154" s="166"/>
      <c r="I154" s="169"/>
      <c r="J154" s="180">
        <f>BK154</f>
        <v>0</v>
      </c>
      <c r="K154" s="166"/>
      <c r="L154" s="171"/>
      <c r="M154" s="172"/>
      <c r="N154" s="173"/>
      <c r="O154" s="173"/>
      <c r="P154" s="174">
        <f>SUM(P155:P174)</f>
        <v>0</v>
      </c>
      <c r="Q154" s="173"/>
      <c r="R154" s="174">
        <f>SUM(R155:R174)</f>
        <v>0</v>
      </c>
      <c r="S154" s="173"/>
      <c r="T154" s="175">
        <f>SUM(T155:T174)</f>
        <v>0</v>
      </c>
      <c r="AR154" s="176" t="s">
        <v>84</v>
      </c>
      <c r="AT154" s="177" t="s">
        <v>74</v>
      </c>
      <c r="AU154" s="177" t="s">
        <v>82</v>
      </c>
      <c r="AY154" s="176" t="s">
        <v>159</v>
      </c>
      <c r="BK154" s="178">
        <f>SUM(BK155:BK174)</f>
        <v>0</v>
      </c>
    </row>
    <row r="155" spans="1:65" s="2" customFormat="1" ht="24.2" customHeight="1" x14ac:dyDescent="0.2">
      <c r="A155" s="37"/>
      <c r="B155" s="38"/>
      <c r="C155" s="181" t="s">
        <v>1032</v>
      </c>
      <c r="D155" s="181" t="s">
        <v>161</v>
      </c>
      <c r="E155" s="182" t="s">
        <v>1678</v>
      </c>
      <c r="F155" s="183" t="s">
        <v>1679</v>
      </c>
      <c r="G155" s="184" t="s">
        <v>265</v>
      </c>
      <c r="H155" s="185">
        <v>30</v>
      </c>
      <c r="I155" s="186"/>
      <c r="J155" s="187">
        <f>ROUND(I155*H155,2)</f>
        <v>0</v>
      </c>
      <c r="K155" s="183" t="s">
        <v>165</v>
      </c>
      <c r="L155" s="42"/>
      <c r="M155" s="188" t="s">
        <v>19</v>
      </c>
      <c r="N155" s="189" t="s">
        <v>46</v>
      </c>
      <c r="O155" s="6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269</v>
      </c>
      <c r="AT155" s="192" t="s">
        <v>161</v>
      </c>
      <c r="AU155" s="192" t="s">
        <v>84</v>
      </c>
      <c r="AY155" s="20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82</v>
      </c>
      <c r="BK155" s="193">
        <f>ROUND(I155*H155,2)</f>
        <v>0</v>
      </c>
      <c r="BL155" s="20" t="s">
        <v>269</v>
      </c>
      <c r="BM155" s="192" t="s">
        <v>1193</v>
      </c>
    </row>
    <row r="156" spans="1:65" s="2" customFormat="1" x14ac:dyDescent="0.2">
      <c r="A156" s="37"/>
      <c r="B156" s="38"/>
      <c r="C156" s="39"/>
      <c r="D156" s="194" t="s">
        <v>168</v>
      </c>
      <c r="E156" s="39"/>
      <c r="F156" s="195" t="s">
        <v>1680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168</v>
      </c>
      <c r="AU156" s="20" t="s">
        <v>84</v>
      </c>
    </row>
    <row r="157" spans="1:65" s="2" customFormat="1" ht="16.5" customHeight="1" x14ac:dyDescent="0.2">
      <c r="A157" s="37"/>
      <c r="B157" s="38"/>
      <c r="C157" s="232" t="s">
        <v>937</v>
      </c>
      <c r="D157" s="232" t="s">
        <v>226</v>
      </c>
      <c r="E157" s="233" t="s">
        <v>1681</v>
      </c>
      <c r="F157" s="234" t="s">
        <v>1682</v>
      </c>
      <c r="G157" s="235" t="s">
        <v>265</v>
      </c>
      <c r="H157" s="236">
        <v>34.5</v>
      </c>
      <c r="I157" s="237"/>
      <c r="J157" s="238">
        <f>ROUND(I157*H157,2)</f>
        <v>0</v>
      </c>
      <c r="K157" s="234" t="s">
        <v>165</v>
      </c>
      <c r="L157" s="239"/>
      <c r="M157" s="240" t="s">
        <v>19</v>
      </c>
      <c r="N157" s="241" t="s">
        <v>46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344</v>
      </c>
      <c r="AT157" s="192" t="s">
        <v>226</v>
      </c>
      <c r="AU157" s="192" t="s">
        <v>84</v>
      </c>
      <c r="AY157" s="20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82</v>
      </c>
      <c r="BK157" s="193">
        <f>ROUND(I157*H157,2)</f>
        <v>0</v>
      </c>
      <c r="BL157" s="20" t="s">
        <v>269</v>
      </c>
      <c r="BM157" s="192" t="s">
        <v>1197</v>
      </c>
    </row>
    <row r="158" spans="1:65" s="14" customFormat="1" x14ac:dyDescent="0.2">
      <c r="B158" s="210"/>
      <c r="C158" s="211"/>
      <c r="D158" s="201" t="s">
        <v>170</v>
      </c>
      <c r="E158" s="212" t="s">
        <v>19</v>
      </c>
      <c r="F158" s="213" t="s">
        <v>1683</v>
      </c>
      <c r="G158" s="211"/>
      <c r="H158" s="214">
        <v>34.5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170</v>
      </c>
      <c r="AU158" s="220" t="s">
        <v>84</v>
      </c>
      <c r="AV158" s="14" t="s">
        <v>84</v>
      </c>
      <c r="AW158" s="14" t="s">
        <v>35</v>
      </c>
      <c r="AX158" s="14" t="s">
        <v>75</v>
      </c>
      <c r="AY158" s="220" t="s">
        <v>159</v>
      </c>
    </row>
    <row r="159" spans="1:65" s="15" customFormat="1" x14ac:dyDescent="0.2">
      <c r="B159" s="221"/>
      <c r="C159" s="222"/>
      <c r="D159" s="201" t="s">
        <v>170</v>
      </c>
      <c r="E159" s="223" t="s">
        <v>19</v>
      </c>
      <c r="F159" s="224" t="s">
        <v>185</v>
      </c>
      <c r="G159" s="222"/>
      <c r="H159" s="225">
        <v>34.5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170</v>
      </c>
      <c r="AU159" s="231" t="s">
        <v>84</v>
      </c>
      <c r="AV159" s="15" t="s">
        <v>166</v>
      </c>
      <c r="AW159" s="15" t="s">
        <v>35</v>
      </c>
      <c r="AX159" s="15" t="s">
        <v>82</v>
      </c>
      <c r="AY159" s="231" t="s">
        <v>159</v>
      </c>
    </row>
    <row r="160" spans="1:65" s="2" customFormat="1" ht="24.2" customHeight="1" x14ac:dyDescent="0.2">
      <c r="A160" s="37"/>
      <c r="B160" s="38"/>
      <c r="C160" s="181" t="s">
        <v>1035</v>
      </c>
      <c r="D160" s="181" t="s">
        <v>161</v>
      </c>
      <c r="E160" s="182" t="s">
        <v>1684</v>
      </c>
      <c r="F160" s="183" t="s">
        <v>1685</v>
      </c>
      <c r="G160" s="184" t="s">
        <v>265</v>
      </c>
      <c r="H160" s="185">
        <v>320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269</v>
      </c>
      <c r="AT160" s="192" t="s">
        <v>161</v>
      </c>
      <c r="AU160" s="192" t="s">
        <v>84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269</v>
      </c>
      <c r="BM160" s="192" t="s">
        <v>1097</v>
      </c>
    </row>
    <row r="161" spans="1:65" s="2" customFormat="1" x14ac:dyDescent="0.2">
      <c r="A161" s="37"/>
      <c r="B161" s="38"/>
      <c r="C161" s="39"/>
      <c r="D161" s="194" t="s">
        <v>168</v>
      </c>
      <c r="E161" s="39"/>
      <c r="F161" s="195" t="s">
        <v>1686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84</v>
      </c>
    </row>
    <row r="162" spans="1:65" s="2" customFormat="1" ht="16.5" customHeight="1" x14ac:dyDescent="0.2">
      <c r="A162" s="37"/>
      <c r="B162" s="38"/>
      <c r="C162" s="232" t="s">
        <v>880</v>
      </c>
      <c r="D162" s="232" t="s">
        <v>226</v>
      </c>
      <c r="E162" s="233" t="s">
        <v>1464</v>
      </c>
      <c r="F162" s="234" t="s">
        <v>1465</v>
      </c>
      <c r="G162" s="235" t="s">
        <v>265</v>
      </c>
      <c r="H162" s="236">
        <v>368</v>
      </c>
      <c r="I162" s="237"/>
      <c r="J162" s="238">
        <f>ROUND(I162*H162,2)</f>
        <v>0</v>
      </c>
      <c r="K162" s="234" t="s">
        <v>165</v>
      </c>
      <c r="L162" s="239"/>
      <c r="M162" s="240" t="s">
        <v>19</v>
      </c>
      <c r="N162" s="241" t="s">
        <v>46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344</v>
      </c>
      <c r="AT162" s="192" t="s">
        <v>226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269</v>
      </c>
      <c r="BM162" s="192" t="s">
        <v>1204</v>
      </c>
    </row>
    <row r="163" spans="1:65" s="14" customFormat="1" x14ac:dyDescent="0.2">
      <c r="B163" s="210"/>
      <c r="C163" s="211"/>
      <c r="D163" s="201" t="s">
        <v>170</v>
      </c>
      <c r="E163" s="212" t="s">
        <v>19</v>
      </c>
      <c r="F163" s="213" t="s">
        <v>1687</v>
      </c>
      <c r="G163" s="211"/>
      <c r="H163" s="214">
        <v>368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170</v>
      </c>
      <c r="AU163" s="220" t="s">
        <v>84</v>
      </c>
      <c r="AV163" s="14" t="s">
        <v>84</v>
      </c>
      <c r="AW163" s="14" t="s">
        <v>35</v>
      </c>
      <c r="AX163" s="14" t="s">
        <v>75</v>
      </c>
      <c r="AY163" s="220" t="s">
        <v>159</v>
      </c>
    </row>
    <row r="164" spans="1:65" s="15" customFormat="1" x14ac:dyDescent="0.2">
      <c r="B164" s="221"/>
      <c r="C164" s="222"/>
      <c r="D164" s="201" t="s">
        <v>170</v>
      </c>
      <c r="E164" s="223" t="s">
        <v>19</v>
      </c>
      <c r="F164" s="224" t="s">
        <v>185</v>
      </c>
      <c r="G164" s="222"/>
      <c r="H164" s="225">
        <v>368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170</v>
      </c>
      <c r="AU164" s="231" t="s">
        <v>84</v>
      </c>
      <c r="AV164" s="15" t="s">
        <v>166</v>
      </c>
      <c r="AW164" s="15" t="s">
        <v>35</v>
      </c>
      <c r="AX164" s="15" t="s">
        <v>82</v>
      </c>
      <c r="AY164" s="231" t="s">
        <v>159</v>
      </c>
    </row>
    <row r="165" spans="1:65" s="2" customFormat="1" ht="24.2" customHeight="1" x14ac:dyDescent="0.2">
      <c r="A165" s="37"/>
      <c r="B165" s="38"/>
      <c r="C165" s="181" t="s">
        <v>1038</v>
      </c>
      <c r="D165" s="181" t="s">
        <v>161</v>
      </c>
      <c r="E165" s="182" t="s">
        <v>1688</v>
      </c>
      <c r="F165" s="183" t="s">
        <v>1689</v>
      </c>
      <c r="G165" s="184" t="s">
        <v>265</v>
      </c>
      <c r="H165" s="185">
        <v>20</v>
      </c>
      <c r="I165" s="186"/>
      <c r="J165" s="187">
        <f>ROUND(I165*H165,2)</f>
        <v>0</v>
      </c>
      <c r="K165" s="183" t="s">
        <v>165</v>
      </c>
      <c r="L165" s="42"/>
      <c r="M165" s="188" t="s">
        <v>19</v>
      </c>
      <c r="N165" s="189" t="s">
        <v>46</v>
      </c>
      <c r="O165" s="6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269</v>
      </c>
      <c r="AT165" s="192" t="s">
        <v>161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269</v>
      </c>
      <c r="BM165" s="192" t="s">
        <v>1208</v>
      </c>
    </row>
    <row r="166" spans="1:65" s="2" customFormat="1" x14ac:dyDescent="0.2">
      <c r="A166" s="37"/>
      <c r="B166" s="38"/>
      <c r="C166" s="39"/>
      <c r="D166" s="194" t="s">
        <v>168</v>
      </c>
      <c r="E166" s="39"/>
      <c r="F166" s="195" t="s">
        <v>1690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168</v>
      </c>
      <c r="AU166" s="20" t="s">
        <v>84</v>
      </c>
    </row>
    <row r="167" spans="1:65" s="2" customFormat="1" ht="16.5" customHeight="1" x14ac:dyDescent="0.2">
      <c r="A167" s="37"/>
      <c r="B167" s="38"/>
      <c r="C167" s="232" t="s">
        <v>1041</v>
      </c>
      <c r="D167" s="232" t="s">
        <v>226</v>
      </c>
      <c r="E167" s="233" t="s">
        <v>1691</v>
      </c>
      <c r="F167" s="234" t="s">
        <v>1692</v>
      </c>
      <c r="G167" s="235" t="s">
        <v>265</v>
      </c>
      <c r="H167" s="236">
        <v>23</v>
      </c>
      <c r="I167" s="237"/>
      <c r="J167" s="238">
        <f>ROUND(I167*H167,2)</f>
        <v>0</v>
      </c>
      <c r="K167" s="234" t="s">
        <v>165</v>
      </c>
      <c r="L167" s="239"/>
      <c r="M167" s="240" t="s">
        <v>19</v>
      </c>
      <c r="N167" s="241" t="s">
        <v>46</v>
      </c>
      <c r="O167" s="6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344</v>
      </c>
      <c r="AT167" s="192" t="s">
        <v>226</v>
      </c>
      <c r="AU167" s="192" t="s">
        <v>84</v>
      </c>
      <c r="AY167" s="20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20" t="s">
        <v>82</v>
      </c>
      <c r="BK167" s="193">
        <f>ROUND(I167*H167,2)</f>
        <v>0</v>
      </c>
      <c r="BL167" s="20" t="s">
        <v>269</v>
      </c>
      <c r="BM167" s="192" t="s">
        <v>1554</v>
      </c>
    </row>
    <row r="168" spans="1:65" s="14" customFormat="1" x14ac:dyDescent="0.2">
      <c r="B168" s="210"/>
      <c r="C168" s="211"/>
      <c r="D168" s="201" t="s">
        <v>170</v>
      </c>
      <c r="E168" s="212" t="s">
        <v>19</v>
      </c>
      <c r="F168" s="213" t="s">
        <v>1693</v>
      </c>
      <c r="G168" s="211"/>
      <c r="H168" s="214">
        <v>23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84</v>
      </c>
      <c r="AV168" s="14" t="s">
        <v>84</v>
      </c>
      <c r="AW168" s="14" t="s">
        <v>35</v>
      </c>
      <c r="AX168" s="14" t="s">
        <v>75</v>
      </c>
      <c r="AY168" s="220" t="s">
        <v>159</v>
      </c>
    </row>
    <row r="169" spans="1:65" s="15" customFormat="1" x14ac:dyDescent="0.2">
      <c r="B169" s="221"/>
      <c r="C169" s="222"/>
      <c r="D169" s="201" t="s">
        <v>170</v>
      </c>
      <c r="E169" s="223" t="s">
        <v>19</v>
      </c>
      <c r="F169" s="224" t="s">
        <v>185</v>
      </c>
      <c r="G169" s="222"/>
      <c r="H169" s="225">
        <v>23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170</v>
      </c>
      <c r="AU169" s="231" t="s">
        <v>84</v>
      </c>
      <c r="AV169" s="15" t="s">
        <v>166</v>
      </c>
      <c r="AW169" s="15" t="s">
        <v>35</v>
      </c>
      <c r="AX169" s="15" t="s">
        <v>82</v>
      </c>
      <c r="AY169" s="231" t="s">
        <v>159</v>
      </c>
    </row>
    <row r="170" spans="1:65" s="2" customFormat="1" ht="24.2" customHeight="1" x14ac:dyDescent="0.2">
      <c r="A170" s="37"/>
      <c r="B170" s="38"/>
      <c r="C170" s="181" t="s">
        <v>1044</v>
      </c>
      <c r="D170" s="181" t="s">
        <v>161</v>
      </c>
      <c r="E170" s="182" t="s">
        <v>1694</v>
      </c>
      <c r="F170" s="183" t="s">
        <v>1695</v>
      </c>
      <c r="G170" s="184" t="s">
        <v>265</v>
      </c>
      <c r="H170" s="185">
        <v>45</v>
      </c>
      <c r="I170" s="186"/>
      <c r="J170" s="187">
        <f>ROUND(I170*H170,2)</f>
        <v>0</v>
      </c>
      <c r="K170" s="183" t="s">
        <v>165</v>
      </c>
      <c r="L170" s="42"/>
      <c r="M170" s="188" t="s">
        <v>19</v>
      </c>
      <c r="N170" s="189" t="s">
        <v>46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269</v>
      </c>
      <c r="AT170" s="192" t="s">
        <v>161</v>
      </c>
      <c r="AU170" s="192" t="s">
        <v>84</v>
      </c>
      <c r="AY170" s="20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82</v>
      </c>
      <c r="BK170" s="193">
        <f>ROUND(I170*H170,2)</f>
        <v>0</v>
      </c>
      <c r="BL170" s="20" t="s">
        <v>269</v>
      </c>
      <c r="BM170" s="192" t="s">
        <v>1696</v>
      </c>
    </row>
    <row r="171" spans="1:65" s="2" customFormat="1" x14ac:dyDescent="0.2">
      <c r="A171" s="37"/>
      <c r="B171" s="38"/>
      <c r="C171" s="39"/>
      <c r="D171" s="194" t="s">
        <v>168</v>
      </c>
      <c r="E171" s="39"/>
      <c r="F171" s="195" t="s">
        <v>1697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168</v>
      </c>
      <c r="AU171" s="20" t="s">
        <v>84</v>
      </c>
    </row>
    <row r="172" spans="1:65" s="2" customFormat="1" ht="16.5" customHeight="1" x14ac:dyDescent="0.2">
      <c r="A172" s="37"/>
      <c r="B172" s="38"/>
      <c r="C172" s="232" t="s">
        <v>1047</v>
      </c>
      <c r="D172" s="232" t="s">
        <v>226</v>
      </c>
      <c r="E172" s="233" t="s">
        <v>1477</v>
      </c>
      <c r="F172" s="234" t="s">
        <v>1478</v>
      </c>
      <c r="G172" s="235" t="s">
        <v>265</v>
      </c>
      <c r="H172" s="236">
        <v>51.75</v>
      </c>
      <c r="I172" s="237"/>
      <c r="J172" s="238">
        <f>ROUND(I172*H172,2)</f>
        <v>0</v>
      </c>
      <c r="K172" s="234" t="s">
        <v>165</v>
      </c>
      <c r="L172" s="239"/>
      <c r="M172" s="240" t="s">
        <v>19</v>
      </c>
      <c r="N172" s="241" t="s">
        <v>46</v>
      </c>
      <c r="O172" s="6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344</v>
      </c>
      <c r="AT172" s="192" t="s">
        <v>226</v>
      </c>
      <c r="AU172" s="192" t="s">
        <v>84</v>
      </c>
      <c r="AY172" s="20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82</v>
      </c>
      <c r="BK172" s="193">
        <f>ROUND(I172*H172,2)</f>
        <v>0</v>
      </c>
      <c r="BL172" s="20" t="s">
        <v>269</v>
      </c>
      <c r="BM172" s="192" t="s">
        <v>1698</v>
      </c>
    </row>
    <row r="173" spans="1:65" s="14" customFormat="1" x14ac:dyDescent="0.2">
      <c r="B173" s="210"/>
      <c r="C173" s="211"/>
      <c r="D173" s="201" t="s">
        <v>170</v>
      </c>
      <c r="E173" s="212" t="s">
        <v>19</v>
      </c>
      <c r="F173" s="213" t="s">
        <v>1699</v>
      </c>
      <c r="G173" s="211"/>
      <c r="H173" s="214">
        <v>51.75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170</v>
      </c>
      <c r="AU173" s="220" t="s">
        <v>84</v>
      </c>
      <c r="AV173" s="14" t="s">
        <v>84</v>
      </c>
      <c r="AW173" s="14" t="s">
        <v>35</v>
      </c>
      <c r="AX173" s="14" t="s">
        <v>75</v>
      </c>
      <c r="AY173" s="220" t="s">
        <v>159</v>
      </c>
    </row>
    <row r="174" spans="1:65" s="15" customFormat="1" x14ac:dyDescent="0.2">
      <c r="B174" s="221"/>
      <c r="C174" s="222"/>
      <c r="D174" s="201" t="s">
        <v>170</v>
      </c>
      <c r="E174" s="223" t="s">
        <v>19</v>
      </c>
      <c r="F174" s="224" t="s">
        <v>185</v>
      </c>
      <c r="G174" s="222"/>
      <c r="H174" s="225">
        <v>51.75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170</v>
      </c>
      <c r="AU174" s="231" t="s">
        <v>84</v>
      </c>
      <c r="AV174" s="15" t="s">
        <v>166</v>
      </c>
      <c r="AW174" s="15" t="s">
        <v>35</v>
      </c>
      <c r="AX174" s="15" t="s">
        <v>82</v>
      </c>
      <c r="AY174" s="231" t="s">
        <v>159</v>
      </c>
    </row>
    <row r="175" spans="1:65" s="12" customFormat="1" ht="22.9" customHeight="1" x14ac:dyDescent="0.2">
      <c r="B175" s="165"/>
      <c r="C175" s="166"/>
      <c r="D175" s="167" t="s">
        <v>74</v>
      </c>
      <c r="E175" s="179" t="s">
        <v>533</v>
      </c>
      <c r="F175" s="179" t="s">
        <v>534</v>
      </c>
      <c r="G175" s="166"/>
      <c r="H175" s="166"/>
      <c r="I175" s="169"/>
      <c r="J175" s="180">
        <f>BK175</f>
        <v>0</v>
      </c>
      <c r="K175" s="166"/>
      <c r="L175" s="171"/>
      <c r="M175" s="172"/>
      <c r="N175" s="173"/>
      <c r="O175" s="173"/>
      <c r="P175" s="174">
        <f>SUM(P176:P203)</f>
        <v>0</v>
      </c>
      <c r="Q175" s="173"/>
      <c r="R175" s="174">
        <f>SUM(R176:R203)</f>
        <v>0</v>
      </c>
      <c r="S175" s="173"/>
      <c r="T175" s="175">
        <f>SUM(T176:T203)</f>
        <v>0</v>
      </c>
      <c r="AR175" s="176" t="s">
        <v>84</v>
      </c>
      <c r="AT175" s="177" t="s">
        <v>74</v>
      </c>
      <c r="AU175" s="177" t="s">
        <v>82</v>
      </c>
      <c r="AY175" s="176" t="s">
        <v>159</v>
      </c>
      <c r="BK175" s="178">
        <f>SUM(BK176:BK203)</f>
        <v>0</v>
      </c>
    </row>
    <row r="176" spans="1:65" s="2" customFormat="1" ht="16.5" customHeight="1" x14ac:dyDescent="0.2">
      <c r="A176" s="37"/>
      <c r="B176" s="38"/>
      <c r="C176" s="181" t="s">
        <v>1049</v>
      </c>
      <c r="D176" s="181" t="s">
        <v>161</v>
      </c>
      <c r="E176" s="182" t="s">
        <v>1700</v>
      </c>
      <c r="F176" s="183" t="s">
        <v>1701</v>
      </c>
      <c r="G176" s="184" t="s">
        <v>265</v>
      </c>
      <c r="H176" s="185">
        <v>400</v>
      </c>
      <c r="I176" s="186"/>
      <c r="J176" s="187">
        <f>ROUND(I176*H176,2)</f>
        <v>0</v>
      </c>
      <c r="K176" s="183" t="s">
        <v>165</v>
      </c>
      <c r="L176" s="42"/>
      <c r="M176" s="188" t="s">
        <v>19</v>
      </c>
      <c r="N176" s="189" t="s">
        <v>46</v>
      </c>
      <c r="O176" s="6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269</v>
      </c>
      <c r="AT176" s="192" t="s">
        <v>161</v>
      </c>
      <c r="AU176" s="192" t="s">
        <v>84</v>
      </c>
      <c r="AY176" s="20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20" t="s">
        <v>82</v>
      </c>
      <c r="BK176" s="193">
        <f>ROUND(I176*H176,2)</f>
        <v>0</v>
      </c>
      <c r="BL176" s="20" t="s">
        <v>269</v>
      </c>
      <c r="BM176" s="192" t="s">
        <v>1702</v>
      </c>
    </row>
    <row r="177" spans="1:65" s="2" customFormat="1" x14ac:dyDescent="0.2">
      <c r="A177" s="37"/>
      <c r="B177" s="38"/>
      <c r="C177" s="39"/>
      <c r="D177" s="194" t="s">
        <v>168</v>
      </c>
      <c r="E177" s="39"/>
      <c r="F177" s="195" t="s">
        <v>1703</v>
      </c>
      <c r="G177" s="39"/>
      <c r="H177" s="39"/>
      <c r="I177" s="196"/>
      <c r="J177" s="39"/>
      <c r="K177" s="39"/>
      <c r="L177" s="42"/>
      <c r="M177" s="197"/>
      <c r="N177" s="198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168</v>
      </c>
      <c r="AU177" s="20" t="s">
        <v>84</v>
      </c>
    </row>
    <row r="178" spans="1:65" s="2" customFormat="1" ht="24.2" customHeight="1" x14ac:dyDescent="0.2">
      <c r="A178" s="37"/>
      <c r="B178" s="38"/>
      <c r="C178" s="232" t="s">
        <v>1056</v>
      </c>
      <c r="D178" s="232" t="s">
        <v>226</v>
      </c>
      <c r="E178" s="233" t="s">
        <v>1704</v>
      </c>
      <c r="F178" s="234" t="s">
        <v>1705</v>
      </c>
      <c r="G178" s="235" t="s">
        <v>265</v>
      </c>
      <c r="H178" s="236">
        <v>240</v>
      </c>
      <c r="I178" s="237"/>
      <c r="J178" s="238">
        <f>ROUND(I178*H178,2)</f>
        <v>0</v>
      </c>
      <c r="K178" s="234" t="s">
        <v>165</v>
      </c>
      <c r="L178" s="239"/>
      <c r="M178" s="240" t="s">
        <v>19</v>
      </c>
      <c r="N178" s="241" t="s">
        <v>46</v>
      </c>
      <c r="O178" s="67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344</v>
      </c>
      <c r="AT178" s="192" t="s">
        <v>226</v>
      </c>
      <c r="AU178" s="192" t="s">
        <v>84</v>
      </c>
      <c r="AY178" s="20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82</v>
      </c>
      <c r="BK178" s="193">
        <f>ROUND(I178*H178,2)</f>
        <v>0</v>
      </c>
      <c r="BL178" s="20" t="s">
        <v>269</v>
      </c>
      <c r="BM178" s="192" t="s">
        <v>1706</v>
      </c>
    </row>
    <row r="179" spans="1:65" s="14" customFormat="1" x14ac:dyDescent="0.2">
      <c r="B179" s="210"/>
      <c r="C179" s="211"/>
      <c r="D179" s="201" t="s">
        <v>170</v>
      </c>
      <c r="E179" s="212" t="s">
        <v>19</v>
      </c>
      <c r="F179" s="213" t="s">
        <v>1707</v>
      </c>
      <c r="G179" s="211"/>
      <c r="H179" s="214">
        <v>240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170</v>
      </c>
      <c r="AU179" s="220" t="s">
        <v>84</v>
      </c>
      <c r="AV179" s="14" t="s">
        <v>84</v>
      </c>
      <c r="AW179" s="14" t="s">
        <v>35</v>
      </c>
      <c r="AX179" s="14" t="s">
        <v>75</v>
      </c>
      <c r="AY179" s="220" t="s">
        <v>159</v>
      </c>
    </row>
    <row r="180" spans="1:65" s="15" customFormat="1" x14ac:dyDescent="0.2">
      <c r="B180" s="221"/>
      <c r="C180" s="222"/>
      <c r="D180" s="201" t="s">
        <v>170</v>
      </c>
      <c r="E180" s="223" t="s">
        <v>19</v>
      </c>
      <c r="F180" s="224" t="s">
        <v>185</v>
      </c>
      <c r="G180" s="222"/>
      <c r="H180" s="225">
        <v>240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170</v>
      </c>
      <c r="AU180" s="231" t="s">
        <v>84</v>
      </c>
      <c r="AV180" s="15" t="s">
        <v>166</v>
      </c>
      <c r="AW180" s="15" t="s">
        <v>35</v>
      </c>
      <c r="AX180" s="15" t="s">
        <v>82</v>
      </c>
      <c r="AY180" s="231" t="s">
        <v>159</v>
      </c>
    </row>
    <row r="181" spans="1:65" s="2" customFormat="1" ht="24.2" customHeight="1" x14ac:dyDescent="0.2">
      <c r="A181" s="37"/>
      <c r="B181" s="38"/>
      <c r="C181" s="232" t="s">
        <v>1058</v>
      </c>
      <c r="D181" s="232" t="s">
        <v>226</v>
      </c>
      <c r="E181" s="233" t="s">
        <v>1708</v>
      </c>
      <c r="F181" s="234" t="s">
        <v>1709</v>
      </c>
      <c r="G181" s="235" t="s">
        <v>265</v>
      </c>
      <c r="H181" s="236">
        <v>240</v>
      </c>
      <c r="I181" s="237"/>
      <c r="J181" s="238">
        <f>ROUND(I181*H181,2)</f>
        <v>0</v>
      </c>
      <c r="K181" s="234" t="s">
        <v>165</v>
      </c>
      <c r="L181" s="239"/>
      <c r="M181" s="240" t="s">
        <v>19</v>
      </c>
      <c r="N181" s="241" t="s">
        <v>46</v>
      </c>
      <c r="O181" s="67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344</v>
      </c>
      <c r="AT181" s="192" t="s">
        <v>226</v>
      </c>
      <c r="AU181" s="192" t="s">
        <v>84</v>
      </c>
      <c r="AY181" s="20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82</v>
      </c>
      <c r="BK181" s="193">
        <f>ROUND(I181*H181,2)</f>
        <v>0</v>
      </c>
      <c r="BL181" s="20" t="s">
        <v>269</v>
      </c>
      <c r="BM181" s="192" t="s">
        <v>1710</v>
      </c>
    </row>
    <row r="182" spans="1:65" s="14" customFormat="1" x14ac:dyDescent="0.2">
      <c r="B182" s="210"/>
      <c r="C182" s="211"/>
      <c r="D182" s="201" t="s">
        <v>170</v>
      </c>
      <c r="E182" s="212" t="s">
        <v>19</v>
      </c>
      <c r="F182" s="213" t="s">
        <v>1707</v>
      </c>
      <c r="G182" s="211"/>
      <c r="H182" s="214">
        <v>240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170</v>
      </c>
      <c r="AU182" s="220" t="s">
        <v>84</v>
      </c>
      <c r="AV182" s="14" t="s">
        <v>84</v>
      </c>
      <c r="AW182" s="14" t="s">
        <v>35</v>
      </c>
      <c r="AX182" s="14" t="s">
        <v>75</v>
      </c>
      <c r="AY182" s="220" t="s">
        <v>159</v>
      </c>
    </row>
    <row r="183" spans="1:65" s="15" customFormat="1" x14ac:dyDescent="0.2">
      <c r="B183" s="221"/>
      <c r="C183" s="222"/>
      <c r="D183" s="201" t="s">
        <v>170</v>
      </c>
      <c r="E183" s="223" t="s">
        <v>19</v>
      </c>
      <c r="F183" s="224" t="s">
        <v>185</v>
      </c>
      <c r="G183" s="222"/>
      <c r="H183" s="225">
        <v>240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170</v>
      </c>
      <c r="AU183" s="231" t="s">
        <v>84</v>
      </c>
      <c r="AV183" s="15" t="s">
        <v>166</v>
      </c>
      <c r="AW183" s="15" t="s">
        <v>35</v>
      </c>
      <c r="AX183" s="15" t="s">
        <v>82</v>
      </c>
      <c r="AY183" s="231" t="s">
        <v>159</v>
      </c>
    </row>
    <row r="184" spans="1:65" s="2" customFormat="1" ht="16.5" customHeight="1" x14ac:dyDescent="0.2">
      <c r="A184" s="37"/>
      <c r="B184" s="38"/>
      <c r="C184" s="181" t="s">
        <v>1064</v>
      </c>
      <c r="D184" s="181" t="s">
        <v>161</v>
      </c>
      <c r="E184" s="182" t="s">
        <v>1711</v>
      </c>
      <c r="F184" s="183" t="s">
        <v>1712</v>
      </c>
      <c r="G184" s="184" t="s">
        <v>265</v>
      </c>
      <c r="H184" s="185">
        <v>40</v>
      </c>
      <c r="I184" s="186"/>
      <c r="J184" s="187">
        <f>ROUND(I184*H184,2)</f>
        <v>0</v>
      </c>
      <c r="K184" s="183" t="s">
        <v>165</v>
      </c>
      <c r="L184" s="42"/>
      <c r="M184" s="188" t="s">
        <v>19</v>
      </c>
      <c r="N184" s="189" t="s">
        <v>46</v>
      </c>
      <c r="O184" s="67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269</v>
      </c>
      <c r="AT184" s="192" t="s">
        <v>161</v>
      </c>
      <c r="AU184" s="192" t="s">
        <v>84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269</v>
      </c>
      <c r="BM184" s="192" t="s">
        <v>1713</v>
      </c>
    </row>
    <row r="185" spans="1:65" s="2" customFormat="1" x14ac:dyDescent="0.2">
      <c r="A185" s="37"/>
      <c r="B185" s="38"/>
      <c r="C185" s="39"/>
      <c r="D185" s="194" t="s">
        <v>168</v>
      </c>
      <c r="E185" s="39"/>
      <c r="F185" s="195" t="s">
        <v>1714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168</v>
      </c>
      <c r="AU185" s="20" t="s">
        <v>84</v>
      </c>
    </row>
    <row r="186" spans="1:65" s="2" customFormat="1" ht="16.5" customHeight="1" x14ac:dyDescent="0.2">
      <c r="A186" s="37"/>
      <c r="B186" s="38"/>
      <c r="C186" s="232" t="s">
        <v>1067</v>
      </c>
      <c r="D186" s="232" t="s">
        <v>226</v>
      </c>
      <c r="E186" s="233" t="s">
        <v>1715</v>
      </c>
      <c r="F186" s="234" t="s">
        <v>1716</v>
      </c>
      <c r="G186" s="235" t="s">
        <v>265</v>
      </c>
      <c r="H186" s="236">
        <v>48</v>
      </c>
      <c r="I186" s="237"/>
      <c r="J186" s="238">
        <f>ROUND(I186*H186,2)</f>
        <v>0</v>
      </c>
      <c r="K186" s="234" t="s">
        <v>165</v>
      </c>
      <c r="L186" s="239"/>
      <c r="M186" s="240" t="s">
        <v>19</v>
      </c>
      <c r="N186" s="241" t="s">
        <v>46</v>
      </c>
      <c r="O186" s="67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344</v>
      </c>
      <c r="AT186" s="192" t="s">
        <v>226</v>
      </c>
      <c r="AU186" s="192" t="s">
        <v>84</v>
      </c>
      <c r="AY186" s="20" t="s">
        <v>159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20" t="s">
        <v>82</v>
      </c>
      <c r="BK186" s="193">
        <f>ROUND(I186*H186,2)</f>
        <v>0</v>
      </c>
      <c r="BL186" s="20" t="s">
        <v>269</v>
      </c>
      <c r="BM186" s="192" t="s">
        <v>1717</v>
      </c>
    </row>
    <row r="187" spans="1:65" s="14" customFormat="1" x14ac:dyDescent="0.2">
      <c r="B187" s="210"/>
      <c r="C187" s="211"/>
      <c r="D187" s="201" t="s">
        <v>170</v>
      </c>
      <c r="E187" s="212" t="s">
        <v>19</v>
      </c>
      <c r="F187" s="213" t="s">
        <v>1718</v>
      </c>
      <c r="G187" s="211"/>
      <c r="H187" s="214">
        <v>48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170</v>
      </c>
      <c r="AU187" s="220" t="s">
        <v>84</v>
      </c>
      <c r="AV187" s="14" t="s">
        <v>84</v>
      </c>
      <c r="AW187" s="14" t="s">
        <v>35</v>
      </c>
      <c r="AX187" s="14" t="s">
        <v>75</v>
      </c>
      <c r="AY187" s="220" t="s">
        <v>159</v>
      </c>
    </row>
    <row r="188" spans="1:65" s="15" customFormat="1" x14ac:dyDescent="0.2">
      <c r="B188" s="221"/>
      <c r="C188" s="222"/>
      <c r="D188" s="201" t="s">
        <v>170</v>
      </c>
      <c r="E188" s="223" t="s">
        <v>19</v>
      </c>
      <c r="F188" s="224" t="s">
        <v>185</v>
      </c>
      <c r="G188" s="222"/>
      <c r="H188" s="225">
        <v>48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170</v>
      </c>
      <c r="AU188" s="231" t="s">
        <v>84</v>
      </c>
      <c r="AV188" s="15" t="s">
        <v>166</v>
      </c>
      <c r="AW188" s="15" t="s">
        <v>35</v>
      </c>
      <c r="AX188" s="15" t="s">
        <v>82</v>
      </c>
      <c r="AY188" s="231" t="s">
        <v>159</v>
      </c>
    </row>
    <row r="189" spans="1:65" s="2" customFormat="1" ht="16.5" customHeight="1" x14ac:dyDescent="0.2">
      <c r="A189" s="37"/>
      <c r="B189" s="38"/>
      <c r="C189" s="181" t="s">
        <v>440</v>
      </c>
      <c r="D189" s="181" t="s">
        <v>161</v>
      </c>
      <c r="E189" s="182" t="s">
        <v>1719</v>
      </c>
      <c r="F189" s="183" t="s">
        <v>1720</v>
      </c>
      <c r="G189" s="184" t="s">
        <v>364</v>
      </c>
      <c r="H189" s="185">
        <v>4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269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269</v>
      </c>
      <c r="BM189" s="192" t="s">
        <v>446</v>
      </c>
    </row>
    <row r="190" spans="1:65" s="2" customFormat="1" x14ac:dyDescent="0.2">
      <c r="A190" s="37"/>
      <c r="B190" s="38"/>
      <c r="C190" s="39"/>
      <c r="D190" s="194" t="s">
        <v>168</v>
      </c>
      <c r="E190" s="39"/>
      <c r="F190" s="195" t="s">
        <v>1721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2" customFormat="1" ht="16.5" customHeight="1" x14ac:dyDescent="0.2">
      <c r="A191" s="37"/>
      <c r="B191" s="38"/>
      <c r="C191" s="232" t="s">
        <v>1074</v>
      </c>
      <c r="D191" s="232" t="s">
        <v>226</v>
      </c>
      <c r="E191" s="233" t="s">
        <v>1722</v>
      </c>
      <c r="F191" s="234" t="s">
        <v>1723</v>
      </c>
      <c r="G191" s="235" t="s">
        <v>364</v>
      </c>
      <c r="H191" s="236">
        <v>4</v>
      </c>
      <c r="I191" s="237"/>
      <c r="J191" s="238">
        <f>ROUND(I191*H191,2)</f>
        <v>0</v>
      </c>
      <c r="K191" s="234" t="s">
        <v>165</v>
      </c>
      <c r="L191" s="239"/>
      <c r="M191" s="240" t="s">
        <v>19</v>
      </c>
      <c r="N191" s="241" t="s">
        <v>46</v>
      </c>
      <c r="O191" s="6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344</v>
      </c>
      <c r="AT191" s="192" t="s">
        <v>226</v>
      </c>
      <c r="AU191" s="192" t="s">
        <v>84</v>
      </c>
      <c r="AY191" s="20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82</v>
      </c>
      <c r="BK191" s="193">
        <f>ROUND(I191*H191,2)</f>
        <v>0</v>
      </c>
      <c r="BL191" s="20" t="s">
        <v>269</v>
      </c>
      <c r="BM191" s="192" t="s">
        <v>1724</v>
      </c>
    </row>
    <row r="192" spans="1:65" s="2" customFormat="1" ht="16.5" customHeight="1" x14ac:dyDescent="0.2">
      <c r="A192" s="37"/>
      <c r="B192" s="38"/>
      <c r="C192" s="181" t="s">
        <v>1076</v>
      </c>
      <c r="D192" s="181" t="s">
        <v>161</v>
      </c>
      <c r="E192" s="182" t="s">
        <v>1725</v>
      </c>
      <c r="F192" s="183" t="s">
        <v>1726</v>
      </c>
      <c r="G192" s="184" t="s">
        <v>364</v>
      </c>
      <c r="H192" s="185">
        <v>1</v>
      </c>
      <c r="I192" s="186"/>
      <c r="J192" s="187">
        <f>ROUND(I192*H192,2)</f>
        <v>0</v>
      </c>
      <c r="K192" s="183" t="s">
        <v>165</v>
      </c>
      <c r="L192" s="42"/>
      <c r="M192" s="188" t="s">
        <v>19</v>
      </c>
      <c r="N192" s="189" t="s">
        <v>46</v>
      </c>
      <c r="O192" s="67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269</v>
      </c>
      <c r="AT192" s="192" t="s">
        <v>161</v>
      </c>
      <c r="AU192" s="192" t="s">
        <v>84</v>
      </c>
      <c r="AY192" s="20" t="s">
        <v>159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82</v>
      </c>
      <c r="BK192" s="193">
        <f>ROUND(I192*H192,2)</f>
        <v>0</v>
      </c>
      <c r="BL192" s="20" t="s">
        <v>269</v>
      </c>
      <c r="BM192" s="192" t="s">
        <v>1727</v>
      </c>
    </row>
    <row r="193" spans="1:65" s="2" customFormat="1" x14ac:dyDescent="0.2">
      <c r="A193" s="37"/>
      <c r="B193" s="38"/>
      <c r="C193" s="39"/>
      <c r="D193" s="194" t="s">
        <v>168</v>
      </c>
      <c r="E193" s="39"/>
      <c r="F193" s="195" t="s">
        <v>1728</v>
      </c>
      <c r="G193" s="39"/>
      <c r="H193" s="39"/>
      <c r="I193" s="196"/>
      <c r="J193" s="39"/>
      <c r="K193" s="39"/>
      <c r="L193" s="42"/>
      <c r="M193" s="197"/>
      <c r="N193" s="198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168</v>
      </c>
      <c r="AU193" s="20" t="s">
        <v>84</v>
      </c>
    </row>
    <row r="194" spans="1:65" s="2" customFormat="1" ht="21.75" customHeight="1" x14ac:dyDescent="0.2">
      <c r="A194" s="37"/>
      <c r="B194" s="38"/>
      <c r="C194" s="232" t="s">
        <v>1082</v>
      </c>
      <c r="D194" s="232" t="s">
        <v>226</v>
      </c>
      <c r="E194" s="233" t="s">
        <v>1729</v>
      </c>
      <c r="F194" s="234" t="s">
        <v>1730</v>
      </c>
      <c r="G194" s="235" t="s">
        <v>364</v>
      </c>
      <c r="H194" s="236">
        <v>1</v>
      </c>
      <c r="I194" s="237"/>
      <c r="J194" s="238">
        <f>ROUND(I194*H194,2)</f>
        <v>0</v>
      </c>
      <c r="K194" s="234" t="s">
        <v>165</v>
      </c>
      <c r="L194" s="239"/>
      <c r="M194" s="240" t="s">
        <v>19</v>
      </c>
      <c r="N194" s="241" t="s">
        <v>46</v>
      </c>
      <c r="O194" s="67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344</v>
      </c>
      <c r="AT194" s="192" t="s">
        <v>226</v>
      </c>
      <c r="AU194" s="192" t="s">
        <v>84</v>
      </c>
      <c r="AY194" s="20" t="s">
        <v>159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20" t="s">
        <v>82</v>
      </c>
      <c r="BK194" s="193">
        <f>ROUND(I194*H194,2)</f>
        <v>0</v>
      </c>
      <c r="BL194" s="20" t="s">
        <v>269</v>
      </c>
      <c r="BM194" s="192" t="s">
        <v>1731</v>
      </c>
    </row>
    <row r="195" spans="1:65" s="2" customFormat="1" ht="16.5" customHeight="1" x14ac:dyDescent="0.2">
      <c r="A195" s="37"/>
      <c r="B195" s="38"/>
      <c r="C195" s="181" t="s">
        <v>1084</v>
      </c>
      <c r="D195" s="181" t="s">
        <v>161</v>
      </c>
      <c r="E195" s="182" t="s">
        <v>1732</v>
      </c>
      <c r="F195" s="183" t="s">
        <v>1733</v>
      </c>
      <c r="G195" s="184" t="s">
        <v>364</v>
      </c>
      <c r="H195" s="185">
        <v>2</v>
      </c>
      <c r="I195" s="186"/>
      <c r="J195" s="187">
        <f>ROUND(I195*H195,2)</f>
        <v>0</v>
      </c>
      <c r="K195" s="183" t="s">
        <v>165</v>
      </c>
      <c r="L195" s="42"/>
      <c r="M195" s="188" t="s">
        <v>19</v>
      </c>
      <c r="N195" s="189" t="s">
        <v>46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269</v>
      </c>
      <c r="AT195" s="192" t="s">
        <v>161</v>
      </c>
      <c r="AU195" s="192" t="s">
        <v>84</v>
      </c>
      <c r="AY195" s="20" t="s">
        <v>159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82</v>
      </c>
      <c r="BK195" s="193">
        <f>ROUND(I195*H195,2)</f>
        <v>0</v>
      </c>
      <c r="BL195" s="20" t="s">
        <v>269</v>
      </c>
      <c r="BM195" s="192" t="s">
        <v>1164</v>
      </c>
    </row>
    <row r="196" spans="1:65" s="2" customFormat="1" x14ac:dyDescent="0.2">
      <c r="A196" s="37"/>
      <c r="B196" s="38"/>
      <c r="C196" s="39"/>
      <c r="D196" s="194" t="s">
        <v>168</v>
      </c>
      <c r="E196" s="39"/>
      <c r="F196" s="195" t="s">
        <v>1734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168</v>
      </c>
      <c r="AU196" s="20" t="s">
        <v>84</v>
      </c>
    </row>
    <row r="197" spans="1:65" s="2" customFormat="1" ht="16.5" customHeight="1" x14ac:dyDescent="0.2">
      <c r="A197" s="37"/>
      <c r="B197" s="38"/>
      <c r="C197" s="232" t="s">
        <v>1086</v>
      </c>
      <c r="D197" s="232" t="s">
        <v>226</v>
      </c>
      <c r="E197" s="233" t="s">
        <v>1735</v>
      </c>
      <c r="F197" s="234" t="s">
        <v>1736</v>
      </c>
      <c r="G197" s="235" t="s">
        <v>364</v>
      </c>
      <c r="H197" s="236">
        <v>2</v>
      </c>
      <c r="I197" s="237"/>
      <c r="J197" s="238">
        <f>ROUND(I197*H197,2)</f>
        <v>0</v>
      </c>
      <c r="K197" s="234" t="s">
        <v>165</v>
      </c>
      <c r="L197" s="239"/>
      <c r="M197" s="240" t="s">
        <v>19</v>
      </c>
      <c r="N197" s="241" t="s">
        <v>46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344</v>
      </c>
      <c r="AT197" s="192" t="s">
        <v>226</v>
      </c>
      <c r="AU197" s="192" t="s">
        <v>84</v>
      </c>
      <c r="AY197" s="20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82</v>
      </c>
      <c r="BK197" s="193">
        <f>ROUND(I197*H197,2)</f>
        <v>0</v>
      </c>
      <c r="BL197" s="20" t="s">
        <v>269</v>
      </c>
      <c r="BM197" s="192" t="s">
        <v>1168</v>
      </c>
    </row>
    <row r="198" spans="1:65" s="2" customFormat="1" ht="16.5" customHeight="1" x14ac:dyDescent="0.2">
      <c r="A198" s="37"/>
      <c r="B198" s="38"/>
      <c r="C198" s="181" t="s">
        <v>1088</v>
      </c>
      <c r="D198" s="181" t="s">
        <v>161</v>
      </c>
      <c r="E198" s="182" t="s">
        <v>1737</v>
      </c>
      <c r="F198" s="183" t="s">
        <v>1738</v>
      </c>
      <c r="G198" s="184" t="s">
        <v>364</v>
      </c>
      <c r="H198" s="185">
        <v>1</v>
      </c>
      <c r="I198" s="186"/>
      <c r="J198" s="187">
        <f>ROUND(I198*H198,2)</f>
        <v>0</v>
      </c>
      <c r="K198" s="183" t="s">
        <v>165</v>
      </c>
      <c r="L198" s="42"/>
      <c r="M198" s="188" t="s">
        <v>19</v>
      </c>
      <c r="N198" s="189" t="s">
        <v>46</v>
      </c>
      <c r="O198" s="67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269</v>
      </c>
      <c r="AT198" s="192" t="s">
        <v>161</v>
      </c>
      <c r="AU198" s="192" t="s">
        <v>84</v>
      </c>
      <c r="AY198" s="20" t="s">
        <v>159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20" t="s">
        <v>82</v>
      </c>
      <c r="BK198" s="193">
        <f>ROUND(I198*H198,2)</f>
        <v>0</v>
      </c>
      <c r="BL198" s="20" t="s">
        <v>269</v>
      </c>
      <c r="BM198" s="192" t="s">
        <v>1172</v>
      </c>
    </row>
    <row r="199" spans="1:65" s="2" customFormat="1" x14ac:dyDescent="0.2">
      <c r="A199" s="37"/>
      <c r="B199" s="38"/>
      <c r="C199" s="39"/>
      <c r="D199" s="194" t="s">
        <v>168</v>
      </c>
      <c r="E199" s="39"/>
      <c r="F199" s="195" t="s">
        <v>1739</v>
      </c>
      <c r="G199" s="39"/>
      <c r="H199" s="39"/>
      <c r="I199" s="196"/>
      <c r="J199" s="39"/>
      <c r="K199" s="39"/>
      <c r="L199" s="42"/>
      <c r="M199" s="197"/>
      <c r="N199" s="198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168</v>
      </c>
      <c r="AU199" s="20" t="s">
        <v>84</v>
      </c>
    </row>
    <row r="200" spans="1:65" s="2" customFormat="1" ht="16.5" customHeight="1" x14ac:dyDescent="0.2">
      <c r="A200" s="37"/>
      <c r="B200" s="38"/>
      <c r="C200" s="232" t="s">
        <v>1090</v>
      </c>
      <c r="D200" s="232" t="s">
        <v>226</v>
      </c>
      <c r="E200" s="233" t="s">
        <v>1740</v>
      </c>
      <c r="F200" s="234" t="s">
        <v>1741</v>
      </c>
      <c r="G200" s="235" t="s">
        <v>364</v>
      </c>
      <c r="H200" s="236">
        <v>1</v>
      </c>
      <c r="I200" s="237"/>
      <c r="J200" s="238">
        <f>ROUND(I200*H200,2)</f>
        <v>0</v>
      </c>
      <c r="K200" s="234" t="s">
        <v>165</v>
      </c>
      <c r="L200" s="239"/>
      <c r="M200" s="240" t="s">
        <v>19</v>
      </c>
      <c r="N200" s="241" t="s">
        <v>46</v>
      </c>
      <c r="O200" s="67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344</v>
      </c>
      <c r="AT200" s="192" t="s">
        <v>226</v>
      </c>
      <c r="AU200" s="192" t="s">
        <v>84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269</v>
      </c>
      <c r="BM200" s="192" t="s">
        <v>1742</v>
      </c>
    </row>
    <row r="201" spans="1:65" s="2" customFormat="1" ht="21.75" customHeight="1" x14ac:dyDescent="0.2">
      <c r="A201" s="37"/>
      <c r="B201" s="38"/>
      <c r="C201" s="181" t="s">
        <v>942</v>
      </c>
      <c r="D201" s="181" t="s">
        <v>161</v>
      </c>
      <c r="E201" s="182" t="s">
        <v>1743</v>
      </c>
      <c r="F201" s="183" t="s">
        <v>1744</v>
      </c>
      <c r="G201" s="184" t="s">
        <v>364</v>
      </c>
      <c r="H201" s="185">
        <v>1</v>
      </c>
      <c r="I201" s="186"/>
      <c r="J201" s="187">
        <f>ROUND(I201*H201,2)</f>
        <v>0</v>
      </c>
      <c r="K201" s="183" t="s">
        <v>165</v>
      </c>
      <c r="L201" s="42"/>
      <c r="M201" s="188" t="s">
        <v>19</v>
      </c>
      <c r="N201" s="189" t="s">
        <v>46</v>
      </c>
      <c r="O201" s="67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269</v>
      </c>
      <c r="AT201" s="192" t="s">
        <v>161</v>
      </c>
      <c r="AU201" s="192" t="s">
        <v>84</v>
      </c>
      <c r="AY201" s="20" t="s">
        <v>159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82</v>
      </c>
      <c r="BK201" s="193">
        <f>ROUND(I201*H201,2)</f>
        <v>0</v>
      </c>
      <c r="BL201" s="20" t="s">
        <v>269</v>
      </c>
      <c r="BM201" s="192" t="s">
        <v>1745</v>
      </c>
    </row>
    <row r="202" spans="1:65" s="2" customFormat="1" x14ac:dyDescent="0.2">
      <c r="A202" s="37"/>
      <c r="B202" s="38"/>
      <c r="C202" s="39"/>
      <c r="D202" s="194" t="s">
        <v>168</v>
      </c>
      <c r="E202" s="39"/>
      <c r="F202" s="195" t="s">
        <v>1746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168</v>
      </c>
      <c r="AU202" s="20" t="s">
        <v>84</v>
      </c>
    </row>
    <row r="203" spans="1:65" s="2" customFormat="1" ht="16.5" customHeight="1" x14ac:dyDescent="0.2">
      <c r="A203" s="37"/>
      <c r="B203" s="38"/>
      <c r="C203" s="232" t="s">
        <v>1093</v>
      </c>
      <c r="D203" s="232" t="s">
        <v>226</v>
      </c>
      <c r="E203" s="233" t="s">
        <v>1747</v>
      </c>
      <c r="F203" s="234" t="s">
        <v>1748</v>
      </c>
      <c r="G203" s="235" t="s">
        <v>364</v>
      </c>
      <c r="H203" s="236">
        <v>1</v>
      </c>
      <c r="I203" s="237"/>
      <c r="J203" s="238">
        <f>ROUND(I203*H203,2)</f>
        <v>0</v>
      </c>
      <c r="K203" s="234" t="s">
        <v>165</v>
      </c>
      <c r="L203" s="239"/>
      <c r="M203" s="265" t="s">
        <v>19</v>
      </c>
      <c r="N203" s="266" t="s">
        <v>46</v>
      </c>
      <c r="O203" s="248"/>
      <c r="P203" s="252">
        <f>O203*H203</f>
        <v>0</v>
      </c>
      <c r="Q203" s="252">
        <v>0</v>
      </c>
      <c r="R203" s="252">
        <f>Q203*H203</f>
        <v>0</v>
      </c>
      <c r="S203" s="252">
        <v>0</v>
      </c>
      <c r="T203" s="25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2" t="s">
        <v>344</v>
      </c>
      <c r="AT203" s="192" t="s">
        <v>226</v>
      </c>
      <c r="AU203" s="192" t="s">
        <v>84</v>
      </c>
      <c r="AY203" s="20" t="s">
        <v>159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20" t="s">
        <v>82</v>
      </c>
      <c r="BK203" s="193">
        <f>ROUND(I203*H203,2)</f>
        <v>0</v>
      </c>
      <c r="BL203" s="20" t="s">
        <v>269</v>
      </c>
      <c r="BM203" s="192" t="s">
        <v>1749</v>
      </c>
    </row>
    <row r="204" spans="1:65" s="2" customFormat="1" ht="6.95" customHeight="1" x14ac:dyDescent="0.2">
      <c r="A204" s="37"/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42"/>
      <c r="M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</row>
    <row r="207" spans="1:65" ht="15" x14ac:dyDescent="0.2">
      <c r="C207" s="558" t="s">
        <v>2210</v>
      </c>
      <c r="J207" s="485" t="s">
        <v>2208</v>
      </c>
    </row>
    <row r="208" spans="1:65" x14ac:dyDescent="0.2">
      <c r="J208" s="1" t="s">
        <v>2209</v>
      </c>
    </row>
  </sheetData>
  <sheetProtection algorithmName="SHA-512" hashValue="sdM/VL7Df7lBuW5xn78B1aubfuKQsoPLLP0g/4EGfWKO4CwCgb0gpiTO/AmDSbbFuL/wozYQqFpkAttew1VQBg==" saltValue="sTwhuF2X4qW5eIXZW3pHvg==" spinCount="100000" sheet="1" objects="1" scenarios="1"/>
  <autoFilter ref="C94:K203" xr:uid="{00000000-0009-0000-0000-000008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156" r:id="rId1" xr:uid="{00000000-0004-0000-0800-000000000000}"/>
    <hyperlink ref="F161" r:id="rId2" xr:uid="{00000000-0004-0000-0800-000001000000}"/>
    <hyperlink ref="F166" r:id="rId3" xr:uid="{00000000-0004-0000-0800-000002000000}"/>
    <hyperlink ref="F171" r:id="rId4" xr:uid="{00000000-0004-0000-0800-000003000000}"/>
    <hyperlink ref="F177" r:id="rId5" xr:uid="{00000000-0004-0000-0800-000004000000}"/>
    <hyperlink ref="F185" r:id="rId6" xr:uid="{00000000-0004-0000-0800-000005000000}"/>
    <hyperlink ref="F190" r:id="rId7" xr:uid="{00000000-0004-0000-0800-000006000000}"/>
    <hyperlink ref="F193" r:id="rId8" xr:uid="{00000000-0004-0000-0800-000007000000}"/>
    <hyperlink ref="F196" r:id="rId9" xr:uid="{00000000-0004-0000-0800-000008000000}"/>
    <hyperlink ref="F199" r:id="rId10" xr:uid="{00000000-0004-0000-0800-000009000000}"/>
    <hyperlink ref="F202" r:id="rId11" xr:uid="{00000000-0004-0000-0800-00000A000000}"/>
  </hyperlinks>
  <pageMargins left="0.39370078740157483" right="0.39370078740157483" top="0.39370078740157483" bottom="0.39370078740157483" header="0" footer="0"/>
  <pageSetup paperSize="9" scale="84" fitToHeight="100" orientation="landscape" blackAndWhite="1" r:id="rId12"/>
  <headerFooter>
    <oddFooter>&amp;CStrana &amp;P z &amp;N</oddFooter>
  </headerFooter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23</vt:i4>
      </vt:variant>
    </vt:vector>
  </HeadingPairs>
  <TitlesOfParts>
    <vt:vector size="35" baseType="lpstr">
      <vt:lpstr>Rekapitulace stavby</vt:lpstr>
      <vt:lpstr>SO 01_D.1.1 -  Architekto...</vt:lpstr>
      <vt:lpstr>SO 01_D.1.2 - Teplovod</vt:lpstr>
      <vt:lpstr>SO 01_D.1.4 - Elektroinst...</vt:lpstr>
      <vt:lpstr>SO 02_D.1.1 - Architekton...</vt:lpstr>
      <vt:lpstr>SO 02_D.1.2 - Technologie...</vt:lpstr>
      <vt:lpstr>SO 02_D.1.3 - Zdravotechn...</vt:lpstr>
      <vt:lpstr>SO 02_D.1.4. - Elektroins...</vt:lpstr>
      <vt:lpstr>SO 02_D.1.5. - Měření a r...</vt:lpstr>
      <vt:lpstr>SO 03_D.1.1 - Technologie...</vt:lpstr>
      <vt:lpstr>000 - VON - Vedlější a os...</vt:lpstr>
      <vt:lpstr>Pokyny pro vyplnění</vt:lpstr>
      <vt:lpstr>'000 - VON - Vedlější a os...'!Názvy_tisku</vt:lpstr>
      <vt:lpstr>'Rekapitulace stavby'!Názvy_tisku</vt:lpstr>
      <vt:lpstr>'SO 01_D.1.1 -  Architekto...'!Názvy_tisku</vt:lpstr>
      <vt:lpstr>'SO 01_D.1.2 - Teplovod'!Názvy_tisku</vt:lpstr>
      <vt:lpstr>'SO 01_D.1.4 - Elektroinst...'!Názvy_tisku</vt:lpstr>
      <vt:lpstr>'SO 02_D.1.1 - Architekton...'!Názvy_tisku</vt:lpstr>
      <vt:lpstr>'SO 02_D.1.2 - Technologie...'!Názvy_tisku</vt:lpstr>
      <vt:lpstr>'SO 02_D.1.3 - Zdravotechn...'!Názvy_tisku</vt:lpstr>
      <vt:lpstr>'SO 02_D.1.4. - Elektroins...'!Názvy_tisku</vt:lpstr>
      <vt:lpstr>'SO 02_D.1.5. - Měření a r...'!Názvy_tisku</vt:lpstr>
      <vt:lpstr>'SO 03_D.1.1 - Technologie...'!Názvy_tisku</vt:lpstr>
      <vt:lpstr>'000 - VON - Vedlější a os...'!Oblast_tisku</vt:lpstr>
      <vt:lpstr>'Pokyny pro vyplnění'!Oblast_tisku</vt:lpstr>
      <vt:lpstr>'Rekapitulace stavby'!Oblast_tisku</vt:lpstr>
      <vt:lpstr>'SO 01_D.1.1 -  Architekto...'!Oblast_tisku</vt:lpstr>
      <vt:lpstr>'SO 01_D.1.2 - Teplovod'!Oblast_tisku</vt:lpstr>
      <vt:lpstr>'SO 01_D.1.4 - Elektroinst...'!Oblast_tisku</vt:lpstr>
      <vt:lpstr>'SO 02_D.1.1 - Architekton...'!Oblast_tisku</vt:lpstr>
      <vt:lpstr>'SO 02_D.1.2 - Technologie...'!Oblast_tisku</vt:lpstr>
      <vt:lpstr>'SO 02_D.1.3 - Zdravotechn...'!Oblast_tisku</vt:lpstr>
      <vt:lpstr>'SO 02_D.1.4. - Elektroins...'!Oblast_tisku</vt:lpstr>
      <vt:lpstr>'SO 02_D.1.5. - Měření a r...'!Oblast_tisku</vt:lpstr>
      <vt:lpstr>'SO 03_D.1.1 - Technologie...'!Oblast_tisku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DESKTOP-NN0FOP7\Eva</dc:creator>
  <cp:lastModifiedBy>Viktorová Blanka</cp:lastModifiedBy>
  <cp:lastPrinted>2025-04-07T10:57:01Z</cp:lastPrinted>
  <dcterms:created xsi:type="dcterms:W3CDTF">2025-01-22T13:53:57Z</dcterms:created>
  <dcterms:modified xsi:type="dcterms:W3CDTF">2025-04-07T15:18:58Z</dcterms:modified>
</cp:coreProperties>
</file>