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meti\Důležité\RADY MČ 2007\RADY MČ 2025\65.RMČ 26.2.2025\6 poptávka MŠ Cihelní - malování, podlahy\"/>
    </mc:Choice>
  </mc:AlternateContent>
  <xr:revisionPtr revIDLastSave="0" documentId="13_ncr:1_{F65944A1-10F7-4FD4-9976-623A1BAE78A6}" xr6:coauthVersionLast="47" xr6:coauthVersionMax="47" xr10:uidLastSave="{00000000-0000-0000-0000-000000000000}"/>
  <bookViews>
    <workbookView xWindow="-120" yWindow="-120" windowWidth="29040" windowHeight="15840" xr2:uid="{A26A0D62-4E77-4A43-A891-E39A0145450E}"/>
  </bookViews>
  <sheets>
    <sheet name="Stavba" sheetId="2" r:id="rId1"/>
    <sheet name="List1" sheetId="1" r:id="rId2"/>
    <sheet name="Rozpočet Pol" sheetId="3" r:id="rId3"/>
  </sheets>
  <externalReferences>
    <externalReference r:id="rId4"/>
  </externalReferences>
  <definedNames>
    <definedName name="CelkemDPHVypocet" localSheetId="0">Stavba!$H$40</definedName>
    <definedName name="CenaCelkem">Stavba!$G$29</definedName>
    <definedName name="CenaCelkemBezDPH">Stavba!$G$28</definedName>
    <definedName name="CenaCelkemVypocet" localSheetId="0">Stavba!$I$40</definedName>
    <definedName name="cisloobjektu">Stavba!$C$3</definedName>
    <definedName name="CisloRozpoctu">'[1]Krycí list'!$C$2</definedName>
    <definedName name="CisloStavby" localSheetId="0">Stavba!$C$2</definedName>
    <definedName name="cislostavby">'[1]Krycí list'!$A$7</definedName>
    <definedName name="CisloStavebnihoRozpoctu">Stavba!$D$4</definedName>
    <definedName name="dadresa">Stavba!$D$12:$G$12</definedName>
    <definedName name="DIČ" localSheetId="0">Stavba!$I$12</definedName>
    <definedName name="dmisto">Stavba!$D$13:$G$13</definedName>
    <definedName name="DPHSni">Stavba!$G$24</definedName>
    <definedName name="DPHZakl">Stavba!$G$26</definedName>
    <definedName name="dpsc" localSheetId="0">Stavba!$C$13</definedName>
    <definedName name="IČO" localSheetId="0">Stavba!$I$11</definedName>
    <definedName name="Mena">Stavba!$J$29</definedName>
    <definedName name="MistoStavby">Stavba!$D$4</definedName>
    <definedName name="nazevobjektu">Stavba!$D$3</definedName>
    <definedName name="NazevRozpoctu">'[1]Krycí list'!$D$2</definedName>
    <definedName name="NazevStavby" localSheetId="0">Stavba!$D$2</definedName>
    <definedName name="nazevstavby">'[1]Krycí list'!$C$7</definedName>
    <definedName name="NazevStavebnihoRozpoctu">Stavba!$E$4</definedName>
    <definedName name="oadresa">Stavba!$D$6</definedName>
    <definedName name="Objednatel" localSheetId="0">Stavba!$D$5</definedName>
    <definedName name="Objekt" localSheetId="0">Stavba!$B$38</definedName>
    <definedName name="_xlnm.Print_Area" localSheetId="2">'Rozpočet Pol'!$A$1:$U$68</definedName>
    <definedName name="_xlnm.Print_Area" localSheetId="0">Stavba!$A$1:$J$53</definedName>
    <definedName name="odic" localSheetId="0">Stavba!$I$6</definedName>
    <definedName name="oico" localSheetId="0">Stavba!$I$5</definedName>
    <definedName name="omisto" localSheetId="0">Stavba!$D$7</definedName>
    <definedName name="onazev" localSheetId="0">Stavba!$D$6</definedName>
    <definedName name="opsc" localSheetId="0">Stavba!$C$7</definedName>
    <definedName name="padresa">Stavba!$D$9</definedName>
    <definedName name="pdic">Stavba!$I$9</definedName>
    <definedName name="pico">Stavba!$I$8</definedName>
    <definedName name="pmisto">Stavba!$D$10</definedName>
    <definedName name="PocetMJ">#REF!</definedName>
    <definedName name="PoptavkaID">Stavba!$A$1</definedName>
    <definedName name="pPSC">Stavba!$C$10</definedName>
    <definedName name="Projektant">Stavba!$D$8</definedName>
    <definedName name="SazbaDPH1" localSheetId="0">Stavba!$E$23</definedName>
    <definedName name="SazbaDPH1">'[1]Krycí list'!$C$30</definedName>
    <definedName name="SazbaDPH2" localSheetId="0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0" hidden="1">Stavba!$A:$A</definedName>
    <definedName name="Z_B7E7C763_C459_487D_8ABA_5CFDDFBD5A84_.wvu.PrintArea" localSheetId="0" hidden="1">Stavba!$B$1:$J$36</definedName>
    <definedName name="ZakladDPHSni">Stavba!$G$23</definedName>
    <definedName name="ZakladDPHSniVypocet" localSheetId="0">Stavba!$F$40</definedName>
    <definedName name="ZakladDPHZakl">Stavba!$G$25</definedName>
    <definedName name="ZakladDPHZaklVypocet" localSheetId="0">Stavba!$G$40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6" i="3" l="1"/>
  <c r="G57" i="3"/>
  <c r="G58" i="3"/>
  <c r="M58" i="3" s="1"/>
  <c r="G59" i="3"/>
  <c r="G60" i="3"/>
  <c r="M60" i="3" s="1"/>
  <c r="G61" i="3"/>
  <c r="G62" i="3"/>
  <c r="M62" i="3" s="1"/>
  <c r="G63" i="3"/>
  <c r="M63" i="3" s="1"/>
  <c r="G64" i="3"/>
  <c r="G55" i="3"/>
  <c r="M55" i="3" s="1"/>
  <c r="G53" i="3"/>
  <c r="M53" i="3" s="1"/>
  <c r="G52" i="3"/>
  <c r="M52" i="3" s="1"/>
  <c r="G48" i="3"/>
  <c r="M48" i="3" s="1"/>
  <c r="G44" i="3"/>
  <c r="M44" i="3" s="1"/>
  <c r="E64" i="3"/>
  <c r="Q64" i="3" s="1"/>
  <c r="G68" i="3"/>
  <c r="G67" i="3" s="1"/>
  <c r="G23" i="3"/>
  <c r="G24" i="3"/>
  <c r="G25" i="3"/>
  <c r="M25" i="3" s="1"/>
  <c r="G26" i="3"/>
  <c r="M26" i="3" s="1"/>
  <c r="G27" i="3"/>
  <c r="G28" i="3"/>
  <c r="G29" i="3"/>
  <c r="G30" i="3"/>
  <c r="M30" i="3" s="1"/>
  <c r="G31" i="3"/>
  <c r="G32" i="3"/>
  <c r="G33" i="3"/>
  <c r="M33" i="3" s="1"/>
  <c r="G34" i="3"/>
  <c r="M34" i="3" s="1"/>
  <c r="G35" i="3"/>
  <c r="G36" i="3"/>
  <c r="M36" i="3" s="1"/>
  <c r="G37" i="3"/>
  <c r="M37" i="3" s="1"/>
  <c r="G38" i="3"/>
  <c r="M38" i="3" s="1"/>
  <c r="G39" i="3"/>
  <c r="M39" i="3" s="1"/>
  <c r="G40" i="3"/>
  <c r="G41" i="3"/>
  <c r="G42" i="3"/>
  <c r="G15" i="3"/>
  <c r="G16" i="3"/>
  <c r="G17" i="3"/>
  <c r="M17" i="3" s="1"/>
  <c r="G18" i="3"/>
  <c r="G19" i="3"/>
  <c r="M19" i="3" s="1"/>
  <c r="G20" i="3"/>
  <c r="G14" i="3"/>
  <c r="G9" i="3"/>
  <c r="M9" i="3" s="1"/>
  <c r="M8" i="3" s="1"/>
  <c r="G22" i="3"/>
  <c r="M22" i="3" s="1"/>
  <c r="U66" i="3"/>
  <c r="U65" i="3" s="1"/>
  <c r="Q66" i="3"/>
  <c r="Q65" i="3" s="1"/>
  <c r="O66" i="3"/>
  <c r="O65" i="3" s="1"/>
  <c r="M66" i="3"/>
  <c r="M65" i="3" s="1"/>
  <c r="K66" i="3"/>
  <c r="K65" i="3" s="1"/>
  <c r="I66" i="3"/>
  <c r="I65" i="3" s="1"/>
  <c r="G65" i="3"/>
  <c r="U64" i="3"/>
  <c r="M64" i="3"/>
  <c r="K64" i="3"/>
  <c r="I64" i="3"/>
  <c r="U63" i="3"/>
  <c r="Q63" i="3"/>
  <c r="O63" i="3"/>
  <c r="K63" i="3"/>
  <c r="I63" i="3"/>
  <c r="U62" i="3"/>
  <c r="Q62" i="3"/>
  <c r="O62" i="3"/>
  <c r="K62" i="3"/>
  <c r="I62" i="3"/>
  <c r="U61" i="3"/>
  <c r="Q61" i="3"/>
  <c r="O61" i="3"/>
  <c r="M61" i="3"/>
  <c r="K61" i="3"/>
  <c r="I61" i="3"/>
  <c r="U60" i="3"/>
  <c r="Q60" i="3"/>
  <c r="O60" i="3"/>
  <c r="K60" i="3"/>
  <c r="I60" i="3"/>
  <c r="U59" i="3"/>
  <c r="Q59" i="3"/>
  <c r="O59" i="3"/>
  <c r="M59" i="3"/>
  <c r="K59" i="3"/>
  <c r="I59" i="3"/>
  <c r="U58" i="3"/>
  <c r="Q58" i="3"/>
  <c r="O58" i="3"/>
  <c r="K58" i="3"/>
  <c r="I58" i="3"/>
  <c r="U57" i="3"/>
  <c r="Q57" i="3"/>
  <c r="O57" i="3"/>
  <c r="M57" i="3"/>
  <c r="K57" i="3"/>
  <c r="I57" i="3"/>
  <c r="U56" i="3"/>
  <c r="Q56" i="3"/>
  <c r="O56" i="3"/>
  <c r="M56" i="3"/>
  <c r="K56" i="3"/>
  <c r="I56" i="3"/>
  <c r="U55" i="3"/>
  <c r="Q55" i="3"/>
  <c r="O55" i="3"/>
  <c r="K55" i="3"/>
  <c r="I55" i="3"/>
  <c r="G54" i="3"/>
  <c r="I51" i="2" s="1"/>
  <c r="U53" i="3"/>
  <c r="Q53" i="3"/>
  <c r="O53" i="3"/>
  <c r="K53" i="3"/>
  <c r="I53" i="3"/>
  <c r="U52" i="3"/>
  <c r="Q52" i="3"/>
  <c r="O52" i="3"/>
  <c r="K52" i="3"/>
  <c r="I52" i="3"/>
  <c r="BA51" i="3"/>
  <c r="BA50" i="3"/>
  <c r="BA49" i="3"/>
  <c r="U48" i="3"/>
  <c r="Q48" i="3"/>
  <c r="O48" i="3"/>
  <c r="K48" i="3"/>
  <c r="I48" i="3"/>
  <c r="BA47" i="3"/>
  <c r="BA46" i="3"/>
  <c r="BA45" i="3"/>
  <c r="U44" i="3"/>
  <c r="Q44" i="3"/>
  <c r="O44" i="3"/>
  <c r="K44" i="3"/>
  <c r="I44" i="3"/>
  <c r="I43" i="3" s="1"/>
  <c r="G43" i="3"/>
  <c r="I50" i="2" s="1"/>
  <c r="U42" i="3"/>
  <c r="Q42" i="3"/>
  <c r="O42" i="3"/>
  <c r="M42" i="3"/>
  <c r="K42" i="3"/>
  <c r="I42" i="3"/>
  <c r="U41" i="3"/>
  <c r="Q41" i="3"/>
  <c r="O41" i="3"/>
  <c r="M41" i="3"/>
  <c r="K41" i="3"/>
  <c r="I41" i="3"/>
  <c r="U40" i="3"/>
  <c r="Q40" i="3"/>
  <c r="O40" i="3"/>
  <c r="M40" i="3"/>
  <c r="K40" i="3"/>
  <c r="I40" i="3"/>
  <c r="U39" i="3"/>
  <c r="Q39" i="3"/>
  <c r="O39" i="3"/>
  <c r="K39" i="3"/>
  <c r="I39" i="3"/>
  <c r="U38" i="3"/>
  <c r="Q38" i="3"/>
  <c r="O38" i="3"/>
  <c r="K38" i="3"/>
  <c r="I38" i="3"/>
  <c r="U37" i="3"/>
  <c r="Q37" i="3"/>
  <c r="O37" i="3"/>
  <c r="K37" i="3"/>
  <c r="I37" i="3"/>
  <c r="U36" i="3"/>
  <c r="Q36" i="3"/>
  <c r="O36" i="3"/>
  <c r="K36" i="3"/>
  <c r="I36" i="3"/>
  <c r="U35" i="3"/>
  <c r="Q35" i="3"/>
  <c r="O35" i="3"/>
  <c r="M35" i="3"/>
  <c r="K35" i="3"/>
  <c r="I35" i="3"/>
  <c r="U34" i="3"/>
  <c r="Q34" i="3"/>
  <c r="O34" i="3"/>
  <c r="K34" i="3"/>
  <c r="I34" i="3"/>
  <c r="U33" i="3"/>
  <c r="Q33" i="3"/>
  <c r="O33" i="3"/>
  <c r="K33" i="3"/>
  <c r="I33" i="3"/>
  <c r="U32" i="3"/>
  <c r="Q32" i="3"/>
  <c r="O32" i="3"/>
  <c r="M32" i="3"/>
  <c r="K32" i="3"/>
  <c r="I32" i="3"/>
  <c r="U31" i="3"/>
  <c r="Q31" i="3"/>
  <c r="O31" i="3"/>
  <c r="M31" i="3"/>
  <c r="K31" i="3"/>
  <c r="I31" i="3"/>
  <c r="U30" i="3"/>
  <c r="Q30" i="3"/>
  <c r="O30" i="3"/>
  <c r="K30" i="3"/>
  <c r="I30" i="3"/>
  <c r="U29" i="3"/>
  <c r="Q29" i="3"/>
  <c r="O29" i="3"/>
  <c r="M29" i="3"/>
  <c r="K29" i="3"/>
  <c r="I29" i="3"/>
  <c r="U28" i="3"/>
  <c r="Q28" i="3"/>
  <c r="O28" i="3"/>
  <c r="M28" i="3"/>
  <c r="K28" i="3"/>
  <c r="I28" i="3"/>
  <c r="U27" i="3"/>
  <c r="Q27" i="3"/>
  <c r="O27" i="3"/>
  <c r="M27" i="3"/>
  <c r="K27" i="3"/>
  <c r="I27" i="3"/>
  <c r="U26" i="3"/>
  <c r="Q26" i="3"/>
  <c r="O26" i="3"/>
  <c r="K26" i="3"/>
  <c r="I26" i="3"/>
  <c r="U25" i="3"/>
  <c r="Q25" i="3"/>
  <c r="O25" i="3"/>
  <c r="K25" i="3"/>
  <c r="I25" i="3"/>
  <c r="U24" i="3"/>
  <c r="Q24" i="3"/>
  <c r="O24" i="3"/>
  <c r="M24" i="3"/>
  <c r="K24" i="3"/>
  <c r="I24" i="3"/>
  <c r="U22" i="3"/>
  <c r="Q22" i="3"/>
  <c r="O22" i="3"/>
  <c r="K22" i="3"/>
  <c r="I22" i="3"/>
  <c r="G21" i="3"/>
  <c r="I49" i="2" s="1"/>
  <c r="U20" i="3"/>
  <c r="Q20" i="3"/>
  <c r="O20" i="3"/>
  <c r="M20" i="3"/>
  <c r="K20" i="3"/>
  <c r="I20" i="3"/>
  <c r="U19" i="3"/>
  <c r="Q19" i="3"/>
  <c r="O19" i="3"/>
  <c r="K19" i="3"/>
  <c r="I19" i="3"/>
  <c r="U18" i="3"/>
  <c r="Q18" i="3"/>
  <c r="O18" i="3"/>
  <c r="M18" i="3"/>
  <c r="K18" i="3"/>
  <c r="I18" i="3"/>
  <c r="U17" i="3"/>
  <c r="Q17" i="3"/>
  <c r="O17" i="3"/>
  <c r="K17" i="3"/>
  <c r="I17" i="3"/>
  <c r="U16" i="3"/>
  <c r="Q16" i="3"/>
  <c r="O16" i="3"/>
  <c r="M16" i="3"/>
  <c r="K16" i="3"/>
  <c r="I16" i="3"/>
  <c r="U15" i="3"/>
  <c r="Q15" i="3"/>
  <c r="O15" i="3"/>
  <c r="M15" i="3"/>
  <c r="K15" i="3"/>
  <c r="I15" i="3"/>
  <c r="U14" i="3"/>
  <c r="Q14" i="3"/>
  <c r="O14" i="3"/>
  <c r="M14" i="3"/>
  <c r="K14" i="3"/>
  <c r="I14" i="3"/>
  <c r="BA12" i="3"/>
  <c r="BA11" i="3"/>
  <c r="BA10" i="3"/>
  <c r="U9" i="3"/>
  <c r="U8" i="3" s="1"/>
  <c r="Q9" i="3"/>
  <c r="Q8" i="3" s="1"/>
  <c r="O9" i="3"/>
  <c r="O8" i="3" s="1"/>
  <c r="K9" i="3"/>
  <c r="K8" i="3" s="1"/>
  <c r="I9" i="3"/>
  <c r="I8" i="3" s="1"/>
  <c r="G8" i="3"/>
  <c r="I47" i="2" s="1"/>
  <c r="J23" i="2"/>
  <c r="E24" i="2"/>
  <c r="J24" i="2"/>
  <c r="J25" i="2"/>
  <c r="E26" i="2"/>
  <c r="J26" i="2"/>
  <c r="J27" i="2"/>
  <c r="J28" i="2"/>
  <c r="F38" i="2"/>
  <c r="G38" i="2"/>
  <c r="F40" i="2"/>
  <c r="G40" i="2"/>
  <c r="H40" i="2"/>
  <c r="I40" i="2"/>
  <c r="J39" i="2" s="1"/>
  <c r="J40" i="2" s="1"/>
  <c r="I52" i="2" l="1"/>
  <c r="O64" i="3"/>
  <c r="O54" i="3" s="1"/>
  <c r="I54" i="3"/>
  <c r="Q13" i="3"/>
  <c r="G13" i="3"/>
  <c r="I48" i="2" s="1"/>
  <c r="I53" i="2" s="1"/>
  <c r="I16" i="2" s="1"/>
  <c r="I21" i="2" s="1"/>
  <c r="G26" i="2" s="1"/>
  <c r="K21" i="3"/>
  <c r="I21" i="3"/>
  <c r="O21" i="3"/>
  <c r="U13" i="3"/>
  <c r="I13" i="3"/>
  <c r="M43" i="3"/>
  <c r="Q21" i="3"/>
  <c r="O43" i="3"/>
  <c r="U43" i="3"/>
  <c r="Q43" i="3"/>
  <c r="K43" i="3"/>
  <c r="K54" i="3"/>
  <c r="K13" i="3"/>
  <c r="M54" i="3"/>
  <c r="M21" i="3"/>
  <c r="M13" i="3"/>
  <c r="U21" i="3"/>
  <c r="O13" i="3"/>
  <c r="Q54" i="3"/>
  <c r="U54" i="3"/>
  <c r="G25" i="2" l="1"/>
  <c r="G29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</authors>
  <commentList>
    <comment ref="D11" authorId="0" shapeId="0" xr:uid="{9F63E0B1-D5E2-4624-AD07-55F3E9C3A09F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D98476D3-27B9-4EDB-9220-FCD2627FEB94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898A3333-EEA5-48F8-ABF0-977D95D784C7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64CC7003-3FC5-47F3-9F47-C3EEF42F3554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C13" authorId="0" shapeId="0" xr:uid="{E9939D80-2365-479A-B947-89620738FF45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D13" authorId="0" shapeId="0" xr:uid="{D03AB839-01F7-452F-BF5E-FA6303BFB61D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</commentList>
</comments>
</file>

<file path=xl/sharedStrings.xml><?xml version="1.0" encoding="utf-8"?>
<sst xmlns="http://schemas.openxmlformats.org/spreadsheetml/2006/main" count="344" uniqueCount="203">
  <si>
    <t>Cena celkem</t>
  </si>
  <si>
    <t>VN</t>
  </si>
  <si>
    <t>Vedlejší náklady</t>
  </si>
  <si>
    <t>PSV</t>
  </si>
  <si>
    <t>Malby</t>
  </si>
  <si>
    <t>784</t>
  </si>
  <si>
    <t>Nátěry</t>
  </si>
  <si>
    <t>783</t>
  </si>
  <si>
    <t>Podlahy povlakové</t>
  </si>
  <si>
    <t>776</t>
  </si>
  <si>
    <t>HSV</t>
  </si>
  <si>
    <t>Bourání konstrukcí</t>
  </si>
  <si>
    <t>96</t>
  </si>
  <si>
    <t>Svislé a kompletní konstrukce</t>
  </si>
  <si>
    <t>3</t>
  </si>
  <si>
    <t>Celkem</t>
  </si>
  <si>
    <t>Typ dílu</t>
  </si>
  <si>
    <t>Název</t>
  </si>
  <si>
    <t>Číslo</t>
  </si>
  <si>
    <t>Rekapitulace dílů</t>
  </si>
  <si>
    <t>Celkem za stavbu</t>
  </si>
  <si>
    <t>MŠ Cihelní Brno - výmalba, nové PVC podlahy</t>
  </si>
  <si>
    <t>Rozpočet</t>
  </si>
  <si>
    <t>%</t>
  </si>
  <si>
    <t>DPH celkem</t>
  </si>
  <si>
    <t>#CASTI&gt;&gt;</t>
  </si>
  <si>
    <t>Rekapitulace dílčích částí</t>
  </si>
  <si>
    <t>Za objednatele</t>
  </si>
  <si>
    <t>Za zhotovitele</t>
  </si>
  <si>
    <t>dne</t>
  </si>
  <si>
    <t>v</t>
  </si>
  <si>
    <t>CZK</t>
  </si>
  <si>
    <t>Cena celkem s DPH</t>
  </si>
  <si>
    <t>Cena celkem bez DPH</t>
  </si>
  <si>
    <t>Zaokrouhlení</t>
  </si>
  <si>
    <t xml:space="preserve">Základní DPH </t>
  </si>
  <si>
    <t>Základ pro základní DPH</t>
  </si>
  <si>
    <t xml:space="preserve">Snížená DPH </t>
  </si>
  <si>
    <t>Základ pro sníženou DPH</t>
  </si>
  <si>
    <t>Rekapitulace daní</t>
  </si>
  <si>
    <t>Ostatní náklady</t>
  </si>
  <si>
    <t>ON</t>
  </si>
  <si>
    <t>MON</t>
  </si>
  <si>
    <t>Rozpis ceny</t>
  </si>
  <si>
    <t>Vypracoval:</t>
  </si>
  <si>
    <t>DIČ:</t>
  </si>
  <si>
    <t>IČ:</t>
  </si>
  <si>
    <t>Zhotovitel:</t>
  </si>
  <si>
    <t>Projektant:</t>
  </si>
  <si>
    <t>Brno - Brno-město</t>
  </si>
  <si>
    <t>60200</t>
  </si>
  <si>
    <t>CZ44992785</t>
  </si>
  <si>
    <t>Dominikánské náměstí 196/1</t>
  </si>
  <si>
    <t>44992785</t>
  </si>
  <si>
    <t>Statutární město Brno</t>
  </si>
  <si>
    <t>Objednatel:</t>
  </si>
  <si>
    <t>Rozpočet:</t>
  </si>
  <si>
    <t>Cihelní 560/1a, Brno</t>
  </si>
  <si>
    <t>Misto</t>
  </si>
  <si>
    <t>Zakázka:</t>
  </si>
  <si>
    <t>Položkový rozpočet</t>
  </si>
  <si>
    <t>#RTSROZP#</t>
  </si>
  <si>
    <t xml:space="preserve">Položkový rozpočet </t>
  </si>
  <si>
    <t>#TypZaznamu#</t>
  </si>
  <si>
    <t>S:</t>
  </si>
  <si>
    <t>STA</t>
  </si>
  <si>
    <t>O:</t>
  </si>
  <si>
    <t>OBJ</t>
  </si>
  <si>
    <t>R:</t>
  </si>
  <si>
    <t>ROZ</t>
  </si>
  <si>
    <t>C:</t>
  </si>
  <si>
    <t>CAS_STR</t>
  </si>
  <si>
    <t>P.č.</t>
  </si>
  <si>
    <t>Číslo položky</t>
  </si>
  <si>
    <t>Název položky</t>
  </si>
  <si>
    <t>MJ</t>
  </si>
  <si>
    <t>množství</t>
  </si>
  <si>
    <t>cena / MJ</t>
  </si>
  <si>
    <t>Dodávka</t>
  </si>
  <si>
    <t>Dodávka celk.</t>
  </si>
  <si>
    <t>Montáž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</si>
  <si>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</si>
  <si>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</si>
  <si>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</si>
  <si>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</si>
  <si>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</si>
  <si>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</si>
  <si>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</si>
  <si>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</si>
  <si>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</t>
  </si>
  <si>
    <t>Nhod / MJ</t>
  </si>
  <si>
    <t>Nhod celk.</t>
  </si>
  <si>
    <t>Díl:</t>
  </si>
  <si>
    <t>DIL</t>
  </si>
  <si>
    <t>380000001.RS2</t>
  </si>
  <si>
    <t>Osazení helikální výztuže do zděné kce</t>
  </si>
  <si>
    <t>m</t>
  </si>
  <si>
    <t>POL1_0</t>
  </si>
  <si>
    <t>fixace trhlin lokálně kotvy v drážce a do vrtu</t>
  </si>
  <si>
    <t>POP</t>
  </si>
  <si>
    <t>zednické zapravení</t>
  </si>
  <si>
    <t>přesun hmot, odvoz suti</t>
  </si>
  <si>
    <t>979011221R00</t>
  </si>
  <si>
    <t>Svislá doprava suti a vybour. hmot za 1.PP nošením</t>
  </si>
  <si>
    <t>t</t>
  </si>
  <si>
    <t>979082111R00</t>
  </si>
  <si>
    <t>Vnitrostaveništní doprava suti do 10 m</t>
  </si>
  <si>
    <t>979082121R00</t>
  </si>
  <si>
    <t>Příplatek k vnitrost. dopravě suti za dalších 5 m</t>
  </si>
  <si>
    <t>979081111R00</t>
  </si>
  <si>
    <t>Odvoz suti a vybour. hmot na skládku do 1 km</t>
  </si>
  <si>
    <t>979081121R00</t>
  </si>
  <si>
    <t>Příplatek k odvozu za každý další 1 km</t>
  </si>
  <si>
    <t>979097012R00</t>
  </si>
  <si>
    <t>Pronájem kontejneru 7 t</t>
  </si>
  <si>
    <t xml:space="preserve">den   </t>
  </si>
  <si>
    <t>979990181R00</t>
  </si>
  <si>
    <t>Poplatek za uložení suti - PVC podlahová krytina, skupina odpadu 200307</t>
  </si>
  <si>
    <t>776511820R00</t>
  </si>
  <si>
    <t>Odstranění PVC podlahy</t>
  </si>
  <si>
    <t>m2</t>
  </si>
  <si>
    <t>776401800R00</t>
  </si>
  <si>
    <t>Demontáž soklíků nebo lišt, pryžových nebo z PVC</t>
  </si>
  <si>
    <t>632000091R00</t>
  </si>
  <si>
    <t>Přebroušení původního podkladu</t>
  </si>
  <si>
    <t>775101101R00</t>
  </si>
  <si>
    <t>Vysávání podlah prům.vysavačem,podlahy vlys,parket</t>
  </si>
  <si>
    <t>631663111T00</t>
  </si>
  <si>
    <t>Provedení opravy trhlin epoxidovou pryskyřicí</t>
  </si>
  <si>
    <t>63100001.T00</t>
  </si>
  <si>
    <t>Přebroušení koutů diamantovou bruskou</t>
  </si>
  <si>
    <t>63100002.T00</t>
  </si>
  <si>
    <t>Vyspravení koutů RS hmotou</t>
  </si>
  <si>
    <t>bm</t>
  </si>
  <si>
    <t>Oprava podkladů RS hmotou, turbobetonem</t>
  </si>
  <si>
    <t>ks</t>
  </si>
  <si>
    <t>776101121T00</t>
  </si>
  <si>
    <t>Provedení penetrace podkladu</t>
  </si>
  <si>
    <t>632418104RT1</t>
  </si>
  <si>
    <t>Nivelační stěrka, ruční zpracování, tl. 4 mm</t>
  </si>
  <si>
    <t>632441491R00</t>
  </si>
  <si>
    <t>Broušení potěrů - odstranění šlemu</t>
  </si>
  <si>
    <t>776521100R00</t>
  </si>
  <si>
    <t>Lepení povlakových podlah z pásů PVC na lepidlo, vč. soklíků</t>
  </si>
  <si>
    <t>776994111RT1</t>
  </si>
  <si>
    <t>Svařování povlakových podlah z pásů nebo čtverců, včetně svařovací šňůry</t>
  </si>
  <si>
    <t>775981101T00</t>
  </si>
  <si>
    <t>Montáž přechodové podlahové lišty samolepicí</t>
  </si>
  <si>
    <t>kus</t>
  </si>
  <si>
    <t>776996110R00</t>
  </si>
  <si>
    <t>Napuštění povlakových podlah pastou</t>
  </si>
  <si>
    <t>284123003R</t>
  </si>
  <si>
    <t>Podlahovina PVC heterogení, tl. 2,0 mm, š. role 2,0 m</t>
  </si>
  <si>
    <t>POL3_0</t>
  </si>
  <si>
    <t>5537000123R</t>
  </si>
  <si>
    <t>Lišta přechodová samolepicí</t>
  </si>
  <si>
    <t>776511810R00</t>
  </si>
  <si>
    <t>Odstranění PVC a koberců lepených bez podložky</t>
  </si>
  <si>
    <t>776572100RU1</t>
  </si>
  <si>
    <t>Lepení povlakových podlah z pásů textilních, vč. koberce - rozměr 6m * 9m  - 3x</t>
  </si>
  <si>
    <t>998775101R00</t>
  </si>
  <si>
    <t>Přesun hmot pro podlahy vlysové, výšky do 6 m</t>
  </si>
  <si>
    <t>783601815R00</t>
  </si>
  <si>
    <t>Odstranění nátěrů, oškrábáním</t>
  </si>
  <si>
    <t>altán v zahradě</t>
  </si>
  <si>
    <t>venkovní nábytek - stoly a židle</t>
  </si>
  <si>
    <t>okno dřevěné</t>
  </si>
  <si>
    <t>783624200R00</t>
  </si>
  <si>
    <t>Nátěr synt. truhl. výrobků 2x + 1x email + 1x tmel</t>
  </si>
  <si>
    <t>783201831R00</t>
  </si>
  <si>
    <t>Odstr. nátěrů z kovových konstr. chem.odstraňovači</t>
  </si>
  <si>
    <t>783122510R00</t>
  </si>
  <si>
    <t>Nátěr syntetický OK "A" 2x + 1x email</t>
  </si>
  <si>
    <t>784011211RT3</t>
  </si>
  <si>
    <t>Olepování vnitřních ploch, včetně maskovací pásky šířky 50 mm</t>
  </si>
  <si>
    <t>784011221RT2</t>
  </si>
  <si>
    <t>Zakrytí předmětů, včetně odstranění, včetně dodávky fólie tl. 0,04 mm</t>
  </si>
  <si>
    <t>784011222RT2</t>
  </si>
  <si>
    <t>Zakrytí podlah, včetně odstranění, včetně papírové lepenky</t>
  </si>
  <si>
    <t>784402801T00</t>
  </si>
  <si>
    <t>Odstranění malby oškrábáním v místnosti výšky do 3,8 m, 20%</t>
  </si>
  <si>
    <t>784497941R00</t>
  </si>
  <si>
    <t>Rozmývání podkladu, místnost H do 3,8 m</t>
  </si>
  <si>
    <t>784498930R00</t>
  </si>
  <si>
    <t>Penetrace před tmelením trhlin akryl. tmelem</t>
  </si>
  <si>
    <t>784498911R00</t>
  </si>
  <si>
    <t>Vyhlazení malířskou masou 1x, výška do 3,8 m</t>
  </si>
  <si>
    <t>784191101R00</t>
  </si>
  <si>
    <t>Penetrace podkladu 1x</t>
  </si>
  <si>
    <t>784195112R00</t>
  </si>
  <si>
    <t>Malba bílá, bez penetrace, 2 x</t>
  </si>
  <si>
    <t>784195122R00</t>
  </si>
  <si>
    <t>Malba barva, bez penetrace, 2 x</t>
  </si>
  <si>
    <t>005000020.R</t>
  </si>
  <si>
    <t>Vyklizení a zakrytí nábytku ve školce, vč. zpětného nastěhování</t>
  </si>
  <si>
    <t>hod</t>
  </si>
  <si>
    <t/>
  </si>
  <si>
    <t>END</t>
  </si>
  <si>
    <t>776591940R00</t>
  </si>
  <si>
    <t>Oprava povlakové podlahy do 2 m2</t>
  </si>
  <si>
    <t>974051515R00</t>
  </si>
  <si>
    <t>Frézování drážky do 50*50 mm, zdivo (variantně oprava lišt a jejich výměna) včetně zapravení drážek - vstup do detaše, vstup do hlavní budovy- variantně výměna lišt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</si>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</sst>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0"/>
  </numFmts>
  <fonts count="19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9"/>
      <name val="Arial CE"/>
      <charset val="238"/>
    </font>
    <font>
      <b/>
      <sz val="9"/>
      <name val="Arial CE"/>
      <charset val="238"/>
    </font>
    <font>
      <b/>
      <sz val="12"/>
      <name val="Arial CE"/>
      <charset val="238"/>
    </font>
    <font>
      <sz val="9"/>
      <name val="Arial CE"/>
      <family val="2"/>
      <charset val="238"/>
    </font>
    <font>
      <sz val="7"/>
      <name val="Arial CE"/>
      <charset val="238"/>
    </font>
    <font>
      <b/>
      <sz val="14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b/>
      <sz val="13"/>
      <name val="Arial CE"/>
      <charset val="238"/>
    </font>
    <font>
      <b/>
      <sz val="10"/>
      <name val="Arial CE"/>
      <family val="2"/>
      <charset val="238"/>
    </font>
    <font>
      <b/>
      <sz val="11"/>
      <name val="Arial CE"/>
      <charset val="238"/>
    </font>
    <font>
      <sz val="11"/>
      <name val="Arial CE"/>
      <charset val="238"/>
    </font>
    <font>
      <sz val="12"/>
      <name val="Arial CE"/>
      <charset val="238"/>
    </font>
    <font>
      <sz val="9"/>
      <color indexed="81"/>
      <name val="Tahoma"/>
      <family val="2"/>
      <charset val="238"/>
    </font>
    <font>
      <sz val="8"/>
      <name val="Arial CE"/>
      <charset val="238"/>
    </font>
    <font>
      <sz val="8"/>
      <color indexed="17"/>
      <name val="Arial CE"/>
      <charset val="238"/>
    </font>
    <font>
      <sz val="8"/>
      <color indexed="9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0" tint="-0.14999847407452621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224">
    <xf numFmtId="0" fontId="0" fillId="0" borderId="0" xfId="0"/>
    <xf numFmtId="0" fontId="1" fillId="0" borderId="0" xfId="1"/>
    <xf numFmtId="4" fontId="1" fillId="0" borderId="0" xfId="1" applyNumberFormat="1"/>
    <xf numFmtId="4" fontId="2" fillId="2" borderId="1" xfId="1" applyNumberFormat="1" applyFont="1" applyFill="1" applyBorder="1"/>
    <xf numFmtId="4" fontId="2" fillId="2" borderId="1" xfId="1" applyNumberFormat="1" applyFont="1" applyFill="1" applyBorder="1" applyAlignment="1">
      <alignment horizontal="center"/>
    </xf>
    <xf numFmtId="0" fontId="2" fillId="2" borderId="2" xfId="1" applyFont="1" applyFill="1" applyBorder="1"/>
    <xf numFmtId="0" fontId="2" fillId="2" borderId="3" xfId="1" applyFont="1" applyFill="1" applyBorder="1"/>
    <xf numFmtId="0" fontId="2" fillId="0" borderId="4" xfId="1" applyFont="1" applyBorder="1"/>
    <xf numFmtId="4" fontId="2" fillId="0" borderId="1" xfId="1" applyNumberFormat="1" applyFont="1" applyBorder="1" applyAlignment="1">
      <alignment vertical="center"/>
    </xf>
    <xf numFmtId="4" fontId="2" fillId="0" borderId="1" xfId="1" applyNumberFormat="1" applyFont="1" applyBorder="1" applyAlignment="1">
      <alignment horizontal="center" vertical="center"/>
    </xf>
    <xf numFmtId="49" fontId="2" fillId="0" borderId="3" xfId="1" applyNumberFormat="1" applyFont="1" applyBorder="1" applyAlignment="1">
      <alignment vertical="center"/>
    </xf>
    <xf numFmtId="0" fontId="2" fillId="0" borderId="4" xfId="1" applyFont="1" applyBorder="1" applyAlignment="1">
      <alignment vertical="center"/>
    </xf>
    <xf numFmtId="4" fontId="2" fillId="0" borderId="5" xfId="1" applyNumberFormat="1" applyFont="1" applyBorder="1" applyAlignment="1">
      <alignment vertical="center"/>
    </xf>
    <xf numFmtId="4" fontId="2" fillId="0" borderId="5" xfId="1" applyNumberFormat="1" applyFont="1" applyBorder="1" applyAlignment="1">
      <alignment horizontal="center" vertical="center"/>
    </xf>
    <xf numFmtId="49" fontId="2" fillId="0" borderId="4" xfId="1" applyNumberFormat="1" applyFont="1" applyBorder="1" applyAlignment="1">
      <alignment vertical="center"/>
    </xf>
    <xf numFmtId="4" fontId="2" fillId="0" borderId="6" xfId="1" applyNumberFormat="1" applyFont="1" applyBorder="1" applyAlignment="1">
      <alignment vertical="center"/>
    </xf>
    <xf numFmtId="4" fontId="2" fillId="0" borderId="6" xfId="1" applyNumberFormat="1" applyFont="1" applyBorder="1" applyAlignment="1">
      <alignment horizontal="center" vertical="center"/>
    </xf>
    <xf numFmtId="49" fontId="2" fillId="0" borderId="8" xfId="1" applyNumberFormat="1" applyFont="1" applyBorder="1" applyAlignment="1">
      <alignment vertical="center"/>
    </xf>
    <xf numFmtId="0" fontId="3" fillId="3" borderId="6" xfId="1" applyFont="1" applyFill="1" applyBorder="1" applyAlignment="1">
      <alignment horizontal="center" vertical="center" wrapText="1"/>
    </xf>
    <xf numFmtId="0" fontId="3" fillId="3" borderId="7" xfId="1" applyFont="1" applyFill="1" applyBorder="1" applyAlignment="1">
      <alignment horizontal="center" vertical="center" wrapText="1"/>
    </xf>
    <xf numFmtId="0" fontId="3" fillId="3" borderId="8" xfId="1" applyFont="1" applyFill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4" fillId="0" borderId="0" xfId="1" applyFont="1"/>
    <xf numFmtId="3" fontId="1" fillId="2" borderId="1" xfId="1" applyNumberFormat="1" applyFill="1" applyBorder="1"/>
    <xf numFmtId="3" fontId="1" fillId="2" borderId="1" xfId="1" applyNumberFormat="1" applyFill="1" applyBorder="1" applyAlignment="1">
      <alignment shrinkToFit="1"/>
    </xf>
    <xf numFmtId="3" fontId="1" fillId="2" borderId="1" xfId="1" applyNumberFormat="1" applyFill="1" applyBorder="1" applyAlignment="1">
      <alignment wrapText="1" shrinkToFit="1"/>
    </xf>
    <xf numFmtId="3" fontId="1" fillId="0" borderId="4" xfId="1" applyNumberFormat="1" applyBorder="1"/>
    <xf numFmtId="3" fontId="1" fillId="0" borderId="12" xfId="1" applyNumberFormat="1" applyBorder="1"/>
    <xf numFmtId="3" fontId="1" fillId="0" borderId="12" xfId="1" applyNumberFormat="1" applyBorder="1" applyAlignment="1">
      <alignment shrinkToFit="1"/>
    </xf>
    <xf numFmtId="3" fontId="5" fillId="0" borderId="12" xfId="1" applyNumberFormat="1" applyFont="1" applyBorder="1" applyAlignment="1">
      <alignment horizontal="right" shrinkToFit="1"/>
    </xf>
    <xf numFmtId="3" fontId="5" fillId="0" borderId="12" xfId="1" applyNumberFormat="1" applyFont="1" applyBorder="1" applyAlignment="1">
      <alignment horizontal="right" wrapText="1" shrinkToFit="1"/>
    </xf>
    <xf numFmtId="3" fontId="1" fillId="0" borderId="11" xfId="1" applyNumberFormat="1" applyBorder="1"/>
    <xf numFmtId="3" fontId="2" fillId="3" borderId="6" xfId="1" applyNumberFormat="1" applyFont="1" applyFill="1" applyBorder="1" applyAlignment="1">
      <alignment horizontal="center" vertical="center" wrapText="1"/>
    </xf>
    <xf numFmtId="3" fontId="2" fillId="3" borderId="6" xfId="1" applyNumberFormat="1" applyFont="1" applyFill="1" applyBorder="1" applyAlignment="1">
      <alignment horizontal="center" vertical="center" wrapText="1" shrinkToFit="1"/>
    </xf>
    <xf numFmtId="3" fontId="6" fillId="3" borderId="6" xfId="1" applyNumberFormat="1" applyFont="1" applyFill="1" applyBorder="1" applyAlignment="1">
      <alignment horizontal="center" vertical="center" wrapText="1" shrinkToFit="1"/>
    </xf>
    <xf numFmtId="3" fontId="2" fillId="3" borderId="7" xfId="1" applyNumberFormat="1" applyFont="1" applyFill="1" applyBorder="1" applyAlignment="1">
      <alignment vertical="center" wrapText="1"/>
    </xf>
    <xf numFmtId="3" fontId="2" fillId="3" borderId="7" xfId="1" applyNumberFormat="1" applyFont="1" applyFill="1" applyBorder="1" applyAlignment="1">
      <alignment vertical="center"/>
    </xf>
    <xf numFmtId="3" fontId="2" fillId="3" borderId="8" xfId="1" applyNumberFormat="1" applyFont="1" applyFill="1" applyBorder="1" applyAlignment="1">
      <alignment vertical="center"/>
    </xf>
    <xf numFmtId="0" fontId="7" fillId="0" borderId="0" xfId="1" applyFont="1" applyAlignment="1">
      <alignment horizontal="center"/>
    </xf>
    <xf numFmtId="0" fontId="7" fillId="0" borderId="0" xfId="1" applyFont="1" applyAlignment="1">
      <alignment horizontal="center" shrinkToFit="1"/>
    </xf>
    <xf numFmtId="0" fontId="8" fillId="0" borderId="0" xfId="1" applyFont="1" applyAlignment="1">
      <alignment horizontal="left"/>
    </xf>
    <xf numFmtId="0" fontId="1" fillId="0" borderId="13" xfId="1" applyBorder="1" applyAlignment="1">
      <alignment horizontal="right"/>
    </xf>
    <xf numFmtId="0" fontId="1" fillId="0" borderId="14" xfId="1" applyBorder="1"/>
    <xf numFmtId="0" fontId="1" fillId="0" borderId="15" xfId="1" applyBorder="1"/>
    <xf numFmtId="0" fontId="1" fillId="0" borderId="16" xfId="1" applyBorder="1" applyAlignment="1">
      <alignment horizontal="right"/>
    </xf>
    <xf numFmtId="0" fontId="1" fillId="0" borderId="0" xfId="1" applyAlignment="1">
      <alignment horizontal="center"/>
    </xf>
    <xf numFmtId="0" fontId="1" fillId="0" borderId="17" xfId="1" applyBorder="1"/>
    <xf numFmtId="0" fontId="9" fillId="0" borderId="0" xfId="1" applyFont="1"/>
    <xf numFmtId="0" fontId="9" fillId="0" borderId="16" xfId="1" applyFont="1" applyBorder="1" applyAlignment="1">
      <alignment horizontal="right"/>
    </xf>
    <xf numFmtId="0" fontId="9" fillId="0" borderId="17" xfId="1" applyFont="1" applyBorder="1"/>
    <xf numFmtId="0" fontId="9" fillId="0" borderId="2" xfId="1" applyFont="1" applyBorder="1" applyAlignment="1">
      <alignment vertical="top"/>
    </xf>
    <xf numFmtId="14" fontId="9" fillId="0" borderId="2" xfId="1" applyNumberFormat="1" applyFont="1" applyBorder="1" applyAlignment="1">
      <alignment horizontal="center" vertical="top"/>
    </xf>
    <xf numFmtId="0" fontId="1" fillId="0" borderId="0" xfId="1" applyAlignment="1">
      <alignment horizontal="center" vertical="center"/>
    </xf>
    <xf numFmtId="0" fontId="1" fillId="0" borderId="17" xfId="1" applyBorder="1" applyAlignment="1">
      <alignment horizontal="right"/>
    </xf>
    <xf numFmtId="49" fontId="9" fillId="3" borderId="18" xfId="1" applyNumberFormat="1" applyFont="1" applyFill="1" applyBorder="1" applyAlignment="1">
      <alignment horizontal="left" vertical="center"/>
    </xf>
    <xf numFmtId="0" fontId="1" fillId="3" borderId="19" xfId="1" applyFill="1" applyBorder="1"/>
    <xf numFmtId="0" fontId="8" fillId="3" borderId="20" xfId="1" applyFont="1" applyFill="1" applyBorder="1" applyAlignment="1">
      <alignment horizontal="left" vertical="center" indent="1"/>
    </xf>
    <xf numFmtId="49" fontId="1" fillId="3" borderId="18" xfId="1" applyNumberFormat="1" applyFill="1" applyBorder="1" applyAlignment="1">
      <alignment horizontal="left" vertical="center"/>
    </xf>
    <xf numFmtId="4" fontId="8" fillId="3" borderId="19" xfId="1" applyNumberFormat="1" applyFont="1" applyFill="1" applyBorder="1" applyAlignment="1">
      <alignment horizontal="left" vertical="center"/>
    </xf>
    <xf numFmtId="0" fontId="1" fillId="3" borderId="19" xfId="1" applyFill="1" applyBorder="1" applyAlignment="1">
      <alignment horizontal="left" vertical="center"/>
    </xf>
    <xf numFmtId="0" fontId="11" fillId="3" borderId="19" xfId="1" applyFont="1" applyFill="1" applyBorder="1" applyAlignment="1">
      <alignment horizontal="left" vertical="center"/>
    </xf>
    <xf numFmtId="49" fontId="1" fillId="0" borderId="16" xfId="1" applyNumberFormat="1" applyBorder="1" applyAlignment="1">
      <alignment horizontal="left" vertical="center"/>
    </xf>
    <xf numFmtId="4" fontId="1" fillId="0" borderId="0" xfId="1" applyNumberFormat="1" applyAlignment="1">
      <alignment horizontal="left" vertical="center"/>
    </xf>
    <xf numFmtId="0" fontId="1" fillId="0" borderId="0" xfId="1" applyAlignment="1">
      <alignment horizontal="left" vertical="center"/>
    </xf>
    <xf numFmtId="1" fontId="1" fillId="0" borderId="0" xfId="1" applyNumberFormat="1" applyAlignment="1">
      <alignment horizontal="left" vertical="center"/>
    </xf>
    <xf numFmtId="0" fontId="1" fillId="0" borderId="17" xfId="1" applyBorder="1" applyAlignment="1">
      <alignment horizontal="left" vertical="center" indent="1"/>
    </xf>
    <xf numFmtId="49" fontId="1" fillId="0" borderId="21" xfId="1" applyNumberFormat="1" applyBorder="1" applyAlignment="1">
      <alignment horizontal="left" vertical="center"/>
    </xf>
    <xf numFmtId="0" fontId="1" fillId="0" borderId="2" xfId="1" applyBorder="1" applyAlignment="1">
      <alignment horizontal="left" vertical="center" indent="1"/>
    </xf>
    <xf numFmtId="1" fontId="9" fillId="0" borderId="3" xfId="1" applyNumberFormat="1" applyFont="1" applyBorder="1" applyAlignment="1">
      <alignment horizontal="right" vertical="center"/>
    </xf>
    <xf numFmtId="0" fontId="1" fillId="0" borderId="2" xfId="1" applyBorder="1"/>
    <xf numFmtId="0" fontId="1" fillId="0" borderId="2" xfId="1" applyBorder="1" applyAlignment="1">
      <alignment horizontal="left" vertical="center"/>
    </xf>
    <xf numFmtId="0" fontId="1" fillId="0" borderId="22" xfId="1" applyBorder="1" applyAlignment="1">
      <alignment horizontal="left" vertical="center" indent="1"/>
    </xf>
    <xf numFmtId="49" fontId="1" fillId="0" borderId="23" xfId="1" applyNumberFormat="1" applyBorder="1" applyAlignment="1">
      <alignment horizontal="left" vertical="center"/>
    </xf>
    <xf numFmtId="0" fontId="1" fillId="0" borderId="10" xfId="1" applyBorder="1" applyAlignment="1">
      <alignment horizontal="left" vertical="center" indent="1"/>
    </xf>
    <xf numFmtId="1" fontId="9" fillId="0" borderId="11" xfId="1" applyNumberFormat="1" applyFont="1" applyBorder="1" applyAlignment="1">
      <alignment horizontal="right" vertical="center"/>
    </xf>
    <xf numFmtId="0" fontId="1" fillId="0" borderId="10" xfId="1" applyBorder="1"/>
    <xf numFmtId="0" fontId="1" fillId="0" borderId="10" xfId="1" applyBorder="1" applyAlignment="1">
      <alignment horizontal="left" vertical="center"/>
    </xf>
    <xf numFmtId="0" fontId="1" fillId="0" borderId="24" xfId="1" applyBorder="1" applyAlignment="1">
      <alignment horizontal="left" vertical="center" indent="1"/>
    </xf>
    <xf numFmtId="0" fontId="9" fillId="0" borderId="10" xfId="1" applyFont="1" applyBorder="1" applyAlignment="1">
      <alignment vertical="center"/>
    </xf>
    <xf numFmtId="1" fontId="9" fillId="0" borderId="10" xfId="1" applyNumberFormat="1" applyFont="1" applyBorder="1" applyAlignment="1">
      <alignment horizontal="right" vertical="center"/>
    </xf>
    <xf numFmtId="0" fontId="1" fillId="0" borderId="24" xfId="1" applyBorder="1" applyAlignment="1">
      <alignment horizontal="left" indent="1"/>
    </xf>
    <xf numFmtId="0" fontId="9" fillId="0" borderId="10" xfId="1" applyFont="1" applyBorder="1"/>
    <xf numFmtId="0" fontId="9" fillId="0" borderId="10" xfId="1" applyFont="1" applyBorder="1" applyAlignment="1">
      <alignment horizontal="left" vertical="center"/>
    </xf>
    <xf numFmtId="0" fontId="9" fillId="0" borderId="24" xfId="1" applyFont="1" applyBorder="1" applyAlignment="1">
      <alignment horizontal="left" vertical="center" indent="1"/>
    </xf>
    <xf numFmtId="49" fontId="1" fillId="0" borderId="24" xfId="1" applyNumberFormat="1" applyBorder="1" applyAlignment="1">
      <alignment horizontal="left" vertical="center" indent="1"/>
    </xf>
    <xf numFmtId="49" fontId="1" fillId="0" borderId="17" xfId="1" applyNumberFormat="1" applyBorder="1"/>
    <xf numFmtId="0" fontId="1" fillId="0" borderId="2" xfId="1" applyBorder="1" applyAlignment="1">
      <alignment horizontal="left"/>
    </xf>
    <xf numFmtId="0" fontId="1" fillId="0" borderId="22" xfId="1" applyBorder="1" applyAlignment="1">
      <alignment horizontal="left" indent="1"/>
    </xf>
    <xf numFmtId="0" fontId="1" fillId="0" borderId="25" xfId="1" applyBorder="1"/>
    <xf numFmtId="0" fontId="9" fillId="0" borderId="7" xfId="1" applyFont="1" applyBorder="1" applyAlignment="1">
      <alignment vertical="center"/>
    </xf>
    <xf numFmtId="0" fontId="1" fillId="0" borderId="7" xfId="1" applyBorder="1" applyAlignment="1">
      <alignment horizontal="right" vertical="center"/>
    </xf>
    <xf numFmtId="0" fontId="9" fillId="0" borderId="7" xfId="1" applyFont="1" applyBorder="1" applyAlignment="1">
      <alignment horizontal="left" vertical="top"/>
    </xf>
    <xf numFmtId="0" fontId="1" fillId="0" borderId="7" xfId="1" applyBorder="1" applyAlignment="1">
      <alignment vertical="top"/>
    </xf>
    <xf numFmtId="0" fontId="1" fillId="0" borderId="26" xfId="1" applyBorder="1" applyAlignment="1">
      <alignment horizontal="left" vertical="top" indent="1"/>
    </xf>
    <xf numFmtId="0" fontId="1" fillId="0" borderId="21" xfId="1" applyBorder="1"/>
    <xf numFmtId="0" fontId="9" fillId="0" borderId="2" xfId="1" applyFont="1" applyBorder="1" applyAlignment="1">
      <alignment vertical="center"/>
    </xf>
    <xf numFmtId="0" fontId="1" fillId="0" borderId="2" xfId="1" applyBorder="1" applyAlignment="1">
      <alignment horizontal="right" vertical="center"/>
    </xf>
    <xf numFmtId="49" fontId="9" fillId="0" borderId="2" xfId="1" applyNumberFormat="1" applyFont="1" applyBorder="1" applyAlignment="1">
      <alignment horizontal="right" vertical="center"/>
    </xf>
    <xf numFmtId="0" fontId="9" fillId="0" borderId="22" xfId="1" applyFont="1" applyBorder="1" applyAlignment="1">
      <alignment horizontal="left" vertical="center" indent="1"/>
    </xf>
    <xf numFmtId="0" fontId="1" fillId="0" borderId="16" xfId="1" applyBorder="1"/>
    <xf numFmtId="49" fontId="9" fillId="0" borderId="0" xfId="1" applyNumberFormat="1" applyFont="1" applyAlignment="1">
      <alignment horizontal="left" vertical="center"/>
    </xf>
    <xf numFmtId="0" fontId="1" fillId="0" borderId="0" xfId="1" applyAlignment="1">
      <alignment horizontal="right" vertical="center"/>
    </xf>
    <xf numFmtId="0" fontId="9" fillId="0" borderId="0" xfId="1" applyFont="1" applyAlignment="1">
      <alignment vertical="center"/>
    </xf>
    <xf numFmtId="0" fontId="9" fillId="0" borderId="17" xfId="1" applyFont="1" applyBorder="1" applyAlignment="1">
      <alignment horizontal="left" vertical="center" indent="1"/>
    </xf>
    <xf numFmtId="0" fontId="1" fillId="0" borderId="2" xfId="1" applyBorder="1" applyAlignment="1">
      <alignment horizontal="right"/>
    </xf>
    <xf numFmtId="0" fontId="1" fillId="0" borderId="2" xfId="1" applyBorder="1" applyAlignment="1">
      <alignment vertical="center"/>
    </xf>
    <xf numFmtId="0" fontId="9" fillId="0" borderId="2" xfId="1" applyFont="1" applyBorder="1" applyAlignment="1">
      <alignment horizontal="left" vertical="center"/>
    </xf>
    <xf numFmtId="0" fontId="9" fillId="0" borderId="2" xfId="1" applyFont="1" applyBorder="1" applyAlignment="1">
      <alignment horizontal="right" vertical="center"/>
    </xf>
    <xf numFmtId="0" fontId="9" fillId="0" borderId="0" xfId="1" applyFont="1" applyAlignment="1">
      <alignment horizontal="left" vertical="center"/>
    </xf>
    <xf numFmtId="49" fontId="9" fillId="0" borderId="2" xfId="1" applyNumberFormat="1" applyFont="1" applyBorder="1" applyAlignment="1">
      <alignment horizontal="left" vertical="center"/>
    </xf>
    <xf numFmtId="0" fontId="9" fillId="3" borderId="21" xfId="1" applyFont="1" applyFill="1" applyBorder="1"/>
    <xf numFmtId="0" fontId="9" fillId="3" borderId="2" xfId="1" applyFont="1" applyFill="1" applyBorder="1"/>
    <xf numFmtId="49" fontId="9" fillId="3" borderId="2" xfId="1" applyNumberFormat="1" applyFont="1" applyFill="1" applyBorder="1" applyAlignment="1">
      <alignment horizontal="left" vertical="center"/>
    </xf>
    <xf numFmtId="0" fontId="1" fillId="3" borderId="2" xfId="1" applyFill="1" applyBorder="1"/>
    <xf numFmtId="0" fontId="1" fillId="3" borderId="22" xfId="1" applyFill="1" applyBorder="1" applyAlignment="1">
      <alignment horizontal="left" vertical="center" indent="1"/>
    </xf>
    <xf numFmtId="0" fontId="9" fillId="3" borderId="0" xfId="1" applyFont="1" applyFill="1" applyAlignment="1">
      <alignment horizontal="left" vertical="center"/>
    </xf>
    <xf numFmtId="0" fontId="1" fillId="3" borderId="17" xfId="1" applyFill="1" applyBorder="1" applyAlignment="1">
      <alignment horizontal="left" vertical="center" indent="1"/>
    </xf>
    <xf numFmtId="14" fontId="5" fillId="0" borderId="0" xfId="1" applyNumberFormat="1" applyFont="1" applyAlignment="1">
      <alignment horizontal="left"/>
    </xf>
    <xf numFmtId="49" fontId="4" fillId="3" borderId="0" xfId="1" applyNumberFormat="1" applyFont="1" applyFill="1" applyAlignment="1">
      <alignment horizontal="left" vertical="center"/>
    </xf>
    <xf numFmtId="0" fontId="14" fillId="3" borderId="17" xfId="1" applyFont="1" applyFill="1" applyBorder="1" applyAlignment="1">
      <alignment horizontal="left" vertical="center" indent="1"/>
    </xf>
    <xf numFmtId="0" fontId="1" fillId="0" borderId="30" xfId="1" applyBorder="1"/>
    <xf numFmtId="0" fontId="1" fillId="0" borderId="12" xfId="1" applyBorder="1" applyAlignment="1">
      <alignment vertical="center"/>
    </xf>
    <xf numFmtId="49" fontId="1" fillId="0" borderId="10" xfId="1" applyNumberFormat="1" applyBorder="1" applyAlignment="1">
      <alignment vertical="center"/>
    </xf>
    <xf numFmtId="0" fontId="1" fillId="3" borderId="12" xfId="1" applyFill="1" applyBorder="1"/>
    <xf numFmtId="49" fontId="1" fillId="3" borderId="10" xfId="1" applyNumberFormat="1" applyFill="1" applyBorder="1"/>
    <xf numFmtId="0" fontId="1" fillId="3" borderId="10" xfId="1" applyFill="1" applyBorder="1"/>
    <xf numFmtId="0" fontId="1" fillId="3" borderId="9" xfId="1" applyFill="1" applyBorder="1"/>
    <xf numFmtId="0" fontId="1" fillId="3" borderId="6" xfId="1" applyFill="1" applyBorder="1"/>
    <xf numFmtId="49" fontId="1" fillId="3" borderId="6" xfId="1" applyNumberFormat="1" applyFill="1" applyBorder="1"/>
    <xf numFmtId="0" fontId="1" fillId="3" borderId="8" xfId="1" applyFill="1" applyBorder="1"/>
    <xf numFmtId="0" fontId="1" fillId="3" borderId="6" xfId="1" applyFill="1" applyBorder="1" applyAlignment="1">
      <alignment wrapText="1"/>
    </xf>
    <xf numFmtId="0" fontId="1" fillId="3" borderId="11" xfId="1" applyFill="1" applyBorder="1" applyAlignment="1">
      <alignment vertical="top"/>
    </xf>
    <xf numFmtId="49" fontId="1" fillId="3" borderId="11" xfId="1" applyNumberFormat="1" applyFill="1" applyBorder="1" applyAlignment="1">
      <alignment vertical="top"/>
    </xf>
    <xf numFmtId="49" fontId="1" fillId="3" borderId="12" xfId="1" applyNumberFormat="1" applyFill="1" applyBorder="1" applyAlignment="1">
      <alignment vertical="top"/>
    </xf>
    <xf numFmtId="0" fontId="1" fillId="3" borderId="12" xfId="1" applyFill="1" applyBorder="1" applyAlignment="1">
      <alignment vertical="top"/>
    </xf>
    <xf numFmtId="164" fontId="1" fillId="3" borderId="12" xfId="1" applyNumberFormat="1" applyFill="1" applyBorder="1" applyAlignment="1">
      <alignment vertical="top"/>
    </xf>
    <xf numFmtId="4" fontId="1" fillId="3" borderId="12" xfId="1" applyNumberFormat="1" applyFill="1" applyBorder="1" applyAlignment="1">
      <alignment vertical="top"/>
    </xf>
    <xf numFmtId="0" fontId="16" fillId="0" borderId="4" xfId="1" applyFont="1" applyBorder="1" applyAlignment="1">
      <alignment vertical="top"/>
    </xf>
    <xf numFmtId="0" fontId="16" fillId="0" borderId="5" xfId="1" applyFont="1" applyBorder="1" applyAlignment="1">
      <alignment horizontal="left" vertical="top" wrapText="1"/>
    </xf>
    <xf numFmtId="0" fontId="16" fillId="0" borderId="5" xfId="1" applyFont="1" applyBorder="1" applyAlignment="1">
      <alignment vertical="top" shrinkToFit="1"/>
    </xf>
    <xf numFmtId="164" fontId="16" fillId="0" borderId="5" xfId="1" applyNumberFormat="1" applyFont="1" applyBorder="1" applyAlignment="1">
      <alignment vertical="top" shrinkToFit="1"/>
    </xf>
    <xf numFmtId="4" fontId="16" fillId="0" borderId="5" xfId="1" applyNumberFormat="1" applyFont="1" applyBorder="1" applyAlignment="1">
      <alignment vertical="top" shrinkToFit="1"/>
    </xf>
    <xf numFmtId="0" fontId="16" fillId="0" borderId="4" xfId="1" applyFont="1" applyBorder="1" applyAlignment="1">
      <alignment vertical="top" shrinkToFit="1"/>
    </xf>
    <xf numFmtId="0" fontId="16" fillId="0" borderId="0" xfId="1" applyFont="1"/>
    <xf numFmtId="49" fontId="18" fillId="0" borderId="0" xfId="1" applyNumberFormat="1" applyFont="1" applyAlignment="1">
      <alignment wrapText="1"/>
    </xf>
    <xf numFmtId="0" fontId="1" fillId="3" borderId="3" xfId="1" applyFill="1" applyBorder="1" applyAlignment="1">
      <alignment vertical="top"/>
    </xf>
    <xf numFmtId="0" fontId="1" fillId="3" borderId="1" xfId="1" applyFill="1" applyBorder="1" applyAlignment="1">
      <alignment horizontal="left" vertical="top" wrapText="1"/>
    </xf>
    <xf numFmtId="0" fontId="1" fillId="3" borderId="1" xfId="1" applyFill="1" applyBorder="1" applyAlignment="1">
      <alignment vertical="top" shrinkToFit="1"/>
    </xf>
    <xf numFmtId="164" fontId="1" fillId="3" borderId="1" xfId="1" applyNumberFormat="1" applyFill="1" applyBorder="1" applyAlignment="1">
      <alignment vertical="top" shrinkToFit="1"/>
    </xf>
    <xf numFmtId="4" fontId="1" fillId="3" borderId="1" xfId="1" applyNumberFormat="1" applyFill="1" applyBorder="1" applyAlignment="1">
      <alignment vertical="top" shrinkToFit="1"/>
    </xf>
    <xf numFmtId="0" fontId="1" fillId="3" borderId="3" xfId="1" applyFill="1" applyBorder="1" applyAlignment="1">
      <alignment vertical="top" shrinkToFit="1"/>
    </xf>
    <xf numFmtId="0" fontId="16" fillId="0" borderId="3" xfId="1" applyFont="1" applyBorder="1" applyAlignment="1">
      <alignment vertical="top"/>
    </xf>
    <xf numFmtId="0" fontId="16" fillId="0" borderId="1" xfId="1" applyFont="1" applyBorder="1" applyAlignment="1">
      <alignment horizontal="left" vertical="top" wrapText="1"/>
    </xf>
    <xf numFmtId="0" fontId="16" fillId="0" borderId="1" xfId="1" applyFont="1" applyBorder="1" applyAlignment="1">
      <alignment vertical="top" shrinkToFit="1"/>
    </xf>
    <xf numFmtId="164" fontId="16" fillId="0" borderId="1" xfId="1" applyNumberFormat="1" applyFont="1" applyBorder="1" applyAlignment="1">
      <alignment vertical="top" shrinkToFit="1"/>
    </xf>
    <xf numFmtId="4" fontId="16" fillId="0" borderId="1" xfId="1" applyNumberFormat="1" applyFont="1" applyBorder="1" applyAlignment="1">
      <alignment vertical="top" shrinkToFit="1"/>
    </xf>
    <xf numFmtId="0" fontId="16" fillId="0" borderId="3" xfId="1" applyFont="1" applyBorder="1" applyAlignment="1">
      <alignment vertical="top" shrinkToFit="1"/>
    </xf>
    <xf numFmtId="0" fontId="1" fillId="0" borderId="0" xfId="1" applyAlignment="1">
      <alignment vertical="top"/>
    </xf>
    <xf numFmtId="49" fontId="1" fillId="0" borderId="0" xfId="1" applyNumberFormat="1"/>
    <xf numFmtId="0" fontId="1" fillId="4" borderId="12" xfId="1" applyFill="1" applyBorder="1" applyAlignment="1">
      <alignment vertical="top"/>
    </xf>
    <xf numFmtId="49" fontId="1" fillId="4" borderId="12" xfId="1" applyNumberFormat="1" applyFill="1" applyBorder="1" applyAlignment="1">
      <alignment vertical="top"/>
    </xf>
    <xf numFmtId="49" fontId="1" fillId="4" borderId="12" xfId="1" applyNumberFormat="1" applyFill="1" applyBorder="1" applyAlignment="1">
      <alignment horizontal="left" vertical="top" wrapText="1"/>
    </xf>
    <xf numFmtId="0" fontId="16" fillId="0" borderId="12" xfId="1" applyFont="1" applyBorder="1"/>
    <xf numFmtId="49" fontId="16" fillId="0" borderId="12" xfId="1" applyNumberFormat="1" applyFont="1" applyBorder="1"/>
    <xf numFmtId="49" fontId="16" fillId="0" borderId="12" xfId="1" applyNumberFormat="1" applyFont="1" applyBorder="1" applyAlignment="1">
      <alignment horizontal="left" wrapText="1"/>
    </xf>
    <xf numFmtId="4" fontId="1" fillId="4" borderId="12" xfId="1" applyNumberFormat="1" applyFill="1" applyBorder="1" applyAlignment="1">
      <alignment vertical="top"/>
    </xf>
    <xf numFmtId="4" fontId="16" fillId="0" borderId="12" xfId="1" applyNumberFormat="1" applyFont="1" applyBorder="1"/>
    <xf numFmtId="4" fontId="2" fillId="0" borderId="5" xfId="1" applyNumberFormat="1" applyFont="1" applyBorder="1" applyAlignment="1">
      <alignment vertical="center"/>
    </xf>
    <xf numFmtId="49" fontId="2" fillId="0" borderId="4" xfId="1" applyNumberFormat="1" applyFont="1" applyBorder="1" applyAlignment="1">
      <alignment vertical="center" wrapText="1"/>
    </xf>
    <xf numFmtId="49" fontId="2" fillId="0" borderId="0" xfId="1" applyNumberFormat="1" applyFont="1" applyAlignment="1">
      <alignment vertical="center" wrapText="1"/>
    </xf>
    <xf numFmtId="4" fontId="2" fillId="0" borderId="1" xfId="1" applyNumberFormat="1" applyFont="1" applyBorder="1" applyAlignment="1">
      <alignment vertical="center"/>
    </xf>
    <xf numFmtId="49" fontId="2" fillId="0" borderId="3" xfId="1" applyNumberFormat="1" applyFont="1" applyBorder="1" applyAlignment="1">
      <alignment vertical="center" wrapText="1"/>
    </xf>
    <xf numFmtId="49" fontId="2" fillId="0" borderId="2" xfId="1" applyNumberFormat="1" applyFont="1" applyBorder="1" applyAlignment="1">
      <alignment vertical="center" wrapText="1"/>
    </xf>
    <xf numFmtId="4" fontId="2" fillId="2" borderId="1" xfId="1" applyNumberFormat="1" applyFont="1" applyFill="1" applyBorder="1"/>
    <xf numFmtId="49" fontId="9" fillId="0" borderId="0" xfId="1" applyNumberFormat="1" applyFont="1" applyAlignment="1">
      <alignment horizontal="left" vertical="center"/>
    </xf>
    <xf numFmtId="49" fontId="9" fillId="0" borderId="2" xfId="1" applyNumberFormat="1" applyFont="1" applyBorder="1" applyAlignment="1">
      <alignment horizontal="left" vertical="center"/>
    </xf>
    <xf numFmtId="0" fontId="9" fillId="0" borderId="2" xfId="1" applyFont="1" applyBorder="1" applyAlignment="1">
      <alignment horizontal="center"/>
    </xf>
    <xf numFmtId="0" fontId="1" fillId="0" borderId="7" xfId="1" applyBorder="1" applyAlignment="1">
      <alignment horizontal="center"/>
    </xf>
    <xf numFmtId="4" fontId="13" fillId="0" borderId="11" xfId="1" applyNumberFormat="1" applyFont="1" applyBorder="1" applyAlignment="1">
      <alignment horizontal="right" vertical="center" indent="1"/>
    </xf>
    <xf numFmtId="4" fontId="13" fillId="0" borderId="9" xfId="1" applyNumberFormat="1" applyFont="1" applyBorder="1" applyAlignment="1">
      <alignment horizontal="right" vertical="center" indent="1"/>
    </xf>
    <xf numFmtId="4" fontId="13" fillId="0" borderId="23" xfId="1" applyNumberFormat="1" applyFont="1" applyBorder="1" applyAlignment="1">
      <alignment horizontal="right" vertical="center" indent="1"/>
    </xf>
    <xf numFmtId="1" fontId="1" fillId="0" borderId="2" xfId="1" applyNumberFormat="1" applyBorder="1" applyAlignment="1">
      <alignment horizontal="right" indent="1"/>
    </xf>
    <xf numFmtId="49" fontId="9" fillId="3" borderId="0" xfId="1" applyNumberFormat="1" applyFont="1" applyFill="1" applyAlignment="1">
      <alignment horizontal="center" vertical="center"/>
    </xf>
    <xf numFmtId="0" fontId="9" fillId="3" borderId="0" xfId="1" applyFont="1" applyFill="1" applyAlignment="1">
      <alignment horizontal="center" vertical="center"/>
    </xf>
    <xf numFmtId="0" fontId="9" fillId="3" borderId="16" xfId="1" applyFont="1" applyFill="1" applyBorder="1" applyAlignment="1">
      <alignment horizontal="center" vertical="center"/>
    </xf>
    <xf numFmtId="3" fontId="1" fillId="0" borderId="10" xfId="1" applyNumberFormat="1" applyBorder="1"/>
    <xf numFmtId="3" fontId="1" fillId="0" borderId="10" xfId="1" applyNumberFormat="1" applyBorder="1" applyAlignment="1">
      <alignment wrapText="1"/>
    </xf>
    <xf numFmtId="3" fontId="1" fillId="2" borderId="11" xfId="1" applyNumberFormat="1" applyFill="1" applyBorder="1"/>
    <xf numFmtId="3" fontId="1" fillId="2" borderId="10" xfId="1" applyNumberFormat="1" applyFill="1" applyBorder="1"/>
    <xf numFmtId="3" fontId="1" fillId="2" borderId="9" xfId="1" applyNumberFormat="1" applyFill="1" applyBorder="1"/>
    <xf numFmtId="0" fontId="3" fillId="3" borderId="6" xfId="1" applyFont="1" applyFill="1" applyBorder="1" applyAlignment="1">
      <alignment horizontal="center" vertical="center" wrapText="1"/>
    </xf>
    <xf numFmtId="4" fontId="2" fillId="0" borderId="6" xfId="1" applyNumberFormat="1" applyFont="1" applyBorder="1" applyAlignment="1">
      <alignment vertical="center"/>
    </xf>
    <xf numFmtId="49" fontId="2" fillId="0" borderId="8" xfId="1" applyNumberFormat="1" applyFont="1" applyBorder="1" applyAlignment="1">
      <alignment vertical="center" wrapText="1"/>
    </xf>
    <xf numFmtId="49" fontId="2" fillId="0" borderId="7" xfId="1" applyNumberFormat="1" applyFont="1" applyBorder="1" applyAlignment="1">
      <alignment vertical="center" wrapText="1"/>
    </xf>
    <xf numFmtId="4" fontId="10" fillId="3" borderId="19" xfId="1" applyNumberFormat="1" applyFont="1" applyFill="1" applyBorder="1" applyAlignment="1">
      <alignment horizontal="right" vertical="center"/>
    </xf>
    <xf numFmtId="2" fontId="10" fillId="3" borderId="19" xfId="1" applyNumberFormat="1" applyFont="1" applyFill="1" applyBorder="1" applyAlignment="1">
      <alignment horizontal="right" vertical="center"/>
    </xf>
    <xf numFmtId="0" fontId="1" fillId="0" borderId="2" xfId="1" applyBorder="1" applyAlignment="1">
      <alignment horizontal="right" indent="1"/>
    </xf>
    <xf numFmtId="0" fontId="1" fillId="0" borderId="21" xfId="1" applyBorder="1" applyAlignment="1">
      <alignment horizontal="right" indent="1"/>
    </xf>
    <xf numFmtId="4" fontId="12" fillId="0" borderId="11" xfId="1" applyNumberFormat="1" applyFont="1" applyBorder="1" applyAlignment="1">
      <alignment horizontal="right" vertical="center"/>
    </xf>
    <xf numFmtId="4" fontId="12" fillId="0" borderId="10" xfId="1" applyNumberFormat="1" applyFont="1" applyBorder="1" applyAlignment="1">
      <alignment horizontal="right" vertical="center"/>
    </xf>
    <xf numFmtId="4" fontId="12" fillId="0" borderId="11" xfId="1" applyNumberFormat="1" applyFont="1" applyBorder="1" applyAlignment="1">
      <alignment vertical="center"/>
    </xf>
    <xf numFmtId="4" fontId="12" fillId="0" borderId="10" xfId="1" applyNumberFormat="1" applyFont="1" applyBorder="1" applyAlignment="1">
      <alignment vertical="center"/>
    </xf>
    <xf numFmtId="4" fontId="12" fillId="0" borderId="11" xfId="1" applyNumberFormat="1" applyFont="1" applyBorder="1" applyAlignment="1">
      <alignment horizontal="right" vertical="center" indent="1"/>
    </xf>
    <xf numFmtId="4" fontId="12" fillId="0" borderId="23" xfId="1" applyNumberFormat="1" applyFont="1" applyBorder="1" applyAlignment="1">
      <alignment horizontal="right" vertical="center" indent="1"/>
    </xf>
    <xf numFmtId="0" fontId="7" fillId="0" borderId="29" xfId="1" applyFont="1" applyBorder="1" applyAlignment="1">
      <alignment horizontal="center" vertical="center"/>
    </xf>
    <xf numFmtId="0" fontId="7" fillId="0" borderId="28" xfId="1" applyFont="1" applyBorder="1" applyAlignment="1">
      <alignment horizontal="center" vertical="center"/>
    </xf>
    <xf numFmtId="0" fontId="7" fillId="0" borderId="27" xfId="1" applyFont="1" applyBorder="1" applyAlignment="1">
      <alignment horizontal="center" vertical="center"/>
    </xf>
    <xf numFmtId="4" fontId="12" fillId="0" borderId="3" xfId="1" applyNumberFormat="1" applyFont="1" applyBorder="1" applyAlignment="1">
      <alignment horizontal="right" vertical="center"/>
    </xf>
    <xf numFmtId="4" fontId="12" fillId="0" borderId="2" xfId="1" applyNumberFormat="1" applyFont="1" applyBorder="1" applyAlignment="1">
      <alignment horizontal="right" vertical="center"/>
    </xf>
    <xf numFmtId="4" fontId="12" fillId="0" borderId="7" xfId="1" applyNumberFormat="1" applyFont="1" applyBorder="1" applyAlignment="1">
      <alignment horizontal="right" vertical="center"/>
    </xf>
    <xf numFmtId="4" fontId="12" fillId="0" borderId="9" xfId="1" applyNumberFormat="1" applyFont="1" applyBorder="1" applyAlignment="1">
      <alignment horizontal="right" vertical="center" indent="1"/>
    </xf>
    <xf numFmtId="49" fontId="9" fillId="0" borderId="7" xfId="1" applyNumberFormat="1" applyFont="1" applyBorder="1" applyAlignment="1">
      <alignment horizontal="left" vertical="center"/>
    </xf>
    <xf numFmtId="49" fontId="4" fillId="3" borderId="7" xfId="1" applyNumberFormat="1" applyFont="1" applyFill="1" applyBorder="1" applyAlignment="1">
      <alignment horizontal="center" vertical="center" shrinkToFit="1"/>
    </xf>
    <xf numFmtId="0" fontId="4" fillId="3" borderId="7" xfId="1" applyFont="1" applyFill="1" applyBorder="1" applyAlignment="1">
      <alignment horizontal="center" vertical="center" shrinkToFit="1"/>
    </xf>
    <xf numFmtId="0" fontId="4" fillId="3" borderId="25" xfId="1" applyFont="1" applyFill="1" applyBorder="1" applyAlignment="1">
      <alignment horizontal="center" vertical="center" shrinkToFit="1"/>
    </xf>
    <xf numFmtId="0" fontId="17" fillId="0" borderId="4" xfId="1" applyFont="1" applyBorder="1" applyAlignment="1">
      <alignment horizontal="left" vertical="top" wrapText="1"/>
    </xf>
    <xf numFmtId="0" fontId="17" fillId="0" borderId="0" xfId="1" applyFont="1" applyAlignment="1">
      <alignment vertical="top" wrapText="1" shrinkToFit="1"/>
    </xf>
    <xf numFmtId="164" fontId="17" fillId="0" borderId="0" xfId="1" applyNumberFormat="1" applyFont="1" applyAlignment="1">
      <alignment vertical="top" wrapText="1" shrinkToFit="1"/>
    </xf>
    <xf numFmtId="4" fontId="17" fillId="0" borderId="0" xfId="1" applyNumberFormat="1" applyFont="1" applyAlignment="1">
      <alignment vertical="top" wrapText="1" shrinkToFit="1"/>
    </xf>
    <xf numFmtId="4" fontId="17" fillId="0" borderId="31" xfId="1" applyNumberFormat="1" applyFont="1" applyBorder="1" applyAlignment="1">
      <alignment vertical="top" wrapText="1" shrinkToFit="1"/>
    </xf>
    <xf numFmtId="0" fontId="4" fillId="0" borderId="0" xfId="1" applyFont="1" applyAlignment="1">
      <alignment horizontal="center"/>
    </xf>
    <xf numFmtId="49" fontId="1" fillId="0" borderId="10" xfId="1" applyNumberFormat="1" applyBorder="1" applyAlignment="1">
      <alignment vertical="center"/>
    </xf>
    <xf numFmtId="0" fontId="1" fillId="0" borderId="10" xfId="1" applyBorder="1" applyAlignment="1">
      <alignment vertical="center"/>
    </xf>
    <xf numFmtId="0" fontId="1" fillId="0" borderId="9" xfId="1" applyBorder="1" applyAlignment="1">
      <alignment vertical="center"/>
    </xf>
  </cellXfs>
  <cellStyles count="2">
    <cellStyle name="Normální" xfId="0" builtinId="0"/>
    <cellStyle name="Normální 2" xfId="1" xr:uid="{7A3E827E-7F05-4013-A45A-E7CA067E4AD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tavitel\Templates\Rozpocty\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3D1934-E42D-41D6-8E1E-C144DBD41A0A}">
  <sheetPr>
    <tabColor rgb="FF66FF66"/>
    <pageSetUpPr fitToPage="1"/>
  </sheetPr>
  <dimension ref="A1:O56"/>
  <sheetViews>
    <sheetView showGridLines="0" tabSelected="1" topLeftCell="B1" zoomScaleNormal="100" zoomScaleSheetLayoutView="75" workbookViewId="0">
      <selection activeCell="I51" sqref="I51:J51"/>
    </sheetView>
  </sheetViews>
  <sheetFormatPr defaultColWidth="9" defaultRowHeight="12.75" x14ac:dyDescent="0.2"/>
  <cols>
    <col min="1" max="1" width="8.42578125" style="1" hidden="1" customWidth="1"/>
    <col min="2" max="2" width="9.140625" style="1" customWidth="1"/>
    <col min="3" max="3" width="7.42578125" style="1" customWidth="1"/>
    <col min="4" max="4" width="13.42578125" style="1" customWidth="1"/>
    <col min="5" max="5" width="12.140625" style="1" customWidth="1"/>
    <col min="6" max="6" width="11.42578125" style="1" customWidth="1"/>
    <col min="7" max="9" width="12.7109375" style="1" customWidth="1"/>
    <col min="10" max="10" width="6.7109375" style="1" customWidth="1"/>
    <col min="11" max="11" width="4.28515625" style="1" customWidth="1"/>
    <col min="12" max="15" width="10.7109375" style="1" customWidth="1"/>
    <col min="16" max="16384" width="9" style="1"/>
  </cols>
  <sheetData>
    <row r="1" spans="1:15" ht="33.75" customHeight="1" x14ac:dyDescent="0.2">
      <c r="A1" s="120" t="s">
        <v>61</v>
      </c>
      <c r="B1" s="204" t="s">
        <v>60</v>
      </c>
      <c r="C1" s="205"/>
      <c r="D1" s="205"/>
      <c r="E1" s="205"/>
      <c r="F1" s="205"/>
      <c r="G1" s="205"/>
      <c r="H1" s="205"/>
      <c r="I1" s="205"/>
      <c r="J1" s="206"/>
    </row>
    <row r="2" spans="1:15" ht="23.25" customHeight="1" x14ac:dyDescent="0.2">
      <c r="A2" s="46"/>
      <c r="B2" s="119" t="s">
        <v>59</v>
      </c>
      <c r="C2" s="118"/>
      <c r="D2" s="212" t="s">
        <v>21</v>
      </c>
      <c r="E2" s="213"/>
      <c r="F2" s="213"/>
      <c r="G2" s="213"/>
      <c r="H2" s="213"/>
      <c r="I2" s="213"/>
      <c r="J2" s="214"/>
      <c r="O2" s="117"/>
    </row>
    <row r="3" spans="1:15" ht="23.25" customHeight="1" x14ac:dyDescent="0.2">
      <c r="A3" s="46"/>
      <c r="B3" s="116" t="s">
        <v>58</v>
      </c>
      <c r="C3" s="115"/>
      <c r="D3" s="182" t="s">
        <v>57</v>
      </c>
      <c r="E3" s="183"/>
      <c r="F3" s="183"/>
      <c r="G3" s="183"/>
      <c r="H3" s="183"/>
      <c r="I3" s="183"/>
      <c r="J3" s="184"/>
    </row>
    <row r="4" spans="1:15" ht="23.25" hidden="1" customHeight="1" x14ac:dyDescent="0.2">
      <c r="A4" s="46"/>
      <c r="B4" s="114" t="s">
        <v>56</v>
      </c>
      <c r="C4" s="113"/>
      <c r="D4" s="112"/>
      <c r="E4" s="112"/>
      <c r="F4" s="111"/>
      <c r="G4" s="111"/>
      <c r="H4" s="111"/>
      <c r="I4" s="111"/>
      <c r="J4" s="110"/>
    </row>
    <row r="5" spans="1:15" ht="24" customHeight="1" x14ac:dyDescent="0.2">
      <c r="A5" s="46"/>
      <c r="B5" s="65" t="s">
        <v>55</v>
      </c>
      <c r="D5" s="100" t="s">
        <v>54</v>
      </c>
      <c r="E5" s="102"/>
      <c r="F5" s="102"/>
      <c r="G5" s="102"/>
      <c r="H5" s="101" t="s">
        <v>46</v>
      </c>
      <c r="I5" s="100" t="s">
        <v>53</v>
      </c>
      <c r="J5" s="99"/>
    </row>
    <row r="6" spans="1:15" ht="15.75" customHeight="1" x14ac:dyDescent="0.2">
      <c r="A6" s="46"/>
      <c r="B6" s="103"/>
      <c r="C6" s="102"/>
      <c r="D6" s="100" t="s">
        <v>52</v>
      </c>
      <c r="E6" s="102"/>
      <c r="F6" s="102"/>
      <c r="G6" s="102"/>
      <c r="H6" s="101" t="s">
        <v>45</v>
      </c>
      <c r="I6" s="100" t="s">
        <v>51</v>
      </c>
      <c r="J6" s="99"/>
    </row>
    <row r="7" spans="1:15" ht="15.75" customHeight="1" x14ac:dyDescent="0.2">
      <c r="A7" s="46"/>
      <c r="B7" s="98"/>
      <c r="C7" s="97" t="s">
        <v>50</v>
      </c>
      <c r="D7" s="109" t="s">
        <v>49</v>
      </c>
      <c r="E7" s="95"/>
      <c r="F7" s="95"/>
      <c r="G7" s="95"/>
      <c r="H7" s="105"/>
      <c r="I7" s="95"/>
      <c r="J7" s="94"/>
    </row>
    <row r="8" spans="1:15" ht="24" hidden="1" customHeight="1" x14ac:dyDescent="0.2">
      <c r="A8" s="46"/>
      <c r="B8" s="65" t="s">
        <v>48</v>
      </c>
      <c r="D8" s="108"/>
      <c r="H8" s="101" t="s">
        <v>46</v>
      </c>
      <c r="I8" s="108"/>
      <c r="J8" s="99"/>
    </row>
    <row r="9" spans="1:15" ht="15.75" hidden="1" customHeight="1" x14ac:dyDescent="0.2">
      <c r="A9" s="46"/>
      <c r="B9" s="46"/>
      <c r="D9" s="108"/>
      <c r="H9" s="101" t="s">
        <v>45</v>
      </c>
      <c r="I9" s="108"/>
      <c r="J9" s="99"/>
    </row>
    <row r="10" spans="1:15" ht="15.75" hidden="1" customHeight="1" x14ac:dyDescent="0.2">
      <c r="A10" s="46"/>
      <c r="B10" s="87"/>
      <c r="C10" s="107"/>
      <c r="D10" s="106"/>
      <c r="E10" s="105"/>
      <c r="F10" s="105"/>
      <c r="G10" s="69"/>
      <c r="H10" s="69"/>
      <c r="I10" s="104"/>
      <c r="J10" s="94"/>
    </row>
    <row r="11" spans="1:15" ht="24" customHeight="1" x14ac:dyDescent="0.2">
      <c r="A11" s="46"/>
      <c r="B11" s="65" t="s">
        <v>47</v>
      </c>
      <c r="D11" s="211"/>
      <c r="E11" s="211"/>
      <c r="F11" s="211"/>
      <c r="G11" s="211"/>
      <c r="H11" s="101" t="s">
        <v>46</v>
      </c>
      <c r="I11" s="100"/>
      <c r="J11" s="99"/>
    </row>
    <row r="12" spans="1:15" ht="15.75" customHeight="1" x14ac:dyDescent="0.2">
      <c r="A12" s="46"/>
      <c r="B12" s="103"/>
      <c r="C12" s="102"/>
      <c r="D12" s="174"/>
      <c r="E12" s="174"/>
      <c r="F12" s="174"/>
      <c r="G12" s="174"/>
      <c r="H12" s="101" t="s">
        <v>45</v>
      </c>
      <c r="I12" s="100"/>
      <c r="J12" s="99"/>
    </row>
    <row r="13" spans="1:15" ht="15.75" customHeight="1" x14ac:dyDescent="0.2">
      <c r="A13" s="46"/>
      <c r="B13" s="98"/>
      <c r="C13" s="97"/>
      <c r="D13" s="175"/>
      <c r="E13" s="175"/>
      <c r="F13" s="175"/>
      <c r="G13" s="175"/>
      <c r="H13" s="96"/>
      <c r="I13" s="95"/>
      <c r="J13" s="94"/>
    </row>
    <row r="14" spans="1:15" ht="24" customHeight="1" x14ac:dyDescent="0.2">
      <c r="A14" s="46"/>
      <c r="B14" s="93" t="s">
        <v>44</v>
      </c>
      <c r="C14" s="92"/>
      <c r="D14" s="91"/>
      <c r="E14" s="89"/>
      <c r="F14" s="89"/>
      <c r="G14" s="89"/>
      <c r="H14" s="90"/>
      <c r="I14" s="89"/>
      <c r="J14" s="88"/>
    </row>
    <row r="15" spans="1:15" ht="32.25" customHeight="1" x14ac:dyDescent="0.2">
      <c r="A15" s="46"/>
      <c r="B15" s="87" t="s">
        <v>43</v>
      </c>
      <c r="C15" s="86"/>
      <c r="D15" s="69"/>
      <c r="E15" s="181"/>
      <c r="F15" s="181"/>
      <c r="G15" s="196"/>
      <c r="H15" s="196"/>
      <c r="I15" s="196" t="s">
        <v>15</v>
      </c>
      <c r="J15" s="197"/>
    </row>
    <row r="16" spans="1:15" ht="23.25" customHeight="1" x14ac:dyDescent="0.2">
      <c r="A16" s="85" t="s">
        <v>10</v>
      </c>
      <c r="B16" s="84" t="s">
        <v>10</v>
      </c>
      <c r="C16" s="76"/>
      <c r="D16" s="75"/>
      <c r="E16" s="178"/>
      <c r="F16" s="179"/>
      <c r="G16" s="178"/>
      <c r="H16" s="179"/>
      <c r="I16" s="178">
        <f>SUM(I53)</f>
        <v>0</v>
      </c>
      <c r="J16" s="180"/>
    </row>
    <row r="17" spans="1:13" ht="23.25" customHeight="1" x14ac:dyDescent="0.2">
      <c r="A17" s="85" t="s">
        <v>3</v>
      </c>
      <c r="B17" s="84" t="s">
        <v>3</v>
      </c>
      <c r="C17" s="76"/>
      <c r="D17" s="75"/>
      <c r="E17" s="178"/>
      <c r="F17" s="179"/>
      <c r="G17" s="178"/>
      <c r="H17" s="179"/>
      <c r="I17" s="178"/>
      <c r="J17" s="180"/>
    </row>
    <row r="18" spans="1:13" ht="23.25" customHeight="1" x14ac:dyDescent="0.2">
      <c r="A18" s="85" t="s">
        <v>42</v>
      </c>
      <c r="B18" s="84" t="s">
        <v>42</v>
      </c>
      <c r="C18" s="76"/>
      <c r="D18" s="75"/>
      <c r="E18" s="178"/>
      <c r="F18" s="179"/>
      <c r="G18" s="178"/>
      <c r="H18" s="179"/>
      <c r="I18" s="178"/>
      <c r="J18" s="180"/>
    </row>
    <row r="19" spans="1:13" ht="23.25" customHeight="1" x14ac:dyDescent="0.2">
      <c r="A19" s="85" t="s">
        <v>1</v>
      </c>
      <c r="B19" s="84" t="s">
        <v>2</v>
      </c>
      <c r="C19" s="76"/>
      <c r="D19" s="75"/>
      <c r="E19" s="178"/>
      <c r="F19" s="179"/>
      <c r="G19" s="178"/>
      <c r="H19" s="179"/>
      <c r="I19" s="178"/>
      <c r="J19" s="180"/>
    </row>
    <row r="20" spans="1:13" ht="23.25" customHeight="1" x14ac:dyDescent="0.2">
      <c r="A20" s="85" t="s">
        <v>41</v>
      </c>
      <c r="B20" s="84" t="s">
        <v>40</v>
      </c>
      <c r="C20" s="76"/>
      <c r="D20" s="75"/>
      <c r="E20" s="178"/>
      <c r="F20" s="179"/>
      <c r="G20" s="178"/>
      <c r="H20" s="179"/>
      <c r="I20" s="178"/>
      <c r="J20" s="180"/>
    </row>
    <row r="21" spans="1:13" ht="23.25" customHeight="1" x14ac:dyDescent="0.2">
      <c r="A21" s="46"/>
      <c r="B21" s="83" t="s">
        <v>15</v>
      </c>
      <c r="C21" s="82"/>
      <c r="D21" s="81"/>
      <c r="E21" s="202"/>
      <c r="F21" s="210"/>
      <c r="G21" s="202"/>
      <c r="H21" s="210"/>
      <c r="I21" s="202">
        <f>SUM(I16:J20)</f>
        <v>0</v>
      </c>
      <c r="J21" s="203"/>
    </row>
    <row r="22" spans="1:13" ht="33" customHeight="1" x14ac:dyDescent="0.2">
      <c r="A22" s="46"/>
      <c r="B22" s="80" t="s">
        <v>39</v>
      </c>
      <c r="C22" s="76"/>
      <c r="D22" s="75"/>
      <c r="E22" s="79"/>
      <c r="F22" s="73"/>
      <c r="G22" s="78"/>
      <c r="H22" s="78"/>
      <c r="I22" s="78"/>
      <c r="J22" s="72"/>
    </row>
    <row r="23" spans="1:13" ht="23.25" customHeight="1" x14ac:dyDescent="0.2">
      <c r="A23" s="46"/>
      <c r="B23" s="77" t="s">
        <v>38</v>
      </c>
      <c r="C23" s="76"/>
      <c r="D23" s="75"/>
      <c r="E23" s="74">
        <v>12</v>
      </c>
      <c r="F23" s="73" t="s">
        <v>23</v>
      </c>
      <c r="G23" s="200">
        <v>0</v>
      </c>
      <c r="H23" s="201"/>
      <c r="I23" s="201"/>
      <c r="J23" s="72" t="str">
        <f t="shared" ref="J23:J28" si="0">Mena</f>
        <v>CZK</v>
      </c>
    </row>
    <row r="24" spans="1:13" ht="23.25" customHeight="1" x14ac:dyDescent="0.2">
      <c r="A24" s="46"/>
      <c r="B24" s="77" t="s">
        <v>37</v>
      </c>
      <c r="C24" s="76"/>
      <c r="D24" s="75"/>
      <c r="E24" s="74">
        <f>SazbaDPH1</f>
        <v>12</v>
      </c>
      <c r="F24" s="73" t="s">
        <v>23</v>
      </c>
      <c r="G24" s="198">
        <v>0</v>
      </c>
      <c r="H24" s="199"/>
      <c r="I24" s="199"/>
      <c r="J24" s="72" t="str">
        <f t="shared" si="0"/>
        <v>CZK</v>
      </c>
    </row>
    <row r="25" spans="1:13" ht="23.25" customHeight="1" x14ac:dyDescent="0.2">
      <c r="A25" s="46"/>
      <c r="B25" s="77" t="s">
        <v>36</v>
      </c>
      <c r="C25" s="76"/>
      <c r="D25" s="75"/>
      <c r="E25" s="74">
        <v>21</v>
      </c>
      <c r="F25" s="73" t="s">
        <v>23</v>
      </c>
      <c r="G25" s="200">
        <f>SUM(I21)</f>
        <v>0</v>
      </c>
      <c r="H25" s="201"/>
      <c r="I25" s="201"/>
      <c r="J25" s="72" t="str">
        <f t="shared" si="0"/>
        <v>CZK</v>
      </c>
    </row>
    <row r="26" spans="1:13" ht="23.25" customHeight="1" x14ac:dyDescent="0.2">
      <c r="A26" s="46"/>
      <c r="B26" s="71" t="s">
        <v>35</v>
      </c>
      <c r="C26" s="70"/>
      <c r="D26" s="69"/>
      <c r="E26" s="68">
        <f>SazbaDPH2</f>
        <v>21</v>
      </c>
      <c r="F26" s="67" t="s">
        <v>23</v>
      </c>
      <c r="G26" s="207">
        <f>PRODUCT(I21,0.21)</f>
        <v>0</v>
      </c>
      <c r="H26" s="208"/>
      <c r="I26" s="208"/>
      <c r="J26" s="66" t="str">
        <f t="shared" si="0"/>
        <v>CZK</v>
      </c>
    </row>
    <row r="27" spans="1:13" ht="23.25" customHeight="1" thickBot="1" x14ac:dyDescent="0.25">
      <c r="A27" s="46"/>
      <c r="B27" s="65" t="s">
        <v>34</v>
      </c>
      <c r="C27" s="63"/>
      <c r="D27" s="64"/>
      <c r="E27" s="63"/>
      <c r="F27" s="62"/>
      <c r="G27" s="209">
        <v>-2.3283064365386999E-10</v>
      </c>
      <c r="H27" s="209"/>
      <c r="I27" s="209"/>
      <c r="J27" s="61" t="str">
        <f t="shared" si="0"/>
        <v>CZK</v>
      </c>
    </row>
    <row r="28" spans="1:13" ht="27.75" hidden="1" customHeight="1" thickBot="1" x14ac:dyDescent="0.25">
      <c r="A28" s="46"/>
      <c r="B28" s="56" t="s">
        <v>33</v>
      </c>
      <c r="C28" s="60"/>
      <c r="D28" s="60"/>
      <c r="E28" s="59"/>
      <c r="F28" s="58"/>
      <c r="G28" s="194">
        <v>1692669.36</v>
      </c>
      <c r="H28" s="195"/>
      <c r="I28" s="195"/>
      <c r="J28" s="57" t="str">
        <f t="shared" si="0"/>
        <v>CZK</v>
      </c>
    </row>
    <row r="29" spans="1:13" ht="27.75" customHeight="1" thickBot="1" x14ac:dyDescent="0.25">
      <c r="A29" s="46"/>
      <c r="B29" s="56" t="s">
        <v>32</v>
      </c>
      <c r="C29" s="55"/>
      <c r="D29" s="55"/>
      <c r="E29" s="55"/>
      <c r="F29" s="55"/>
      <c r="G29" s="194">
        <f>SUM(G25:I26)</f>
        <v>0</v>
      </c>
      <c r="H29" s="194"/>
      <c r="I29" s="194"/>
      <c r="J29" s="54" t="s">
        <v>31</v>
      </c>
      <c r="M29" s="1" t="s">
        <v>202</v>
      </c>
    </row>
    <row r="30" spans="1:13" ht="12.75" customHeight="1" x14ac:dyDescent="0.2">
      <c r="A30" s="46"/>
      <c r="B30" s="46"/>
      <c r="J30" s="44"/>
    </row>
    <row r="31" spans="1:13" ht="30" customHeight="1" x14ac:dyDescent="0.2">
      <c r="A31" s="46"/>
      <c r="B31" s="46"/>
      <c r="J31" s="44"/>
    </row>
    <row r="32" spans="1:13" ht="18.75" customHeight="1" x14ac:dyDescent="0.2">
      <c r="A32" s="46"/>
      <c r="B32" s="53"/>
      <c r="C32" s="52" t="s">
        <v>30</v>
      </c>
      <c r="D32" s="50"/>
      <c r="E32" s="50"/>
      <c r="F32" s="52" t="s">
        <v>29</v>
      </c>
      <c r="G32" s="50"/>
      <c r="H32" s="51"/>
      <c r="I32" s="50"/>
      <c r="J32" s="44"/>
    </row>
    <row r="33" spans="1:10" ht="47.25" customHeight="1" x14ac:dyDescent="0.2">
      <c r="A33" s="46"/>
      <c r="B33" s="46"/>
      <c r="J33" s="44"/>
    </row>
    <row r="34" spans="1:10" s="47" customFormat="1" ht="18.75" customHeight="1" x14ac:dyDescent="0.2">
      <c r="A34" s="49"/>
      <c r="B34" s="49"/>
      <c r="D34" s="176"/>
      <c r="E34" s="176"/>
      <c r="G34" s="176"/>
      <c r="H34" s="176"/>
      <c r="I34" s="176"/>
      <c r="J34" s="48"/>
    </row>
    <row r="35" spans="1:10" ht="12.75" customHeight="1" x14ac:dyDescent="0.2">
      <c r="A35" s="46"/>
      <c r="B35" s="46"/>
      <c r="D35" s="177" t="s">
        <v>28</v>
      </c>
      <c r="E35" s="177"/>
      <c r="H35" s="45" t="s">
        <v>27</v>
      </c>
      <c r="J35" s="44"/>
    </row>
    <row r="36" spans="1:10" ht="13.5" customHeight="1" thickBot="1" x14ac:dyDescent="0.25">
      <c r="A36" s="43"/>
      <c r="B36" s="43"/>
      <c r="C36" s="42"/>
      <c r="D36" s="42"/>
      <c r="E36" s="42"/>
      <c r="F36" s="42"/>
      <c r="G36" s="42"/>
      <c r="H36" s="42"/>
      <c r="I36" s="42"/>
      <c r="J36" s="41"/>
    </row>
    <row r="37" spans="1:10" ht="27" hidden="1" customHeight="1" x14ac:dyDescent="0.25">
      <c r="B37" s="40" t="s">
        <v>26</v>
      </c>
      <c r="C37" s="38"/>
      <c r="D37" s="38"/>
      <c r="E37" s="38"/>
      <c r="F37" s="39"/>
      <c r="G37" s="39"/>
      <c r="H37" s="39"/>
      <c r="I37" s="39"/>
      <c r="J37" s="38"/>
    </row>
    <row r="38" spans="1:10" ht="25.5" hidden="1" customHeight="1" x14ac:dyDescent="0.2">
      <c r="A38" s="26" t="s">
        <v>25</v>
      </c>
      <c r="B38" s="37" t="s">
        <v>18</v>
      </c>
      <c r="C38" s="36" t="s">
        <v>17</v>
      </c>
      <c r="D38" s="35"/>
      <c r="E38" s="35"/>
      <c r="F38" s="34" t="str">
        <f>B23</f>
        <v>Základ pro sníženou DPH</v>
      </c>
      <c r="G38" s="34" t="str">
        <f>B25</f>
        <v>Základ pro základní DPH</v>
      </c>
      <c r="H38" s="33" t="s">
        <v>24</v>
      </c>
      <c r="I38" s="33" t="s">
        <v>0</v>
      </c>
      <c r="J38" s="32" t="s">
        <v>23</v>
      </c>
    </row>
    <row r="39" spans="1:10" ht="25.5" hidden="1" customHeight="1" x14ac:dyDescent="0.2">
      <c r="A39" s="26">
        <v>1</v>
      </c>
      <c r="B39" s="31" t="s">
        <v>22</v>
      </c>
      <c r="C39" s="185" t="s">
        <v>21</v>
      </c>
      <c r="D39" s="186"/>
      <c r="E39" s="186"/>
      <c r="F39" s="30">
        <v>0</v>
      </c>
      <c r="G39" s="29">
        <v>1692669.36</v>
      </c>
      <c r="H39" s="28">
        <v>355460.57</v>
      </c>
      <c r="I39" s="28">
        <v>2048129.93</v>
      </c>
      <c r="J39" s="27">
        <f>IF(CenaCelkemVypocet=0,"",I39/CenaCelkemVypocet*100)</f>
        <v>100</v>
      </c>
    </row>
    <row r="40" spans="1:10" ht="25.5" hidden="1" customHeight="1" x14ac:dyDescent="0.2">
      <c r="A40" s="26"/>
      <c r="B40" s="187" t="s">
        <v>20</v>
      </c>
      <c r="C40" s="188"/>
      <c r="D40" s="188"/>
      <c r="E40" s="189"/>
      <c r="F40" s="25">
        <f>SUMIF(A39:A39,"=1",F39:F39)</f>
        <v>0</v>
      </c>
      <c r="G40" s="24">
        <f>SUMIF(A39:A39,"=1",G39:G39)</f>
        <v>1692669.36</v>
      </c>
      <c r="H40" s="24">
        <f>SUMIF(A39:A39,"=1",H39:H39)</f>
        <v>355460.57</v>
      </c>
      <c r="I40" s="24">
        <f>SUMIF(A39:A39,"=1",I39:I39)</f>
        <v>2048129.93</v>
      </c>
      <c r="J40" s="23">
        <f>SUMIF(A39:A39,"=1",J39:J39)</f>
        <v>100</v>
      </c>
    </row>
    <row r="44" spans="1:10" ht="15.75" x14ac:dyDescent="0.25">
      <c r="B44" s="22" t="s">
        <v>19</v>
      </c>
    </row>
    <row r="46" spans="1:10" ht="25.5" customHeight="1" x14ac:dyDescent="0.2">
      <c r="A46" s="21"/>
      <c r="B46" s="20" t="s">
        <v>18</v>
      </c>
      <c r="C46" s="20" t="s">
        <v>17</v>
      </c>
      <c r="D46" s="19"/>
      <c r="E46" s="19"/>
      <c r="F46" s="18" t="s">
        <v>16</v>
      </c>
      <c r="G46" s="18"/>
      <c r="H46" s="18"/>
      <c r="I46" s="190" t="s">
        <v>15</v>
      </c>
      <c r="J46" s="190"/>
    </row>
    <row r="47" spans="1:10" ht="25.5" customHeight="1" x14ac:dyDescent="0.2">
      <c r="A47" s="11"/>
      <c r="B47" s="17" t="s">
        <v>14</v>
      </c>
      <c r="C47" s="192" t="s">
        <v>13</v>
      </c>
      <c r="D47" s="193"/>
      <c r="E47" s="193"/>
      <c r="F47" s="16" t="s">
        <v>10</v>
      </c>
      <c r="G47" s="15"/>
      <c r="H47" s="15"/>
      <c r="I47" s="191">
        <f>SUM('Rozpočet Pol'!G8)</f>
        <v>0</v>
      </c>
      <c r="J47" s="191"/>
    </row>
    <row r="48" spans="1:10" ht="25.5" customHeight="1" x14ac:dyDescent="0.2">
      <c r="A48" s="11"/>
      <c r="B48" s="14" t="s">
        <v>12</v>
      </c>
      <c r="C48" s="168" t="s">
        <v>11</v>
      </c>
      <c r="D48" s="169"/>
      <c r="E48" s="169"/>
      <c r="F48" s="13" t="s">
        <v>10</v>
      </c>
      <c r="G48" s="12"/>
      <c r="H48" s="12"/>
      <c r="I48" s="167">
        <f>SUM('Rozpočet Pol'!G13)</f>
        <v>0</v>
      </c>
      <c r="J48" s="167"/>
    </row>
    <row r="49" spans="1:10" ht="25.5" customHeight="1" x14ac:dyDescent="0.2">
      <c r="A49" s="11"/>
      <c r="B49" s="14" t="s">
        <v>9</v>
      </c>
      <c r="C49" s="168" t="s">
        <v>8</v>
      </c>
      <c r="D49" s="169"/>
      <c r="E49" s="169"/>
      <c r="F49" s="13" t="s">
        <v>3</v>
      </c>
      <c r="G49" s="12"/>
      <c r="H49" s="12"/>
      <c r="I49" s="167">
        <f>SUM('Rozpočet Pol'!G21)</f>
        <v>0</v>
      </c>
      <c r="J49" s="167"/>
    </row>
    <row r="50" spans="1:10" ht="25.5" customHeight="1" x14ac:dyDescent="0.2">
      <c r="A50" s="11"/>
      <c r="B50" s="14" t="s">
        <v>7</v>
      </c>
      <c r="C50" s="168" t="s">
        <v>6</v>
      </c>
      <c r="D50" s="169"/>
      <c r="E50" s="169"/>
      <c r="F50" s="13" t="s">
        <v>3</v>
      </c>
      <c r="G50" s="12"/>
      <c r="H50" s="12"/>
      <c r="I50" s="167">
        <f>SUM('Rozpočet Pol'!G43)</f>
        <v>0</v>
      </c>
      <c r="J50" s="167"/>
    </row>
    <row r="51" spans="1:10" ht="25.5" customHeight="1" x14ac:dyDescent="0.2">
      <c r="A51" s="11"/>
      <c r="B51" s="14" t="s">
        <v>5</v>
      </c>
      <c r="C51" s="168" t="s">
        <v>4</v>
      </c>
      <c r="D51" s="169"/>
      <c r="E51" s="169"/>
      <c r="F51" s="13" t="s">
        <v>3</v>
      </c>
      <c r="G51" s="12"/>
      <c r="H51" s="12"/>
      <c r="I51" s="167">
        <f>SUM('Rozpočet Pol'!G54)</f>
        <v>0</v>
      </c>
      <c r="J51" s="167"/>
    </row>
    <row r="52" spans="1:10" ht="25.5" customHeight="1" x14ac:dyDescent="0.2">
      <c r="A52" s="11"/>
      <c r="B52" s="10" t="s">
        <v>1</v>
      </c>
      <c r="C52" s="171" t="s">
        <v>2</v>
      </c>
      <c r="D52" s="172"/>
      <c r="E52" s="172"/>
      <c r="F52" s="9" t="s">
        <v>1</v>
      </c>
      <c r="G52" s="8"/>
      <c r="H52" s="8"/>
      <c r="I52" s="170">
        <f>SUM('Rozpočet Pol'!G65,'Rozpočet Pol'!G67)</f>
        <v>0</v>
      </c>
      <c r="J52" s="170"/>
    </row>
    <row r="53" spans="1:10" ht="25.5" customHeight="1" x14ac:dyDescent="0.2">
      <c r="A53" s="7"/>
      <c r="B53" s="6" t="s">
        <v>0</v>
      </c>
      <c r="C53" s="6"/>
      <c r="D53" s="5"/>
      <c r="E53" s="5"/>
      <c r="F53" s="4"/>
      <c r="G53" s="3"/>
      <c r="H53" s="3"/>
      <c r="I53" s="173">
        <f>SUM(I47:J52)</f>
        <v>0</v>
      </c>
      <c r="J53" s="173"/>
    </row>
    <row r="54" spans="1:10" x14ac:dyDescent="0.2">
      <c r="F54" s="2"/>
      <c r="G54" s="2"/>
      <c r="H54" s="2"/>
      <c r="I54" s="2"/>
      <c r="J54" s="2"/>
    </row>
    <row r="55" spans="1:10" x14ac:dyDescent="0.2">
      <c r="F55" s="2"/>
      <c r="G55" s="2"/>
      <c r="H55" s="2"/>
      <c r="I55" s="2"/>
      <c r="J55" s="2"/>
    </row>
    <row r="56" spans="1:10" x14ac:dyDescent="0.2">
      <c r="F56" s="2"/>
      <c r="G56" s="2"/>
      <c r="H56" s="2"/>
      <c r="I56" s="2"/>
      <c r="J56" s="2"/>
    </row>
  </sheetData>
  <mergeCells count="53">
    <mergeCell ref="B1:J1"/>
    <mergeCell ref="G26:I26"/>
    <mergeCell ref="G27:I27"/>
    <mergeCell ref="G29:I29"/>
    <mergeCell ref="G25:I25"/>
    <mergeCell ref="I16:J16"/>
    <mergeCell ref="I19:J19"/>
    <mergeCell ref="E21:F21"/>
    <mergeCell ref="G21:H21"/>
    <mergeCell ref="D11:G11"/>
    <mergeCell ref="D2:J2"/>
    <mergeCell ref="E17:F17"/>
    <mergeCell ref="G16:H16"/>
    <mergeCell ref="G17:H17"/>
    <mergeCell ref="G18:H18"/>
    <mergeCell ref="I17:J17"/>
    <mergeCell ref="D3:J3"/>
    <mergeCell ref="C39:E39"/>
    <mergeCell ref="B40:E40"/>
    <mergeCell ref="I46:J46"/>
    <mergeCell ref="I47:J47"/>
    <mergeCell ref="C47:E47"/>
    <mergeCell ref="G28:I28"/>
    <mergeCell ref="G15:H15"/>
    <mergeCell ref="I15:J15"/>
    <mergeCell ref="E16:F16"/>
    <mergeCell ref="G24:I24"/>
    <mergeCell ref="G23:I23"/>
    <mergeCell ref="E19:F19"/>
    <mergeCell ref="E20:F20"/>
    <mergeCell ref="I20:J20"/>
    <mergeCell ref="I21:J21"/>
    <mergeCell ref="D12:G12"/>
    <mergeCell ref="D13:G13"/>
    <mergeCell ref="D34:E34"/>
    <mergeCell ref="D35:E35"/>
    <mergeCell ref="G19:H19"/>
    <mergeCell ref="G20:H20"/>
    <mergeCell ref="G34:I34"/>
    <mergeCell ref="I18:J18"/>
    <mergeCell ref="E18:F18"/>
    <mergeCell ref="E15:F15"/>
    <mergeCell ref="I48:J48"/>
    <mergeCell ref="C48:E48"/>
    <mergeCell ref="I49:J49"/>
    <mergeCell ref="C49:E49"/>
    <mergeCell ref="I50:J50"/>
    <mergeCell ref="C50:E50"/>
    <mergeCell ref="I51:J51"/>
    <mergeCell ref="C51:E51"/>
    <mergeCell ref="I52:J52"/>
    <mergeCell ref="C52:E52"/>
    <mergeCell ref="I53:J53"/>
  </mergeCells>
  <pageMargins left="0.39370078740157483" right="0.19685039370078741" top="0.59055118110236227" bottom="0.39370078740157483" header="0" footer="0.19685039370078741"/>
  <pageSetup paperSize="9" scale="80" orientation="portrait" r:id="rId1"/>
  <headerFooter alignWithMargins="0">
    <oddFooter>&amp;L&amp;9Zpracováno programem &amp;"Arial CE,Tučné"RTS Stavitel +,  © RTS, a.s.&amp;R&amp;9Stránka &amp;P z &amp;N</oddFooter>
  </headerFooter>
  <rowBreaks count="1" manualBreakCount="1">
    <brk id="36" max="9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C323C6-62D1-46B3-B31E-70AAEC74C227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0363BB-6852-4FC5-8CFA-E2CE1D402439}">
  <sheetPr>
    <outlinePr summaryBelow="0"/>
  </sheetPr>
  <dimension ref="A1:BH68"/>
  <sheetViews>
    <sheetView workbookViewId="0">
      <selection activeCell="G67" sqref="G67"/>
    </sheetView>
  </sheetViews>
  <sheetFormatPr defaultRowHeight="12.75" outlineLevelRow="1" x14ac:dyDescent="0.2"/>
  <cols>
    <col min="1" max="1" width="4.28515625" style="1" customWidth="1"/>
    <col min="2" max="2" width="14.42578125" style="158" customWidth="1"/>
    <col min="3" max="3" width="38.28515625" style="158" customWidth="1"/>
    <col min="4" max="4" width="4.5703125" style="1" customWidth="1"/>
    <col min="5" max="5" width="10.5703125" style="1" customWidth="1"/>
    <col min="6" max="6" width="9.85546875" style="1" customWidth="1"/>
    <col min="7" max="7" width="12.7109375" style="1" customWidth="1"/>
    <col min="8" max="21" width="0" style="1" hidden="1" customWidth="1"/>
    <col min="22" max="28" width="9.140625" style="1"/>
    <col min="29" max="39" width="0" style="1" hidden="1" customWidth="1"/>
    <col min="40" max="52" width="9.140625" style="1"/>
    <col min="53" max="53" width="73.42578125" style="1" customWidth="1"/>
    <col min="54" max="16384" width="9.140625" style="1"/>
  </cols>
  <sheetData>
    <row r="1" spans="1:60" ht="15.75" customHeight="1" x14ac:dyDescent="0.25">
      <c r="A1" s="220" t="s">
        <v>62</v>
      </c>
      <c r="B1" s="220"/>
      <c r="C1" s="220"/>
      <c r="D1" s="220"/>
      <c r="E1" s="220"/>
      <c r="F1" s="220"/>
      <c r="G1" s="220"/>
      <c r="AE1" s="1" t="s">
        <v>63</v>
      </c>
    </row>
    <row r="2" spans="1:60" ht="24.95" customHeight="1" x14ac:dyDescent="0.2">
      <c r="A2" s="121" t="s">
        <v>64</v>
      </c>
      <c r="B2" s="122"/>
      <c r="C2" s="221" t="s">
        <v>21</v>
      </c>
      <c r="D2" s="222"/>
      <c r="E2" s="222"/>
      <c r="F2" s="222"/>
      <c r="G2" s="223"/>
      <c r="AE2" s="1" t="s">
        <v>65</v>
      </c>
    </row>
    <row r="3" spans="1:60" ht="24.95" customHeight="1" x14ac:dyDescent="0.2">
      <c r="A3" s="121" t="s">
        <v>66</v>
      </c>
      <c r="B3" s="122"/>
      <c r="C3" s="221" t="s">
        <v>57</v>
      </c>
      <c r="D3" s="222"/>
      <c r="E3" s="222"/>
      <c r="F3" s="222"/>
      <c r="G3" s="223"/>
      <c r="AE3" s="1" t="s">
        <v>67</v>
      </c>
    </row>
    <row r="4" spans="1:60" ht="24.95" hidden="1" customHeight="1" x14ac:dyDescent="0.2">
      <c r="A4" s="121" t="s">
        <v>68</v>
      </c>
      <c r="B4" s="122"/>
      <c r="C4" s="221"/>
      <c r="D4" s="222"/>
      <c r="E4" s="222"/>
      <c r="F4" s="222"/>
      <c r="G4" s="223"/>
      <c r="AE4" s="1" t="s">
        <v>69</v>
      </c>
    </row>
    <row r="5" spans="1:60" hidden="1" x14ac:dyDescent="0.2">
      <c r="A5" s="123" t="s">
        <v>70</v>
      </c>
      <c r="B5" s="124"/>
      <c r="C5" s="124"/>
      <c r="D5" s="125"/>
      <c r="E5" s="125"/>
      <c r="F5" s="125"/>
      <c r="G5" s="126"/>
      <c r="AE5" s="1" t="s">
        <v>71</v>
      </c>
    </row>
    <row r="7" spans="1:60" ht="38.25" x14ac:dyDescent="0.2">
      <c r="A7" s="127" t="s">
        <v>72</v>
      </c>
      <c r="B7" s="128" t="s">
        <v>73</v>
      </c>
      <c r="C7" s="128" t="s">
        <v>74</v>
      </c>
      <c r="D7" s="127" t="s">
        <v>75</v>
      </c>
      <c r="E7" s="127" t="s">
        <v>76</v>
      </c>
      <c r="F7" s="129" t="s">
        <v>77</v>
      </c>
      <c r="G7" s="127" t="s">
        <v>15</v>
      </c>
      <c r="H7" s="130" t="s">
        <v>78</v>
      </c>
      <c r="I7" s="130" t="s">
        <v>79</v>
      </c>
      <c r="J7" s="130" t="s">
        <v>80</v>
      </c>
      <c r="K7" s="130" t="s">
        <v>81</v>
      </c>
      <c r="L7" s="130" t="s">
        <v>82</v>
      </c>
      <c r="M7" s="130" t="s">
        <v>83</v>
      </c>
      <c r="N7" s="130" t="s">
        <v>84</v>
      </c>
      <c r="O7" s="130" t="s">
        <v>85</v>
      </c>
      <c r="P7" s="130" t="s">
        <v>86</v>
      </c>
      <c r="Q7" s="130" t="s">
        <v>87</v>
      </c>
      <c r="R7" s="130" t="s">
        <v>88</v>
      </c>
      <c r="S7" s="130" t="s">
        <v>89</v>
      </c>
      <c r="T7" s="130" t="s">
        <v>90</v>
      </c>
      <c r="U7" s="130" t="s">
        <v>91</v>
      </c>
    </row>
    <row r="8" spans="1:60" x14ac:dyDescent="0.2">
      <c r="A8" s="131" t="s">
        <v>92</v>
      </c>
      <c r="B8" s="132" t="s">
        <v>14</v>
      </c>
      <c r="C8" s="133" t="s">
        <v>13</v>
      </c>
      <c r="D8" s="134"/>
      <c r="E8" s="135"/>
      <c r="F8" s="136"/>
      <c r="G8" s="136">
        <f>SUMIF(AE9:AE12,"&lt;&gt;NOR",G9:G12)</f>
        <v>0</v>
      </c>
      <c r="H8" s="136"/>
      <c r="I8" s="136">
        <f>SUM(I9:I12)</f>
        <v>4283.0200000000004</v>
      </c>
      <c r="J8" s="136"/>
      <c r="K8" s="136">
        <f>SUM(K9:K12)</f>
        <v>35068.379999999997</v>
      </c>
      <c r="L8" s="136"/>
      <c r="M8" s="136">
        <f>SUM(M9:M12)</f>
        <v>0</v>
      </c>
      <c r="N8" s="134"/>
      <c r="O8" s="134">
        <f>SUM(O9:O12)</f>
        <v>1.0540000000000001E-2</v>
      </c>
      <c r="P8" s="134"/>
      <c r="Q8" s="134">
        <f>SUM(Q9:Q12)</f>
        <v>0</v>
      </c>
      <c r="R8" s="134"/>
      <c r="S8" s="134"/>
      <c r="T8" s="131"/>
      <c r="U8" s="134">
        <f>SUM(U9:U12)</f>
        <v>13</v>
      </c>
      <c r="AE8" s="1" t="s">
        <v>93</v>
      </c>
    </row>
    <row r="9" spans="1:60" outlineLevel="1" x14ac:dyDescent="0.2">
      <c r="A9" s="137">
        <v>1</v>
      </c>
      <c r="B9" s="137" t="s">
        <v>94</v>
      </c>
      <c r="C9" s="138" t="s">
        <v>95</v>
      </c>
      <c r="D9" s="139" t="s">
        <v>96</v>
      </c>
      <c r="E9" s="140">
        <v>6.2</v>
      </c>
      <c r="F9" s="141">
        <v>0</v>
      </c>
      <c r="G9" s="141">
        <f>PRODUCT(E9,F9)</f>
        <v>0</v>
      </c>
      <c r="H9" s="141">
        <v>690.81</v>
      </c>
      <c r="I9" s="141">
        <f>ROUND(E9*H9,2)</f>
        <v>4283.0200000000004</v>
      </c>
      <c r="J9" s="141">
        <v>5656.1900000000005</v>
      </c>
      <c r="K9" s="141">
        <f>ROUND(E9*J9,2)</f>
        <v>35068.379999999997</v>
      </c>
      <c r="L9" s="141">
        <v>21</v>
      </c>
      <c r="M9" s="141">
        <f>G9*(1+L9/100)</f>
        <v>0</v>
      </c>
      <c r="N9" s="139">
        <v>1.6999999999999999E-3</v>
      </c>
      <c r="O9" s="139">
        <f>ROUND(E9*N9,5)</f>
        <v>1.0540000000000001E-2</v>
      </c>
      <c r="P9" s="139">
        <v>0</v>
      </c>
      <c r="Q9" s="139">
        <f>ROUND(E9*P9,5)</f>
        <v>0</v>
      </c>
      <c r="R9" s="139"/>
      <c r="S9" s="139"/>
      <c r="T9" s="142">
        <v>2.097</v>
      </c>
      <c r="U9" s="139">
        <f>ROUND(E9*T9,2)</f>
        <v>13</v>
      </c>
      <c r="V9" s="143"/>
      <c r="W9" s="143"/>
      <c r="X9" s="143"/>
      <c r="Y9" s="143"/>
      <c r="Z9" s="143"/>
      <c r="AA9" s="143"/>
      <c r="AB9" s="143"/>
      <c r="AC9" s="143"/>
      <c r="AD9" s="143"/>
      <c r="AE9" s="143" t="s">
        <v>97</v>
      </c>
      <c r="AF9" s="143"/>
      <c r="AG9" s="143"/>
      <c r="AH9" s="143"/>
      <c r="AI9" s="143"/>
      <c r="AJ9" s="143"/>
      <c r="AK9" s="143"/>
      <c r="AL9" s="143"/>
      <c r="AM9" s="143"/>
      <c r="AN9" s="143"/>
      <c r="AO9" s="143"/>
      <c r="AP9" s="143"/>
      <c r="AQ9" s="143"/>
      <c r="AR9" s="143"/>
      <c r="AS9" s="143"/>
      <c r="AT9" s="143"/>
      <c r="AU9" s="143"/>
      <c r="AV9" s="143"/>
      <c r="AW9" s="143"/>
      <c r="AX9" s="143"/>
      <c r="AY9" s="143"/>
      <c r="AZ9" s="143"/>
      <c r="BA9" s="143"/>
      <c r="BB9" s="143"/>
      <c r="BC9" s="143"/>
      <c r="BD9" s="143"/>
      <c r="BE9" s="143"/>
      <c r="BF9" s="143"/>
      <c r="BG9" s="143"/>
      <c r="BH9" s="143"/>
    </row>
    <row r="10" spans="1:60" outlineLevel="1" x14ac:dyDescent="0.2">
      <c r="A10" s="137"/>
      <c r="B10" s="137"/>
      <c r="C10" s="215" t="s">
        <v>98</v>
      </c>
      <c r="D10" s="216"/>
      <c r="E10" s="217"/>
      <c r="F10" s="218"/>
      <c r="G10" s="219"/>
      <c r="H10" s="141"/>
      <c r="I10" s="141"/>
      <c r="J10" s="141"/>
      <c r="K10" s="141"/>
      <c r="L10" s="141"/>
      <c r="M10" s="141"/>
      <c r="N10" s="139"/>
      <c r="O10" s="139"/>
      <c r="P10" s="139"/>
      <c r="Q10" s="139"/>
      <c r="R10" s="139"/>
      <c r="S10" s="139"/>
      <c r="T10" s="142"/>
      <c r="U10" s="139"/>
      <c r="V10" s="143"/>
      <c r="W10" s="143"/>
      <c r="X10" s="143"/>
      <c r="Y10" s="143"/>
      <c r="Z10" s="143"/>
      <c r="AA10" s="143"/>
      <c r="AB10" s="143"/>
      <c r="AC10" s="143"/>
      <c r="AD10" s="143"/>
      <c r="AE10" s="143" t="s">
        <v>99</v>
      </c>
      <c r="AF10" s="143"/>
      <c r="AG10" s="143"/>
      <c r="AH10" s="143"/>
      <c r="AI10" s="143"/>
      <c r="AJ10" s="143"/>
      <c r="AK10" s="143"/>
      <c r="AL10" s="143"/>
      <c r="AM10" s="143"/>
      <c r="AN10" s="143"/>
      <c r="AO10" s="143"/>
      <c r="AP10" s="143"/>
      <c r="AQ10" s="143"/>
      <c r="AR10" s="143"/>
      <c r="AS10" s="143"/>
      <c r="AT10" s="143"/>
      <c r="AU10" s="143"/>
      <c r="AV10" s="143"/>
      <c r="AW10" s="143"/>
      <c r="AX10" s="143"/>
      <c r="AY10" s="143"/>
      <c r="AZ10" s="143"/>
      <c r="BA10" s="144" t="str">
        <f>C10</f>
        <v>fixace trhlin lokálně kotvy v drážce a do vrtu</v>
      </c>
      <c r="BB10" s="143"/>
      <c r="BC10" s="143"/>
      <c r="BD10" s="143"/>
      <c r="BE10" s="143"/>
      <c r="BF10" s="143"/>
      <c r="BG10" s="143"/>
      <c r="BH10" s="143"/>
    </row>
    <row r="11" spans="1:60" outlineLevel="1" x14ac:dyDescent="0.2">
      <c r="A11" s="137"/>
      <c r="B11" s="137"/>
      <c r="C11" s="215" t="s">
        <v>100</v>
      </c>
      <c r="D11" s="216"/>
      <c r="E11" s="217"/>
      <c r="F11" s="218"/>
      <c r="G11" s="219"/>
      <c r="H11" s="141"/>
      <c r="I11" s="141"/>
      <c r="J11" s="141"/>
      <c r="K11" s="141"/>
      <c r="L11" s="141"/>
      <c r="M11" s="141"/>
      <c r="N11" s="139"/>
      <c r="O11" s="139"/>
      <c r="P11" s="139"/>
      <c r="Q11" s="139"/>
      <c r="R11" s="139"/>
      <c r="S11" s="139"/>
      <c r="T11" s="142"/>
      <c r="U11" s="139"/>
      <c r="V11" s="143"/>
      <c r="W11" s="143"/>
      <c r="X11" s="143"/>
      <c r="Y11" s="143"/>
      <c r="Z11" s="143"/>
      <c r="AA11" s="143"/>
      <c r="AB11" s="143"/>
      <c r="AC11" s="143"/>
      <c r="AD11" s="143"/>
      <c r="AE11" s="143" t="s">
        <v>99</v>
      </c>
      <c r="AF11" s="143"/>
      <c r="AG11" s="143"/>
      <c r="AH11" s="143"/>
      <c r="AI11" s="143"/>
      <c r="AJ11" s="143"/>
      <c r="AK11" s="143"/>
      <c r="AL11" s="143"/>
      <c r="AM11" s="143"/>
      <c r="AN11" s="143"/>
      <c r="AO11" s="143"/>
      <c r="AP11" s="143"/>
      <c r="AQ11" s="143"/>
      <c r="AR11" s="143"/>
      <c r="AS11" s="143"/>
      <c r="AT11" s="143"/>
      <c r="AU11" s="143"/>
      <c r="AV11" s="143"/>
      <c r="AW11" s="143"/>
      <c r="AX11" s="143"/>
      <c r="AY11" s="143"/>
      <c r="AZ11" s="143"/>
      <c r="BA11" s="144" t="str">
        <f>C11</f>
        <v>zednické zapravení</v>
      </c>
      <c r="BB11" s="143"/>
      <c r="BC11" s="143"/>
      <c r="BD11" s="143"/>
      <c r="BE11" s="143"/>
      <c r="BF11" s="143"/>
      <c r="BG11" s="143"/>
      <c r="BH11" s="143"/>
    </row>
    <row r="12" spans="1:60" outlineLevel="1" x14ac:dyDescent="0.2">
      <c r="A12" s="137"/>
      <c r="B12" s="137"/>
      <c r="C12" s="215" t="s">
        <v>101</v>
      </c>
      <c r="D12" s="216"/>
      <c r="E12" s="217"/>
      <c r="F12" s="218"/>
      <c r="G12" s="219"/>
      <c r="H12" s="141"/>
      <c r="I12" s="141"/>
      <c r="J12" s="141"/>
      <c r="K12" s="141"/>
      <c r="L12" s="141"/>
      <c r="M12" s="141"/>
      <c r="N12" s="139"/>
      <c r="O12" s="139"/>
      <c r="P12" s="139"/>
      <c r="Q12" s="139"/>
      <c r="R12" s="139"/>
      <c r="S12" s="139"/>
      <c r="T12" s="142"/>
      <c r="U12" s="139"/>
      <c r="V12" s="143"/>
      <c r="W12" s="143"/>
      <c r="X12" s="143"/>
      <c r="Y12" s="143"/>
      <c r="Z12" s="143"/>
      <c r="AA12" s="143"/>
      <c r="AB12" s="143"/>
      <c r="AC12" s="143"/>
      <c r="AD12" s="143"/>
      <c r="AE12" s="143" t="s">
        <v>99</v>
      </c>
      <c r="AF12" s="143"/>
      <c r="AG12" s="143"/>
      <c r="AH12" s="143"/>
      <c r="AI12" s="143"/>
      <c r="AJ12" s="143"/>
      <c r="AK12" s="143"/>
      <c r="AL12" s="143"/>
      <c r="AM12" s="143"/>
      <c r="AN12" s="143"/>
      <c r="AO12" s="143"/>
      <c r="AP12" s="143"/>
      <c r="AQ12" s="143"/>
      <c r="AR12" s="143"/>
      <c r="AS12" s="143"/>
      <c r="AT12" s="143"/>
      <c r="AU12" s="143"/>
      <c r="AV12" s="143"/>
      <c r="AW12" s="143"/>
      <c r="AX12" s="143"/>
      <c r="AY12" s="143"/>
      <c r="AZ12" s="143"/>
      <c r="BA12" s="144" t="str">
        <f>C12</f>
        <v>přesun hmot, odvoz suti</v>
      </c>
      <c r="BB12" s="143"/>
      <c r="BC12" s="143"/>
      <c r="BD12" s="143"/>
      <c r="BE12" s="143"/>
      <c r="BF12" s="143"/>
      <c r="BG12" s="143"/>
      <c r="BH12" s="143"/>
    </row>
    <row r="13" spans="1:60" x14ac:dyDescent="0.2">
      <c r="A13" s="145" t="s">
        <v>92</v>
      </c>
      <c r="B13" s="145" t="s">
        <v>12</v>
      </c>
      <c r="C13" s="146" t="s">
        <v>11</v>
      </c>
      <c r="D13" s="147"/>
      <c r="E13" s="148"/>
      <c r="F13" s="149"/>
      <c r="G13" s="149">
        <f>SUMIF(AE14:AE20,"&lt;&gt;NOR",G14:G20)</f>
        <v>0</v>
      </c>
      <c r="H13" s="149"/>
      <c r="I13" s="149">
        <f>SUM(I14:I20)</f>
        <v>0</v>
      </c>
      <c r="J13" s="149"/>
      <c r="K13" s="149">
        <f>SUM(K14:K20)</f>
        <v>42842.36</v>
      </c>
      <c r="L13" s="149"/>
      <c r="M13" s="149">
        <f>SUM(M14:M20)</f>
        <v>0</v>
      </c>
      <c r="N13" s="147"/>
      <c r="O13" s="147">
        <f>SUM(O14:O20)</f>
        <v>0</v>
      </c>
      <c r="P13" s="147"/>
      <c r="Q13" s="147">
        <f>SUM(Q14:Q20)</f>
        <v>0</v>
      </c>
      <c r="R13" s="147"/>
      <c r="S13" s="147"/>
      <c r="T13" s="150"/>
      <c r="U13" s="147">
        <f>SUM(U14:U20)</f>
        <v>20.380000000000003</v>
      </c>
      <c r="AE13" s="1" t="s">
        <v>93</v>
      </c>
    </row>
    <row r="14" spans="1:60" outlineLevel="1" x14ac:dyDescent="0.2">
      <c r="A14" s="137">
        <v>2</v>
      </c>
      <c r="B14" s="137" t="s">
        <v>102</v>
      </c>
      <c r="C14" s="138" t="s">
        <v>103</v>
      </c>
      <c r="D14" s="139" t="s">
        <v>104</v>
      </c>
      <c r="E14" s="140">
        <v>5.2</v>
      </c>
      <c r="F14" s="141">
        <v>0</v>
      </c>
      <c r="G14" s="141">
        <f>PRODUCT(E14,F14)</f>
        <v>0</v>
      </c>
      <c r="H14" s="141">
        <v>0</v>
      </c>
      <c r="I14" s="141">
        <f t="shared" ref="I14:I20" si="0">ROUND(E14*H14,2)</f>
        <v>0</v>
      </c>
      <c r="J14" s="141">
        <v>949</v>
      </c>
      <c r="K14" s="141">
        <f t="shared" ref="K14:K20" si="1">ROUND(E14*J14,2)</f>
        <v>4934.8</v>
      </c>
      <c r="L14" s="141">
        <v>21</v>
      </c>
      <c r="M14" s="141">
        <f t="shared" ref="M14:M20" si="2">G14*(1+L14/100)</f>
        <v>0</v>
      </c>
      <c r="N14" s="139">
        <v>0</v>
      </c>
      <c r="O14" s="139">
        <f t="shared" ref="O14:O20" si="3">ROUND(E14*N14,5)</f>
        <v>0</v>
      </c>
      <c r="P14" s="139">
        <v>0</v>
      </c>
      <c r="Q14" s="139">
        <f t="shared" ref="Q14:Q20" si="4">ROUND(E14*P14,5)</f>
        <v>0</v>
      </c>
      <c r="R14" s="139"/>
      <c r="S14" s="139"/>
      <c r="T14" s="142">
        <v>2.0670000000000002</v>
      </c>
      <c r="U14" s="139">
        <f t="shared" ref="U14:U20" si="5">ROUND(E14*T14,2)</f>
        <v>10.75</v>
      </c>
      <c r="V14" s="143"/>
      <c r="W14" s="143"/>
      <c r="X14" s="143"/>
      <c r="Y14" s="143"/>
      <c r="Z14" s="143"/>
      <c r="AA14" s="143"/>
      <c r="AB14" s="143"/>
      <c r="AC14" s="143"/>
      <c r="AD14" s="143"/>
      <c r="AE14" s="143" t="s">
        <v>97</v>
      </c>
      <c r="AF14" s="143"/>
      <c r="AG14" s="143"/>
      <c r="AH14" s="143"/>
      <c r="AI14" s="143"/>
      <c r="AJ14" s="143"/>
      <c r="AK14" s="143"/>
      <c r="AL14" s="143"/>
      <c r="AM14" s="143"/>
      <c r="AN14" s="143"/>
      <c r="AO14" s="143"/>
      <c r="AP14" s="143"/>
      <c r="AQ14" s="143"/>
      <c r="AR14" s="143"/>
      <c r="AS14" s="143"/>
      <c r="AT14" s="143"/>
      <c r="AU14" s="143"/>
      <c r="AV14" s="143"/>
      <c r="AW14" s="143"/>
      <c r="AX14" s="143"/>
      <c r="AY14" s="143"/>
      <c r="AZ14" s="143"/>
      <c r="BA14" s="143"/>
      <c r="BB14" s="143"/>
      <c r="BC14" s="143"/>
      <c r="BD14" s="143"/>
      <c r="BE14" s="143"/>
      <c r="BF14" s="143"/>
      <c r="BG14" s="143"/>
      <c r="BH14" s="143"/>
    </row>
    <row r="15" spans="1:60" outlineLevel="1" x14ac:dyDescent="0.2">
      <c r="A15" s="137">
        <v>3</v>
      </c>
      <c r="B15" s="137" t="s">
        <v>105</v>
      </c>
      <c r="C15" s="138" t="s">
        <v>106</v>
      </c>
      <c r="D15" s="139" t="s">
        <v>104</v>
      </c>
      <c r="E15" s="140">
        <v>5.2</v>
      </c>
      <c r="F15" s="141">
        <v>0</v>
      </c>
      <c r="G15" s="141">
        <f t="shared" ref="G15:G20" si="6">PRODUCT(E15,F15)</f>
        <v>0</v>
      </c>
      <c r="H15" s="141">
        <v>0</v>
      </c>
      <c r="I15" s="141">
        <f t="shared" si="0"/>
        <v>0</v>
      </c>
      <c r="J15" s="141">
        <v>432.5</v>
      </c>
      <c r="K15" s="141">
        <f t="shared" si="1"/>
        <v>2249</v>
      </c>
      <c r="L15" s="141">
        <v>21</v>
      </c>
      <c r="M15" s="141">
        <f t="shared" si="2"/>
        <v>0</v>
      </c>
      <c r="N15" s="139">
        <v>0</v>
      </c>
      <c r="O15" s="139">
        <f t="shared" si="3"/>
        <v>0</v>
      </c>
      <c r="P15" s="139">
        <v>0</v>
      </c>
      <c r="Q15" s="139">
        <f t="shared" si="4"/>
        <v>0</v>
      </c>
      <c r="R15" s="139"/>
      <c r="S15" s="139"/>
      <c r="T15" s="142">
        <v>0.94199999999999995</v>
      </c>
      <c r="U15" s="139">
        <f t="shared" si="5"/>
        <v>4.9000000000000004</v>
      </c>
      <c r="V15" s="143"/>
      <c r="W15" s="143"/>
      <c r="X15" s="143"/>
      <c r="Y15" s="143"/>
      <c r="Z15" s="143"/>
      <c r="AA15" s="143"/>
      <c r="AB15" s="143"/>
      <c r="AC15" s="143"/>
      <c r="AD15" s="143"/>
      <c r="AE15" s="143" t="s">
        <v>97</v>
      </c>
      <c r="AF15" s="143"/>
      <c r="AG15" s="143"/>
      <c r="AH15" s="143"/>
      <c r="AI15" s="143"/>
      <c r="AJ15" s="143"/>
      <c r="AK15" s="143"/>
      <c r="AL15" s="143"/>
      <c r="AM15" s="143"/>
      <c r="AN15" s="143"/>
      <c r="AO15" s="143"/>
      <c r="AP15" s="143"/>
      <c r="AQ15" s="143"/>
      <c r="AR15" s="143"/>
      <c r="AS15" s="143"/>
      <c r="AT15" s="143"/>
      <c r="AU15" s="143"/>
      <c r="AV15" s="143"/>
      <c r="AW15" s="143"/>
      <c r="AX15" s="143"/>
      <c r="AY15" s="143"/>
      <c r="AZ15" s="143"/>
      <c r="BA15" s="143"/>
      <c r="BB15" s="143"/>
      <c r="BC15" s="143"/>
      <c r="BD15" s="143"/>
      <c r="BE15" s="143"/>
      <c r="BF15" s="143"/>
      <c r="BG15" s="143"/>
      <c r="BH15" s="143"/>
    </row>
    <row r="16" spans="1:60" outlineLevel="1" x14ac:dyDescent="0.2">
      <c r="A16" s="137">
        <v>4</v>
      </c>
      <c r="B16" s="137" t="s">
        <v>107</v>
      </c>
      <c r="C16" s="138" t="s">
        <v>108</v>
      </c>
      <c r="D16" s="139" t="s">
        <v>104</v>
      </c>
      <c r="E16" s="140">
        <v>20.8</v>
      </c>
      <c r="F16" s="141">
        <v>0</v>
      </c>
      <c r="G16" s="141">
        <f t="shared" si="6"/>
        <v>0</v>
      </c>
      <c r="H16" s="141">
        <v>0</v>
      </c>
      <c r="I16" s="141">
        <f t="shared" si="0"/>
        <v>0</v>
      </c>
      <c r="J16" s="141">
        <v>48.2</v>
      </c>
      <c r="K16" s="141">
        <f t="shared" si="1"/>
        <v>1002.56</v>
      </c>
      <c r="L16" s="141">
        <v>21</v>
      </c>
      <c r="M16" s="141">
        <f t="shared" si="2"/>
        <v>0</v>
      </c>
      <c r="N16" s="139">
        <v>0</v>
      </c>
      <c r="O16" s="139">
        <f t="shared" si="3"/>
        <v>0</v>
      </c>
      <c r="P16" s="139">
        <v>0</v>
      </c>
      <c r="Q16" s="139">
        <f t="shared" si="4"/>
        <v>0</v>
      </c>
      <c r="R16" s="139"/>
      <c r="S16" s="139"/>
      <c r="T16" s="142">
        <v>0.105</v>
      </c>
      <c r="U16" s="139">
        <f t="shared" si="5"/>
        <v>2.1800000000000002</v>
      </c>
      <c r="V16" s="143"/>
      <c r="W16" s="143"/>
      <c r="X16" s="143"/>
      <c r="Y16" s="143"/>
      <c r="Z16" s="143"/>
      <c r="AA16" s="143"/>
      <c r="AB16" s="143"/>
      <c r="AC16" s="143"/>
      <c r="AD16" s="143"/>
      <c r="AE16" s="143" t="s">
        <v>97</v>
      </c>
      <c r="AF16" s="143"/>
      <c r="AG16" s="143"/>
      <c r="AH16" s="143"/>
      <c r="AI16" s="143"/>
      <c r="AJ16" s="143"/>
      <c r="AK16" s="143"/>
      <c r="AL16" s="143"/>
      <c r="AM16" s="143"/>
      <c r="AN16" s="143"/>
      <c r="AO16" s="143"/>
      <c r="AP16" s="143"/>
      <c r="AQ16" s="143"/>
      <c r="AR16" s="143"/>
      <c r="AS16" s="143"/>
      <c r="AT16" s="143"/>
      <c r="AU16" s="143"/>
      <c r="AV16" s="143"/>
      <c r="AW16" s="143"/>
      <c r="AX16" s="143"/>
      <c r="AY16" s="143"/>
      <c r="AZ16" s="143"/>
      <c r="BA16" s="143"/>
      <c r="BB16" s="143"/>
      <c r="BC16" s="143"/>
      <c r="BD16" s="143"/>
      <c r="BE16" s="143"/>
      <c r="BF16" s="143"/>
      <c r="BG16" s="143"/>
      <c r="BH16" s="143"/>
    </row>
    <row r="17" spans="1:60" outlineLevel="1" x14ac:dyDescent="0.2">
      <c r="A17" s="137">
        <v>5</v>
      </c>
      <c r="B17" s="137" t="s">
        <v>109</v>
      </c>
      <c r="C17" s="138" t="s">
        <v>110</v>
      </c>
      <c r="D17" s="139" t="s">
        <v>104</v>
      </c>
      <c r="E17" s="140">
        <v>5.2</v>
      </c>
      <c r="F17" s="141">
        <v>0</v>
      </c>
      <c r="G17" s="141">
        <f t="shared" si="6"/>
        <v>0</v>
      </c>
      <c r="H17" s="141">
        <v>0</v>
      </c>
      <c r="I17" s="141">
        <f t="shared" si="0"/>
        <v>0</v>
      </c>
      <c r="J17" s="141">
        <v>301</v>
      </c>
      <c r="K17" s="141">
        <f t="shared" si="1"/>
        <v>1565.2</v>
      </c>
      <c r="L17" s="141">
        <v>21</v>
      </c>
      <c r="M17" s="141">
        <f t="shared" si="2"/>
        <v>0</v>
      </c>
      <c r="N17" s="139">
        <v>0</v>
      </c>
      <c r="O17" s="139">
        <f t="shared" si="3"/>
        <v>0</v>
      </c>
      <c r="P17" s="139">
        <v>0</v>
      </c>
      <c r="Q17" s="139">
        <f t="shared" si="4"/>
        <v>0</v>
      </c>
      <c r="R17" s="139"/>
      <c r="S17" s="139"/>
      <c r="T17" s="142">
        <v>0.49</v>
      </c>
      <c r="U17" s="139">
        <f t="shared" si="5"/>
        <v>2.5499999999999998</v>
      </c>
      <c r="V17" s="143"/>
      <c r="W17" s="143"/>
      <c r="X17" s="143"/>
      <c r="Y17" s="143"/>
      <c r="Z17" s="143"/>
      <c r="AA17" s="143"/>
      <c r="AB17" s="143"/>
      <c r="AC17" s="143"/>
      <c r="AD17" s="143"/>
      <c r="AE17" s="143" t="s">
        <v>97</v>
      </c>
      <c r="AF17" s="143"/>
      <c r="AG17" s="143"/>
      <c r="AH17" s="143"/>
      <c r="AI17" s="143"/>
      <c r="AJ17" s="143"/>
      <c r="AK17" s="143"/>
      <c r="AL17" s="143"/>
      <c r="AM17" s="143"/>
      <c r="AN17" s="143"/>
      <c r="AO17" s="143"/>
      <c r="AP17" s="143"/>
      <c r="AQ17" s="143"/>
      <c r="AR17" s="143"/>
      <c r="AS17" s="143"/>
      <c r="AT17" s="143"/>
      <c r="AU17" s="143"/>
      <c r="AV17" s="143"/>
      <c r="AW17" s="143"/>
      <c r="AX17" s="143"/>
      <c r="AY17" s="143"/>
      <c r="AZ17" s="143"/>
      <c r="BA17" s="143"/>
      <c r="BB17" s="143"/>
      <c r="BC17" s="143"/>
      <c r="BD17" s="143"/>
      <c r="BE17" s="143"/>
      <c r="BF17" s="143"/>
      <c r="BG17" s="143"/>
      <c r="BH17" s="143"/>
    </row>
    <row r="18" spans="1:60" outlineLevel="1" x14ac:dyDescent="0.2">
      <c r="A18" s="137">
        <v>6</v>
      </c>
      <c r="B18" s="137" t="s">
        <v>111</v>
      </c>
      <c r="C18" s="138" t="s">
        <v>112</v>
      </c>
      <c r="D18" s="139" t="s">
        <v>104</v>
      </c>
      <c r="E18" s="140">
        <v>52</v>
      </c>
      <c r="F18" s="141">
        <v>0</v>
      </c>
      <c r="G18" s="141">
        <f t="shared" si="6"/>
        <v>0</v>
      </c>
      <c r="H18" s="141">
        <v>0</v>
      </c>
      <c r="I18" s="141">
        <f t="shared" si="0"/>
        <v>0</v>
      </c>
      <c r="J18" s="141">
        <v>26.4</v>
      </c>
      <c r="K18" s="141">
        <f t="shared" si="1"/>
        <v>1372.8</v>
      </c>
      <c r="L18" s="141">
        <v>21</v>
      </c>
      <c r="M18" s="141">
        <f t="shared" si="2"/>
        <v>0</v>
      </c>
      <c r="N18" s="139">
        <v>0</v>
      </c>
      <c r="O18" s="139">
        <f t="shared" si="3"/>
        <v>0</v>
      </c>
      <c r="P18" s="139">
        <v>0</v>
      </c>
      <c r="Q18" s="139">
        <f t="shared" si="4"/>
        <v>0</v>
      </c>
      <c r="R18" s="139"/>
      <c r="S18" s="139"/>
      <c r="T18" s="142">
        <v>0</v>
      </c>
      <c r="U18" s="139">
        <f t="shared" si="5"/>
        <v>0</v>
      </c>
      <c r="V18" s="143"/>
      <c r="W18" s="143"/>
      <c r="X18" s="143"/>
      <c r="Y18" s="143"/>
      <c r="Z18" s="143"/>
      <c r="AA18" s="143"/>
      <c r="AB18" s="143"/>
      <c r="AC18" s="143"/>
      <c r="AD18" s="143"/>
      <c r="AE18" s="143" t="s">
        <v>97</v>
      </c>
      <c r="AF18" s="143"/>
      <c r="AG18" s="143"/>
      <c r="AH18" s="143"/>
      <c r="AI18" s="143"/>
      <c r="AJ18" s="143"/>
      <c r="AK18" s="143"/>
      <c r="AL18" s="143"/>
      <c r="AM18" s="143"/>
      <c r="AN18" s="143"/>
      <c r="AO18" s="143"/>
      <c r="AP18" s="143"/>
      <c r="AQ18" s="143"/>
      <c r="AR18" s="143"/>
      <c r="AS18" s="143"/>
      <c r="AT18" s="143"/>
      <c r="AU18" s="143"/>
      <c r="AV18" s="143"/>
      <c r="AW18" s="143"/>
      <c r="AX18" s="143"/>
      <c r="AY18" s="143"/>
      <c r="AZ18" s="143"/>
      <c r="BA18" s="143"/>
      <c r="BB18" s="143"/>
      <c r="BC18" s="143"/>
      <c r="BD18" s="143"/>
      <c r="BE18" s="143"/>
      <c r="BF18" s="143"/>
      <c r="BG18" s="143"/>
      <c r="BH18" s="143"/>
    </row>
    <row r="19" spans="1:60" outlineLevel="1" x14ac:dyDescent="0.2">
      <c r="A19" s="137">
        <v>7</v>
      </c>
      <c r="B19" s="137" t="s">
        <v>113</v>
      </c>
      <c r="C19" s="138" t="s">
        <v>114</v>
      </c>
      <c r="D19" s="139" t="s">
        <v>115</v>
      </c>
      <c r="E19" s="140">
        <v>4</v>
      </c>
      <c r="F19" s="141">
        <v>0</v>
      </c>
      <c r="G19" s="141">
        <f t="shared" si="6"/>
        <v>0</v>
      </c>
      <c r="H19" s="141">
        <v>0</v>
      </c>
      <c r="I19" s="141">
        <f t="shared" si="0"/>
        <v>0</v>
      </c>
      <c r="J19" s="141">
        <v>51.5</v>
      </c>
      <c r="K19" s="141">
        <f t="shared" si="1"/>
        <v>206</v>
      </c>
      <c r="L19" s="141">
        <v>21</v>
      </c>
      <c r="M19" s="141">
        <f t="shared" si="2"/>
        <v>0</v>
      </c>
      <c r="N19" s="139">
        <v>0</v>
      </c>
      <c r="O19" s="139">
        <f t="shared" si="3"/>
        <v>0</v>
      </c>
      <c r="P19" s="139">
        <v>0</v>
      </c>
      <c r="Q19" s="139">
        <f t="shared" si="4"/>
        <v>0</v>
      </c>
      <c r="R19" s="139"/>
      <c r="S19" s="139"/>
      <c r="T19" s="142">
        <v>0</v>
      </c>
      <c r="U19" s="139">
        <f t="shared" si="5"/>
        <v>0</v>
      </c>
      <c r="V19" s="143"/>
      <c r="W19" s="143"/>
      <c r="X19" s="143"/>
      <c r="Y19" s="143"/>
      <c r="Z19" s="143"/>
      <c r="AA19" s="143"/>
      <c r="AB19" s="143"/>
      <c r="AC19" s="143"/>
      <c r="AD19" s="143"/>
      <c r="AE19" s="143" t="s">
        <v>97</v>
      </c>
      <c r="AF19" s="143"/>
      <c r="AG19" s="143"/>
      <c r="AH19" s="143"/>
      <c r="AI19" s="143"/>
      <c r="AJ19" s="143"/>
      <c r="AK19" s="143"/>
      <c r="AL19" s="143"/>
      <c r="AM19" s="143"/>
      <c r="AN19" s="143"/>
      <c r="AO19" s="143"/>
      <c r="AP19" s="143"/>
      <c r="AQ19" s="143"/>
      <c r="AR19" s="143"/>
      <c r="AS19" s="143"/>
      <c r="AT19" s="143"/>
      <c r="AU19" s="143"/>
      <c r="AV19" s="143"/>
      <c r="AW19" s="143"/>
      <c r="AX19" s="143"/>
      <c r="AY19" s="143"/>
      <c r="AZ19" s="143"/>
      <c r="BA19" s="143"/>
      <c r="BB19" s="143"/>
      <c r="BC19" s="143"/>
      <c r="BD19" s="143"/>
      <c r="BE19" s="143"/>
      <c r="BF19" s="143"/>
      <c r="BG19" s="143"/>
      <c r="BH19" s="143"/>
    </row>
    <row r="20" spans="1:60" ht="22.5" outlineLevel="1" x14ac:dyDescent="0.2">
      <c r="A20" s="137">
        <v>8</v>
      </c>
      <c r="B20" s="137" t="s">
        <v>116</v>
      </c>
      <c r="C20" s="138" t="s">
        <v>117</v>
      </c>
      <c r="D20" s="139" t="s">
        <v>104</v>
      </c>
      <c r="E20" s="140">
        <v>5.2</v>
      </c>
      <c r="F20" s="141">
        <v>0</v>
      </c>
      <c r="G20" s="141">
        <f t="shared" si="6"/>
        <v>0</v>
      </c>
      <c r="H20" s="141">
        <v>0</v>
      </c>
      <c r="I20" s="141">
        <f t="shared" si="0"/>
        <v>0</v>
      </c>
      <c r="J20" s="141">
        <v>6060</v>
      </c>
      <c r="K20" s="141">
        <f t="shared" si="1"/>
        <v>31512</v>
      </c>
      <c r="L20" s="141">
        <v>21</v>
      </c>
      <c r="M20" s="141">
        <f t="shared" si="2"/>
        <v>0</v>
      </c>
      <c r="N20" s="139">
        <v>0</v>
      </c>
      <c r="O20" s="139">
        <f t="shared" si="3"/>
        <v>0</v>
      </c>
      <c r="P20" s="139">
        <v>0</v>
      </c>
      <c r="Q20" s="139">
        <f t="shared" si="4"/>
        <v>0</v>
      </c>
      <c r="R20" s="139"/>
      <c r="S20" s="139"/>
      <c r="T20" s="142">
        <v>0</v>
      </c>
      <c r="U20" s="139">
        <f t="shared" si="5"/>
        <v>0</v>
      </c>
      <c r="V20" s="143"/>
      <c r="W20" s="143"/>
      <c r="X20" s="143"/>
      <c r="Y20" s="143"/>
      <c r="Z20" s="143"/>
      <c r="AA20" s="143"/>
      <c r="AB20" s="143"/>
      <c r="AC20" s="143"/>
      <c r="AD20" s="143"/>
      <c r="AE20" s="143" t="s">
        <v>97</v>
      </c>
      <c r="AF20" s="143"/>
      <c r="AG20" s="143"/>
      <c r="AH20" s="143"/>
      <c r="AI20" s="143"/>
      <c r="AJ20" s="143"/>
      <c r="AK20" s="143"/>
      <c r="AL20" s="143"/>
      <c r="AM20" s="143"/>
      <c r="AN20" s="143"/>
      <c r="AO20" s="143"/>
      <c r="AP20" s="143"/>
      <c r="AQ20" s="143"/>
      <c r="AR20" s="143"/>
      <c r="AS20" s="143"/>
      <c r="AT20" s="143"/>
      <c r="AU20" s="143"/>
      <c r="AV20" s="143"/>
      <c r="AW20" s="143"/>
      <c r="AX20" s="143"/>
      <c r="AY20" s="143"/>
      <c r="AZ20" s="143"/>
      <c r="BA20" s="143"/>
      <c r="BB20" s="143"/>
      <c r="BC20" s="143"/>
      <c r="BD20" s="143"/>
      <c r="BE20" s="143"/>
      <c r="BF20" s="143"/>
      <c r="BG20" s="143"/>
      <c r="BH20" s="143"/>
    </row>
    <row r="21" spans="1:60" x14ac:dyDescent="0.2">
      <c r="A21" s="145" t="s">
        <v>92</v>
      </c>
      <c r="B21" s="145" t="s">
        <v>9</v>
      </c>
      <c r="C21" s="146" t="s">
        <v>8</v>
      </c>
      <c r="D21" s="147"/>
      <c r="E21" s="148"/>
      <c r="F21" s="149"/>
      <c r="G21" s="149">
        <f>SUMIF(AE22:AE42,"&lt;&gt;NOR",G22:G42)</f>
        <v>0</v>
      </c>
      <c r="H21" s="149"/>
      <c r="I21" s="149">
        <f>SUM(I22:I42)</f>
        <v>393804.04</v>
      </c>
      <c r="J21" s="149"/>
      <c r="K21" s="149">
        <f>SUM(K22:K42)</f>
        <v>264263.3</v>
      </c>
      <c r="L21" s="149"/>
      <c r="M21" s="149">
        <f>SUM(M22:M42)</f>
        <v>0</v>
      </c>
      <c r="N21" s="147"/>
      <c r="O21" s="147">
        <f>SUM(O22:O42)</f>
        <v>2.7421100000000003</v>
      </c>
      <c r="P21" s="147"/>
      <c r="Q21" s="147">
        <f>SUM(Q22:Q42)</f>
        <v>1.4178500000000001</v>
      </c>
      <c r="R21" s="147"/>
      <c r="S21" s="147"/>
      <c r="T21" s="150"/>
      <c r="U21" s="147">
        <f>SUM(U22:U42)</f>
        <v>387.78999999999996</v>
      </c>
      <c r="AE21" s="1" t="s">
        <v>93</v>
      </c>
    </row>
    <row r="22" spans="1:60" outlineLevel="1" x14ac:dyDescent="0.2">
      <c r="A22" s="137">
        <v>9</v>
      </c>
      <c r="B22" s="137" t="s">
        <v>118</v>
      </c>
      <c r="C22" s="138" t="s">
        <v>119</v>
      </c>
      <c r="D22" s="139" t="s">
        <v>120</v>
      </c>
      <c r="E22" s="140">
        <v>240</v>
      </c>
      <c r="F22" s="141">
        <v>0</v>
      </c>
      <c r="G22" s="141">
        <f>PRODUCT(E22,F22)</f>
        <v>0</v>
      </c>
      <c r="H22" s="141">
        <v>0</v>
      </c>
      <c r="I22" s="141">
        <f t="shared" ref="I22:I42" si="7">ROUND(E22*H22,2)</f>
        <v>0</v>
      </c>
      <c r="J22" s="141">
        <v>128</v>
      </c>
      <c r="K22" s="141">
        <f t="shared" ref="K22:K42" si="8">ROUND(E22*J22,2)</f>
        <v>30720</v>
      </c>
      <c r="L22" s="141">
        <v>21</v>
      </c>
      <c r="M22" s="141">
        <f t="shared" ref="M22:M42" si="9">G22*(1+L22/100)</f>
        <v>0</v>
      </c>
      <c r="N22" s="139">
        <v>0</v>
      </c>
      <c r="O22" s="139">
        <f t="shared" ref="O22:O42" si="10">ROUND(E22*N22,5)</f>
        <v>0</v>
      </c>
      <c r="P22" s="139">
        <v>3.5000000000000001E-3</v>
      </c>
      <c r="Q22" s="139">
        <f t="shared" ref="Q22:Q42" si="11">ROUND(E22*P22,5)</f>
        <v>0.84</v>
      </c>
      <c r="R22" s="139"/>
      <c r="S22" s="139"/>
      <c r="T22" s="142">
        <v>0.255</v>
      </c>
      <c r="U22" s="139">
        <f t="shared" ref="U22:U42" si="12">ROUND(E22*T22,2)</f>
        <v>61.2</v>
      </c>
      <c r="V22" s="143"/>
      <c r="W22" s="143"/>
      <c r="X22" s="143"/>
      <c r="Y22" s="143"/>
      <c r="Z22" s="143"/>
      <c r="AA22" s="143"/>
      <c r="AB22" s="143"/>
      <c r="AC22" s="143"/>
      <c r="AD22" s="143"/>
      <c r="AE22" s="143" t="s">
        <v>97</v>
      </c>
      <c r="AF22" s="143"/>
      <c r="AG22" s="143"/>
      <c r="AH22" s="143"/>
      <c r="AI22" s="143"/>
      <c r="AJ22" s="143"/>
      <c r="AK22" s="143"/>
      <c r="AL22" s="143"/>
      <c r="AM22" s="143"/>
      <c r="AN22" s="143"/>
      <c r="AO22" s="143"/>
      <c r="AP22" s="143"/>
      <c r="AQ22" s="143"/>
      <c r="AR22" s="143"/>
      <c r="AS22" s="143"/>
      <c r="AT22" s="143"/>
      <c r="AU22" s="143"/>
      <c r="AV22" s="143"/>
      <c r="AW22" s="143"/>
      <c r="AX22" s="143"/>
      <c r="AY22" s="143"/>
      <c r="AZ22" s="143"/>
      <c r="BA22" s="143"/>
      <c r="BB22" s="143"/>
      <c r="BC22" s="143"/>
      <c r="BD22" s="143"/>
      <c r="BE22" s="143"/>
      <c r="BF22" s="143"/>
      <c r="BG22" s="143"/>
      <c r="BH22" s="143"/>
    </row>
    <row r="23" spans="1:60" outlineLevel="1" x14ac:dyDescent="0.2">
      <c r="A23" s="137">
        <v>10</v>
      </c>
      <c r="B23" s="137" t="s">
        <v>198</v>
      </c>
      <c r="C23" s="138" t="s">
        <v>199</v>
      </c>
      <c r="D23" s="139" t="s">
        <v>120</v>
      </c>
      <c r="E23" s="140">
        <v>30</v>
      </c>
      <c r="F23" s="141">
        <v>0</v>
      </c>
      <c r="G23" s="141">
        <f>PRODUCT(E23,F23)</f>
        <v>0</v>
      </c>
      <c r="H23" s="141"/>
      <c r="I23" s="141"/>
      <c r="J23" s="141"/>
      <c r="K23" s="141"/>
      <c r="L23" s="141"/>
      <c r="M23" s="141"/>
      <c r="N23" s="139"/>
      <c r="O23" s="139"/>
      <c r="P23" s="139"/>
      <c r="Q23" s="139"/>
      <c r="R23" s="139"/>
      <c r="S23" s="139"/>
      <c r="T23" s="142"/>
      <c r="U23" s="139"/>
      <c r="V23" s="143"/>
      <c r="W23" s="143"/>
      <c r="X23" s="143"/>
      <c r="Y23" s="143"/>
      <c r="Z23" s="143"/>
      <c r="AA23" s="143"/>
      <c r="AB23" s="143"/>
      <c r="AC23" s="143"/>
      <c r="AD23" s="143"/>
      <c r="AE23" s="143"/>
      <c r="AF23" s="143"/>
      <c r="AG23" s="143"/>
      <c r="AH23" s="143"/>
      <c r="AI23" s="143"/>
      <c r="AJ23" s="143"/>
      <c r="AK23" s="143"/>
      <c r="AL23" s="143"/>
      <c r="AM23" s="143"/>
      <c r="AN23" s="143"/>
      <c r="AO23" s="143"/>
      <c r="AP23" s="143"/>
      <c r="AQ23" s="143"/>
      <c r="AR23" s="143"/>
      <c r="AS23" s="143"/>
      <c r="AT23" s="143"/>
      <c r="AU23" s="143"/>
      <c r="AV23" s="143"/>
      <c r="AW23" s="143"/>
      <c r="AX23" s="143"/>
      <c r="AY23" s="143"/>
      <c r="AZ23" s="143"/>
      <c r="BA23" s="143"/>
      <c r="BB23" s="143"/>
      <c r="BC23" s="143"/>
      <c r="BD23" s="143"/>
      <c r="BE23" s="143"/>
      <c r="BF23" s="143"/>
      <c r="BG23" s="143"/>
      <c r="BH23" s="143"/>
    </row>
    <row r="24" spans="1:60" outlineLevel="1" x14ac:dyDescent="0.2">
      <c r="A24" s="137">
        <v>11</v>
      </c>
      <c r="B24" s="137" t="s">
        <v>121</v>
      </c>
      <c r="C24" s="138" t="s">
        <v>122</v>
      </c>
      <c r="D24" s="139" t="s">
        <v>96</v>
      </c>
      <c r="E24" s="140">
        <v>135.6</v>
      </c>
      <c r="F24" s="141">
        <v>0</v>
      </c>
      <c r="G24" s="141">
        <f t="shared" ref="G24:G42" si="13">PRODUCT(E24,F24)</f>
        <v>0</v>
      </c>
      <c r="H24" s="141">
        <v>0</v>
      </c>
      <c r="I24" s="141">
        <f t="shared" si="7"/>
        <v>0</v>
      </c>
      <c r="J24" s="141">
        <v>17.600000000000001</v>
      </c>
      <c r="K24" s="141">
        <f t="shared" si="8"/>
        <v>2386.56</v>
      </c>
      <c r="L24" s="141">
        <v>21</v>
      </c>
      <c r="M24" s="141">
        <f t="shared" si="9"/>
        <v>0</v>
      </c>
      <c r="N24" s="139">
        <v>0</v>
      </c>
      <c r="O24" s="139">
        <f t="shared" si="10"/>
        <v>0</v>
      </c>
      <c r="P24" s="139">
        <v>8.0000000000000007E-5</v>
      </c>
      <c r="Q24" s="139">
        <f t="shared" si="11"/>
        <v>1.085E-2</v>
      </c>
      <c r="R24" s="139"/>
      <c r="S24" s="139"/>
      <c r="T24" s="142">
        <v>3.5000000000000003E-2</v>
      </c>
      <c r="U24" s="139">
        <f t="shared" si="12"/>
        <v>4.75</v>
      </c>
      <c r="V24" s="143"/>
      <c r="W24" s="143"/>
      <c r="X24" s="143"/>
      <c r="Y24" s="143"/>
      <c r="Z24" s="143"/>
      <c r="AA24" s="143"/>
      <c r="AB24" s="143"/>
      <c r="AC24" s="143"/>
      <c r="AD24" s="143"/>
      <c r="AE24" s="143" t="s">
        <v>97</v>
      </c>
      <c r="AF24" s="143"/>
      <c r="AG24" s="143"/>
      <c r="AH24" s="143"/>
      <c r="AI24" s="143"/>
      <c r="AJ24" s="143"/>
      <c r="AK24" s="143"/>
      <c r="AL24" s="143"/>
      <c r="AM24" s="143"/>
      <c r="AN24" s="143"/>
      <c r="AO24" s="143"/>
      <c r="AP24" s="143"/>
      <c r="AQ24" s="143"/>
      <c r="AR24" s="143"/>
      <c r="AS24" s="143"/>
      <c r="AT24" s="143"/>
      <c r="AU24" s="143"/>
      <c r="AV24" s="143"/>
      <c r="AW24" s="143"/>
      <c r="AX24" s="143"/>
      <c r="AY24" s="143"/>
      <c r="AZ24" s="143"/>
      <c r="BA24" s="143"/>
      <c r="BB24" s="143"/>
      <c r="BC24" s="143"/>
      <c r="BD24" s="143"/>
      <c r="BE24" s="143"/>
      <c r="BF24" s="143"/>
      <c r="BG24" s="143"/>
      <c r="BH24" s="143"/>
    </row>
    <row r="25" spans="1:60" outlineLevel="1" x14ac:dyDescent="0.2">
      <c r="A25" s="137">
        <v>12</v>
      </c>
      <c r="B25" s="137" t="s">
        <v>123</v>
      </c>
      <c r="C25" s="138" t="s">
        <v>124</v>
      </c>
      <c r="D25" s="139" t="s">
        <v>120</v>
      </c>
      <c r="E25" s="140">
        <v>240</v>
      </c>
      <c r="F25" s="141">
        <v>0</v>
      </c>
      <c r="G25" s="141">
        <f t="shared" si="13"/>
        <v>0</v>
      </c>
      <c r="H25" s="141">
        <v>0</v>
      </c>
      <c r="I25" s="141">
        <f t="shared" si="7"/>
        <v>0</v>
      </c>
      <c r="J25" s="141">
        <v>51.2</v>
      </c>
      <c r="K25" s="141">
        <f t="shared" si="8"/>
        <v>12288</v>
      </c>
      <c r="L25" s="141">
        <v>21</v>
      </c>
      <c r="M25" s="141">
        <f t="shared" si="9"/>
        <v>0</v>
      </c>
      <c r="N25" s="139">
        <v>0</v>
      </c>
      <c r="O25" s="139">
        <f t="shared" si="10"/>
        <v>0</v>
      </c>
      <c r="P25" s="139">
        <v>0</v>
      </c>
      <c r="Q25" s="139">
        <f t="shared" si="11"/>
        <v>0</v>
      </c>
      <c r="R25" s="139"/>
      <c r="S25" s="139"/>
      <c r="T25" s="142">
        <v>0.05</v>
      </c>
      <c r="U25" s="139">
        <f t="shared" si="12"/>
        <v>12</v>
      </c>
      <c r="V25" s="143"/>
      <c r="W25" s="143"/>
      <c r="X25" s="143"/>
      <c r="Y25" s="143"/>
      <c r="Z25" s="143"/>
      <c r="AA25" s="143"/>
      <c r="AB25" s="143"/>
      <c r="AC25" s="143"/>
      <c r="AD25" s="143"/>
      <c r="AE25" s="143" t="s">
        <v>97</v>
      </c>
      <c r="AF25" s="143"/>
      <c r="AG25" s="143"/>
      <c r="AH25" s="143"/>
      <c r="AI25" s="143"/>
      <c r="AJ25" s="143"/>
      <c r="AK25" s="143"/>
      <c r="AL25" s="143"/>
      <c r="AM25" s="143"/>
      <c r="AN25" s="143"/>
      <c r="AO25" s="143"/>
      <c r="AP25" s="143"/>
      <c r="AQ25" s="143"/>
      <c r="AR25" s="143"/>
      <c r="AS25" s="143"/>
      <c r="AT25" s="143"/>
      <c r="AU25" s="143"/>
      <c r="AV25" s="143"/>
      <c r="AW25" s="143"/>
      <c r="AX25" s="143"/>
      <c r="AY25" s="143"/>
      <c r="AZ25" s="143"/>
      <c r="BA25" s="143"/>
      <c r="BB25" s="143"/>
      <c r="BC25" s="143"/>
      <c r="BD25" s="143"/>
      <c r="BE25" s="143"/>
      <c r="BF25" s="143"/>
      <c r="BG25" s="143"/>
      <c r="BH25" s="143"/>
    </row>
    <row r="26" spans="1:60" ht="22.5" outlineLevel="1" x14ac:dyDescent="0.2">
      <c r="A26" s="137">
        <v>13</v>
      </c>
      <c r="B26" s="137" t="s">
        <v>125</v>
      </c>
      <c r="C26" s="138" t="s">
        <v>126</v>
      </c>
      <c r="D26" s="139" t="s">
        <v>120</v>
      </c>
      <c r="E26" s="140">
        <v>240</v>
      </c>
      <c r="F26" s="141">
        <v>0</v>
      </c>
      <c r="G26" s="141">
        <f t="shared" si="13"/>
        <v>0</v>
      </c>
      <c r="H26" s="141">
        <v>0</v>
      </c>
      <c r="I26" s="141">
        <f t="shared" si="7"/>
        <v>0</v>
      </c>
      <c r="J26" s="141">
        <v>9</v>
      </c>
      <c r="K26" s="141">
        <f t="shared" si="8"/>
        <v>2160</v>
      </c>
      <c r="L26" s="141">
        <v>21</v>
      </c>
      <c r="M26" s="141">
        <f t="shared" si="9"/>
        <v>0</v>
      </c>
      <c r="N26" s="139">
        <v>0</v>
      </c>
      <c r="O26" s="139">
        <f t="shared" si="10"/>
        <v>0</v>
      </c>
      <c r="P26" s="139">
        <v>0</v>
      </c>
      <c r="Q26" s="139">
        <f t="shared" si="11"/>
        <v>0</v>
      </c>
      <c r="R26" s="139"/>
      <c r="S26" s="139"/>
      <c r="T26" s="142">
        <v>1.6E-2</v>
      </c>
      <c r="U26" s="139">
        <f t="shared" si="12"/>
        <v>3.84</v>
      </c>
      <c r="V26" s="143"/>
      <c r="W26" s="143"/>
      <c r="X26" s="143"/>
      <c r="Y26" s="143"/>
      <c r="Z26" s="143"/>
      <c r="AA26" s="143"/>
      <c r="AB26" s="143"/>
      <c r="AC26" s="143"/>
      <c r="AD26" s="143"/>
      <c r="AE26" s="143" t="s">
        <v>97</v>
      </c>
      <c r="AF26" s="143"/>
      <c r="AG26" s="143"/>
      <c r="AH26" s="143"/>
      <c r="AI26" s="143"/>
      <c r="AJ26" s="143"/>
      <c r="AK26" s="143"/>
      <c r="AL26" s="143"/>
      <c r="AM26" s="143"/>
      <c r="AN26" s="143"/>
      <c r="AO26" s="143"/>
      <c r="AP26" s="143"/>
      <c r="AQ26" s="143"/>
      <c r="AR26" s="143"/>
      <c r="AS26" s="143"/>
      <c r="AT26" s="143"/>
      <c r="AU26" s="143"/>
      <c r="AV26" s="143"/>
      <c r="AW26" s="143"/>
      <c r="AX26" s="143"/>
      <c r="AY26" s="143"/>
      <c r="AZ26" s="143"/>
      <c r="BA26" s="143"/>
      <c r="BB26" s="143"/>
      <c r="BC26" s="143"/>
      <c r="BD26" s="143"/>
      <c r="BE26" s="143"/>
      <c r="BF26" s="143"/>
      <c r="BG26" s="143"/>
      <c r="BH26" s="143"/>
    </row>
    <row r="27" spans="1:60" outlineLevel="1" x14ac:dyDescent="0.2">
      <c r="A27" s="137">
        <v>14</v>
      </c>
      <c r="B27" s="137" t="s">
        <v>127</v>
      </c>
      <c r="C27" s="138" t="s">
        <v>128</v>
      </c>
      <c r="D27" s="139" t="s">
        <v>96</v>
      </c>
      <c r="E27" s="140">
        <v>45</v>
      </c>
      <c r="F27" s="141">
        <v>0</v>
      </c>
      <c r="G27" s="141">
        <f t="shared" si="13"/>
        <v>0</v>
      </c>
      <c r="H27" s="141">
        <v>117.33</v>
      </c>
      <c r="I27" s="141">
        <f t="shared" si="7"/>
        <v>5279.85</v>
      </c>
      <c r="J27" s="141">
        <v>60.67</v>
      </c>
      <c r="K27" s="141">
        <f t="shared" si="8"/>
        <v>2730.15</v>
      </c>
      <c r="L27" s="141">
        <v>21</v>
      </c>
      <c r="M27" s="141">
        <f t="shared" si="9"/>
        <v>0</v>
      </c>
      <c r="N27" s="139">
        <v>0</v>
      </c>
      <c r="O27" s="139">
        <f t="shared" si="10"/>
        <v>0</v>
      </c>
      <c r="P27" s="139">
        <v>0</v>
      </c>
      <c r="Q27" s="139">
        <f t="shared" si="11"/>
        <v>0</v>
      </c>
      <c r="R27" s="139"/>
      <c r="S27" s="139"/>
      <c r="T27" s="142">
        <v>7.3999999999999996E-2</v>
      </c>
      <c r="U27" s="139">
        <f t="shared" si="12"/>
        <v>3.33</v>
      </c>
      <c r="V27" s="143"/>
      <c r="W27" s="143"/>
      <c r="X27" s="143"/>
      <c r="Y27" s="143"/>
      <c r="Z27" s="143"/>
      <c r="AA27" s="143"/>
      <c r="AB27" s="143"/>
      <c r="AC27" s="143"/>
      <c r="AD27" s="143"/>
      <c r="AE27" s="143" t="s">
        <v>97</v>
      </c>
      <c r="AF27" s="143"/>
      <c r="AG27" s="143"/>
      <c r="AH27" s="143"/>
      <c r="AI27" s="143"/>
      <c r="AJ27" s="143"/>
      <c r="AK27" s="143"/>
      <c r="AL27" s="143"/>
      <c r="AM27" s="143"/>
      <c r="AN27" s="143"/>
      <c r="AO27" s="143"/>
      <c r="AP27" s="143"/>
      <c r="AQ27" s="143"/>
      <c r="AR27" s="143"/>
      <c r="AS27" s="143"/>
      <c r="AT27" s="143"/>
      <c r="AU27" s="143"/>
      <c r="AV27" s="143"/>
      <c r="AW27" s="143"/>
      <c r="AX27" s="143"/>
      <c r="AY27" s="143"/>
      <c r="AZ27" s="143"/>
      <c r="BA27" s="143"/>
      <c r="BB27" s="143"/>
      <c r="BC27" s="143"/>
      <c r="BD27" s="143"/>
      <c r="BE27" s="143"/>
      <c r="BF27" s="143"/>
      <c r="BG27" s="143"/>
      <c r="BH27" s="143"/>
    </row>
    <row r="28" spans="1:60" outlineLevel="1" x14ac:dyDescent="0.2">
      <c r="A28" s="137">
        <v>15</v>
      </c>
      <c r="B28" s="137" t="s">
        <v>129</v>
      </c>
      <c r="C28" s="138" t="s">
        <v>130</v>
      </c>
      <c r="D28" s="139" t="s">
        <v>96</v>
      </c>
      <c r="E28" s="140">
        <v>135.6</v>
      </c>
      <c r="F28" s="141">
        <v>0</v>
      </c>
      <c r="G28" s="141">
        <f t="shared" si="13"/>
        <v>0</v>
      </c>
      <c r="H28" s="141">
        <v>5.44</v>
      </c>
      <c r="I28" s="141">
        <f t="shared" si="7"/>
        <v>737.66</v>
      </c>
      <c r="J28" s="141">
        <v>62.16</v>
      </c>
      <c r="K28" s="141">
        <f t="shared" si="8"/>
        <v>8428.9</v>
      </c>
      <c r="L28" s="141">
        <v>21</v>
      </c>
      <c r="M28" s="141">
        <f t="shared" si="9"/>
        <v>0</v>
      </c>
      <c r="N28" s="139">
        <v>0</v>
      </c>
      <c r="O28" s="139">
        <f t="shared" si="10"/>
        <v>0</v>
      </c>
      <c r="P28" s="139">
        <v>0</v>
      </c>
      <c r="Q28" s="139">
        <f t="shared" si="11"/>
        <v>0</v>
      </c>
      <c r="R28" s="139"/>
      <c r="S28" s="139"/>
      <c r="T28" s="142">
        <v>7.3999999999999996E-2</v>
      </c>
      <c r="U28" s="139">
        <f t="shared" si="12"/>
        <v>10.029999999999999</v>
      </c>
      <c r="V28" s="143"/>
      <c r="W28" s="143"/>
      <c r="X28" s="143"/>
      <c r="Y28" s="143"/>
      <c r="Z28" s="143"/>
      <c r="AA28" s="143"/>
      <c r="AB28" s="143"/>
      <c r="AC28" s="143"/>
      <c r="AD28" s="143"/>
      <c r="AE28" s="143" t="s">
        <v>97</v>
      </c>
      <c r="AF28" s="143"/>
      <c r="AG28" s="143"/>
      <c r="AH28" s="143"/>
      <c r="AI28" s="143"/>
      <c r="AJ28" s="143"/>
      <c r="AK28" s="143"/>
      <c r="AL28" s="143"/>
      <c r="AM28" s="143"/>
      <c r="AN28" s="143"/>
      <c r="AO28" s="143"/>
      <c r="AP28" s="143"/>
      <c r="AQ28" s="143"/>
      <c r="AR28" s="143"/>
      <c r="AS28" s="143"/>
      <c r="AT28" s="143"/>
      <c r="AU28" s="143"/>
      <c r="AV28" s="143"/>
      <c r="AW28" s="143"/>
      <c r="AX28" s="143"/>
      <c r="AY28" s="143"/>
      <c r="AZ28" s="143"/>
      <c r="BA28" s="143"/>
      <c r="BB28" s="143"/>
      <c r="BC28" s="143"/>
      <c r="BD28" s="143"/>
      <c r="BE28" s="143"/>
      <c r="BF28" s="143"/>
      <c r="BG28" s="143"/>
      <c r="BH28" s="143"/>
    </row>
    <row r="29" spans="1:60" outlineLevel="1" x14ac:dyDescent="0.2">
      <c r="A29" s="137">
        <v>16</v>
      </c>
      <c r="B29" s="137" t="s">
        <v>131</v>
      </c>
      <c r="C29" s="138" t="s">
        <v>132</v>
      </c>
      <c r="D29" s="139" t="s">
        <v>133</v>
      </c>
      <c r="E29" s="140">
        <v>135.6</v>
      </c>
      <c r="F29" s="141">
        <v>0</v>
      </c>
      <c r="G29" s="141">
        <f t="shared" si="13"/>
        <v>0</v>
      </c>
      <c r="H29" s="141">
        <v>9.73</v>
      </c>
      <c r="I29" s="141">
        <f t="shared" si="7"/>
        <v>1319.39</v>
      </c>
      <c r="J29" s="141">
        <v>74.569999999999993</v>
      </c>
      <c r="K29" s="141">
        <f t="shared" si="8"/>
        <v>10111.69</v>
      </c>
      <c r="L29" s="141">
        <v>21</v>
      </c>
      <c r="M29" s="141">
        <f t="shared" si="9"/>
        <v>0</v>
      </c>
      <c r="N29" s="139">
        <v>0</v>
      </c>
      <c r="O29" s="139">
        <f t="shared" si="10"/>
        <v>0</v>
      </c>
      <c r="P29" s="139">
        <v>0</v>
      </c>
      <c r="Q29" s="139">
        <f t="shared" si="11"/>
        <v>0</v>
      </c>
      <c r="R29" s="139"/>
      <c r="S29" s="139"/>
      <c r="T29" s="142">
        <v>7.3999999999999996E-2</v>
      </c>
      <c r="U29" s="139">
        <f t="shared" si="12"/>
        <v>10.029999999999999</v>
      </c>
      <c r="V29" s="143"/>
      <c r="W29" s="143"/>
      <c r="X29" s="143"/>
      <c r="Y29" s="143"/>
      <c r="Z29" s="143"/>
      <c r="AA29" s="143"/>
      <c r="AB29" s="143"/>
      <c r="AC29" s="143"/>
      <c r="AD29" s="143"/>
      <c r="AE29" s="143" t="s">
        <v>97</v>
      </c>
      <c r="AF29" s="143"/>
      <c r="AG29" s="143"/>
      <c r="AH29" s="143"/>
      <c r="AI29" s="143"/>
      <c r="AJ29" s="143"/>
      <c r="AK29" s="143"/>
      <c r="AL29" s="143"/>
      <c r="AM29" s="143"/>
      <c r="AN29" s="143"/>
      <c r="AO29" s="143"/>
      <c r="AP29" s="143"/>
      <c r="AQ29" s="143"/>
      <c r="AR29" s="143"/>
      <c r="AS29" s="143"/>
      <c r="AT29" s="143"/>
      <c r="AU29" s="143"/>
      <c r="AV29" s="143"/>
      <c r="AW29" s="143"/>
      <c r="AX29" s="143"/>
      <c r="AY29" s="143"/>
      <c r="AZ29" s="143"/>
      <c r="BA29" s="143"/>
      <c r="BB29" s="143"/>
      <c r="BC29" s="143"/>
      <c r="BD29" s="143"/>
      <c r="BE29" s="143"/>
      <c r="BF29" s="143"/>
      <c r="BG29" s="143"/>
      <c r="BH29" s="143"/>
    </row>
    <row r="30" spans="1:60" outlineLevel="1" x14ac:dyDescent="0.2">
      <c r="A30" s="137">
        <v>17</v>
      </c>
      <c r="B30" s="137" t="s">
        <v>131</v>
      </c>
      <c r="C30" s="138" t="s">
        <v>134</v>
      </c>
      <c r="D30" s="139" t="s">
        <v>135</v>
      </c>
      <c r="E30" s="140">
        <v>26</v>
      </c>
      <c r="F30" s="141">
        <v>0</v>
      </c>
      <c r="G30" s="141">
        <f t="shared" si="13"/>
        <v>0</v>
      </c>
      <c r="H30" s="141">
        <v>114.48</v>
      </c>
      <c r="I30" s="141">
        <f t="shared" si="7"/>
        <v>2976.48</v>
      </c>
      <c r="J30" s="141">
        <v>361.12</v>
      </c>
      <c r="K30" s="141">
        <f t="shared" si="8"/>
        <v>9389.1200000000008</v>
      </c>
      <c r="L30" s="141">
        <v>21</v>
      </c>
      <c r="M30" s="141">
        <f t="shared" si="9"/>
        <v>0</v>
      </c>
      <c r="N30" s="139">
        <v>0</v>
      </c>
      <c r="O30" s="139">
        <f t="shared" si="10"/>
        <v>0</v>
      </c>
      <c r="P30" s="139">
        <v>0</v>
      </c>
      <c r="Q30" s="139">
        <f t="shared" si="11"/>
        <v>0</v>
      </c>
      <c r="R30" s="139"/>
      <c r="S30" s="139"/>
      <c r="T30" s="142">
        <v>7.3999999999999996E-2</v>
      </c>
      <c r="U30" s="139">
        <f t="shared" si="12"/>
        <v>1.92</v>
      </c>
      <c r="V30" s="143"/>
      <c r="W30" s="143"/>
      <c r="X30" s="143"/>
      <c r="Y30" s="143"/>
      <c r="Z30" s="143"/>
      <c r="AA30" s="143"/>
      <c r="AB30" s="143"/>
      <c r="AC30" s="143"/>
      <c r="AD30" s="143"/>
      <c r="AE30" s="143" t="s">
        <v>97</v>
      </c>
      <c r="AF30" s="143"/>
      <c r="AG30" s="143"/>
      <c r="AH30" s="143"/>
      <c r="AI30" s="143"/>
      <c r="AJ30" s="143"/>
      <c r="AK30" s="143"/>
      <c r="AL30" s="143"/>
      <c r="AM30" s="143"/>
      <c r="AN30" s="143"/>
      <c r="AO30" s="143"/>
      <c r="AP30" s="143"/>
      <c r="AQ30" s="143"/>
      <c r="AR30" s="143"/>
      <c r="AS30" s="143"/>
      <c r="AT30" s="143"/>
      <c r="AU30" s="143"/>
      <c r="AV30" s="143"/>
      <c r="AW30" s="143"/>
      <c r="AX30" s="143"/>
      <c r="AY30" s="143"/>
      <c r="AZ30" s="143"/>
      <c r="BA30" s="143"/>
      <c r="BB30" s="143"/>
      <c r="BC30" s="143"/>
      <c r="BD30" s="143"/>
      <c r="BE30" s="143"/>
      <c r="BF30" s="143"/>
      <c r="BG30" s="143"/>
      <c r="BH30" s="143"/>
    </row>
    <row r="31" spans="1:60" outlineLevel="1" x14ac:dyDescent="0.2">
      <c r="A31" s="137">
        <v>18</v>
      </c>
      <c r="B31" s="137" t="s">
        <v>136</v>
      </c>
      <c r="C31" s="138" t="s">
        <v>137</v>
      </c>
      <c r="D31" s="139" t="s">
        <v>120</v>
      </c>
      <c r="E31" s="140">
        <v>240</v>
      </c>
      <c r="F31" s="141">
        <v>0</v>
      </c>
      <c r="G31" s="141">
        <f t="shared" si="13"/>
        <v>0</v>
      </c>
      <c r="H31" s="141">
        <v>0</v>
      </c>
      <c r="I31" s="141">
        <f t="shared" si="7"/>
        <v>0</v>
      </c>
      <c r="J31" s="141">
        <v>27.9</v>
      </c>
      <c r="K31" s="141">
        <f t="shared" si="8"/>
        <v>6696</v>
      </c>
      <c r="L31" s="141">
        <v>21</v>
      </c>
      <c r="M31" s="141">
        <f t="shared" si="9"/>
        <v>0</v>
      </c>
      <c r="N31" s="139">
        <v>0</v>
      </c>
      <c r="O31" s="139">
        <f t="shared" si="10"/>
        <v>0</v>
      </c>
      <c r="P31" s="139">
        <v>0</v>
      </c>
      <c r="Q31" s="139">
        <f t="shared" si="11"/>
        <v>0</v>
      </c>
      <c r="R31" s="139"/>
      <c r="S31" s="139"/>
      <c r="T31" s="142">
        <v>4.5999999999999999E-2</v>
      </c>
      <c r="U31" s="139">
        <f t="shared" si="12"/>
        <v>11.04</v>
      </c>
      <c r="V31" s="143"/>
      <c r="W31" s="143"/>
      <c r="X31" s="143"/>
      <c r="Y31" s="143"/>
      <c r="Z31" s="143"/>
      <c r="AA31" s="143"/>
      <c r="AB31" s="143"/>
      <c r="AC31" s="143"/>
      <c r="AD31" s="143"/>
      <c r="AE31" s="143" t="s">
        <v>97</v>
      </c>
      <c r="AF31" s="143"/>
      <c r="AG31" s="143"/>
      <c r="AH31" s="143"/>
      <c r="AI31" s="143"/>
      <c r="AJ31" s="143"/>
      <c r="AK31" s="143"/>
      <c r="AL31" s="143"/>
      <c r="AM31" s="143"/>
      <c r="AN31" s="143"/>
      <c r="AO31" s="143"/>
      <c r="AP31" s="143"/>
      <c r="AQ31" s="143"/>
      <c r="AR31" s="143"/>
      <c r="AS31" s="143"/>
      <c r="AT31" s="143"/>
      <c r="AU31" s="143"/>
      <c r="AV31" s="143"/>
      <c r="AW31" s="143"/>
      <c r="AX31" s="143"/>
      <c r="AY31" s="143"/>
      <c r="AZ31" s="143"/>
      <c r="BA31" s="143"/>
      <c r="BB31" s="143"/>
      <c r="BC31" s="143"/>
      <c r="BD31" s="143"/>
      <c r="BE31" s="143"/>
      <c r="BF31" s="143"/>
      <c r="BG31" s="143"/>
      <c r="BH31" s="143"/>
    </row>
    <row r="32" spans="1:60" outlineLevel="1" x14ac:dyDescent="0.2">
      <c r="A32" s="137">
        <v>19</v>
      </c>
      <c r="B32" s="137" t="s">
        <v>138</v>
      </c>
      <c r="C32" s="138" t="s">
        <v>139</v>
      </c>
      <c r="D32" s="139" t="s">
        <v>120</v>
      </c>
      <c r="E32" s="140">
        <v>240</v>
      </c>
      <c r="F32" s="141">
        <v>0</v>
      </c>
      <c r="G32" s="141">
        <f t="shared" si="13"/>
        <v>0</v>
      </c>
      <c r="H32" s="141">
        <v>157.80000000000001</v>
      </c>
      <c r="I32" s="141">
        <f t="shared" si="7"/>
        <v>37872</v>
      </c>
      <c r="J32" s="141">
        <v>206.2</v>
      </c>
      <c r="K32" s="141">
        <f t="shared" si="8"/>
        <v>49488</v>
      </c>
      <c r="L32" s="141">
        <v>21</v>
      </c>
      <c r="M32" s="141">
        <f t="shared" si="9"/>
        <v>0</v>
      </c>
      <c r="N32" s="139">
        <v>6.4599999999999996E-3</v>
      </c>
      <c r="O32" s="139">
        <f t="shared" si="10"/>
        <v>1.5504</v>
      </c>
      <c r="P32" s="139">
        <v>0</v>
      </c>
      <c r="Q32" s="139">
        <f t="shared" si="11"/>
        <v>0</v>
      </c>
      <c r="R32" s="139"/>
      <c r="S32" s="139"/>
      <c r="T32" s="142">
        <v>0.34399999999999997</v>
      </c>
      <c r="U32" s="139">
        <f t="shared" si="12"/>
        <v>82.56</v>
      </c>
      <c r="V32" s="143"/>
      <c r="W32" s="143"/>
      <c r="X32" s="143"/>
      <c r="Y32" s="143"/>
      <c r="Z32" s="143"/>
      <c r="AA32" s="143"/>
      <c r="AB32" s="143"/>
      <c r="AC32" s="143"/>
      <c r="AD32" s="143"/>
      <c r="AE32" s="143" t="s">
        <v>97</v>
      </c>
      <c r="AF32" s="143"/>
      <c r="AG32" s="143"/>
      <c r="AH32" s="143"/>
      <c r="AI32" s="143"/>
      <c r="AJ32" s="143"/>
      <c r="AK32" s="143"/>
      <c r="AL32" s="143"/>
      <c r="AM32" s="143"/>
      <c r="AN32" s="143"/>
      <c r="AO32" s="143"/>
      <c r="AP32" s="143"/>
      <c r="AQ32" s="143"/>
      <c r="AR32" s="143"/>
      <c r="AS32" s="143"/>
      <c r="AT32" s="143"/>
      <c r="AU32" s="143"/>
      <c r="AV32" s="143"/>
      <c r="AW32" s="143"/>
      <c r="AX32" s="143"/>
      <c r="AY32" s="143"/>
      <c r="AZ32" s="143"/>
      <c r="BA32" s="143"/>
      <c r="BB32" s="143"/>
      <c r="BC32" s="143"/>
      <c r="BD32" s="143"/>
      <c r="BE32" s="143"/>
      <c r="BF32" s="143"/>
      <c r="BG32" s="143"/>
      <c r="BH32" s="143"/>
    </row>
    <row r="33" spans="1:60" outlineLevel="1" x14ac:dyDescent="0.2">
      <c r="A33" s="137">
        <v>20</v>
      </c>
      <c r="B33" s="137" t="s">
        <v>140</v>
      </c>
      <c r="C33" s="138" t="s">
        <v>141</v>
      </c>
      <c r="D33" s="139" t="s">
        <v>120</v>
      </c>
      <c r="E33" s="140">
        <v>240</v>
      </c>
      <c r="F33" s="141">
        <v>0</v>
      </c>
      <c r="G33" s="141">
        <f t="shared" si="13"/>
        <v>0</v>
      </c>
      <c r="H33" s="141">
        <v>0</v>
      </c>
      <c r="I33" s="141">
        <f t="shared" si="7"/>
        <v>0</v>
      </c>
      <c r="J33" s="141">
        <v>51.2</v>
      </c>
      <c r="K33" s="141">
        <f t="shared" si="8"/>
        <v>12288</v>
      </c>
      <c r="L33" s="141">
        <v>21</v>
      </c>
      <c r="M33" s="141">
        <f t="shared" si="9"/>
        <v>0</v>
      </c>
      <c r="N33" s="139">
        <v>0</v>
      </c>
      <c r="O33" s="139">
        <f t="shared" si="10"/>
        <v>0</v>
      </c>
      <c r="P33" s="139">
        <v>0</v>
      </c>
      <c r="Q33" s="139">
        <f t="shared" si="11"/>
        <v>0</v>
      </c>
      <c r="R33" s="139"/>
      <c r="S33" s="139"/>
      <c r="T33" s="142">
        <v>0.05</v>
      </c>
      <c r="U33" s="139">
        <f t="shared" si="12"/>
        <v>12</v>
      </c>
      <c r="V33" s="143"/>
      <c r="W33" s="143"/>
      <c r="X33" s="143"/>
      <c r="Y33" s="143"/>
      <c r="Z33" s="143"/>
      <c r="AA33" s="143"/>
      <c r="AB33" s="143"/>
      <c r="AC33" s="143"/>
      <c r="AD33" s="143"/>
      <c r="AE33" s="143" t="s">
        <v>97</v>
      </c>
      <c r="AF33" s="143"/>
      <c r="AG33" s="143"/>
      <c r="AH33" s="143"/>
      <c r="AI33" s="143"/>
      <c r="AJ33" s="143"/>
      <c r="AK33" s="143"/>
      <c r="AL33" s="143"/>
      <c r="AM33" s="143"/>
      <c r="AN33" s="143"/>
      <c r="AO33" s="143"/>
      <c r="AP33" s="143"/>
      <c r="AQ33" s="143"/>
      <c r="AR33" s="143"/>
      <c r="AS33" s="143"/>
      <c r="AT33" s="143"/>
      <c r="AU33" s="143"/>
      <c r="AV33" s="143"/>
      <c r="AW33" s="143"/>
      <c r="AX33" s="143"/>
      <c r="AY33" s="143"/>
      <c r="AZ33" s="143"/>
      <c r="BA33" s="143"/>
      <c r="BB33" s="143"/>
      <c r="BC33" s="143"/>
      <c r="BD33" s="143"/>
      <c r="BE33" s="143"/>
      <c r="BF33" s="143"/>
      <c r="BG33" s="143"/>
      <c r="BH33" s="143"/>
    </row>
    <row r="34" spans="1:60" ht="22.5" outlineLevel="1" x14ac:dyDescent="0.2">
      <c r="A34" s="137">
        <v>21</v>
      </c>
      <c r="B34" s="137" t="s">
        <v>142</v>
      </c>
      <c r="C34" s="138" t="s">
        <v>143</v>
      </c>
      <c r="D34" s="139" t="s">
        <v>120</v>
      </c>
      <c r="E34" s="140">
        <v>240</v>
      </c>
      <c r="F34" s="141">
        <v>0</v>
      </c>
      <c r="G34" s="141">
        <f t="shared" si="13"/>
        <v>0</v>
      </c>
      <c r="H34" s="141">
        <v>101.07</v>
      </c>
      <c r="I34" s="141">
        <f t="shared" si="7"/>
        <v>24256.799999999999</v>
      </c>
      <c r="J34" s="141">
        <v>281.93</v>
      </c>
      <c r="K34" s="141">
        <f t="shared" si="8"/>
        <v>67663.199999999997</v>
      </c>
      <c r="L34" s="141">
        <v>21</v>
      </c>
      <c r="M34" s="141">
        <f t="shared" si="9"/>
        <v>0</v>
      </c>
      <c r="N34" s="139">
        <v>3.8000000000000002E-4</v>
      </c>
      <c r="O34" s="139">
        <f t="shared" si="10"/>
        <v>9.1200000000000003E-2</v>
      </c>
      <c r="P34" s="139">
        <v>0</v>
      </c>
      <c r="Q34" s="139">
        <f t="shared" si="11"/>
        <v>0</v>
      </c>
      <c r="R34" s="139"/>
      <c r="S34" s="139"/>
      <c r="T34" s="142">
        <v>0.38</v>
      </c>
      <c r="U34" s="139">
        <f t="shared" si="12"/>
        <v>91.2</v>
      </c>
      <c r="V34" s="143"/>
      <c r="W34" s="143"/>
      <c r="X34" s="143"/>
      <c r="Y34" s="143"/>
      <c r="Z34" s="143"/>
      <c r="AA34" s="143"/>
      <c r="AB34" s="143"/>
      <c r="AC34" s="143"/>
      <c r="AD34" s="143"/>
      <c r="AE34" s="143" t="s">
        <v>97</v>
      </c>
      <c r="AF34" s="143"/>
      <c r="AG34" s="143"/>
      <c r="AH34" s="143"/>
      <c r="AI34" s="143"/>
      <c r="AJ34" s="143"/>
      <c r="AK34" s="143"/>
      <c r="AL34" s="143"/>
      <c r="AM34" s="143"/>
      <c r="AN34" s="143"/>
      <c r="AO34" s="143"/>
      <c r="AP34" s="143"/>
      <c r="AQ34" s="143"/>
      <c r="AR34" s="143"/>
      <c r="AS34" s="143"/>
      <c r="AT34" s="143"/>
      <c r="AU34" s="143"/>
      <c r="AV34" s="143"/>
      <c r="AW34" s="143"/>
      <c r="AX34" s="143"/>
      <c r="AY34" s="143"/>
      <c r="AZ34" s="143"/>
      <c r="BA34" s="143"/>
      <c r="BB34" s="143"/>
      <c r="BC34" s="143"/>
      <c r="BD34" s="143"/>
      <c r="BE34" s="143"/>
      <c r="BF34" s="143"/>
      <c r="BG34" s="143"/>
      <c r="BH34" s="143"/>
    </row>
    <row r="35" spans="1:60" ht="22.5" outlineLevel="1" x14ac:dyDescent="0.2">
      <c r="A35" s="137">
        <v>22</v>
      </c>
      <c r="B35" s="137" t="s">
        <v>144</v>
      </c>
      <c r="C35" s="138" t="s">
        <v>145</v>
      </c>
      <c r="D35" s="139" t="s">
        <v>96</v>
      </c>
      <c r="E35" s="140">
        <v>67.2</v>
      </c>
      <c r="F35" s="141">
        <v>0</v>
      </c>
      <c r="G35" s="141">
        <f t="shared" si="13"/>
        <v>0</v>
      </c>
      <c r="H35" s="141">
        <v>15.95</v>
      </c>
      <c r="I35" s="141">
        <f t="shared" si="7"/>
        <v>1071.8399999999999</v>
      </c>
      <c r="J35" s="141">
        <v>49.75</v>
      </c>
      <c r="K35" s="141">
        <f t="shared" si="8"/>
        <v>3343.2</v>
      </c>
      <c r="L35" s="141">
        <v>21</v>
      </c>
      <c r="M35" s="141">
        <f t="shared" si="9"/>
        <v>0</v>
      </c>
      <c r="N35" s="139">
        <v>4.0000000000000003E-5</v>
      </c>
      <c r="O35" s="139">
        <f t="shared" si="10"/>
        <v>2.6900000000000001E-3</v>
      </c>
      <c r="P35" s="139">
        <v>0</v>
      </c>
      <c r="Q35" s="139">
        <f t="shared" si="11"/>
        <v>0</v>
      </c>
      <c r="R35" s="139"/>
      <c r="S35" s="139"/>
      <c r="T35" s="142">
        <v>7.8200000000000006E-2</v>
      </c>
      <c r="U35" s="139">
        <f t="shared" si="12"/>
        <v>5.26</v>
      </c>
      <c r="V35" s="143"/>
      <c r="W35" s="143"/>
      <c r="X35" s="143"/>
      <c r="Y35" s="143"/>
      <c r="Z35" s="143"/>
      <c r="AA35" s="143"/>
      <c r="AB35" s="143"/>
      <c r="AC35" s="143"/>
      <c r="AD35" s="143"/>
      <c r="AE35" s="143" t="s">
        <v>97</v>
      </c>
      <c r="AF35" s="143"/>
      <c r="AG35" s="143"/>
      <c r="AH35" s="143"/>
      <c r="AI35" s="143"/>
      <c r="AJ35" s="143"/>
      <c r="AK35" s="143"/>
      <c r="AL35" s="143"/>
      <c r="AM35" s="143"/>
      <c r="AN35" s="143"/>
      <c r="AO35" s="143"/>
      <c r="AP35" s="143"/>
      <c r="AQ35" s="143"/>
      <c r="AR35" s="143"/>
      <c r="AS35" s="143"/>
      <c r="AT35" s="143"/>
      <c r="AU35" s="143"/>
      <c r="AV35" s="143"/>
      <c r="AW35" s="143"/>
      <c r="AX35" s="143"/>
      <c r="AY35" s="143"/>
      <c r="AZ35" s="143"/>
      <c r="BA35" s="143"/>
      <c r="BB35" s="143"/>
      <c r="BC35" s="143"/>
      <c r="BD35" s="143"/>
      <c r="BE35" s="143"/>
      <c r="BF35" s="143"/>
      <c r="BG35" s="143"/>
      <c r="BH35" s="143"/>
    </row>
    <row r="36" spans="1:60" outlineLevel="1" x14ac:dyDescent="0.2">
      <c r="A36" s="137">
        <v>23</v>
      </c>
      <c r="B36" s="137" t="s">
        <v>146</v>
      </c>
      <c r="C36" s="138" t="s">
        <v>147</v>
      </c>
      <c r="D36" s="139" t="s">
        <v>148</v>
      </c>
      <c r="E36" s="140">
        <v>15</v>
      </c>
      <c r="F36" s="141">
        <v>0</v>
      </c>
      <c r="G36" s="141">
        <f t="shared" si="13"/>
        <v>0</v>
      </c>
      <c r="H36" s="141">
        <v>0</v>
      </c>
      <c r="I36" s="141">
        <f t="shared" si="7"/>
        <v>0</v>
      </c>
      <c r="J36" s="141">
        <v>92.3</v>
      </c>
      <c r="K36" s="141">
        <f t="shared" si="8"/>
        <v>1384.5</v>
      </c>
      <c r="L36" s="141">
        <v>21</v>
      </c>
      <c r="M36" s="141">
        <f t="shared" si="9"/>
        <v>0</v>
      </c>
      <c r="N36" s="139">
        <v>0</v>
      </c>
      <c r="O36" s="139">
        <f t="shared" si="10"/>
        <v>0</v>
      </c>
      <c r="P36" s="139">
        <v>0</v>
      </c>
      <c r="Q36" s="139">
        <f t="shared" si="11"/>
        <v>0</v>
      </c>
      <c r="R36" s="139"/>
      <c r="S36" s="139"/>
      <c r="T36" s="142">
        <v>0.152</v>
      </c>
      <c r="U36" s="139">
        <f t="shared" si="12"/>
        <v>2.2799999999999998</v>
      </c>
      <c r="V36" s="143"/>
      <c r="W36" s="143"/>
      <c r="X36" s="143"/>
      <c r="Y36" s="143"/>
      <c r="Z36" s="143"/>
      <c r="AA36" s="143"/>
      <c r="AB36" s="143"/>
      <c r="AC36" s="143"/>
      <c r="AD36" s="143"/>
      <c r="AE36" s="143" t="s">
        <v>97</v>
      </c>
      <c r="AF36" s="143"/>
      <c r="AG36" s="143"/>
      <c r="AH36" s="143"/>
      <c r="AI36" s="143"/>
      <c r="AJ36" s="143"/>
      <c r="AK36" s="143"/>
      <c r="AL36" s="143"/>
      <c r="AM36" s="143"/>
      <c r="AN36" s="143"/>
      <c r="AO36" s="143"/>
      <c r="AP36" s="143"/>
      <c r="AQ36" s="143"/>
      <c r="AR36" s="143"/>
      <c r="AS36" s="143"/>
      <c r="AT36" s="143"/>
      <c r="AU36" s="143"/>
      <c r="AV36" s="143"/>
      <c r="AW36" s="143"/>
      <c r="AX36" s="143"/>
      <c r="AY36" s="143"/>
      <c r="AZ36" s="143"/>
      <c r="BA36" s="143"/>
      <c r="BB36" s="143"/>
      <c r="BC36" s="143"/>
      <c r="BD36" s="143"/>
      <c r="BE36" s="143"/>
      <c r="BF36" s="143"/>
      <c r="BG36" s="143"/>
      <c r="BH36" s="143"/>
    </row>
    <row r="37" spans="1:60" outlineLevel="1" x14ac:dyDescent="0.2">
      <c r="A37" s="137">
        <v>24</v>
      </c>
      <c r="B37" s="137" t="s">
        <v>149</v>
      </c>
      <c r="C37" s="138" t="s">
        <v>150</v>
      </c>
      <c r="D37" s="139" t="s">
        <v>120</v>
      </c>
      <c r="E37" s="140">
        <v>240</v>
      </c>
      <c r="F37" s="141">
        <v>0</v>
      </c>
      <c r="G37" s="141">
        <f t="shared" si="13"/>
        <v>0</v>
      </c>
      <c r="H37" s="141">
        <v>10.36</v>
      </c>
      <c r="I37" s="141">
        <f t="shared" si="7"/>
        <v>2486.4</v>
      </c>
      <c r="J37" s="141">
        <v>34.94</v>
      </c>
      <c r="K37" s="141">
        <f t="shared" si="8"/>
        <v>8385.6</v>
      </c>
      <c r="L37" s="141">
        <v>21</v>
      </c>
      <c r="M37" s="141">
        <f t="shared" si="9"/>
        <v>0</v>
      </c>
      <c r="N37" s="139">
        <v>3.0000000000000001E-5</v>
      </c>
      <c r="O37" s="139">
        <f t="shared" si="10"/>
        <v>7.1999999999999998E-3</v>
      </c>
      <c r="P37" s="139">
        <v>0</v>
      </c>
      <c r="Q37" s="139">
        <f t="shared" si="11"/>
        <v>0</v>
      </c>
      <c r="R37" s="139"/>
      <c r="S37" s="139"/>
      <c r="T37" s="142">
        <v>0.06</v>
      </c>
      <c r="U37" s="139">
        <f t="shared" si="12"/>
        <v>14.4</v>
      </c>
      <c r="V37" s="143"/>
      <c r="W37" s="143"/>
      <c r="X37" s="143"/>
      <c r="Y37" s="143"/>
      <c r="Z37" s="143"/>
      <c r="AA37" s="143"/>
      <c r="AB37" s="143"/>
      <c r="AC37" s="143"/>
      <c r="AD37" s="143"/>
      <c r="AE37" s="143" t="s">
        <v>97</v>
      </c>
      <c r="AF37" s="143"/>
      <c r="AG37" s="143"/>
      <c r="AH37" s="143"/>
      <c r="AI37" s="143"/>
      <c r="AJ37" s="143"/>
      <c r="AK37" s="143"/>
      <c r="AL37" s="143"/>
      <c r="AM37" s="143"/>
      <c r="AN37" s="143"/>
      <c r="AO37" s="143"/>
      <c r="AP37" s="143"/>
      <c r="AQ37" s="143"/>
      <c r="AR37" s="143"/>
      <c r="AS37" s="143"/>
      <c r="AT37" s="143"/>
      <c r="AU37" s="143"/>
      <c r="AV37" s="143"/>
      <c r="AW37" s="143"/>
      <c r="AX37" s="143"/>
      <c r="AY37" s="143"/>
      <c r="AZ37" s="143"/>
      <c r="BA37" s="143"/>
      <c r="BB37" s="143"/>
      <c r="BC37" s="143"/>
      <c r="BD37" s="143"/>
      <c r="BE37" s="143"/>
      <c r="BF37" s="143"/>
      <c r="BG37" s="143"/>
      <c r="BH37" s="143"/>
    </row>
    <row r="38" spans="1:60" outlineLevel="1" x14ac:dyDescent="0.2">
      <c r="A38" s="137">
        <v>25</v>
      </c>
      <c r="B38" s="137" t="s">
        <v>151</v>
      </c>
      <c r="C38" s="138" t="s">
        <v>152</v>
      </c>
      <c r="D38" s="139" t="s">
        <v>120</v>
      </c>
      <c r="E38" s="140">
        <v>270</v>
      </c>
      <c r="F38" s="141">
        <v>0</v>
      </c>
      <c r="G38" s="141">
        <f t="shared" si="13"/>
        <v>0</v>
      </c>
      <c r="H38" s="141">
        <v>717</v>
      </c>
      <c r="I38" s="141">
        <f t="shared" si="7"/>
        <v>193590</v>
      </c>
      <c r="J38" s="141">
        <v>0</v>
      </c>
      <c r="K38" s="141">
        <f t="shared" si="8"/>
        <v>0</v>
      </c>
      <c r="L38" s="141">
        <v>21</v>
      </c>
      <c r="M38" s="141">
        <f t="shared" si="9"/>
        <v>0</v>
      </c>
      <c r="N38" s="139">
        <v>2.8999999999999998E-3</v>
      </c>
      <c r="O38" s="139">
        <f t="shared" si="10"/>
        <v>0.78300000000000003</v>
      </c>
      <c r="P38" s="139">
        <v>0</v>
      </c>
      <c r="Q38" s="139">
        <f t="shared" si="11"/>
        <v>0</v>
      </c>
      <c r="R38" s="139"/>
      <c r="S38" s="139"/>
      <c r="T38" s="142">
        <v>0</v>
      </c>
      <c r="U38" s="139">
        <f t="shared" si="12"/>
        <v>0</v>
      </c>
      <c r="V38" s="143"/>
      <c r="W38" s="143"/>
      <c r="X38" s="143"/>
      <c r="Y38" s="143"/>
      <c r="Z38" s="143"/>
      <c r="AA38" s="143"/>
      <c r="AB38" s="143"/>
      <c r="AC38" s="143"/>
      <c r="AD38" s="143"/>
      <c r="AE38" s="143" t="s">
        <v>153</v>
      </c>
      <c r="AF38" s="143"/>
      <c r="AG38" s="143"/>
      <c r="AH38" s="143"/>
      <c r="AI38" s="143"/>
      <c r="AJ38" s="143"/>
      <c r="AK38" s="143"/>
      <c r="AL38" s="143"/>
      <c r="AM38" s="143"/>
      <c r="AN38" s="143"/>
      <c r="AO38" s="143"/>
      <c r="AP38" s="143"/>
      <c r="AQ38" s="143"/>
      <c r="AR38" s="143"/>
      <c r="AS38" s="143"/>
      <c r="AT38" s="143"/>
      <c r="AU38" s="143"/>
      <c r="AV38" s="143"/>
      <c r="AW38" s="143"/>
      <c r="AX38" s="143"/>
      <c r="AY38" s="143"/>
      <c r="AZ38" s="143"/>
      <c r="BA38" s="143"/>
      <c r="BB38" s="143"/>
      <c r="BC38" s="143"/>
      <c r="BD38" s="143"/>
      <c r="BE38" s="143"/>
      <c r="BF38" s="143"/>
      <c r="BG38" s="143"/>
      <c r="BH38" s="143"/>
    </row>
    <row r="39" spans="1:60" outlineLevel="1" x14ac:dyDescent="0.2">
      <c r="A39" s="137">
        <v>26</v>
      </c>
      <c r="B39" s="137" t="s">
        <v>154</v>
      </c>
      <c r="C39" s="138" t="s">
        <v>155</v>
      </c>
      <c r="D39" s="139" t="s">
        <v>148</v>
      </c>
      <c r="E39" s="140">
        <v>15</v>
      </c>
      <c r="F39" s="141">
        <v>0</v>
      </c>
      <c r="G39" s="141">
        <f t="shared" si="13"/>
        <v>0</v>
      </c>
      <c r="H39" s="141">
        <v>426.5</v>
      </c>
      <c r="I39" s="141">
        <f t="shared" si="7"/>
        <v>6397.5</v>
      </c>
      <c r="J39" s="141">
        <v>0</v>
      </c>
      <c r="K39" s="141">
        <f t="shared" si="8"/>
        <v>0</v>
      </c>
      <c r="L39" s="141">
        <v>21</v>
      </c>
      <c r="M39" s="141">
        <f t="shared" si="9"/>
        <v>0</v>
      </c>
      <c r="N39" s="139">
        <v>4.2000000000000002E-4</v>
      </c>
      <c r="O39" s="139">
        <f t="shared" si="10"/>
        <v>6.3E-3</v>
      </c>
      <c r="P39" s="139">
        <v>0</v>
      </c>
      <c r="Q39" s="139">
        <f t="shared" si="11"/>
        <v>0</v>
      </c>
      <c r="R39" s="139"/>
      <c r="S39" s="139"/>
      <c r="T39" s="142">
        <v>0</v>
      </c>
      <c r="U39" s="139">
        <f t="shared" si="12"/>
        <v>0</v>
      </c>
      <c r="V39" s="143"/>
      <c r="W39" s="143"/>
      <c r="X39" s="143"/>
      <c r="Y39" s="143"/>
      <c r="Z39" s="143"/>
      <c r="AA39" s="143"/>
      <c r="AB39" s="143"/>
      <c r="AC39" s="143"/>
      <c r="AD39" s="143"/>
      <c r="AE39" s="143" t="s">
        <v>153</v>
      </c>
      <c r="AF39" s="143"/>
      <c r="AG39" s="143"/>
      <c r="AH39" s="143"/>
      <c r="AI39" s="143"/>
      <c r="AJ39" s="143"/>
      <c r="AK39" s="143"/>
      <c r="AL39" s="143"/>
      <c r="AM39" s="143"/>
      <c r="AN39" s="143"/>
      <c r="AO39" s="143"/>
      <c r="AP39" s="143"/>
      <c r="AQ39" s="143"/>
      <c r="AR39" s="143"/>
      <c r="AS39" s="143"/>
      <c r="AT39" s="143"/>
      <c r="AU39" s="143"/>
      <c r="AV39" s="143"/>
      <c r="AW39" s="143"/>
      <c r="AX39" s="143"/>
      <c r="AY39" s="143"/>
      <c r="AZ39" s="143"/>
      <c r="BA39" s="143"/>
      <c r="BB39" s="143"/>
      <c r="BC39" s="143"/>
      <c r="BD39" s="143"/>
      <c r="BE39" s="143"/>
      <c r="BF39" s="143"/>
      <c r="BG39" s="143"/>
      <c r="BH39" s="143"/>
    </row>
    <row r="40" spans="1:60" outlineLevel="1" x14ac:dyDescent="0.2">
      <c r="A40" s="137">
        <v>27</v>
      </c>
      <c r="B40" s="137" t="s">
        <v>156</v>
      </c>
      <c r="C40" s="138" t="s">
        <v>157</v>
      </c>
      <c r="D40" s="139" t="s">
        <v>120</v>
      </c>
      <c r="E40" s="140">
        <v>162</v>
      </c>
      <c r="F40" s="141">
        <v>0</v>
      </c>
      <c r="G40" s="141">
        <f t="shared" si="13"/>
        <v>0</v>
      </c>
      <c r="H40" s="141">
        <v>0</v>
      </c>
      <c r="I40" s="141">
        <f t="shared" si="7"/>
        <v>0</v>
      </c>
      <c r="J40" s="141">
        <v>52.7</v>
      </c>
      <c r="K40" s="141">
        <f t="shared" si="8"/>
        <v>8537.4</v>
      </c>
      <c r="L40" s="141">
        <v>21</v>
      </c>
      <c r="M40" s="141">
        <f t="shared" si="9"/>
        <v>0</v>
      </c>
      <c r="N40" s="139">
        <v>0</v>
      </c>
      <c r="O40" s="139">
        <f t="shared" si="10"/>
        <v>0</v>
      </c>
      <c r="P40" s="139">
        <v>3.5000000000000001E-3</v>
      </c>
      <c r="Q40" s="139">
        <f t="shared" si="11"/>
        <v>0.56699999999999995</v>
      </c>
      <c r="R40" s="139"/>
      <c r="S40" s="139"/>
      <c r="T40" s="142">
        <v>0.105</v>
      </c>
      <c r="U40" s="139">
        <f t="shared" si="12"/>
        <v>17.010000000000002</v>
      </c>
      <c r="V40" s="143"/>
      <c r="W40" s="143"/>
      <c r="X40" s="143"/>
      <c r="Y40" s="143"/>
      <c r="Z40" s="143"/>
      <c r="AA40" s="143"/>
      <c r="AB40" s="143"/>
      <c r="AC40" s="143"/>
      <c r="AD40" s="143"/>
      <c r="AE40" s="143" t="s">
        <v>97</v>
      </c>
      <c r="AF40" s="143"/>
      <c r="AG40" s="143"/>
      <c r="AH40" s="143"/>
      <c r="AI40" s="143"/>
      <c r="AJ40" s="143"/>
      <c r="AK40" s="143"/>
      <c r="AL40" s="143"/>
      <c r="AM40" s="143"/>
      <c r="AN40" s="143"/>
      <c r="AO40" s="143"/>
      <c r="AP40" s="143"/>
      <c r="AQ40" s="143"/>
      <c r="AR40" s="143"/>
      <c r="AS40" s="143"/>
      <c r="AT40" s="143"/>
      <c r="AU40" s="143"/>
      <c r="AV40" s="143"/>
      <c r="AW40" s="143"/>
      <c r="AX40" s="143"/>
      <c r="AY40" s="143"/>
      <c r="AZ40" s="143"/>
      <c r="BA40" s="143"/>
      <c r="BB40" s="143"/>
      <c r="BC40" s="143"/>
      <c r="BD40" s="143"/>
      <c r="BE40" s="143"/>
      <c r="BF40" s="143"/>
      <c r="BG40" s="143"/>
      <c r="BH40" s="143"/>
    </row>
    <row r="41" spans="1:60" ht="22.5" outlineLevel="1" x14ac:dyDescent="0.2">
      <c r="A41" s="137">
        <v>28</v>
      </c>
      <c r="B41" s="137" t="s">
        <v>158</v>
      </c>
      <c r="C41" s="138" t="s">
        <v>159</v>
      </c>
      <c r="D41" s="139" t="s">
        <v>120</v>
      </c>
      <c r="E41" s="140">
        <v>162</v>
      </c>
      <c r="F41" s="141">
        <v>0</v>
      </c>
      <c r="G41" s="141">
        <f t="shared" si="13"/>
        <v>0</v>
      </c>
      <c r="H41" s="141">
        <v>727.26</v>
      </c>
      <c r="I41" s="141">
        <f t="shared" si="7"/>
        <v>117816.12</v>
      </c>
      <c r="J41" s="141">
        <v>137.74</v>
      </c>
      <c r="K41" s="141">
        <f t="shared" si="8"/>
        <v>22313.88</v>
      </c>
      <c r="L41" s="141">
        <v>21</v>
      </c>
      <c r="M41" s="141">
        <f t="shared" si="9"/>
        <v>0</v>
      </c>
      <c r="N41" s="139">
        <v>1.8600000000000001E-3</v>
      </c>
      <c r="O41" s="139">
        <f t="shared" si="10"/>
        <v>0.30131999999999998</v>
      </c>
      <c r="P41" s="139">
        <v>0</v>
      </c>
      <c r="Q41" s="139">
        <f t="shared" si="11"/>
        <v>0</v>
      </c>
      <c r="R41" s="139"/>
      <c r="S41" s="139"/>
      <c r="T41" s="142">
        <v>0.21665999999999999</v>
      </c>
      <c r="U41" s="139">
        <f t="shared" si="12"/>
        <v>35.1</v>
      </c>
      <c r="V41" s="143"/>
      <c r="W41" s="143"/>
      <c r="X41" s="143"/>
      <c r="Y41" s="143"/>
      <c r="Z41" s="143"/>
      <c r="AA41" s="143"/>
      <c r="AB41" s="143"/>
      <c r="AC41" s="143"/>
      <c r="AD41" s="143"/>
      <c r="AE41" s="143" t="s">
        <v>97</v>
      </c>
      <c r="AF41" s="143"/>
      <c r="AG41" s="143"/>
      <c r="AH41" s="143"/>
      <c r="AI41" s="143"/>
      <c r="AJ41" s="143"/>
      <c r="AK41" s="143"/>
      <c r="AL41" s="143"/>
      <c r="AM41" s="143"/>
      <c r="AN41" s="143"/>
      <c r="AO41" s="143"/>
      <c r="AP41" s="143"/>
      <c r="AQ41" s="143"/>
      <c r="AR41" s="143"/>
      <c r="AS41" s="143"/>
      <c r="AT41" s="143"/>
      <c r="AU41" s="143"/>
      <c r="AV41" s="143"/>
      <c r="AW41" s="143"/>
      <c r="AX41" s="143"/>
      <c r="AY41" s="143"/>
      <c r="AZ41" s="143"/>
      <c r="BA41" s="143"/>
      <c r="BB41" s="143"/>
      <c r="BC41" s="143"/>
      <c r="BD41" s="143"/>
      <c r="BE41" s="143"/>
      <c r="BF41" s="143"/>
      <c r="BG41" s="143"/>
      <c r="BH41" s="143"/>
    </row>
    <row r="42" spans="1:60" outlineLevel="1" x14ac:dyDescent="0.2">
      <c r="A42" s="137">
        <v>29</v>
      </c>
      <c r="B42" s="137" t="s">
        <v>160</v>
      </c>
      <c r="C42" s="138" t="s">
        <v>161</v>
      </c>
      <c r="D42" s="139" t="s">
        <v>104</v>
      </c>
      <c r="E42" s="140">
        <v>4.0999999999999996</v>
      </c>
      <c r="F42" s="141">
        <v>0</v>
      </c>
      <c r="G42" s="141">
        <f t="shared" si="13"/>
        <v>0</v>
      </c>
      <c r="H42" s="141">
        <v>0</v>
      </c>
      <c r="I42" s="141">
        <f t="shared" si="7"/>
        <v>0</v>
      </c>
      <c r="J42" s="141">
        <v>1451</v>
      </c>
      <c r="K42" s="141">
        <f t="shared" si="8"/>
        <v>5949.1</v>
      </c>
      <c r="L42" s="141">
        <v>21</v>
      </c>
      <c r="M42" s="141">
        <f t="shared" si="9"/>
        <v>0</v>
      </c>
      <c r="N42" s="139">
        <v>0</v>
      </c>
      <c r="O42" s="139">
        <f t="shared" si="10"/>
        <v>0</v>
      </c>
      <c r="P42" s="139">
        <v>0</v>
      </c>
      <c r="Q42" s="139">
        <f t="shared" si="11"/>
        <v>0</v>
      </c>
      <c r="R42" s="139"/>
      <c r="S42" s="139"/>
      <c r="T42" s="142">
        <v>2.4009999999999998</v>
      </c>
      <c r="U42" s="139">
        <f t="shared" si="12"/>
        <v>9.84</v>
      </c>
      <c r="V42" s="143"/>
      <c r="W42" s="143"/>
      <c r="X42" s="143"/>
      <c r="Y42" s="143"/>
      <c r="Z42" s="143"/>
      <c r="AA42" s="143"/>
      <c r="AB42" s="143"/>
      <c r="AC42" s="143"/>
      <c r="AD42" s="143"/>
      <c r="AE42" s="143" t="s">
        <v>97</v>
      </c>
      <c r="AF42" s="143"/>
      <c r="AG42" s="143"/>
      <c r="AH42" s="143"/>
      <c r="AI42" s="143"/>
      <c r="AJ42" s="143"/>
      <c r="AK42" s="143"/>
      <c r="AL42" s="143"/>
      <c r="AM42" s="143"/>
      <c r="AN42" s="143"/>
      <c r="AO42" s="143"/>
      <c r="AP42" s="143"/>
      <c r="AQ42" s="143"/>
      <c r="AR42" s="143"/>
      <c r="AS42" s="143"/>
      <c r="AT42" s="143"/>
      <c r="AU42" s="143"/>
      <c r="AV42" s="143"/>
      <c r="AW42" s="143"/>
      <c r="AX42" s="143"/>
      <c r="AY42" s="143"/>
      <c r="AZ42" s="143"/>
      <c r="BA42" s="143"/>
      <c r="BB42" s="143"/>
      <c r="BC42" s="143"/>
      <c r="BD42" s="143"/>
      <c r="BE42" s="143"/>
      <c r="BF42" s="143"/>
      <c r="BG42" s="143"/>
      <c r="BH42" s="143"/>
    </row>
    <row r="43" spans="1:60" x14ac:dyDescent="0.2">
      <c r="A43" s="145" t="s">
        <v>92</v>
      </c>
      <c r="B43" s="145" t="s">
        <v>7</v>
      </c>
      <c r="C43" s="146" t="s">
        <v>6</v>
      </c>
      <c r="D43" s="147"/>
      <c r="E43" s="148"/>
      <c r="F43" s="149"/>
      <c r="G43" s="149">
        <f>SUMIF(AE44:AE53,"&lt;&gt;NOR",G44:G53)</f>
        <v>0</v>
      </c>
      <c r="H43" s="149"/>
      <c r="I43" s="149">
        <f>SUM(I44:I53)</f>
        <v>19238.919999999998</v>
      </c>
      <c r="J43" s="149"/>
      <c r="K43" s="149">
        <f>SUM(K44:K53)</f>
        <v>77831.660000000018</v>
      </c>
      <c r="L43" s="149"/>
      <c r="M43" s="149">
        <f>SUM(M44:M53)</f>
        <v>0</v>
      </c>
      <c r="N43" s="147"/>
      <c r="O43" s="147">
        <f>SUM(O44:O53)</f>
        <v>0.10369</v>
      </c>
      <c r="P43" s="147"/>
      <c r="Q43" s="147">
        <f>SUM(Q44:Q53)</f>
        <v>0</v>
      </c>
      <c r="R43" s="147"/>
      <c r="S43" s="147"/>
      <c r="T43" s="150"/>
      <c r="U43" s="147">
        <f>SUM(U44:U53)</f>
        <v>131.80000000000001</v>
      </c>
      <c r="AE43" s="1" t="s">
        <v>93</v>
      </c>
    </row>
    <row r="44" spans="1:60" outlineLevel="1" x14ac:dyDescent="0.2">
      <c r="A44" s="137">
        <v>30</v>
      </c>
      <c r="B44" s="137" t="s">
        <v>162</v>
      </c>
      <c r="C44" s="138" t="s">
        <v>163</v>
      </c>
      <c r="D44" s="139" t="s">
        <v>120</v>
      </c>
      <c r="E44" s="140">
        <v>213.6</v>
      </c>
      <c r="F44" s="141">
        <v>0</v>
      </c>
      <c r="G44" s="141">
        <f>PRODUCT(E44,F44)</f>
        <v>0</v>
      </c>
      <c r="H44" s="141">
        <v>1.63</v>
      </c>
      <c r="I44" s="141">
        <f>ROUND(E44*H44,2)</f>
        <v>348.17</v>
      </c>
      <c r="J44" s="141">
        <v>53.669999999999995</v>
      </c>
      <c r="K44" s="141">
        <f>ROUND(E44*J44,2)</f>
        <v>11463.91</v>
      </c>
      <c r="L44" s="141">
        <v>21</v>
      </c>
      <c r="M44" s="141">
        <f>G44*(1+L44/100)</f>
        <v>0</v>
      </c>
      <c r="N44" s="139">
        <v>1.0000000000000001E-5</v>
      </c>
      <c r="O44" s="139">
        <f>ROUND(E44*N44,5)</f>
        <v>2.14E-3</v>
      </c>
      <c r="P44" s="139">
        <v>0</v>
      </c>
      <c r="Q44" s="139">
        <f>ROUND(E44*P44,5)</f>
        <v>0</v>
      </c>
      <c r="R44" s="139"/>
      <c r="S44" s="139"/>
      <c r="T44" s="142">
        <v>0.107</v>
      </c>
      <c r="U44" s="139">
        <f>ROUND(E44*T44,2)</f>
        <v>22.86</v>
      </c>
      <c r="V44" s="143"/>
      <c r="W44" s="143"/>
      <c r="X44" s="143"/>
      <c r="Y44" s="143"/>
      <c r="Z44" s="143"/>
      <c r="AA44" s="143"/>
      <c r="AB44" s="143"/>
      <c r="AC44" s="143"/>
      <c r="AD44" s="143"/>
      <c r="AE44" s="143" t="s">
        <v>97</v>
      </c>
      <c r="AF44" s="143"/>
      <c r="AG44" s="143"/>
      <c r="AH44" s="143"/>
      <c r="AI44" s="143"/>
      <c r="AJ44" s="143"/>
      <c r="AK44" s="143"/>
      <c r="AL44" s="143"/>
      <c r="AM44" s="143"/>
      <c r="AN44" s="143"/>
      <c r="AO44" s="143"/>
      <c r="AP44" s="143"/>
      <c r="AQ44" s="143"/>
      <c r="AR44" s="143"/>
      <c r="AS44" s="143"/>
      <c r="AT44" s="143"/>
      <c r="AU44" s="143"/>
      <c r="AV44" s="143"/>
      <c r="AW44" s="143"/>
      <c r="AX44" s="143"/>
      <c r="AY44" s="143"/>
      <c r="AZ44" s="143"/>
      <c r="BA44" s="143"/>
      <c r="BB44" s="143"/>
      <c r="BC44" s="143"/>
      <c r="BD44" s="143"/>
      <c r="BE44" s="143"/>
      <c r="BF44" s="143"/>
      <c r="BG44" s="143"/>
      <c r="BH44" s="143"/>
    </row>
    <row r="45" spans="1:60" outlineLevel="1" x14ac:dyDescent="0.2">
      <c r="A45" s="137"/>
      <c r="B45" s="137"/>
      <c r="C45" s="215" t="s">
        <v>164</v>
      </c>
      <c r="D45" s="216"/>
      <c r="E45" s="217"/>
      <c r="F45" s="218"/>
      <c r="G45" s="219"/>
      <c r="H45" s="141"/>
      <c r="I45" s="141"/>
      <c r="J45" s="141"/>
      <c r="K45" s="141"/>
      <c r="L45" s="141"/>
      <c r="M45" s="141"/>
      <c r="N45" s="139"/>
      <c r="O45" s="139"/>
      <c r="P45" s="139"/>
      <c r="Q45" s="139"/>
      <c r="R45" s="139"/>
      <c r="S45" s="139"/>
      <c r="T45" s="142"/>
      <c r="U45" s="139"/>
      <c r="V45" s="143"/>
      <c r="W45" s="143"/>
      <c r="X45" s="143"/>
      <c r="Y45" s="143"/>
      <c r="Z45" s="143"/>
      <c r="AA45" s="143"/>
      <c r="AB45" s="143"/>
      <c r="AC45" s="143"/>
      <c r="AD45" s="143"/>
      <c r="AE45" s="143" t="s">
        <v>99</v>
      </c>
      <c r="AF45" s="143"/>
      <c r="AG45" s="143"/>
      <c r="AH45" s="143"/>
      <c r="AI45" s="143"/>
      <c r="AJ45" s="143"/>
      <c r="AK45" s="143"/>
      <c r="AL45" s="143"/>
      <c r="AM45" s="143"/>
      <c r="AN45" s="143"/>
      <c r="AO45" s="143"/>
      <c r="AP45" s="143"/>
      <c r="AQ45" s="143"/>
      <c r="AR45" s="143"/>
      <c r="AS45" s="143"/>
      <c r="AT45" s="143"/>
      <c r="AU45" s="143"/>
      <c r="AV45" s="143"/>
      <c r="AW45" s="143"/>
      <c r="AX45" s="143"/>
      <c r="AY45" s="143"/>
      <c r="AZ45" s="143"/>
      <c r="BA45" s="144" t="str">
        <f>C45</f>
        <v>altán v zahradě</v>
      </c>
      <c r="BB45" s="143"/>
      <c r="BC45" s="143"/>
      <c r="BD45" s="143"/>
      <c r="BE45" s="143"/>
      <c r="BF45" s="143"/>
      <c r="BG45" s="143"/>
      <c r="BH45" s="143"/>
    </row>
    <row r="46" spans="1:60" outlineLevel="1" x14ac:dyDescent="0.2">
      <c r="A46" s="137"/>
      <c r="B46" s="137"/>
      <c r="C46" s="215" t="s">
        <v>165</v>
      </c>
      <c r="D46" s="216"/>
      <c r="E46" s="217"/>
      <c r="F46" s="218"/>
      <c r="G46" s="219"/>
      <c r="H46" s="141"/>
      <c r="I46" s="141"/>
      <c r="J46" s="141"/>
      <c r="K46" s="141"/>
      <c r="L46" s="141"/>
      <c r="M46" s="141"/>
      <c r="N46" s="139"/>
      <c r="O46" s="139"/>
      <c r="P46" s="139"/>
      <c r="Q46" s="139"/>
      <c r="R46" s="139"/>
      <c r="S46" s="139"/>
      <c r="T46" s="142"/>
      <c r="U46" s="139"/>
      <c r="V46" s="143"/>
      <c r="W46" s="143"/>
      <c r="X46" s="143"/>
      <c r="Y46" s="143"/>
      <c r="Z46" s="143"/>
      <c r="AA46" s="143"/>
      <c r="AB46" s="143"/>
      <c r="AC46" s="143"/>
      <c r="AD46" s="143"/>
      <c r="AE46" s="143" t="s">
        <v>99</v>
      </c>
      <c r="AF46" s="143"/>
      <c r="AG46" s="143"/>
      <c r="AH46" s="143"/>
      <c r="AI46" s="143"/>
      <c r="AJ46" s="143"/>
      <c r="AK46" s="143"/>
      <c r="AL46" s="143"/>
      <c r="AM46" s="143"/>
      <c r="AN46" s="143"/>
      <c r="AO46" s="143"/>
      <c r="AP46" s="143"/>
      <c r="AQ46" s="143"/>
      <c r="AR46" s="143"/>
      <c r="AS46" s="143"/>
      <c r="AT46" s="143"/>
      <c r="AU46" s="143"/>
      <c r="AV46" s="143"/>
      <c r="AW46" s="143"/>
      <c r="AX46" s="143"/>
      <c r="AY46" s="143"/>
      <c r="AZ46" s="143"/>
      <c r="BA46" s="144" t="str">
        <f>C46</f>
        <v>venkovní nábytek - stoly a židle</v>
      </c>
      <c r="BB46" s="143"/>
      <c r="BC46" s="143"/>
      <c r="BD46" s="143"/>
      <c r="BE46" s="143"/>
      <c r="BF46" s="143"/>
      <c r="BG46" s="143"/>
      <c r="BH46" s="143"/>
    </row>
    <row r="47" spans="1:60" outlineLevel="1" x14ac:dyDescent="0.2">
      <c r="A47" s="137"/>
      <c r="B47" s="137"/>
      <c r="C47" s="215" t="s">
        <v>166</v>
      </c>
      <c r="D47" s="216"/>
      <c r="E47" s="217"/>
      <c r="F47" s="218"/>
      <c r="G47" s="219"/>
      <c r="H47" s="141"/>
      <c r="I47" s="141"/>
      <c r="J47" s="141"/>
      <c r="K47" s="141"/>
      <c r="L47" s="141"/>
      <c r="M47" s="141"/>
      <c r="N47" s="139"/>
      <c r="O47" s="139"/>
      <c r="P47" s="139"/>
      <c r="Q47" s="139"/>
      <c r="R47" s="139"/>
      <c r="S47" s="139"/>
      <c r="T47" s="142"/>
      <c r="U47" s="139"/>
      <c r="V47" s="143"/>
      <c r="W47" s="143"/>
      <c r="X47" s="143"/>
      <c r="Y47" s="143"/>
      <c r="Z47" s="143"/>
      <c r="AA47" s="143"/>
      <c r="AB47" s="143"/>
      <c r="AC47" s="143"/>
      <c r="AD47" s="143"/>
      <c r="AE47" s="143" t="s">
        <v>99</v>
      </c>
      <c r="AF47" s="143"/>
      <c r="AG47" s="143"/>
      <c r="AH47" s="143"/>
      <c r="AI47" s="143"/>
      <c r="AJ47" s="143"/>
      <c r="AK47" s="143"/>
      <c r="AL47" s="143"/>
      <c r="AM47" s="143"/>
      <c r="AN47" s="143"/>
      <c r="AO47" s="143"/>
      <c r="AP47" s="143"/>
      <c r="AQ47" s="143"/>
      <c r="AR47" s="143"/>
      <c r="AS47" s="143"/>
      <c r="AT47" s="143"/>
      <c r="AU47" s="143"/>
      <c r="AV47" s="143"/>
      <c r="AW47" s="143"/>
      <c r="AX47" s="143"/>
      <c r="AY47" s="143"/>
      <c r="AZ47" s="143"/>
      <c r="BA47" s="144" t="str">
        <f>C47</f>
        <v>okno dřevěné</v>
      </c>
      <c r="BB47" s="143"/>
      <c r="BC47" s="143"/>
      <c r="BD47" s="143"/>
      <c r="BE47" s="143"/>
      <c r="BF47" s="143"/>
      <c r="BG47" s="143"/>
      <c r="BH47" s="143"/>
    </row>
    <row r="48" spans="1:60" outlineLevel="1" x14ac:dyDescent="0.2">
      <c r="A48" s="137">
        <v>31</v>
      </c>
      <c r="B48" s="137" t="s">
        <v>167</v>
      </c>
      <c r="C48" s="138" t="s">
        <v>168</v>
      </c>
      <c r="D48" s="139" t="s">
        <v>120</v>
      </c>
      <c r="E48" s="140">
        <v>213.6</v>
      </c>
      <c r="F48" s="141">
        <v>0</v>
      </c>
      <c r="G48" s="141">
        <f>PRODUCT(E48,F48)</f>
        <v>0</v>
      </c>
      <c r="H48" s="141">
        <v>87.02</v>
      </c>
      <c r="I48" s="141">
        <f>ROUND(E48*H48,2)</f>
        <v>18587.47</v>
      </c>
      <c r="J48" s="141">
        <v>308.48</v>
      </c>
      <c r="K48" s="141">
        <f>ROUND(E48*J48,2)</f>
        <v>65891.33</v>
      </c>
      <c r="L48" s="141">
        <v>21</v>
      </c>
      <c r="M48" s="141">
        <f>G48*(1+L48/100)</f>
        <v>0</v>
      </c>
      <c r="N48" s="139">
        <v>4.6999999999999999E-4</v>
      </c>
      <c r="O48" s="139">
        <f>ROUND(E48*N48,5)</f>
        <v>0.10038999999999999</v>
      </c>
      <c r="P48" s="139">
        <v>0</v>
      </c>
      <c r="Q48" s="139">
        <f>ROUND(E48*P48,5)</f>
        <v>0</v>
      </c>
      <c r="R48" s="139"/>
      <c r="S48" s="139"/>
      <c r="T48" s="142">
        <v>0.50600000000000001</v>
      </c>
      <c r="U48" s="139">
        <f>ROUND(E48*T48,2)</f>
        <v>108.08</v>
      </c>
      <c r="V48" s="143"/>
      <c r="W48" s="143"/>
      <c r="X48" s="143"/>
      <c r="Y48" s="143"/>
      <c r="Z48" s="143"/>
      <c r="AA48" s="143"/>
      <c r="AB48" s="143"/>
      <c r="AC48" s="143"/>
      <c r="AD48" s="143"/>
      <c r="AE48" s="143" t="s">
        <v>97</v>
      </c>
      <c r="AF48" s="143"/>
      <c r="AG48" s="143"/>
      <c r="AH48" s="143"/>
      <c r="AI48" s="143"/>
      <c r="AJ48" s="143"/>
      <c r="AK48" s="143"/>
      <c r="AL48" s="143"/>
      <c r="AM48" s="143"/>
      <c r="AN48" s="143"/>
      <c r="AO48" s="143"/>
      <c r="AP48" s="143"/>
      <c r="AQ48" s="143"/>
      <c r="AR48" s="143"/>
      <c r="AS48" s="143"/>
      <c r="AT48" s="143"/>
      <c r="AU48" s="143"/>
      <c r="AV48" s="143"/>
      <c r="AW48" s="143"/>
      <c r="AX48" s="143"/>
      <c r="AY48" s="143"/>
      <c r="AZ48" s="143"/>
      <c r="BA48" s="143"/>
      <c r="BB48" s="143"/>
      <c r="BC48" s="143"/>
      <c r="BD48" s="143"/>
      <c r="BE48" s="143"/>
      <c r="BF48" s="143"/>
      <c r="BG48" s="143"/>
      <c r="BH48" s="143"/>
    </row>
    <row r="49" spans="1:60" outlineLevel="1" x14ac:dyDescent="0.2">
      <c r="A49" s="137"/>
      <c r="B49" s="137"/>
      <c r="C49" s="215" t="s">
        <v>164</v>
      </c>
      <c r="D49" s="216"/>
      <c r="E49" s="217"/>
      <c r="F49" s="218"/>
      <c r="G49" s="219"/>
      <c r="H49" s="141"/>
      <c r="I49" s="141"/>
      <c r="J49" s="141"/>
      <c r="K49" s="141"/>
      <c r="L49" s="141"/>
      <c r="M49" s="141"/>
      <c r="N49" s="139"/>
      <c r="O49" s="139"/>
      <c r="P49" s="139"/>
      <c r="Q49" s="139"/>
      <c r="R49" s="139"/>
      <c r="S49" s="139"/>
      <c r="T49" s="142"/>
      <c r="U49" s="139"/>
      <c r="V49" s="143"/>
      <c r="W49" s="143"/>
      <c r="X49" s="143"/>
      <c r="Y49" s="143"/>
      <c r="Z49" s="143"/>
      <c r="AA49" s="143"/>
      <c r="AB49" s="143"/>
      <c r="AC49" s="143"/>
      <c r="AD49" s="143"/>
      <c r="AE49" s="143" t="s">
        <v>99</v>
      </c>
      <c r="AF49" s="143"/>
      <c r="AG49" s="143"/>
      <c r="AH49" s="143"/>
      <c r="AI49" s="143"/>
      <c r="AJ49" s="143"/>
      <c r="AK49" s="143"/>
      <c r="AL49" s="143"/>
      <c r="AM49" s="143"/>
      <c r="AN49" s="143"/>
      <c r="AO49" s="143"/>
      <c r="AP49" s="143"/>
      <c r="AQ49" s="143"/>
      <c r="AR49" s="143"/>
      <c r="AS49" s="143"/>
      <c r="AT49" s="143"/>
      <c r="AU49" s="143"/>
      <c r="AV49" s="143"/>
      <c r="AW49" s="143"/>
      <c r="AX49" s="143"/>
      <c r="AY49" s="143"/>
      <c r="AZ49" s="143"/>
      <c r="BA49" s="144" t="str">
        <f>C49</f>
        <v>altán v zahradě</v>
      </c>
      <c r="BB49" s="143"/>
      <c r="BC49" s="143"/>
      <c r="BD49" s="143"/>
      <c r="BE49" s="143"/>
      <c r="BF49" s="143"/>
      <c r="BG49" s="143"/>
      <c r="BH49" s="143"/>
    </row>
    <row r="50" spans="1:60" outlineLevel="1" x14ac:dyDescent="0.2">
      <c r="A50" s="137"/>
      <c r="B50" s="137"/>
      <c r="C50" s="215" t="s">
        <v>165</v>
      </c>
      <c r="D50" s="216"/>
      <c r="E50" s="217"/>
      <c r="F50" s="218"/>
      <c r="G50" s="219"/>
      <c r="H50" s="141"/>
      <c r="I50" s="141"/>
      <c r="J50" s="141"/>
      <c r="K50" s="141"/>
      <c r="L50" s="141"/>
      <c r="M50" s="141"/>
      <c r="N50" s="139"/>
      <c r="O50" s="139"/>
      <c r="P50" s="139"/>
      <c r="Q50" s="139"/>
      <c r="R50" s="139"/>
      <c r="S50" s="139"/>
      <c r="T50" s="142"/>
      <c r="U50" s="139"/>
      <c r="V50" s="143"/>
      <c r="W50" s="143"/>
      <c r="X50" s="143"/>
      <c r="Y50" s="143"/>
      <c r="Z50" s="143"/>
      <c r="AA50" s="143"/>
      <c r="AB50" s="143"/>
      <c r="AC50" s="143"/>
      <c r="AD50" s="143"/>
      <c r="AE50" s="143" t="s">
        <v>99</v>
      </c>
      <c r="AF50" s="143"/>
      <c r="AG50" s="143"/>
      <c r="AH50" s="143"/>
      <c r="AI50" s="143"/>
      <c r="AJ50" s="143"/>
      <c r="AK50" s="143"/>
      <c r="AL50" s="143"/>
      <c r="AM50" s="143"/>
      <c r="AN50" s="143"/>
      <c r="AO50" s="143"/>
      <c r="AP50" s="143"/>
      <c r="AQ50" s="143"/>
      <c r="AR50" s="143"/>
      <c r="AS50" s="143"/>
      <c r="AT50" s="143"/>
      <c r="AU50" s="143"/>
      <c r="AV50" s="143"/>
      <c r="AW50" s="143"/>
      <c r="AX50" s="143"/>
      <c r="AY50" s="143"/>
      <c r="AZ50" s="143"/>
      <c r="BA50" s="144" t="str">
        <f>C50</f>
        <v>venkovní nábytek - stoly a židle</v>
      </c>
      <c r="BB50" s="143"/>
      <c r="BC50" s="143"/>
      <c r="BD50" s="143"/>
      <c r="BE50" s="143"/>
      <c r="BF50" s="143"/>
      <c r="BG50" s="143"/>
      <c r="BH50" s="143"/>
    </row>
    <row r="51" spans="1:60" outlineLevel="1" x14ac:dyDescent="0.2">
      <c r="A51" s="137"/>
      <c r="B51" s="137"/>
      <c r="C51" s="215" t="s">
        <v>166</v>
      </c>
      <c r="D51" s="216"/>
      <c r="E51" s="217"/>
      <c r="F51" s="218"/>
      <c r="G51" s="219"/>
      <c r="H51" s="141"/>
      <c r="I51" s="141"/>
      <c r="J51" s="141"/>
      <c r="K51" s="141"/>
      <c r="L51" s="141"/>
      <c r="M51" s="141"/>
      <c r="N51" s="139"/>
      <c r="O51" s="139"/>
      <c r="P51" s="139"/>
      <c r="Q51" s="139"/>
      <c r="R51" s="139"/>
      <c r="S51" s="139"/>
      <c r="T51" s="142"/>
      <c r="U51" s="139"/>
      <c r="V51" s="143"/>
      <c r="W51" s="143"/>
      <c r="X51" s="143"/>
      <c r="Y51" s="143"/>
      <c r="Z51" s="143"/>
      <c r="AA51" s="143"/>
      <c r="AB51" s="143"/>
      <c r="AC51" s="143"/>
      <c r="AD51" s="143"/>
      <c r="AE51" s="143" t="s">
        <v>99</v>
      </c>
      <c r="AF51" s="143"/>
      <c r="AG51" s="143"/>
      <c r="AH51" s="143"/>
      <c r="AI51" s="143"/>
      <c r="AJ51" s="143"/>
      <c r="AK51" s="143"/>
      <c r="AL51" s="143"/>
      <c r="AM51" s="143"/>
      <c r="AN51" s="143"/>
      <c r="AO51" s="143"/>
      <c r="AP51" s="143"/>
      <c r="AQ51" s="143"/>
      <c r="AR51" s="143"/>
      <c r="AS51" s="143"/>
      <c r="AT51" s="143"/>
      <c r="AU51" s="143"/>
      <c r="AV51" s="143"/>
      <c r="AW51" s="143"/>
      <c r="AX51" s="143"/>
      <c r="AY51" s="143"/>
      <c r="AZ51" s="143"/>
      <c r="BA51" s="144" t="str">
        <f>C51</f>
        <v>okno dřevěné</v>
      </c>
      <c r="BB51" s="143"/>
      <c r="BC51" s="143"/>
      <c r="BD51" s="143"/>
      <c r="BE51" s="143"/>
      <c r="BF51" s="143"/>
      <c r="BG51" s="143"/>
      <c r="BH51" s="143"/>
    </row>
    <row r="52" spans="1:60" outlineLevel="1" x14ac:dyDescent="0.2">
      <c r="A52" s="137">
        <v>32</v>
      </c>
      <c r="B52" s="137" t="s">
        <v>169</v>
      </c>
      <c r="C52" s="138" t="s">
        <v>170</v>
      </c>
      <c r="D52" s="139" t="s">
        <v>120</v>
      </c>
      <c r="E52" s="140">
        <v>2.2999999999999998</v>
      </c>
      <c r="F52" s="141">
        <v>0</v>
      </c>
      <c r="G52" s="141">
        <f>PRODUCT(E52,F52)</f>
        <v>0</v>
      </c>
      <c r="H52" s="141">
        <v>52.67</v>
      </c>
      <c r="I52" s="141">
        <f>ROUND(E52*H52,2)</f>
        <v>121.14</v>
      </c>
      <c r="J52" s="141">
        <v>114.33</v>
      </c>
      <c r="K52" s="141">
        <f>ROUND(E52*J52,2)</f>
        <v>262.95999999999998</v>
      </c>
      <c r="L52" s="141">
        <v>21</v>
      </c>
      <c r="M52" s="141">
        <f>G52*(1+L52/100)</f>
        <v>0</v>
      </c>
      <c r="N52" s="139">
        <v>1.4999999999999999E-4</v>
      </c>
      <c r="O52" s="139">
        <f>ROUND(E52*N52,5)</f>
        <v>3.5E-4</v>
      </c>
      <c r="P52" s="139">
        <v>0</v>
      </c>
      <c r="Q52" s="139">
        <f>ROUND(E52*P52,5)</f>
        <v>0</v>
      </c>
      <c r="R52" s="139"/>
      <c r="S52" s="139"/>
      <c r="T52" s="142">
        <v>0.22800000000000001</v>
      </c>
      <c r="U52" s="139">
        <f>ROUND(E52*T52,2)</f>
        <v>0.52</v>
      </c>
      <c r="V52" s="143"/>
      <c r="W52" s="143"/>
      <c r="X52" s="143"/>
      <c r="Y52" s="143"/>
      <c r="Z52" s="143"/>
      <c r="AA52" s="143"/>
      <c r="AB52" s="143"/>
      <c r="AC52" s="143"/>
      <c r="AD52" s="143"/>
      <c r="AE52" s="143" t="s">
        <v>97</v>
      </c>
      <c r="AF52" s="143"/>
      <c r="AG52" s="143"/>
      <c r="AH52" s="143"/>
      <c r="AI52" s="143"/>
      <c r="AJ52" s="143"/>
      <c r="AK52" s="143"/>
      <c r="AL52" s="143"/>
      <c r="AM52" s="143"/>
      <c r="AN52" s="143"/>
      <c r="AO52" s="143"/>
      <c r="AP52" s="143"/>
      <c r="AQ52" s="143"/>
      <c r="AR52" s="143"/>
      <c r="AS52" s="143"/>
      <c r="AT52" s="143"/>
      <c r="AU52" s="143"/>
      <c r="AV52" s="143"/>
      <c r="AW52" s="143"/>
      <c r="AX52" s="143"/>
      <c r="AY52" s="143"/>
      <c r="AZ52" s="143"/>
      <c r="BA52" s="143"/>
      <c r="BB52" s="143"/>
      <c r="BC52" s="143"/>
      <c r="BD52" s="143"/>
      <c r="BE52" s="143"/>
      <c r="BF52" s="143"/>
      <c r="BG52" s="143"/>
      <c r="BH52" s="143"/>
    </row>
    <row r="53" spans="1:60" outlineLevel="1" x14ac:dyDescent="0.2">
      <c r="A53" s="137">
        <v>33</v>
      </c>
      <c r="B53" s="137" t="s">
        <v>171</v>
      </c>
      <c r="C53" s="138" t="s">
        <v>172</v>
      </c>
      <c r="D53" s="139" t="s">
        <v>120</v>
      </c>
      <c r="E53" s="140">
        <v>2.2999999999999998</v>
      </c>
      <c r="F53" s="141">
        <v>0</v>
      </c>
      <c r="G53" s="141">
        <f>PRODUCT(E53,F53)</f>
        <v>0</v>
      </c>
      <c r="H53" s="141">
        <v>79.19</v>
      </c>
      <c r="I53" s="141">
        <f>ROUND(E53*H53,2)</f>
        <v>182.14</v>
      </c>
      <c r="J53" s="141">
        <v>92.81</v>
      </c>
      <c r="K53" s="141">
        <f>ROUND(E53*J53,2)</f>
        <v>213.46</v>
      </c>
      <c r="L53" s="141">
        <v>21</v>
      </c>
      <c r="M53" s="141">
        <f>G53*(1+L53/100)</f>
        <v>0</v>
      </c>
      <c r="N53" s="139">
        <v>3.5E-4</v>
      </c>
      <c r="O53" s="139">
        <f>ROUND(E53*N53,5)</f>
        <v>8.0999999999999996E-4</v>
      </c>
      <c r="P53" s="139">
        <v>0</v>
      </c>
      <c r="Q53" s="139">
        <f>ROUND(E53*P53,5)</f>
        <v>0</v>
      </c>
      <c r="R53" s="139"/>
      <c r="S53" s="139"/>
      <c r="T53" s="142">
        <v>0.14599999999999999</v>
      </c>
      <c r="U53" s="139">
        <f>ROUND(E53*T53,2)</f>
        <v>0.34</v>
      </c>
      <c r="V53" s="143"/>
      <c r="W53" s="143"/>
      <c r="X53" s="143"/>
      <c r="Y53" s="143"/>
      <c r="Z53" s="143"/>
      <c r="AA53" s="143"/>
      <c r="AB53" s="143"/>
      <c r="AC53" s="143"/>
      <c r="AD53" s="143"/>
      <c r="AE53" s="143" t="s">
        <v>97</v>
      </c>
      <c r="AF53" s="143"/>
      <c r="AG53" s="143"/>
      <c r="AH53" s="143"/>
      <c r="AI53" s="143"/>
      <c r="AJ53" s="143"/>
      <c r="AK53" s="143"/>
      <c r="AL53" s="143"/>
      <c r="AM53" s="143"/>
      <c r="AN53" s="143"/>
      <c r="AO53" s="143"/>
      <c r="AP53" s="143"/>
      <c r="AQ53" s="143"/>
      <c r="AR53" s="143"/>
      <c r="AS53" s="143"/>
      <c r="AT53" s="143"/>
      <c r="AU53" s="143"/>
      <c r="AV53" s="143"/>
      <c r="AW53" s="143"/>
      <c r="AX53" s="143"/>
      <c r="AY53" s="143"/>
      <c r="AZ53" s="143"/>
      <c r="BA53" s="143"/>
      <c r="BB53" s="143"/>
      <c r="BC53" s="143"/>
      <c r="BD53" s="143"/>
      <c r="BE53" s="143"/>
      <c r="BF53" s="143"/>
      <c r="BG53" s="143"/>
      <c r="BH53" s="143"/>
    </row>
    <row r="54" spans="1:60" x14ac:dyDescent="0.2">
      <c r="A54" s="145" t="s">
        <v>92</v>
      </c>
      <c r="B54" s="145" t="s">
        <v>5</v>
      </c>
      <c r="C54" s="146" t="s">
        <v>4</v>
      </c>
      <c r="D54" s="147"/>
      <c r="E54" s="148"/>
      <c r="F54" s="149"/>
      <c r="G54" s="149">
        <f>SUMIF(AE55:AE64,"&lt;&gt;NOR",G55:G64)</f>
        <v>0</v>
      </c>
      <c r="H54" s="149"/>
      <c r="I54" s="149">
        <f>SUM(I55:I64)</f>
        <v>83144.36</v>
      </c>
      <c r="J54" s="149"/>
      <c r="K54" s="149">
        <f>SUM(K55:K64)</f>
        <v>498381.24</v>
      </c>
      <c r="L54" s="149"/>
      <c r="M54" s="149">
        <f>SUM(M55:M64)</f>
        <v>0</v>
      </c>
      <c r="N54" s="147"/>
      <c r="O54" s="147">
        <f>SUM(O55:O64)</f>
        <v>1.2502900000000001</v>
      </c>
      <c r="P54" s="147"/>
      <c r="Q54" s="147">
        <f>SUM(Q55:Q64)</f>
        <v>0.69299999999999995</v>
      </c>
      <c r="R54" s="147"/>
      <c r="S54" s="147"/>
      <c r="T54" s="150"/>
      <c r="U54" s="147">
        <f>SUM(U55:U64)</f>
        <v>800.79</v>
      </c>
      <c r="AE54" s="1" t="s">
        <v>93</v>
      </c>
    </row>
    <row r="55" spans="1:60" ht="22.5" outlineLevel="1" x14ac:dyDescent="0.2">
      <c r="A55" s="137">
        <v>34</v>
      </c>
      <c r="B55" s="137" t="s">
        <v>173</v>
      </c>
      <c r="C55" s="138" t="s">
        <v>174</v>
      </c>
      <c r="D55" s="139" t="s">
        <v>96</v>
      </c>
      <c r="E55" s="140">
        <v>3000</v>
      </c>
      <c r="F55" s="141">
        <v>0</v>
      </c>
      <c r="G55" s="141">
        <f>PRODUCT(E55,F55)</f>
        <v>0</v>
      </c>
      <c r="H55" s="141">
        <v>1.89</v>
      </c>
      <c r="I55" s="141">
        <f t="shared" ref="I55:I64" si="14">ROUND(E55*H55,2)</f>
        <v>5670</v>
      </c>
      <c r="J55" s="141">
        <v>14.71</v>
      </c>
      <c r="K55" s="141">
        <f t="shared" ref="K55:K64" si="15">ROUND(E55*J55,2)</f>
        <v>44130</v>
      </c>
      <c r="L55" s="141">
        <v>21</v>
      </c>
      <c r="M55" s="141">
        <f t="shared" ref="M55:M64" si="16">G55*(1+L55/100)</f>
        <v>0</v>
      </c>
      <c r="N55" s="139">
        <v>0</v>
      </c>
      <c r="O55" s="139">
        <f t="shared" ref="O55:O64" si="17">ROUND(E55*N55,5)</f>
        <v>0</v>
      </c>
      <c r="P55" s="139">
        <v>0</v>
      </c>
      <c r="Q55" s="139">
        <f t="shared" ref="Q55:Q64" si="18">ROUND(E55*P55,5)</f>
        <v>0</v>
      </c>
      <c r="R55" s="139"/>
      <c r="S55" s="139"/>
      <c r="T55" s="142">
        <v>2.375E-2</v>
      </c>
      <c r="U55" s="139">
        <f t="shared" ref="U55:U64" si="19">ROUND(E55*T55,2)</f>
        <v>71.25</v>
      </c>
      <c r="V55" s="143"/>
      <c r="W55" s="143"/>
      <c r="X55" s="143"/>
      <c r="Y55" s="143"/>
      <c r="Z55" s="143"/>
      <c r="AA55" s="143"/>
      <c r="AB55" s="143"/>
      <c r="AC55" s="143"/>
      <c r="AD55" s="143"/>
      <c r="AE55" s="143" t="s">
        <v>97</v>
      </c>
      <c r="AF55" s="143"/>
      <c r="AG55" s="143"/>
      <c r="AH55" s="143"/>
      <c r="AI55" s="143"/>
      <c r="AJ55" s="143"/>
      <c r="AK55" s="143"/>
      <c r="AL55" s="143"/>
      <c r="AM55" s="143"/>
      <c r="AN55" s="143"/>
      <c r="AO55" s="143"/>
      <c r="AP55" s="143"/>
      <c r="AQ55" s="143"/>
      <c r="AR55" s="143"/>
      <c r="AS55" s="143"/>
      <c r="AT55" s="143"/>
      <c r="AU55" s="143"/>
      <c r="AV55" s="143"/>
      <c r="AW55" s="143"/>
      <c r="AX55" s="143"/>
      <c r="AY55" s="143"/>
      <c r="AZ55" s="143"/>
      <c r="BA55" s="143"/>
      <c r="BB55" s="143"/>
      <c r="BC55" s="143"/>
      <c r="BD55" s="143"/>
      <c r="BE55" s="143"/>
      <c r="BF55" s="143"/>
      <c r="BG55" s="143"/>
      <c r="BH55" s="143"/>
    </row>
    <row r="56" spans="1:60" ht="22.5" outlineLevel="1" x14ac:dyDescent="0.2">
      <c r="A56" s="137">
        <v>35</v>
      </c>
      <c r="B56" s="137" t="s">
        <v>175</v>
      </c>
      <c r="C56" s="138" t="s">
        <v>176</v>
      </c>
      <c r="D56" s="139" t="s">
        <v>120</v>
      </c>
      <c r="E56" s="140">
        <v>500</v>
      </c>
      <c r="F56" s="141">
        <v>0</v>
      </c>
      <c r="G56" s="141">
        <f t="shared" ref="G56:G64" si="20">PRODUCT(E56,F56)</f>
        <v>0</v>
      </c>
      <c r="H56" s="141">
        <v>7.91</v>
      </c>
      <c r="I56" s="141">
        <f t="shared" si="14"/>
        <v>3955</v>
      </c>
      <c r="J56" s="141">
        <v>17.89</v>
      </c>
      <c r="K56" s="141">
        <f t="shared" si="15"/>
        <v>8945</v>
      </c>
      <c r="L56" s="141">
        <v>21</v>
      </c>
      <c r="M56" s="141">
        <f t="shared" si="16"/>
        <v>0</v>
      </c>
      <c r="N56" s="139">
        <v>1.0000000000000001E-5</v>
      </c>
      <c r="O56" s="139">
        <f t="shared" si="17"/>
        <v>5.0000000000000001E-3</v>
      </c>
      <c r="P56" s="139">
        <v>0</v>
      </c>
      <c r="Q56" s="139">
        <f t="shared" si="18"/>
        <v>0</v>
      </c>
      <c r="R56" s="139"/>
      <c r="S56" s="139"/>
      <c r="T56" s="142">
        <v>2.9000000000000001E-2</v>
      </c>
      <c r="U56" s="139">
        <f t="shared" si="19"/>
        <v>14.5</v>
      </c>
      <c r="V56" s="143"/>
      <c r="W56" s="143"/>
      <c r="X56" s="143"/>
      <c r="Y56" s="143"/>
      <c r="Z56" s="143"/>
      <c r="AA56" s="143"/>
      <c r="AB56" s="143"/>
      <c r="AC56" s="143"/>
      <c r="AD56" s="143"/>
      <c r="AE56" s="143" t="s">
        <v>97</v>
      </c>
      <c r="AF56" s="143"/>
      <c r="AG56" s="143"/>
      <c r="AH56" s="143"/>
      <c r="AI56" s="143"/>
      <c r="AJ56" s="143"/>
      <c r="AK56" s="143"/>
      <c r="AL56" s="143"/>
      <c r="AM56" s="143"/>
      <c r="AN56" s="143"/>
      <c r="AO56" s="143"/>
      <c r="AP56" s="143"/>
      <c r="AQ56" s="143"/>
      <c r="AR56" s="143"/>
      <c r="AS56" s="143"/>
      <c r="AT56" s="143"/>
      <c r="AU56" s="143"/>
      <c r="AV56" s="143"/>
      <c r="AW56" s="143"/>
      <c r="AX56" s="143"/>
      <c r="AY56" s="143"/>
      <c r="AZ56" s="143"/>
      <c r="BA56" s="143"/>
      <c r="BB56" s="143"/>
      <c r="BC56" s="143"/>
      <c r="BD56" s="143"/>
      <c r="BE56" s="143"/>
      <c r="BF56" s="143"/>
      <c r="BG56" s="143"/>
      <c r="BH56" s="143"/>
    </row>
    <row r="57" spans="1:60" ht="22.5" outlineLevel="1" x14ac:dyDescent="0.2">
      <c r="A57" s="137">
        <v>36</v>
      </c>
      <c r="B57" s="137" t="s">
        <v>177</v>
      </c>
      <c r="C57" s="138" t="s">
        <v>178</v>
      </c>
      <c r="D57" s="139" t="s">
        <v>120</v>
      </c>
      <c r="E57" s="140">
        <v>500</v>
      </c>
      <c r="F57" s="141">
        <v>0</v>
      </c>
      <c r="G57" s="141">
        <f t="shared" si="20"/>
        <v>0</v>
      </c>
      <c r="H57" s="141">
        <v>12.49</v>
      </c>
      <c r="I57" s="141">
        <f t="shared" si="14"/>
        <v>6245</v>
      </c>
      <c r="J57" s="141">
        <v>8.31</v>
      </c>
      <c r="K57" s="141">
        <f t="shared" si="15"/>
        <v>4155</v>
      </c>
      <c r="L57" s="141">
        <v>21</v>
      </c>
      <c r="M57" s="141">
        <f t="shared" si="16"/>
        <v>0</v>
      </c>
      <c r="N57" s="139">
        <v>3.5E-4</v>
      </c>
      <c r="O57" s="139">
        <f t="shared" si="17"/>
        <v>0.17499999999999999</v>
      </c>
      <c r="P57" s="139">
        <v>0</v>
      </c>
      <c r="Q57" s="139">
        <f t="shared" si="18"/>
        <v>0</v>
      </c>
      <c r="R57" s="139"/>
      <c r="S57" s="139"/>
      <c r="T57" s="142">
        <v>1.35E-2</v>
      </c>
      <c r="U57" s="139">
        <f t="shared" si="19"/>
        <v>6.75</v>
      </c>
      <c r="V57" s="143"/>
      <c r="W57" s="143"/>
      <c r="X57" s="143"/>
      <c r="Y57" s="143"/>
      <c r="Z57" s="143"/>
      <c r="AA57" s="143"/>
      <c r="AB57" s="143"/>
      <c r="AC57" s="143"/>
      <c r="AD57" s="143"/>
      <c r="AE57" s="143" t="s">
        <v>97</v>
      </c>
      <c r="AF57" s="143"/>
      <c r="AG57" s="143"/>
      <c r="AH57" s="143"/>
      <c r="AI57" s="143"/>
      <c r="AJ57" s="143"/>
      <c r="AK57" s="143"/>
      <c r="AL57" s="143"/>
      <c r="AM57" s="143"/>
      <c r="AN57" s="143"/>
      <c r="AO57" s="143"/>
      <c r="AP57" s="143"/>
      <c r="AQ57" s="143"/>
      <c r="AR57" s="143"/>
      <c r="AS57" s="143"/>
      <c r="AT57" s="143"/>
      <c r="AU57" s="143"/>
      <c r="AV57" s="143"/>
      <c r="AW57" s="143"/>
      <c r="AX57" s="143"/>
      <c r="AY57" s="143"/>
      <c r="AZ57" s="143"/>
      <c r="BA57" s="143"/>
      <c r="BB57" s="143"/>
      <c r="BC57" s="143"/>
      <c r="BD57" s="143"/>
      <c r="BE57" s="143"/>
      <c r="BF57" s="143"/>
      <c r="BG57" s="143"/>
      <c r="BH57" s="143"/>
    </row>
    <row r="58" spans="1:60" ht="22.5" outlineLevel="1" x14ac:dyDescent="0.2">
      <c r="A58" s="137">
        <v>37</v>
      </c>
      <c r="B58" s="137" t="s">
        <v>179</v>
      </c>
      <c r="C58" s="138" t="s">
        <v>180</v>
      </c>
      <c r="D58" s="139" t="s">
        <v>120</v>
      </c>
      <c r="E58" s="140">
        <v>770</v>
      </c>
      <c r="F58" s="141">
        <v>0</v>
      </c>
      <c r="G58" s="141">
        <f t="shared" si="20"/>
        <v>0</v>
      </c>
      <c r="H58" s="141">
        <v>0.11</v>
      </c>
      <c r="I58" s="141">
        <f t="shared" si="14"/>
        <v>84.7</v>
      </c>
      <c r="J58" s="141">
        <v>45.09</v>
      </c>
      <c r="K58" s="141">
        <f t="shared" si="15"/>
        <v>34719.300000000003</v>
      </c>
      <c r="L58" s="141">
        <v>21</v>
      </c>
      <c r="M58" s="141">
        <f t="shared" si="16"/>
        <v>0</v>
      </c>
      <c r="N58" s="139">
        <v>0</v>
      </c>
      <c r="O58" s="139">
        <f t="shared" si="17"/>
        <v>0</v>
      </c>
      <c r="P58" s="139">
        <v>8.9999999999999998E-4</v>
      </c>
      <c r="Q58" s="139">
        <f t="shared" si="18"/>
        <v>0.69299999999999995</v>
      </c>
      <c r="R58" s="139"/>
      <c r="S58" s="139"/>
      <c r="T58" s="142">
        <v>7.6679999999999998E-2</v>
      </c>
      <c r="U58" s="139">
        <f t="shared" si="19"/>
        <v>59.04</v>
      </c>
      <c r="V58" s="143"/>
      <c r="W58" s="143"/>
      <c r="X58" s="143"/>
      <c r="Y58" s="143"/>
      <c r="Z58" s="143"/>
      <c r="AA58" s="143"/>
      <c r="AB58" s="143"/>
      <c r="AC58" s="143"/>
      <c r="AD58" s="143"/>
      <c r="AE58" s="143" t="s">
        <v>97</v>
      </c>
      <c r="AF58" s="143"/>
      <c r="AG58" s="143"/>
      <c r="AH58" s="143"/>
      <c r="AI58" s="143"/>
      <c r="AJ58" s="143"/>
      <c r="AK58" s="143"/>
      <c r="AL58" s="143"/>
      <c r="AM58" s="143"/>
      <c r="AN58" s="143"/>
      <c r="AO58" s="143"/>
      <c r="AP58" s="143"/>
      <c r="AQ58" s="143"/>
      <c r="AR58" s="143"/>
      <c r="AS58" s="143"/>
      <c r="AT58" s="143"/>
      <c r="AU58" s="143"/>
      <c r="AV58" s="143"/>
      <c r="AW58" s="143"/>
      <c r="AX58" s="143"/>
      <c r="AY58" s="143"/>
      <c r="AZ58" s="143"/>
      <c r="BA58" s="143"/>
      <c r="BB58" s="143"/>
      <c r="BC58" s="143"/>
      <c r="BD58" s="143"/>
      <c r="BE58" s="143"/>
      <c r="BF58" s="143"/>
      <c r="BG58" s="143"/>
      <c r="BH58" s="143"/>
    </row>
    <row r="59" spans="1:60" outlineLevel="1" x14ac:dyDescent="0.2">
      <c r="A59" s="137">
        <v>38</v>
      </c>
      <c r="B59" s="137" t="s">
        <v>181</v>
      </c>
      <c r="C59" s="138" t="s">
        <v>182</v>
      </c>
      <c r="D59" s="139" t="s">
        <v>120</v>
      </c>
      <c r="E59" s="140">
        <v>770</v>
      </c>
      <c r="F59" s="141">
        <v>0</v>
      </c>
      <c r="G59" s="141">
        <f t="shared" si="20"/>
        <v>0</v>
      </c>
      <c r="H59" s="141">
        <v>0</v>
      </c>
      <c r="I59" s="141">
        <f t="shared" si="14"/>
        <v>0</v>
      </c>
      <c r="J59" s="141">
        <v>15.5</v>
      </c>
      <c r="K59" s="141">
        <f t="shared" si="15"/>
        <v>11935</v>
      </c>
      <c r="L59" s="141">
        <v>21</v>
      </c>
      <c r="M59" s="141">
        <f t="shared" si="16"/>
        <v>0</v>
      </c>
      <c r="N59" s="139">
        <v>0</v>
      </c>
      <c r="O59" s="139">
        <f t="shared" si="17"/>
        <v>0</v>
      </c>
      <c r="P59" s="139">
        <v>0</v>
      </c>
      <c r="Q59" s="139">
        <f t="shared" si="18"/>
        <v>0</v>
      </c>
      <c r="R59" s="139"/>
      <c r="S59" s="139"/>
      <c r="T59" s="142">
        <v>2.6499999999999999E-2</v>
      </c>
      <c r="U59" s="139">
        <f t="shared" si="19"/>
        <v>20.41</v>
      </c>
      <c r="V59" s="143"/>
      <c r="W59" s="143"/>
      <c r="X59" s="143"/>
      <c r="Y59" s="143"/>
      <c r="Z59" s="143"/>
      <c r="AA59" s="143"/>
      <c r="AB59" s="143"/>
      <c r="AC59" s="143"/>
      <c r="AD59" s="143"/>
      <c r="AE59" s="143" t="s">
        <v>97</v>
      </c>
      <c r="AF59" s="143"/>
      <c r="AG59" s="143"/>
      <c r="AH59" s="143"/>
      <c r="AI59" s="143"/>
      <c r="AJ59" s="143"/>
      <c r="AK59" s="143"/>
      <c r="AL59" s="143"/>
      <c r="AM59" s="143"/>
      <c r="AN59" s="143"/>
      <c r="AO59" s="143"/>
      <c r="AP59" s="143"/>
      <c r="AQ59" s="143"/>
      <c r="AR59" s="143"/>
      <c r="AS59" s="143"/>
      <c r="AT59" s="143"/>
      <c r="AU59" s="143"/>
      <c r="AV59" s="143"/>
      <c r="AW59" s="143"/>
      <c r="AX59" s="143"/>
      <c r="AY59" s="143"/>
      <c r="AZ59" s="143"/>
      <c r="BA59" s="143"/>
      <c r="BB59" s="143"/>
      <c r="BC59" s="143"/>
      <c r="BD59" s="143"/>
      <c r="BE59" s="143"/>
      <c r="BF59" s="143"/>
      <c r="BG59" s="143"/>
      <c r="BH59" s="143"/>
    </row>
    <row r="60" spans="1:60" outlineLevel="1" x14ac:dyDescent="0.2">
      <c r="A60" s="137">
        <v>39</v>
      </c>
      <c r="B60" s="137" t="s">
        <v>183</v>
      </c>
      <c r="C60" s="138" t="s">
        <v>184</v>
      </c>
      <c r="D60" s="139" t="s">
        <v>96</v>
      </c>
      <c r="E60" s="140">
        <v>500</v>
      </c>
      <c r="F60" s="141">
        <v>0</v>
      </c>
      <c r="G60" s="141">
        <f t="shared" si="20"/>
        <v>0</v>
      </c>
      <c r="H60" s="141">
        <v>0.42</v>
      </c>
      <c r="I60" s="141">
        <f t="shared" si="14"/>
        <v>210</v>
      </c>
      <c r="J60" s="141">
        <v>7.58</v>
      </c>
      <c r="K60" s="141">
        <f t="shared" si="15"/>
        <v>3790</v>
      </c>
      <c r="L60" s="141">
        <v>21</v>
      </c>
      <c r="M60" s="141">
        <f t="shared" si="16"/>
        <v>0</v>
      </c>
      <c r="N60" s="139">
        <v>0</v>
      </c>
      <c r="O60" s="139">
        <f t="shared" si="17"/>
        <v>0</v>
      </c>
      <c r="P60" s="139">
        <v>0</v>
      </c>
      <c r="Q60" s="139">
        <f t="shared" si="18"/>
        <v>0</v>
      </c>
      <c r="R60" s="139"/>
      <c r="S60" s="139"/>
      <c r="T60" s="142">
        <v>1.2999999999999999E-2</v>
      </c>
      <c r="U60" s="139">
        <f t="shared" si="19"/>
        <v>6.5</v>
      </c>
      <c r="V60" s="143"/>
      <c r="W60" s="143"/>
      <c r="X60" s="143"/>
      <c r="Y60" s="143"/>
      <c r="Z60" s="143"/>
      <c r="AA60" s="143"/>
      <c r="AB60" s="143"/>
      <c r="AC60" s="143"/>
      <c r="AD60" s="143"/>
      <c r="AE60" s="143" t="s">
        <v>97</v>
      </c>
      <c r="AF60" s="143"/>
      <c r="AG60" s="143"/>
      <c r="AH60" s="143"/>
      <c r="AI60" s="143"/>
      <c r="AJ60" s="143"/>
      <c r="AK60" s="143"/>
      <c r="AL60" s="143"/>
      <c r="AM60" s="143"/>
      <c r="AN60" s="143"/>
      <c r="AO60" s="143"/>
      <c r="AP60" s="143"/>
      <c r="AQ60" s="143"/>
      <c r="AR60" s="143"/>
      <c r="AS60" s="143"/>
      <c r="AT60" s="143"/>
      <c r="AU60" s="143"/>
      <c r="AV60" s="143"/>
      <c r="AW60" s="143"/>
      <c r="AX60" s="143"/>
      <c r="AY60" s="143"/>
      <c r="AZ60" s="143"/>
      <c r="BA60" s="143"/>
      <c r="BB60" s="143"/>
      <c r="BC60" s="143"/>
      <c r="BD60" s="143"/>
      <c r="BE60" s="143"/>
      <c r="BF60" s="143"/>
      <c r="BG60" s="143"/>
      <c r="BH60" s="143"/>
    </row>
    <row r="61" spans="1:60" outlineLevel="1" x14ac:dyDescent="0.2">
      <c r="A61" s="137">
        <v>40</v>
      </c>
      <c r="B61" s="137" t="s">
        <v>185</v>
      </c>
      <c r="C61" s="138" t="s">
        <v>186</v>
      </c>
      <c r="D61" s="139" t="s">
        <v>120</v>
      </c>
      <c r="E61" s="140">
        <v>770</v>
      </c>
      <c r="F61" s="141">
        <v>0</v>
      </c>
      <c r="G61" s="141">
        <f t="shared" si="20"/>
        <v>0</v>
      </c>
      <c r="H61" s="141">
        <v>32.53</v>
      </c>
      <c r="I61" s="141">
        <f t="shared" si="14"/>
        <v>25048.1</v>
      </c>
      <c r="J61" s="141">
        <v>78.97</v>
      </c>
      <c r="K61" s="141">
        <f t="shared" si="15"/>
        <v>60806.9</v>
      </c>
      <c r="L61" s="141">
        <v>21</v>
      </c>
      <c r="M61" s="141">
        <f t="shared" si="16"/>
        <v>0</v>
      </c>
      <c r="N61" s="139">
        <v>3.4000000000000002E-4</v>
      </c>
      <c r="O61" s="139">
        <f t="shared" si="17"/>
        <v>0.26179999999999998</v>
      </c>
      <c r="P61" s="139">
        <v>0</v>
      </c>
      <c r="Q61" s="139">
        <f t="shared" si="18"/>
        <v>0</v>
      </c>
      <c r="R61" s="139"/>
      <c r="S61" s="139"/>
      <c r="T61" s="142">
        <v>0.13500000000000001</v>
      </c>
      <c r="U61" s="139">
        <f t="shared" si="19"/>
        <v>103.95</v>
      </c>
      <c r="V61" s="143"/>
      <c r="W61" s="143"/>
      <c r="X61" s="143"/>
      <c r="Y61" s="143"/>
      <c r="Z61" s="143"/>
      <c r="AA61" s="143"/>
      <c r="AB61" s="143"/>
      <c r="AC61" s="143"/>
      <c r="AD61" s="143"/>
      <c r="AE61" s="143" t="s">
        <v>97</v>
      </c>
      <c r="AF61" s="143"/>
      <c r="AG61" s="143"/>
      <c r="AH61" s="143"/>
      <c r="AI61" s="143"/>
      <c r="AJ61" s="143"/>
      <c r="AK61" s="143"/>
      <c r="AL61" s="143"/>
      <c r="AM61" s="143"/>
      <c r="AN61" s="143"/>
      <c r="AO61" s="143"/>
      <c r="AP61" s="143"/>
      <c r="AQ61" s="143"/>
      <c r="AR61" s="143"/>
      <c r="AS61" s="143"/>
      <c r="AT61" s="143"/>
      <c r="AU61" s="143"/>
      <c r="AV61" s="143"/>
      <c r="AW61" s="143"/>
      <c r="AX61" s="143"/>
      <c r="AY61" s="143"/>
      <c r="AZ61" s="143"/>
      <c r="BA61" s="143"/>
      <c r="BB61" s="143"/>
      <c r="BC61" s="143"/>
      <c r="BD61" s="143"/>
      <c r="BE61" s="143"/>
      <c r="BF61" s="143"/>
      <c r="BG61" s="143"/>
      <c r="BH61" s="143"/>
    </row>
    <row r="62" spans="1:60" outlineLevel="1" x14ac:dyDescent="0.2">
      <c r="A62" s="137">
        <v>41</v>
      </c>
      <c r="B62" s="137" t="s">
        <v>187</v>
      </c>
      <c r="C62" s="138" t="s">
        <v>188</v>
      </c>
      <c r="D62" s="139" t="s">
        <v>120</v>
      </c>
      <c r="E62" s="140">
        <v>3783</v>
      </c>
      <c r="F62" s="141">
        <v>0</v>
      </c>
      <c r="G62" s="141">
        <f t="shared" si="20"/>
        <v>0</v>
      </c>
      <c r="H62" s="141">
        <v>5.81</v>
      </c>
      <c r="I62" s="141">
        <f t="shared" si="14"/>
        <v>21979.23</v>
      </c>
      <c r="J62" s="141">
        <v>20.69</v>
      </c>
      <c r="K62" s="141">
        <f t="shared" si="15"/>
        <v>78270.27</v>
      </c>
      <c r="L62" s="141">
        <v>21</v>
      </c>
      <c r="M62" s="141">
        <f t="shared" si="16"/>
        <v>0</v>
      </c>
      <c r="N62" s="139">
        <v>6.9999999999999994E-5</v>
      </c>
      <c r="O62" s="139">
        <f t="shared" si="17"/>
        <v>0.26480999999999999</v>
      </c>
      <c r="P62" s="139">
        <v>0</v>
      </c>
      <c r="Q62" s="139">
        <f t="shared" si="18"/>
        <v>0</v>
      </c>
      <c r="R62" s="139"/>
      <c r="S62" s="139"/>
      <c r="T62" s="142">
        <v>3.2480000000000002E-2</v>
      </c>
      <c r="U62" s="139">
        <f t="shared" si="19"/>
        <v>122.87</v>
      </c>
      <c r="V62" s="143"/>
      <c r="W62" s="143"/>
      <c r="X62" s="143"/>
      <c r="Y62" s="143"/>
      <c r="Z62" s="143"/>
      <c r="AA62" s="143"/>
      <c r="AB62" s="143"/>
      <c r="AC62" s="143"/>
      <c r="AD62" s="143"/>
      <c r="AE62" s="143" t="s">
        <v>97</v>
      </c>
      <c r="AF62" s="143"/>
      <c r="AG62" s="143"/>
      <c r="AH62" s="143"/>
      <c r="AI62" s="143"/>
      <c r="AJ62" s="143"/>
      <c r="AK62" s="143"/>
      <c r="AL62" s="143"/>
      <c r="AM62" s="143"/>
      <c r="AN62" s="143"/>
      <c r="AO62" s="143"/>
      <c r="AP62" s="143"/>
      <c r="AQ62" s="143"/>
      <c r="AR62" s="143"/>
      <c r="AS62" s="143"/>
      <c r="AT62" s="143"/>
      <c r="AU62" s="143"/>
      <c r="AV62" s="143"/>
      <c r="AW62" s="143"/>
      <c r="AX62" s="143"/>
      <c r="AY62" s="143"/>
      <c r="AZ62" s="143"/>
      <c r="BA62" s="143"/>
      <c r="BB62" s="143"/>
      <c r="BC62" s="143"/>
      <c r="BD62" s="143"/>
      <c r="BE62" s="143"/>
      <c r="BF62" s="143"/>
      <c r="BG62" s="143"/>
      <c r="BH62" s="143"/>
    </row>
    <row r="63" spans="1:60" outlineLevel="1" x14ac:dyDescent="0.2">
      <c r="A63" s="137">
        <v>42</v>
      </c>
      <c r="B63" s="137" t="s">
        <v>189</v>
      </c>
      <c r="C63" s="138" t="s">
        <v>190</v>
      </c>
      <c r="D63" s="139" t="s">
        <v>120</v>
      </c>
      <c r="E63" s="140">
        <v>2377</v>
      </c>
      <c r="F63" s="141">
        <v>0</v>
      </c>
      <c r="G63" s="141">
        <f t="shared" si="20"/>
        <v>0</v>
      </c>
      <c r="H63" s="141">
        <v>4.49</v>
      </c>
      <c r="I63" s="141">
        <f t="shared" si="14"/>
        <v>10672.73</v>
      </c>
      <c r="J63" s="141">
        <v>64.81</v>
      </c>
      <c r="K63" s="141">
        <f t="shared" si="15"/>
        <v>154053.37</v>
      </c>
      <c r="L63" s="141">
        <v>21</v>
      </c>
      <c r="M63" s="141">
        <f t="shared" si="16"/>
        <v>0</v>
      </c>
      <c r="N63" s="139">
        <v>1.3999999999999999E-4</v>
      </c>
      <c r="O63" s="139">
        <f t="shared" si="17"/>
        <v>0.33278000000000002</v>
      </c>
      <c r="P63" s="139">
        <v>0</v>
      </c>
      <c r="Q63" s="139">
        <f t="shared" si="18"/>
        <v>0</v>
      </c>
      <c r="R63" s="139"/>
      <c r="S63" s="139"/>
      <c r="T63" s="142">
        <v>0.10191</v>
      </c>
      <c r="U63" s="139">
        <f t="shared" si="19"/>
        <v>242.24</v>
      </c>
      <c r="V63" s="143"/>
      <c r="W63" s="143"/>
      <c r="X63" s="143"/>
      <c r="Y63" s="143"/>
      <c r="Z63" s="143"/>
      <c r="AA63" s="143"/>
      <c r="AB63" s="143"/>
      <c r="AC63" s="143"/>
      <c r="AD63" s="143"/>
      <c r="AE63" s="143" t="s">
        <v>97</v>
      </c>
      <c r="AF63" s="143"/>
      <c r="AG63" s="143"/>
      <c r="AH63" s="143"/>
      <c r="AI63" s="143"/>
      <c r="AJ63" s="143"/>
      <c r="AK63" s="143"/>
      <c r="AL63" s="143"/>
      <c r="AM63" s="143"/>
      <c r="AN63" s="143"/>
      <c r="AO63" s="143"/>
      <c r="AP63" s="143"/>
      <c r="AQ63" s="143"/>
      <c r="AR63" s="143"/>
      <c r="AS63" s="143"/>
      <c r="AT63" s="143"/>
      <c r="AU63" s="143"/>
      <c r="AV63" s="143"/>
      <c r="AW63" s="143"/>
      <c r="AX63" s="143"/>
      <c r="AY63" s="143"/>
      <c r="AZ63" s="143"/>
      <c r="BA63" s="143"/>
      <c r="BB63" s="143"/>
      <c r="BC63" s="143"/>
      <c r="BD63" s="143"/>
      <c r="BE63" s="143"/>
      <c r="BF63" s="143"/>
      <c r="BG63" s="143"/>
      <c r="BH63" s="143"/>
    </row>
    <row r="64" spans="1:60" outlineLevel="1" x14ac:dyDescent="0.2">
      <c r="A64" s="137">
        <v>43</v>
      </c>
      <c r="B64" s="137" t="s">
        <v>191</v>
      </c>
      <c r="C64" s="138" t="s">
        <v>192</v>
      </c>
      <c r="D64" s="139" t="s">
        <v>120</v>
      </c>
      <c r="E64" s="140">
        <f>1529-123</f>
        <v>1406</v>
      </c>
      <c r="F64" s="141">
        <v>0</v>
      </c>
      <c r="G64" s="141">
        <f t="shared" si="20"/>
        <v>0</v>
      </c>
      <c r="H64" s="141">
        <v>6.6</v>
      </c>
      <c r="I64" s="141">
        <f t="shared" si="14"/>
        <v>9279.6</v>
      </c>
      <c r="J64" s="141">
        <v>69.400000000000006</v>
      </c>
      <c r="K64" s="141">
        <f t="shared" si="15"/>
        <v>97576.4</v>
      </c>
      <c r="L64" s="141">
        <v>21</v>
      </c>
      <c r="M64" s="141">
        <f t="shared" si="16"/>
        <v>0</v>
      </c>
      <c r="N64" s="139">
        <v>1.4999999999999999E-4</v>
      </c>
      <c r="O64" s="139">
        <f t="shared" si="17"/>
        <v>0.2109</v>
      </c>
      <c r="P64" s="139">
        <v>0</v>
      </c>
      <c r="Q64" s="139">
        <f t="shared" si="18"/>
        <v>0</v>
      </c>
      <c r="R64" s="139"/>
      <c r="S64" s="139"/>
      <c r="T64" s="142">
        <v>0.10902000000000001</v>
      </c>
      <c r="U64" s="139">
        <f t="shared" si="19"/>
        <v>153.28</v>
      </c>
      <c r="V64" s="143"/>
      <c r="W64" s="143"/>
      <c r="X64" s="143"/>
      <c r="Y64" s="143"/>
      <c r="Z64" s="143"/>
      <c r="AA64" s="143"/>
      <c r="AB64" s="143"/>
      <c r="AC64" s="143"/>
      <c r="AD64" s="143"/>
      <c r="AE64" s="143" t="s">
        <v>97</v>
      </c>
      <c r="AF64" s="143"/>
      <c r="AG64" s="143"/>
      <c r="AH64" s="143"/>
      <c r="AI64" s="143"/>
      <c r="AJ64" s="143"/>
      <c r="AK64" s="143"/>
      <c r="AL64" s="143"/>
      <c r="AM64" s="143"/>
      <c r="AN64" s="143"/>
      <c r="AO64" s="143"/>
      <c r="AP64" s="143"/>
      <c r="AQ64" s="143"/>
      <c r="AR64" s="143"/>
      <c r="AS64" s="143"/>
      <c r="AT64" s="143"/>
      <c r="AU64" s="143"/>
      <c r="AV64" s="143"/>
      <c r="AW64" s="143"/>
      <c r="AX64" s="143"/>
      <c r="AY64" s="143"/>
      <c r="AZ64" s="143"/>
      <c r="BA64" s="143"/>
      <c r="BB64" s="143"/>
      <c r="BC64" s="143"/>
      <c r="BD64" s="143"/>
      <c r="BE64" s="143"/>
      <c r="BF64" s="143"/>
      <c r="BG64" s="143"/>
      <c r="BH64" s="143"/>
    </row>
    <row r="65" spans="1:60" x14ac:dyDescent="0.2">
      <c r="A65" s="145" t="s">
        <v>92</v>
      </c>
      <c r="B65" s="145" t="s">
        <v>1</v>
      </c>
      <c r="C65" s="146" t="s">
        <v>2</v>
      </c>
      <c r="D65" s="147"/>
      <c r="E65" s="148"/>
      <c r="F65" s="149"/>
      <c r="G65" s="149">
        <f>SUMIF(AE66:AE66,"&lt;&gt;NOR",G66:G66)</f>
        <v>0</v>
      </c>
      <c r="H65" s="149"/>
      <c r="I65" s="149">
        <f>SUM(I66:I66)</f>
        <v>0</v>
      </c>
      <c r="J65" s="149"/>
      <c r="K65" s="149">
        <f>SUM(K66:K66)</f>
        <v>45000</v>
      </c>
      <c r="L65" s="149"/>
      <c r="M65" s="149">
        <f>SUM(M66:M66)</f>
        <v>0</v>
      </c>
      <c r="N65" s="147"/>
      <c r="O65" s="147">
        <f>SUM(O66:O66)</f>
        <v>0</v>
      </c>
      <c r="P65" s="147"/>
      <c r="Q65" s="147">
        <f>SUM(Q66:Q66)</f>
        <v>0</v>
      </c>
      <c r="R65" s="147"/>
      <c r="S65" s="147"/>
      <c r="T65" s="150"/>
      <c r="U65" s="147">
        <f>SUM(U66:U66)</f>
        <v>0</v>
      </c>
      <c r="AE65" s="1" t="s">
        <v>93</v>
      </c>
    </row>
    <row r="66" spans="1:60" ht="22.5" outlineLevel="1" x14ac:dyDescent="0.2">
      <c r="A66" s="151">
        <v>44</v>
      </c>
      <c r="B66" s="151" t="s">
        <v>193</v>
      </c>
      <c r="C66" s="152" t="s">
        <v>194</v>
      </c>
      <c r="D66" s="153" t="s">
        <v>195</v>
      </c>
      <c r="E66" s="154">
        <v>150</v>
      </c>
      <c r="F66" s="155">
        <v>0</v>
      </c>
      <c r="G66" s="155">
        <v>0</v>
      </c>
      <c r="H66" s="155">
        <v>0</v>
      </c>
      <c r="I66" s="155">
        <f>ROUND(E66*H66,2)</f>
        <v>0</v>
      </c>
      <c r="J66" s="155">
        <v>300</v>
      </c>
      <c r="K66" s="155">
        <f>ROUND(E66*J66,2)</f>
        <v>45000</v>
      </c>
      <c r="L66" s="155">
        <v>21</v>
      </c>
      <c r="M66" s="155">
        <f>G66*(1+L66/100)</f>
        <v>0</v>
      </c>
      <c r="N66" s="153">
        <v>0</v>
      </c>
      <c r="O66" s="153">
        <f>ROUND(E66*N66,5)</f>
        <v>0</v>
      </c>
      <c r="P66" s="153">
        <v>0</v>
      </c>
      <c r="Q66" s="153">
        <f>ROUND(E66*P66,5)</f>
        <v>0</v>
      </c>
      <c r="R66" s="153"/>
      <c r="S66" s="153"/>
      <c r="T66" s="156">
        <v>0</v>
      </c>
      <c r="U66" s="153">
        <f>ROUND(E66*T66,2)</f>
        <v>0</v>
      </c>
      <c r="V66" s="143"/>
      <c r="W66" s="143"/>
      <c r="X66" s="143"/>
      <c r="Y66" s="143"/>
      <c r="Z66" s="143"/>
      <c r="AA66" s="143"/>
      <c r="AB66" s="143"/>
      <c r="AC66" s="143"/>
      <c r="AD66" s="143"/>
      <c r="AE66" s="143" t="s">
        <v>97</v>
      </c>
      <c r="AF66" s="143"/>
      <c r="AG66" s="143"/>
      <c r="AH66" s="143"/>
      <c r="AI66" s="143"/>
      <c r="AJ66" s="143"/>
      <c r="AK66" s="143"/>
      <c r="AL66" s="143"/>
      <c r="AM66" s="143"/>
      <c r="AN66" s="143"/>
      <c r="AO66" s="143"/>
      <c r="AP66" s="143"/>
      <c r="AQ66" s="143"/>
      <c r="AR66" s="143"/>
      <c r="AS66" s="143"/>
      <c r="AT66" s="143"/>
      <c r="AU66" s="143"/>
      <c r="AV66" s="143"/>
      <c r="AW66" s="143"/>
      <c r="AX66" s="143"/>
      <c r="AY66" s="143"/>
      <c r="AZ66" s="143"/>
      <c r="BA66" s="143"/>
      <c r="BB66" s="143"/>
      <c r="BC66" s="143"/>
      <c r="BD66" s="143"/>
      <c r="BE66" s="143"/>
      <c r="BF66" s="143"/>
      <c r="BG66" s="143"/>
      <c r="BH66" s="143"/>
    </row>
    <row r="67" spans="1:60" x14ac:dyDescent="0.2">
      <c r="A67" s="159"/>
      <c r="B67" s="160" t="s">
        <v>196</v>
      </c>
      <c r="C67" s="161" t="s">
        <v>196</v>
      </c>
      <c r="D67" s="159"/>
      <c r="E67" s="159"/>
      <c r="F67" s="159"/>
      <c r="G67" s="165">
        <f>SUM(G68)</f>
        <v>0</v>
      </c>
      <c r="H67" s="157"/>
      <c r="I67" s="157"/>
      <c r="J67" s="157"/>
      <c r="K67" s="157"/>
      <c r="L67" s="157"/>
      <c r="M67" s="157"/>
      <c r="N67" s="157"/>
      <c r="O67" s="157"/>
      <c r="P67" s="157"/>
      <c r="Q67" s="157"/>
      <c r="R67" s="157"/>
      <c r="S67" s="157"/>
      <c r="T67" s="157"/>
      <c r="U67" s="157"/>
      <c r="AC67" s="1">
        <v>12</v>
      </c>
      <c r="AD67" s="1">
        <v>21</v>
      </c>
    </row>
    <row r="68" spans="1:60" ht="45" x14ac:dyDescent="0.2">
      <c r="A68" s="162">
        <v>45</v>
      </c>
      <c r="B68" s="163" t="s">
        <v>200</v>
      </c>
      <c r="C68" s="164" t="s">
        <v>201</v>
      </c>
      <c r="D68" s="162" t="s">
        <v>96</v>
      </c>
      <c r="E68" s="162">
        <v>20</v>
      </c>
      <c r="F68" s="162">
        <v>0</v>
      </c>
      <c r="G68" s="166">
        <f>PRODUCT(E68,F68)</f>
        <v>0</v>
      </c>
      <c r="AE68" s="1" t="s">
        <v>197</v>
      </c>
    </row>
  </sheetData>
  <mergeCells count="13">
    <mergeCell ref="C11:G11"/>
    <mergeCell ref="A1:G1"/>
    <mergeCell ref="C2:G2"/>
    <mergeCell ref="C3:G3"/>
    <mergeCell ref="C4:G4"/>
    <mergeCell ref="C10:G10"/>
    <mergeCell ref="C51:G51"/>
    <mergeCell ref="C12:G12"/>
    <mergeCell ref="C45:G45"/>
    <mergeCell ref="C46:G46"/>
    <mergeCell ref="C47:G47"/>
    <mergeCell ref="C49:G49"/>
    <mergeCell ref="C50:G50"/>
  </mergeCells>
  <pageMargins left="0.39370078740157499" right="0.19685039370078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47</vt:i4>
      </vt:variant>
    </vt:vector>
  </HeadingPairs>
  <TitlesOfParts>
    <vt:vector size="50" baseType="lpstr">
      <vt:lpstr>Stavba</vt:lpstr>
      <vt:lpstr>List1</vt:lpstr>
      <vt:lpstr>Rozpočet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oadresa</vt:lpstr>
      <vt:lpstr>Stavba!Objednatel</vt:lpstr>
      <vt:lpstr>Stavba!Objekt</vt:lpstr>
      <vt:lpstr>'Rozpočet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Zárubová Iveta</dc:creator>
  <cp:lastModifiedBy>Zárubová Iveta</cp:lastModifiedBy>
  <cp:lastPrinted>2025-02-18T11:00:28Z</cp:lastPrinted>
  <dcterms:created xsi:type="dcterms:W3CDTF">2025-01-02T09:09:52Z</dcterms:created>
  <dcterms:modified xsi:type="dcterms:W3CDTF">2025-02-18T11:00:51Z</dcterms:modified>
</cp:coreProperties>
</file>