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\\tsclient\H\Desktop\"/>
    </mc:Choice>
  </mc:AlternateContent>
  <bookViews>
    <workbookView xWindow="0" yWindow="0" windowWidth="0" windowHeight="0"/>
  </bookViews>
  <sheets>
    <sheet name="Rekapitulace stavby" sheetId="1" r:id="rId1"/>
    <sheet name="a - Sanace plochy" sheetId="2" r:id="rId2"/>
    <sheet name="b - Oprava schodiště" sheetId="3" r:id="rId3"/>
    <sheet name="c - Bourání cihelné zdi" sheetId="4" r:id="rId4"/>
  </sheets>
  <definedNames>
    <definedName name="_xlnm.Print_Area" localSheetId="0">'Rekapitulace stavby'!$D$4:$AO$76,'Rekapitulace stavby'!$C$82:$AQ$100</definedName>
    <definedName name="_xlnm.Print_Titles" localSheetId="0">'Rekapitulace stavby'!$92:$92</definedName>
    <definedName name="_xlnm._FilterDatabase" localSheetId="1" hidden="1">'a - Sanace plochy'!$C$128:$K$146</definedName>
    <definedName name="_xlnm.Print_Area" localSheetId="1">'a - Sanace plochy'!$C$4:$J$76,'a - Sanace plochy'!$C$112:$K$146</definedName>
    <definedName name="_xlnm.Print_Titles" localSheetId="1">'a - Sanace plochy'!$128:$128</definedName>
    <definedName name="_xlnm._FilterDatabase" localSheetId="2" hidden="1">'b - Oprava schodiště'!$C$128:$K$145</definedName>
    <definedName name="_xlnm.Print_Area" localSheetId="2">'b - Oprava schodiště'!$C$4:$J$76,'b - Oprava schodiště'!$C$112:$K$145</definedName>
    <definedName name="_xlnm.Print_Titles" localSheetId="2">'b - Oprava schodiště'!$128:$128</definedName>
    <definedName name="_xlnm._FilterDatabase" localSheetId="3" hidden="1">'c - Bourání cihelné zdi'!$C$127:$K$144</definedName>
    <definedName name="_xlnm.Print_Area" localSheetId="3">'c - Bourání cihelné zdi'!$C$4:$J$76,'c - Bourání cihelné zdi'!$C$111:$K$144</definedName>
    <definedName name="_xlnm.Print_Titles" localSheetId="3">'c - Bourání cihelné zdi'!$127:$127</definedName>
  </definedNames>
  <calcPr/>
</workbook>
</file>

<file path=xl/calcChain.xml><?xml version="1.0" encoding="utf-8"?>
<calcChain xmlns="http://schemas.openxmlformats.org/spreadsheetml/2006/main">
  <c i="4" l="1" r="J41"/>
  <c r="J40"/>
  <c i="1" r="AY99"/>
  <c i="4" r="J39"/>
  <c i="1" r="AX99"/>
  <c i="4" r="BI143"/>
  <c r="BH143"/>
  <c r="BG143"/>
  <c r="BF143"/>
  <c r="T143"/>
  <c r="R143"/>
  <c r="P143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6"/>
  <c r="BH136"/>
  <c r="BG136"/>
  <c r="BF136"/>
  <c r="T136"/>
  <c r="T135"/>
  <c r="R136"/>
  <c r="R135"/>
  <c r="P136"/>
  <c r="P135"/>
  <c r="BI133"/>
  <c r="BH133"/>
  <c r="BG133"/>
  <c r="BF133"/>
  <c r="T133"/>
  <c r="R133"/>
  <c r="P133"/>
  <c r="BI131"/>
  <c r="BH131"/>
  <c r="BG131"/>
  <c r="BF131"/>
  <c r="T131"/>
  <c r="R131"/>
  <c r="P131"/>
  <c r="F122"/>
  <c r="E120"/>
  <c r="F93"/>
  <c r="E91"/>
  <c r="J28"/>
  <c r="E28"/>
  <c r="J96"/>
  <c r="J27"/>
  <c r="J25"/>
  <c r="E25"/>
  <c r="J124"/>
  <c r="J24"/>
  <c r="J22"/>
  <c r="E22"/>
  <c r="F125"/>
  <c r="J21"/>
  <c r="J19"/>
  <c r="E19"/>
  <c r="F95"/>
  <c r="J18"/>
  <c r="J16"/>
  <c r="J93"/>
  <c r="E7"/>
  <c r="E114"/>
  <c i="3" r="J41"/>
  <c r="J40"/>
  <c i="1" r="AY98"/>
  <c i="3" r="J39"/>
  <c i="1" r="AX98"/>
  <c i="3" r="BI143"/>
  <c r="BH143"/>
  <c r="BG143"/>
  <c r="BF143"/>
  <c r="T143"/>
  <c r="R143"/>
  <c r="P143"/>
  <c r="BI142"/>
  <c r="BH142"/>
  <c r="BG142"/>
  <c r="BF142"/>
  <c r="T142"/>
  <c r="R142"/>
  <c r="P142"/>
  <c r="BI140"/>
  <c r="BH140"/>
  <c r="BG140"/>
  <c r="BF140"/>
  <c r="T140"/>
  <c r="T139"/>
  <c r="R140"/>
  <c r="R139"/>
  <c r="P140"/>
  <c r="P139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R133"/>
  <c r="P133"/>
  <c r="BI132"/>
  <c r="BH132"/>
  <c r="BG132"/>
  <c r="BF132"/>
  <c r="T132"/>
  <c r="R132"/>
  <c r="P132"/>
  <c r="F123"/>
  <c r="E121"/>
  <c r="F93"/>
  <c r="E91"/>
  <c r="J28"/>
  <c r="E28"/>
  <c r="J96"/>
  <c r="J27"/>
  <c r="J25"/>
  <c r="E25"/>
  <c r="J125"/>
  <c r="J24"/>
  <c r="J22"/>
  <c r="E22"/>
  <c r="F126"/>
  <c r="J21"/>
  <c r="J19"/>
  <c r="E19"/>
  <c r="F95"/>
  <c r="J18"/>
  <c r="J16"/>
  <c r="J123"/>
  <c r="E7"/>
  <c r="E115"/>
  <c i="2" r="J41"/>
  <c r="J40"/>
  <c i="1" r="AY97"/>
  <c i="2" r="J39"/>
  <c i="1" r="AX97"/>
  <c i="2" r="BI146"/>
  <c r="BH146"/>
  <c r="BG146"/>
  <c r="BF146"/>
  <c r="T146"/>
  <c r="T145"/>
  <c r="T144"/>
  <c r="R146"/>
  <c r="R145"/>
  <c r="R144"/>
  <c r="P146"/>
  <c r="P145"/>
  <c r="P144"/>
  <c r="BI142"/>
  <c r="BH142"/>
  <c r="BG142"/>
  <c r="BF142"/>
  <c r="T142"/>
  <c r="T141"/>
  <c r="R142"/>
  <c r="R141"/>
  <c r="P142"/>
  <c r="P141"/>
  <c r="BI137"/>
  <c r="BH137"/>
  <c r="BG137"/>
  <c r="BF137"/>
  <c r="T137"/>
  <c r="R137"/>
  <c r="P137"/>
  <c r="BI136"/>
  <c r="BH136"/>
  <c r="BG136"/>
  <c r="BF136"/>
  <c r="T136"/>
  <c r="R136"/>
  <c r="P136"/>
  <c r="BI133"/>
  <c r="BH133"/>
  <c r="BG133"/>
  <c r="BF133"/>
  <c r="T133"/>
  <c r="R133"/>
  <c r="P133"/>
  <c r="BI132"/>
  <c r="BH132"/>
  <c r="BG132"/>
  <c r="BF132"/>
  <c r="T132"/>
  <c r="R132"/>
  <c r="P132"/>
  <c r="F123"/>
  <c r="E121"/>
  <c r="F93"/>
  <c r="E91"/>
  <c r="J28"/>
  <c r="E28"/>
  <c r="J126"/>
  <c r="J27"/>
  <c r="J25"/>
  <c r="E25"/>
  <c r="J125"/>
  <c r="J24"/>
  <c r="J22"/>
  <c r="E22"/>
  <c r="F126"/>
  <c r="J21"/>
  <c r="J19"/>
  <c r="E19"/>
  <c r="F125"/>
  <c r="J18"/>
  <c r="J16"/>
  <c r="J123"/>
  <c r="E7"/>
  <c r="E115"/>
  <c i="1" r="L90"/>
  <c r="AM90"/>
  <c r="AM89"/>
  <c r="L89"/>
  <c r="AM87"/>
  <c r="L87"/>
  <c r="L85"/>
  <c r="L84"/>
  <c i="2" r="BK142"/>
  <c r="BK133"/>
  <c r="F41"/>
  <c i="3" r="J136"/>
  <c i="4" r="J133"/>
  <c r="J139"/>
  <c i="2" r="F39"/>
  <c i="3" r="BK133"/>
  <c r="BK132"/>
  <c r="J132"/>
  <c i="4" r="BK143"/>
  <c r="J142"/>
  <c i="2" r="F40"/>
  <c i="3" r="BK142"/>
  <c r="BK136"/>
  <c r="BK135"/>
  <c r="J133"/>
  <c i="4" r="BK139"/>
  <c r="BK140"/>
  <c i="2" r="BK146"/>
  <c r="BK136"/>
  <c r="F38"/>
  <c i="3" r="J135"/>
  <c i="4" r="BK142"/>
  <c r="J140"/>
  <c i="2" r="J146"/>
  <c r="J137"/>
  <c r="BK132"/>
  <c r="J38"/>
  <c i="4" r="J143"/>
  <c r="BK133"/>
  <c i="2" r="J142"/>
  <c r="J136"/>
  <c r="J132"/>
  <c i="3" r="J143"/>
  <c r="BK143"/>
  <c r="J142"/>
  <c i="4" r="J136"/>
  <c r="BK131"/>
  <c i="2" r="BK137"/>
  <c r="J133"/>
  <c i="1" r="AS96"/>
  <c i="3" r="J140"/>
  <c r="BK140"/>
  <c i="4" r="J131"/>
  <c r="BK136"/>
  <c i="2" l="1" r="R131"/>
  <c r="R130"/>
  <c r="R129"/>
  <c i="3" r="BK131"/>
  <c r="T131"/>
  <c r="R134"/>
  <c i="4" r="T130"/>
  <c i="2" r="BK131"/>
  <c i="3" r="R131"/>
  <c r="R130"/>
  <c r="BK134"/>
  <c r="J134"/>
  <c r="J103"/>
  <c r="P134"/>
  <c r="T134"/>
  <c r="BK141"/>
  <c r="J141"/>
  <c r="J105"/>
  <c r="P141"/>
  <c r="R141"/>
  <c r="T141"/>
  <c i="2" r="T131"/>
  <c r="T130"/>
  <c r="T129"/>
  <c i="3" r="P131"/>
  <c r="P130"/>
  <c r="P129"/>
  <c i="1" r="AU98"/>
  <c i="4" r="P130"/>
  <c i="2" r="P131"/>
  <c r="P130"/>
  <c r="P129"/>
  <c i="1" r="AU97"/>
  <c i="4" r="BK130"/>
  <c r="R130"/>
  <c r="BK138"/>
  <c r="J138"/>
  <c r="J104"/>
  <c r="P138"/>
  <c r="R138"/>
  <c r="T138"/>
  <c i="2" r="BK145"/>
  <c r="J145"/>
  <c r="J105"/>
  <c r="BK141"/>
  <c r="J141"/>
  <c r="J103"/>
  <c i="3" r="BK139"/>
  <c r="J139"/>
  <c r="J104"/>
  <c i="4" r="BK135"/>
  <c r="J135"/>
  <c r="J103"/>
  <c i="3" r="J131"/>
  <c r="J102"/>
  <c i="4" r="J95"/>
  <c r="F124"/>
  <c r="E85"/>
  <c r="F96"/>
  <c r="J125"/>
  <c r="BE131"/>
  <c r="BE133"/>
  <c r="BE140"/>
  <c r="J122"/>
  <c r="BE136"/>
  <c r="BE139"/>
  <c r="BE143"/>
  <c r="BE142"/>
  <c i="3" r="J93"/>
  <c r="F125"/>
  <c r="BE143"/>
  <c i="2" r="J131"/>
  <c r="J102"/>
  <c i="3" r="J126"/>
  <c r="J95"/>
  <c r="E85"/>
  <c r="BE132"/>
  <c r="BE133"/>
  <c r="BE142"/>
  <c r="BE135"/>
  <c r="F96"/>
  <c r="BE136"/>
  <c r="BE140"/>
  <c i="1" r="AW97"/>
  <c i="2" r="E85"/>
  <c r="J93"/>
  <c r="F95"/>
  <c r="J95"/>
  <c r="F96"/>
  <c r="J96"/>
  <c r="BE132"/>
  <c r="BE133"/>
  <c r="BE136"/>
  <c r="BE137"/>
  <c r="BE142"/>
  <c r="BE146"/>
  <c i="1" r="BC97"/>
  <c r="BA97"/>
  <c r="BB97"/>
  <c r="BD97"/>
  <c i="3" r="F40"/>
  <c i="1" r="BC98"/>
  <c i="3" r="F41"/>
  <c i="1" r="BD98"/>
  <c i="3" r="J38"/>
  <c i="1" r="AW98"/>
  <c i="4" r="F40"/>
  <c i="1" r="BC99"/>
  <c i="3" r="F39"/>
  <c i="1" r="BB98"/>
  <c i="4" r="F38"/>
  <c i="1" r="BA99"/>
  <c i="3" r="F38"/>
  <c i="1" r="BA98"/>
  <c i="4" r="F41"/>
  <c i="1" r="BD99"/>
  <c r="AS95"/>
  <c r="AS94"/>
  <c i="4" r="F39"/>
  <c i="1" r="BB99"/>
  <c i="4" r="J38"/>
  <c i="1" r="AW99"/>
  <c i="4" l="1" r="BK129"/>
  <c r="BK128"/>
  <c r="J128"/>
  <c r="J100"/>
  <c r="R129"/>
  <c r="R128"/>
  <c i="3" r="R129"/>
  <c i="4" r="T129"/>
  <c r="T128"/>
  <c i="3" r="BK130"/>
  <c r="J130"/>
  <c r="J101"/>
  <c i="4" r="P129"/>
  <c r="P128"/>
  <c i="1" r="AU99"/>
  <c i="2" r="BK130"/>
  <c i="3" r="T130"/>
  <c r="T129"/>
  <c i="2" r="BK144"/>
  <c r="J144"/>
  <c r="J104"/>
  <c i="4" r="J130"/>
  <c r="J102"/>
  <c i="1" r="AU96"/>
  <c r="AU95"/>
  <c r="AU94"/>
  <c r="BD96"/>
  <c r="BD95"/>
  <c r="BD94"/>
  <c r="W33"/>
  <c r="BB96"/>
  <c r="BB95"/>
  <c r="AX95"/>
  <c i="4" r="F37"/>
  <c i="1" r="AZ99"/>
  <c i="3" r="F37"/>
  <c i="1" r="AZ98"/>
  <c i="2" r="F37"/>
  <c i="1" r="AZ97"/>
  <c r="BA96"/>
  <c r="BA95"/>
  <c r="AW95"/>
  <c i="2" r="J37"/>
  <c i="1" r="AV97"/>
  <c r="AT97"/>
  <c i="3" r="J37"/>
  <c i="1" r="AV98"/>
  <c r="AT98"/>
  <c i="4" r="J37"/>
  <c i="1" r="AV99"/>
  <c r="AT99"/>
  <c r="BC96"/>
  <c r="BC95"/>
  <c r="BC94"/>
  <c r="W32"/>
  <c i="2" l="1" r="BK129"/>
  <c r="J129"/>
  <c r="J130"/>
  <c r="J101"/>
  <c i="3" r="BK129"/>
  <c r="J129"/>
  <c i="4" r="J129"/>
  <c r="J101"/>
  <c i="2" r="J34"/>
  <c i="1" r="AG97"/>
  <c r="BA94"/>
  <c r="W30"/>
  <c r="AX96"/>
  <c i="4" r="J34"/>
  <c i="1" r="AG99"/>
  <c i="3" r="J34"/>
  <c i="1" r="AG98"/>
  <c r="AY96"/>
  <c r="AY95"/>
  <c r="AY94"/>
  <c r="AZ96"/>
  <c r="AV96"/>
  <c r="BB94"/>
  <c r="AX94"/>
  <c r="AW96"/>
  <c i="2" l="1" r="J43"/>
  <c i="3" r="J43"/>
  <c i="4" r="J43"/>
  <c i="3" r="J100"/>
  <c i="2" r="J100"/>
  <c i="1" r="AN97"/>
  <c r="AN98"/>
  <c r="AN99"/>
  <c r="AT96"/>
  <c r="AG96"/>
  <c r="AG95"/>
  <c r="AG94"/>
  <c r="AK26"/>
  <c r="AW94"/>
  <c r="AK30"/>
  <c r="AZ95"/>
  <c r="AV95"/>
  <c r="AT95"/>
  <c r="AN95"/>
  <c r="W31"/>
  <c l="1" r="AN96"/>
  <c r="AZ94"/>
  <c r="AV94"/>
  <c r="AK29"/>
  <c r="AK35"/>
  <c l="1" r="AT94"/>
  <c r="W29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<sst xmlns="http://schemas.openxmlformats.org/spreadsheetml/2006/main">
  <si>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</si>
  <si>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</si>
  <si>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</si>
  <si>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</si>
  <si>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</si>
  <si>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{356e4011-4f4f-44db-9e41-c8a7b6e4ffa0}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</si>
  <si>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</si>
  <si>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</si>
  <si>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</si>
  <si>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</si>
  <si>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</si>
  <si>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0,001</t>
  </si>
  <si>
    <t>Kód:</t>
  </si>
  <si>
    <t>349/2025</t>
  </si>
  <si>
    <t>Stavba:</t>
  </si>
  <si>
    <t>2206 - Rekonstrukce objektu 765 (zadání)</t>
  </si>
  <si>
    <t>KSO:</t>
  </si>
  <si>
    <t>CC-CZ:</t>
  </si>
  <si>
    <t>Místo:</t>
  </si>
  <si>
    <t xml:space="preserve"> </t>
  </si>
  <si>
    <t>Datum:</t>
  </si>
  <si>
    <t>26. 8. 2025</t>
  </si>
  <si>
    <t>Zadavatel:</t>
  </si>
  <si>
    <t>IČ:</t>
  </si>
  <si>
    <t>DIČ:</t>
  </si>
  <si>
    <t>Zhotovitel: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</si>
  <si>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</si>
  <si>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</si>
  <si>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</si>
  <si>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</si>
  <si>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</si>
  <si>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</si>
  <si>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</si>
  <si>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</si>
  <si>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</si>
  <si>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</si>
  <si>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</si>
  <si>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</si>
  <si>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</si>
  <si>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</si>
  <si>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</si>
  <si>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</si>
  <si>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</si>
  <si>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</si>
  <si>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</si>
  <si>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</si>
  <si>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</si>
  <si>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</si>
  <si>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</si>
  <si>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</si>
  <si>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</si>
  <si>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</si>
  <si>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</si>
  <si>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</si>
  <si>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</si>
  <si>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</si>
  <si>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</si>
  <si>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</si>
  <si>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</si>
  <si>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</si>
  <si>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</si>
  <si>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</si>
  <si>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</si>
  <si>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</si>
  <si>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</si>
  <si>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</si>
  <si>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</si>
  <si>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</si>
  <si>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</si>
  <si>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</si>
  <si>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</si>
  <si>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</si>
  <si>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</si>
  <si>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</si>
  <si>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01</t>
  </si>
  <si>
    <t>Změnové listy</t>
  </si>
  <si>
    <t>STA</t>
  </si>
  <si>
    <t>1</t>
  </si>
  <si>
    <t>{2a59c43a-943f-420a-bbd1-f9904f63e0ed}</t>
  </si>
  <si>
    <t>2</t>
  </si>
  <si>
    <t>ZL01</t>
  </si>
  <si>
    <t>Vícepráce</t>
  </si>
  <si>
    <t>Soupis</t>
  </si>
  <si>
    <t>{c9ffd2af-9570-44bd-ba78-92302a77ecfb}</t>
  </si>
  <si>
    <t>/</t>
  </si>
  <si>
    <t>a</t>
  </si>
  <si>
    <t>Sanace plochy</t>
  </si>
  <si>
    <t>3</t>
  </si>
  <si>
    <t>{9979cd55-8c5b-4300-9ab0-635409b048fe}</t>
  </si>
  <si>
    <t>b</t>
  </si>
  <si>
    <t>Oprava schodiště</t>
  </si>
  <si>
    <t>{ad2ec62b-1cc4-4e19-98dd-b6b10be9420e}</t>
  </si>
  <si>
    <t>c</t>
  </si>
  <si>
    <t>Bourání cihelné zdi</t>
  </si>
  <si>
    <t>{ffb88995-a114-434c-a63d-db7c2c229f75}</t>
  </si>
  <si>
    <t>KRYCÍ LIST SOUPISU PRACÍ</t>
  </si>
  <si>
    <t>Objekt:</t>
  </si>
  <si>
    <t>01 - Změnové listy</t>
  </si>
  <si>
    <t>Soupis:</t>
  </si>
  <si>
    <t>ZL01 - Vícepráce</t>
  </si>
  <si>
    <t>Úroveň 3:</t>
  </si>
  <si>
    <t>a - Sanace plochy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</si>
  <si>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</si>
  <si>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</si>
  <si>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</si>
  <si>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</si>
  <si>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</si>
  <si>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</si>
  <si>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</si>
  <si>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</si>
  <si>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>VRN - Vedlejší rozpočtové náklady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</si>
  <si>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</si>
  <si>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</si>
  <si>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</si>
  <si>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</si>
  <si>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</si>
  <si>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</si>
  <si>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</si>
  <si>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</si>
  <si>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</si>
  <si>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</si>
  <si>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</si>
  <si>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</si>
  <si>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</si>
  <si>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</si>
  <si>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</si>
  <si>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</si>
  <si>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</si>
  <si>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</si>
  <si>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</si>
  <si>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122151104</t>
  </si>
  <si>
    <t>Odkopávky a prokopávky nezapažené v hornině třídy těžitelnosti I skupiny 1 a 2 objem do 500 m3 strojně</t>
  </si>
  <si>
    <t>m3</t>
  </si>
  <si>
    <t>CS ÚRS 2025 02</t>
  </si>
  <si>
    <t>4</t>
  </si>
  <si>
    <t>131024616</t>
  </si>
  <si>
    <t>181111111</t>
  </si>
  <si>
    <t>Plošná úprava terénu v zemině skupiny 1 až 4 s urovnáním povrchu bez doplnění ornice souvislé plochy do 500 m2 při nerovnostech terénu přes 50 do 100 mm v rovině nebo na svahu do 1:5</t>
  </si>
  <si>
    <t>m2</t>
  </si>
  <si>
    <t>546005437</t>
  </si>
  <si>
    <t>VV</t>
  </si>
  <si>
    <t>79,1+373</t>
  </si>
  <si>
    <t>Součet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</si>
  <si>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</si>
  <si>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</si>
  <si>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560419374</t>
  </si>
  <si>
    <t>RO170.901</t>
  </si>
  <si>
    <t>Nakládání s odpadem včetně dopravy - odpad ze zeminy a kamení zatříděný do Katalogu odpadů pod kódem 17 05 04</t>
  </si>
  <si>
    <t>t</t>
  </si>
  <si>
    <t>1428464780</t>
  </si>
  <si>
    <t>P</t>
  </si>
  <si>
    <t>Poznámka k položce:_x000d_
Poznámka k položce: Položka nákládání s odpady zahrnuje činnosti a náklady spojené s tímto nakládáním tj. manipulace, úprava, přeprava na koncové zařízení s následným využitím, odstraněním respektive uložením na tomto zařízení pro využití nebo odstranění odpadu včetně všech poplatků. Položka zahrnuje též náklady na odborné činnosti spojené s nakládáním s odpady (posuzování nebezpečných vlastností, kategorizace odpadů, evidence a prokazování množství a způsobu nakládání s jednotlivými druhy odpadu).</t>
  </si>
  <si>
    <t>135,63*1,4</t>
  </si>
  <si>
    <t>5</t>
  </si>
  <si>
    <t>Komunikace pozemní</t>
  </si>
  <si>
    <t>564851111</t>
  </si>
  <si>
    <t>Podklad ze štěrkodrti ŠD s rozprostřením a zhutněním plochy přes 100 m2, po zhutnění tl. 150 mm</t>
  </si>
  <si>
    <t>1245930124</t>
  </si>
  <si>
    <t>(373+79,1)*2</t>
  </si>
  <si>
    <t>VRN</t>
  </si>
  <si>
    <t>Vedlejší rozpočtové náklady</t>
  </si>
  <si>
    <t>VRN4</t>
  </si>
  <si>
    <t>Inženýrská činnost</t>
  </si>
  <si>
    <t>6</t>
  </si>
  <si>
    <t>043154000</t>
  </si>
  <si>
    <t>Zkoušky hutnicí</t>
  </si>
  <si>
    <t>ks</t>
  </si>
  <si>
    <t>1024</t>
  </si>
  <si>
    <t>-1486700949</t>
  </si>
  <si>
    <t>b - Oprava schodiště</t>
  </si>
  <si>
    <t xml:space="preserve">    3 - Svislé a kompletní konstrukce</t>
  </si>
  <si>
    <t xml:space="preserve">    998 - Přesun hmot</t>
  </si>
  <si>
    <t>HZS - Hodinové zúčtovací sazby</t>
  </si>
  <si>
    <t>Svislé a kompletní konstrukce</t>
  </si>
  <si>
    <t>3452R01</t>
  </si>
  <si>
    <t>Zednická oprava atiky schodiště - doplnění dobetonávek, oprava plošné stěrky včetně pomocného bednění</t>
  </si>
  <si>
    <t>kpl</t>
  </si>
  <si>
    <t>-1494597724</t>
  </si>
  <si>
    <t>345311711</t>
  </si>
  <si>
    <t>Betonáž nášlapového stupně ze směsi C 20/25</t>
  </si>
  <si>
    <t>373787323</t>
  </si>
  <si>
    <t>596212223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</si>
  <si>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B, pro plo</t>
  </si>
  <si>
    <t>896084842</t>
  </si>
  <si>
    <t>M</t>
  </si>
  <si>
    <t>BET.B08S05</t>
  </si>
  <si>
    <t>BEST-BEATON SKLADBA/8CM ANTRACITOVÁ</t>
  </si>
  <si>
    <t>8</t>
  </si>
  <si>
    <t>165829471</t>
  </si>
  <si>
    <t>5,9*1,01 "Přepočtené koeficientem množství</t>
  </si>
  <si>
    <t>998</t>
  </si>
  <si>
    <t>Přesun hmot</t>
  </si>
  <si>
    <t>998011001</t>
  </si>
  <si>
    <t>Přesun hmot pro budovy občanské výstavby, bydlení, výrobu a služby s nosnou svislou konstrukcí zděnou z cihel, tvárnic nebo kamene vodorovná dopravní vzdálenost do 100 m základní pro budovy výšky do 6 m</t>
  </si>
  <si>
    <t>-1641654768</t>
  </si>
  <si>
    <t>HZS</t>
  </si>
  <si>
    <t>Hodinové zúčtovací sazby</t>
  </si>
  <si>
    <t>HZS1291</t>
  </si>
  <si>
    <t>Hodinová zúčtovací sazba pomocný stavební dělník - ruční oklepání degradované omítky atiky schodiště</t>
  </si>
  <si>
    <t>hod</t>
  </si>
  <si>
    <t>512</t>
  </si>
  <si>
    <t>-603179385</t>
  </si>
  <si>
    <t>7</t>
  </si>
  <si>
    <t>HZS1291.1</t>
  </si>
  <si>
    <t>Hodinová zúčtovací sazba pomocný stavební dělník - vyrovnání žulových schodišťových stupňů do roviny (demontáž a nové uložení do betonu)</t>
  </si>
  <si>
    <t>-2010299677</t>
  </si>
  <si>
    <t>3 dělníci x 8 hodin</t>
  </si>
  <si>
    <t>3*8</t>
  </si>
  <si>
    <t>c - Bourání cihelné zdi</t>
  </si>
  <si>
    <t xml:space="preserve">    9 - Ostatní konstrukce a práce, bourání</t>
  </si>
  <si>
    <t xml:space="preserve">    997 - Přesun sutě</t>
  </si>
  <si>
    <t xml:space="preserve">    D.3 - Oplocení</t>
  </si>
  <si>
    <t>9</t>
  </si>
  <si>
    <t>Ostatní konstrukce a práce, bourání</t>
  </si>
  <si>
    <t>961044111</t>
  </si>
  <si>
    <t>Bourání základů z betonu prostého</t>
  </si>
  <si>
    <t>1892975283</t>
  </si>
  <si>
    <t>2,4*0,45*0,35</t>
  </si>
  <si>
    <t>962032241</t>
  </si>
  <si>
    <t>Bourání zdiva nadzákladového z cihel pálených plných nebo lícových nebo vápenopískových cementovou, objemu přes 1 m3</t>
  </si>
  <si>
    <t>-816993815</t>
  </si>
  <si>
    <t>2,4*2*0,35</t>
  </si>
  <si>
    <t>997</t>
  </si>
  <si>
    <t>Přesun sutě</t>
  </si>
  <si>
    <t>RO170.903.1</t>
  </si>
  <si>
    <t xml:space="preserve">Nakládání s odpadem  včetně dopravy - Odpad z Betonu zatříděného do Katalogu odpadů pod kódem O 17 01 01</t>
  </si>
  <si>
    <t>-1240548186</t>
  </si>
  <si>
    <t>Poznámka k položce:_x000d_
Poznámka k položce: Poznámka k položce: Všechny položky nákládání s odpady zahrnují činnosti a náklady spojené s tímto nakládáním tj. manipulace, úprava, přeprava na koncové zařízení s následným využitím, odstraněním respektive uložením na tomto zařízení pro využití nebo odstranění odpadu včetně všech poplatků. Položka zahrnuje též náklady na odborné činnosti spojené s nakládáním s odpady (posuzování nebezpečných vlastností, kategorizace odpadů, evidence a prokazování množství a způsobu nakládání s jednotlivými druhy odpadu).</t>
  </si>
  <si>
    <t>D.3</t>
  </si>
  <si>
    <t>Oplocení</t>
  </si>
  <si>
    <t>338171123.1R</t>
  </si>
  <si>
    <t>Osazování sloupků a vzpěr plotových ocelových v do 3,00 m se zabetonováním</t>
  </si>
  <si>
    <t>kus</t>
  </si>
  <si>
    <t>-430089954</t>
  </si>
  <si>
    <t>553MD3OS1R</t>
  </si>
  <si>
    <t>plotový sloupek čtvercový 60x60mm dl 3,0m, s povrchovou úpravou</t>
  </si>
  <si>
    <t>1465496911</t>
  </si>
  <si>
    <t>Poznámka k položce:_x000d_
Poznámka k položce: Položka obsahuje dodávku s dopravou kompletního výrobku včetně povrchové úpravy, veškerého příslušenství a všech spojovacích a kotvících prvků.</t>
  </si>
  <si>
    <t>348171146</t>
  </si>
  <si>
    <t>Montáž oplocení z dílců kovových panelových svařovaných, na ocelové profilované sloupky, výšky přes 1,5 do 2,0 m</t>
  </si>
  <si>
    <t>m</t>
  </si>
  <si>
    <t>2076906833</t>
  </si>
  <si>
    <t>55342412.1R</t>
  </si>
  <si>
    <t>plotový panel svařovaný v v 1,5-2,0m š do 2,5m průměru drátu 5mm oka 50x200mm s horizontálním prolisem s povrchovou úpravou</t>
  </si>
  <si>
    <t>1236899939</t>
  </si>
  <si>
    <t>Poznámka k položce:_x000d_
Poznámka k položce: Přesná specifikace dle TZ D.3 Položka obsahuje dodávku s dopravou kompletního výrobku včetně povrchové úpravy, veškerého příslušenství a všech spojovacích a kotvících prvků.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</si>
</sst>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8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5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6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2" borderId="0" xfId="0" applyFont="1" applyFill="1" applyAlignment="1" applyProtection="1">
      <alignment vertical="center"/>
    </xf>
    <xf numFmtId="0" fontId="4" fillId="2" borderId="6" xfId="0" applyFont="1" applyFill="1" applyBorder="1" applyAlignment="1" applyProtection="1">
      <alignment horizontal="left" vertical="center"/>
    </xf>
    <xf numFmtId="0" fontId="0" fillId="2" borderId="7" xfId="0" applyFont="1" applyFill="1" applyBorder="1" applyAlignment="1" applyProtection="1">
      <alignment vertical="center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left" vertical="center"/>
    </xf>
    <xf numFmtId="4" fontId="4" fillId="2" borderId="7" xfId="0" applyNumberFormat="1" applyFont="1" applyFill="1" applyBorder="1" applyAlignment="1" applyProtection="1">
      <alignment vertical="center"/>
    </xf>
    <xf numFmtId="0" fontId="0" fillId="2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7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9" fillId="0" borderId="14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0" fillId="3" borderId="6" xfId="0" applyFont="1" applyFill="1" applyBorder="1" applyAlignment="1" applyProtection="1">
      <alignment horizontal="center" vertical="center"/>
    </xf>
    <xf numFmtId="0" fontId="20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20" fillId="3" borderId="7" xfId="0" applyFont="1" applyFill="1" applyBorder="1" applyAlignment="1" applyProtection="1">
      <alignment horizontal="center" vertical="center"/>
    </xf>
    <xf numFmtId="0" fontId="20" fillId="3" borderId="7" xfId="0" applyFont="1" applyFill="1" applyBorder="1" applyAlignment="1" applyProtection="1">
      <alignment horizontal="right" vertical="center"/>
    </xf>
    <xf numFmtId="0" fontId="20" fillId="3" borderId="8" xfId="0" applyFont="1" applyFill="1" applyBorder="1" applyAlignment="1" applyProtection="1">
      <alignment horizontal="left" vertical="center"/>
    </xf>
    <xf numFmtId="0" fontId="20" fillId="3" borderId="0" xfId="0" applyFont="1" applyFill="1" applyAlignment="1" applyProtection="1">
      <alignment horizontal="center" vertical="center"/>
    </xf>
    <xf numFmtId="0" fontId="21" fillId="0" borderId="16" xfId="0" applyFont="1" applyBorder="1" applyAlignment="1" applyProtection="1">
      <alignment horizontal="center" vertical="center" wrapText="1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8" fillId="0" borderId="14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4" xfId="0" applyNumberFormat="1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166" fontId="26" fillId="0" borderId="0" xfId="0" applyNumberFormat="1" applyFont="1" applyBorder="1" applyAlignment="1" applyProtection="1">
      <alignment vertical="center"/>
    </xf>
    <xf numFmtId="4" fontId="26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horizontal="right" vertical="center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9" fillId="0" borderId="0" xfId="0" applyFont="1" applyAlignment="1" applyProtection="1">
      <alignment horizontal="left" vertical="center"/>
    </xf>
    <xf numFmtId="0" fontId="20" fillId="3" borderId="0" xfId="0" applyFont="1" applyFill="1" applyAlignment="1" applyProtection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20" fillId="3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0" fillId="3" borderId="16" xfId="0" applyFont="1" applyFill="1" applyBorder="1" applyAlignment="1" applyProtection="1">
      <alignment horizontal="center" vertical="center" wrapText="1"/>
    </xf>
    <xf numFmtId="0" fontId="20" fillId="3" borderId="17" xfId="0" applyFont="1" applyFill="1" applyBorder="1" applyAlignment="1" applyProtection="1">
      <alignment horizontal="center" vertical="center" wrapText="1"/>
    </xf>
    <xf numFmtId="0" fontId="20" fillId="3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0" fillId="0" borderId="22" xfId="0" applyFont="1" applyBorder="1" applyAlignment="1" applyProtection="1">
      <alignment horizontal="center" vertical="center"/>
    </xf>
    <xf numFmtId="49" fontId="20" fillId="0" borderId="22" xfId="0" applyNumberFormat="1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center" vertical="center" wrapText="1"/>
    </xf>
    <xf numFmtId="167" fontId="20" fillId="0" borderId="22" xfId="0" applyNumberFormat="1" applyFont="1" applyBorder="1" applyAlignment="1" applyProtection="1">
      <alignment vertical="center"/>
    </xf>
    <xf numFmtId="4" fontId="20" fillId="0" borderId="22" xfId="0" applyNumberFormat="1" applyFont="1" applyBorder="1" applyAlignment="1" applyProtection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5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4" fillId="0" borderId="0" xfId="0" applyFont="1" applyAlignment="1" applyProtection="1">
      <alignment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21" fillId="0" borderId="19" xfId="0" applyFont="1" applyBorder="1" applyAlignment="1" applyProtection="1">
      <alignment horizontal="left" vertical="center"/>
    </xf>
    <xf numFmtId="0" fontId="21" fillId="0" borderId="20" xfId="0" applyFont="1" applyBorder="1" applyAlignment="1" applyProtection="1">
      <alignment horizontal="center" vertical="center"/>
    </xf>
    <xf numFmtId="166" fontId="21" fillId="0" borderId="20" xfId="0" applyNumberFormat="1" applyFont="1" applyBorder="1" applyAlignment="1" applyProtection="1">
      <alignment vertical="center"/>
    </xf>
    <xf numFmtId="166" fontId="21" fillId="0" borderId="21" xfId="0" applyNumberFormat="1" applyFont="1" applyBorder="1" applyAlignment="1" applyProtection="1">
      <alignment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0" borderId="22" xfId="0" applyNumberFormat="1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0" borderId="14" xfId="0" applyFont="1" applyBorder="1" applyAlignment="1" applyProtection="1">
      <alignment horizontal="left" vertical="center"/>
    </xf>
    <xf numFmtId="0" fontId="35" fillId="0" borderId="0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S4" s="17" t="s">
        <v>11</v>
      </c>
    </row>
    <row r="5" s="1" customFormat="1" ht="12" customHeight="1">
      <c r="B5" s="21"/>
      <c r="C5" s="22"/>
      <c r="D5" s="25" t="s">
        <v>12</v>
      </c>
      <c r="E5" s="22"/>
      <c r="F5" s="22"/>
      <c r="G5" s="22"/>
      <c r="H5" s="22"/>
      <c r="I5" s="22"/>
      <c r="J5" s="22"/>
      <c r="K5" s="26" t="s">
        <v>13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S5" s="17" t="s">
        <v>6</v>
      </c>
    </row>
    <row r="6" s="1" customFormat="1" ht="36.96" customHeight="1">
      <c r="B6" s="21"/>
      <c r="C6" s="22"/>
      <c r="D6" s="27" t="s">
        <v>14</v>
      </c>
      <c r="E6" s="22"/>
      <c r="F6" s="22"/>
      <c r="G6" s="22"/>
      <c r="H6" s="22"/>
      <c r="I6" s="22"/>
      <c r="J6" s="22"/>
      <c r="K6" s="28" t="s">
        <v>15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S6" s="17" t="s">
        <v>6</v>
      </c>
    </row>
    <row r="7" s="1" customFormat="1" ht="12" customHeight="1">
      <c r="B7" s="21"/>
      <c r="C7" s="22"/>
      <c r="D7" s="29" t="s">
        <v>16</v>
      </c>
      <c r="E7" s="22"/>
      <c r="F7" s="22"/>
      <c r="G7" s="22"/>
      <c r="H7" s="22"/>
      <c r="I7" s="22"/>
      <c r="J7" s="22"/>
      <c r="K7" s="26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9" t="s">
        <v>17</v>
      </c>
      <c r="AL7" s="22"/>
      <c r="AM7" s="22"/>
      <c r="AN7" s="26" t="s">
        <v>1</v>
      </c>
      <c r="AO7" s="22"/>
      <c r="AP7" s="22"/>
      <c r="AQ7" s="22"/>
      <c r="AR7" s="20"/>
      <c r="BS7" s="17" t="s">
        <v>6</v>
      </c>
    </row>
    <row r="8" s="1" customFormat="1" ht="12" customHeight="1">
      <c r="B8" s="21"/>
      <c r="C8" s="22"/>
      <c r="D8" s="29" t="s">
        <v>18</v>
      </c>
      <c r="E8" s="22"/>
      <c r="F8" s="22"/>
      <c r="G8" s="22"/>
      <c r="H8" s="22"/>
      <c r="I8" s="22"/>
      <c r="J8" s="22"/>
      <c r="K8" s="26" t="s">
        <v>19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9" t="s">
        <v>20</v>
      </c>
      <c r="AL8" s="22"/>
      <c r="AM8" s="22"/>
      <c r="AN8" s="26" t="s">
        <v>21</v>
      </c>
      <c r="AO8" s="22"/>
      <c r="AP8" s="22"/>
      <c r="AQ8" s="22"/>
      <c r="AR8" s="20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S9" s="17" t="s">
        <v>6</v>
      </c>
    </row>
    <row r="10" s="1" customFormat="1" ht="12" customHeight="1">
      <c r="B10" s="21"/>
      <c r="C10" s="22"/>
      <c r="D10" s="29" t="s">
        <v>22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9" t="s">
        <v>23</v>
      </c>
      <c r="AL10" s="22"/>
      <c r="AM10" s="22"/>
      <c r="AN10" s="26" t="s">
        <v>1</v>
      </c>
      <c r="AO10" s="22"/>
      <c r="AP10" s="22"/>
      <c r="AQ10" s="22"/>
      <c r="AR10" s="20"/>
      <c r="BS10" s="17" t="s">
        <v>6</v>
      </c>
    </row>
    <row r="11" s="1" customFormat="1" ht="18.48" customHeight="1">
      <c r="B11" s="21"/>
      <c r="C11" s="22"/>
      <c r="D11" s="22"/>
      <c r="E11" s="26" t="s">
        <v>19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9" t="s">
        <v>24</v>
      </c>
      <c r="AL11" s="22"/>
      <c r="AM11" s="22"/>
      <c r="AN11" s="26" t="s">
        <v>1</v>
      </c>
      <c r="AO11" s="22"/>
      <c r="AP11" s="22"/>
      <c r="AQ11" s="22"/>
      <c r="AR11" s="20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S12" s="17" t="s">
        <v>6</v>
      </c>
    </row>
    <row r="13" s="1" customFormat="1" ht="12" customHeight="1">
      <c r="B13" s="21"/>
      <c r="C13" s="22"/>
      <c r="D13" s="29" t="s">
        <v>25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9" t="s">
        <v>23</v>
      </c>
      <c r="AL13" s="22"/>
      <c r="AM13" s="22"/>
      <c r="AN13" s="26" t="s">
        <v>1</v>
      </c>
      <c r="AO13" s="22"/>
      <c r="AP13" s="22"/>
      <c r="AQ13" s="22"/>
      <c r="AR13" s="20"/>
      <c r="BS13" s="17" t="s">
        <v>6</v>
      </c>
    </row>
    <row r="14">
      <c r="B14" s="21"/>
      <c r="C14" s="22"/>
      <c r="D14" s="22"/>
      <c r="E14" s="26" t="s">
        <v>19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9" t="s">
        <v>24</v>
      </c>
      <c r="AL14" s="22"/>
      <c r="AM14" s="22"/>
      <c r="AN14" s="26" t="s">
        <v>1</v>
      </c>
      <c r="AO14" s="22"/>
      <c r="AP14" s="22"/>
      <c r="AQ14" s="22"/>
      <c r="AR14" s="20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S15" s="17" t="s">
        <v>4</v>
      </c>
    </row>
    <row r="16" s="1" customFormat="1" ht="12" customHeight="1">
      <c r="B16" s="21"/>
      <c r="C16" s="22"/>
      <c r="D16" s="29" t="s">
        <v>26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9" t="s">
        <v>23</v>
      </c>
      <c r="AL16" s="22"/>
      <c r="AM16" s="22"/>
      <c r="AN16" s="26" t="s">
        <v>1</v>
      </c>
      <c r="AO16" s="22"/>
      <c r="AP16" s="22"/>
      <c r="AQ16" s="22"/>
      <c r="AR16" s="20"/>
      <c r="BS16" s="17" t="s">
        <v>4</v>
      </c>
    </row>
    <row r="17" s="1" customFormat="1" ht="18.48" customHeight="1">
      <c r="B17" s="21"/>
      <c r="C17" s="22"/>
      <c r="D17" s="22"/>
      <c r="E17" s="26" t="s">
        <v>19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9" t="s">
        <v>24</v>
      </c>
      <c r="AL17" s="22"/>
      <c r="AM17" s="22"/>
      <c r="AN17" s="26" t="s">
        <v>1</v>
      </c>
      <c r="AO17" s="22"/>
      <c r="AP17" s="22"/>
      <c r="AQ17" s="22"/>
      <c r="AR17" s="20"/>
      <c r="BS17" s="17" t="s">
        <v>27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S18" s="17" t="s">
        <v>6</v>
      </c>
    </row>
    <row r="19" s="1" customFormat="1" ht="12" customHeight="1">
      <c r="B19" s="21"/>
      <c r="C19" s="22"/>
      <c r="D19" s="29" t="s">
        <v>28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9" t="s">
        <v>23</v>
      </c>
      <c r="AL19" s="22"/>
      <c r="AM19" s="22"/>
      <c r="AN19" s="26" t="s">
        <v>1</v>
      </c>
      <c r="AO19" s="22"/>
      <c r="AP19" s="22"/>
      <c r="AQ19" s="22"/>
      <c r="AR19" s="20"/>
      <c r="BS19" s="17" t="s">
        <v>6</v>
      </c>
    </row>
    <row r="20" s="1" customFormat="1" ht="18.48" customHeight="1">
      <c r="B20" s="21"/>
      <c r="C20" s="22"/>
      <c r="D20" s="22"/>
      <c r="E20" s="26" t="s">
        <v>19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9" t="s">
        <v>24</v>
      </c>
      <c r="AL20" s="22"/>
      <c r="AM20" s="22"/>
      <c r="AN20" s="26" t="s">
        <v>1</v>
      </c>
      <c r="AO20" s="22"/>
      <c r="AP20" s="22"/>
      <c r="AQ20" s="22"/>
      <c r="AR20" s="20"/>
      <c r="BS20" s="17" t="s">
        <v>27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</row>
    <row r="22" s="1" customFormat="1" ht="12" customHeight="1">
      <c r="B22" s="21"/>
      <c r="C22" s="22"/>
      <c r="D22" s="29" t="s">
        <v>29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</row>
    <row r="23" s="1" customFormat="1" ht="16.5" customHeight="1">
      <c r="B23" s="21"/>
      <c r="C23" s="22"/>
      <c r="D23" s="22"/>
      <c r="E23" s="30" t="s">
        <v>1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22"/>
      <c r="AP23" s="22"/>
      <c r="AQ23" s="22"/>
      <c r="AR23" s="20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</row>
    <row r="25" s="1" customFormat="1" ht="6.96" customHeight="1">
      <c r="B25" s="21"/>
      <c r="C25" s="22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22"/>
      <c r="AQ25" s="22"/>
      <c r="AR25" s="20"/>
    </row>
    <row r="26" s="2" customFormat="1" ht="25.92" customHeight="1">
      <c r="A26" s="32"/>
      <c r="B26" s="33"/>
      <c r="C26" s="34"/>
      <c r="D26" s="35" t="s">
        <v>30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7">
        <f>ROUND(AG94,2)</f>
        <v>339386.96000000002</v>
      </c>
      <c r="AL26" s="36"/>
      <c r="AM26" s="36"/>
      <c r="AN26" s="36"/>
      <c r="AO26" s="36"/>
      <c r="AP26" s="34"/>
      <c r="AQ26" s="34"/>
      <c r="AR26" s="38"/>
      <c r="BE26" s="32"/>
    </row>
    <row r="27" s="2" customFormat="1" ht="6.96" customHeight="1">
      <c r="A27" s="32"/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8"/>
      <c r="BE27" s="32"/>
    </row>
    <row r="28" s="2" customFormat="1">
      <c r="A28" s="32"/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31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32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33</v>
      </c>
      <c r="AL28" s="39"/>
      <c r="AM28" s="39"/>
      <c r="AN28" s="39"/>
      <c r="AO28" s="39"/>
      <c r="AP28" s="34"/>
      <c r="AQ28" s="34"/>
      <c r="AR28" s="38"/>
      <c r="BE28" s="32"/>
    </row>
    <row r="29" s="3" customFormat="1" ht="14.4" customHeight="1">
      <c r="A29" s="3"/>
      <c r="B29" s="40"/>
      <c r="C29" s="41"/>
      <c r="D29" s="29" t="s">
        <v>34</v>
      </c>
      <c r="E29" s="41"/>
      <c r="F29" s="29" t="s">
        <v>35</v>
      </c>
      <c r="G29" s="41"/>
      <c r="H29" s="41"/>
      <c r="I29" s="41"/>
      <c r="J29" s="41"/>
      <c r="K29" s="41"/>
      <c r="L29" s="42">
        <v>0.20999999999999999</v>
      </c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3">
        <f>ROUND(AZ94, 2)</f>
        <v>339386.96000000002</v>
      </c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3">
        <f>ROUND(AV94, 2)</f>
        <v>71271.259999999995</v>
      </c>
      <c r="AL29" s="41"/>
      <c r="AM29" s="41"/>
      <c r="AN29" s="41"/>
      <c r="AO29" s="41"/>
      <c r="AP29" s="41"/>
      <c r="AQ29" s="41"/>
      <c r="AR29" s="44"/>
      <c r="BE29" s="3"/>
    </row>
    <row r="30" s="3" customFormat="1" ht="14.4" customHeight="1">
      <c r="A30" s="3"/>
      <c r="B30" s="40"/>
      <c r="C30" s="41"/>
      <c r="D30" s="41"/>
      <c r="E30" s="41"/>
      <c r="F30" s="29" t="s">
        <v>36</v>
      </c>
      <c r="G30" s="41"/>
      <c r="H30" s="41"/>
      <c r="I30" s="41"/>
      <c r="J30" s="41"/>
      <c r="K30" s="41"/>
      <c r="L30" s="42">
        <v>0.12</v>
      </c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3">
        <f>ROUND(BA94, 2)</f>
        <v>0</v>
      </c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3">
        <f>ROUND(AW94, 2)</f>
        <v>0</v>
      </c>
      <c r="AL30" s="41"/>
      <c r="AM30" s="41"/>
      <c r="AN30" s="41"/>
      <c r="AO30" s="41"/>
      <c r="AP30" s="41"/>
      <c r="AQ30" s="41"/>
      <c r="AR30" s="44"/>
      <c r="BE30" s="3"/>
    </row>
    <row r="31" hidden="1" s="3" customFormat="1" ht="14.4" customHeight="1">
      <c r="A31" s="3"/>
      <c r="B31" s="40"/>
      <c r="C31" s="41"/>
      <c r="D31" s="41"/>
      <c r="E31" s="41"/>
      <c r="F31" s="29" t="s">
        <v>37</v>
      </c>
      <c r="G31" s="41"/>
      <c r="H31" s="41"/>
      <c r="I31" s="41"/>
      <c r="J31" s="41"/>
      <c r="K31" s="41"/>
      <c r="L31" s="42">
        <v>0.20999999999999999</v>
      </c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3">
        <f>ROUND(BB94, 2)</f>
        <v>0</v>
      </c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3">
        <v>0</v>
      </c>
      <c r="AL31" s="41"/>
      <c r="AM31" s="41"/>
      <c r="AN31" s="41"/>
      <c r="AO31" s="41"/>
      <c r="AP31" s="41"/>
      <c r="AQ31" s="41"/>
      <c r="AR31" s="44"/>
      <c r="BE31" s="3"/>
    </row>
    <row r="32" hidden="1" s="3" customFormat="1" ht="14.4" customHeight="1">
      <c r="A32" s="3"/>
      <c r="B32" s="40"/>
      <c r="C32" s="41"/>
      <c r="D32" s="41"/>
      <c r="E32" s="41"/>
      <c r="F32" s="29" t="s">
        <v>38</v>
      </c>
      <c r="G32" s="41"/>
      <c r="H32" s="41"/>
      <c r="I32" s="41"/>
      <c r="J32" s="41"/>
      <c r="K32" s="41"/>
      <c r="L32" s="42">
        <v>0.12</v>
      </c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3">
        <f>ROUND(BC94, 2)</f>
        <v>0</v>
      </c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3">
        <v>0</v>
      </c>
      <c r="AL32" s="41"/>
      <c r="AM32" s="41"/>
      <c r="AN32" s="41"/>
      <c r="AO32" s="41"/>
      <c r="AP32" s="41"/>
      <c r="AQ32" s="41"/>
      <c r="AR32" s="44"/>
      <c r="BE32" s="3"/>
    </row>
    <row r="33" hidden="1" s="3" customFormat="1" ht="14.4" customHeight="1">
      <c r="A33" s="3"/>
      <c r="B33" s="40"/>
      <c r="C33" s="41"/>
      <c r="D33" s="41"/>
      <c r="E33" s="41"/>
      <c r="F33" s="29" t="s">
        <v>39</v>
      </c>
      <c r="G33" s="41"/>
      <c r="H33" s="41"/>
      <c r="I33" s="41"/>
      <c r="J33" s="41"/>
      <c r="K33" s="41"/>
      <c r="L33" s="42">
        <v>0</v>
      </c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3">
        <f>ROUND(BD94, 2)</f>
        <v>0</v>
      </c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3">
        <v>0</v>
      </c>
      <c r="AL33" s="41"/>
      <c r="AM33" s="41"/>
      <c r="AN33" s="41"/>
      <c r="AO33" s="41"/>
      <c r="AP33" s="41"/>
      <c r="AQ33" s="41"/>
      <c r="AR33" s="44"/>
      <c r="BE33" s="3"/>
    </row>
    <row r="34" s="2" customFormat="1" ht="6.96" customHeight="1">
      <c r="A34" s="32"/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8"/>
      <c r="BE34" s="32"/>
    </row>
    <row r="35" s="2" customFormat="1" ht="25.92" customHeight="1">
      <c r="A35" s="32"/>
      <c r="B35" s="33"/>
      <c r="C35" s="45"/>
      <c r="D35" s="46" t="s">
        <v>40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41</v>
      </c>
      <c r="U35" s="47"/>
      <c r="V35" s="47"/>
      <c r="W35" s="47"/>
      <c r="X35" s="49" t="s">
        <v>42</v>
      </c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50">
        <f>SUM(AK26:AK33)</f>
        <v>410658.22000000003</v>
      </c>
      <c r="AL35" s="47"/>
      <c r="AM35" s="47"/>
      <c r="AN35" s="47"/>
      <c r="AO35" s="51"/>
      <c r="AP35" s="45"/>
      <c r="AQ35" s="45"/>
      <c r="AR35" s="38"/>
      <c r="BE35" s="32"/>
    </row>
    <row r="36" s="2" customFormat="1" ht="6.96" customHeight="1">
      <c r="A36" s="32"/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8"/>
      <c r="BE36" s="32"/>
    </row>
    <row r="37" s="2" customFormat="1" ht="14.4" customHeight="1">
      <c r="A37" s="32"/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8"/>
      <c r="BE37" s="32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2"/>
      <c r="C49" s="53"/>
      <c r="D49" s="54" t="s">
        <v>43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4" t="s">
        <v>44</v>
      </c>
      <c r="AI49" s="55"/>
      <c r="AJ49" s="55"/>
      <c r="AK49" s="55"/>
      <c r="AL49" s="55"/>
      <c r="AM49" s="55"/>
      <c r="AN49" s="55"/>
      <c r="AO49" s="55"/>
      <c r="AP49" s="53"/>
      <c r="AQ49" s="53"/>
      <c r="AR49" s="56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2"/>
      <c r="B60" s="33"/>
      <c r="C60" s="34"/>
      <c r="D60" s="57" t="s">
        <v>45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57" t="s">
        <v>46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57" t="s">
        <v>45</v>
      </c>
      <c r="AI60" s="36"/>
      <c r="AJ60" s="36"/>
      <c r="AK60" s="36"/>
      <c r="AL60" s="36"/>
      <c r="AM60" s="57" t="s">
        <v>46</v>
      </c>
      <c r="AN60" s="36"/>
      <c r="AO60" s="36"/>
      <c r="AP60" s="34"/>
      <c r="AQ60" s="34"/>
      <c r="AR60" s="38"/>
      <c r="BE60" s="32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2"/>
      <c r="B64" s="33"/>
      <c r="C64" s="34"/>
      <c r="D64" s="54" t="s">
        <v>47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4" t="s">
        <v>48</v>
      </c>
      <c r="AI64" s="58"/>
      <c r="AJ64" s="58"/>
      <c r="AK64" s="58"/>
      <c r="AL64" s="58"/>
      <c r="AM64" s="58"/>
      <c r="AN64" s="58"/>
      <c r="AO64" s="58"/>
      <c r="AP64" s="34"/>
      <c r="AQ64" s="34"/>
      <c r="AR64" s="38"/>
      <c r="BE64" s="32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2"/>
      <c r="B75" s="33"/>
      <c r="C75" s="34"/>
      <c r="D75" s="57" t="s">
        <v>45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57" t="s">
        <v>46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57" t="s">
        <v>45</v>
      </c>
      <c r="AI75" s="36"/>
      <c r="AJ75" s="36"/>
      <c r="AK75" s="36"/>
      <c r="AL75" s="36"/>
      <c r="AM75" s="57" t="s">
        <v>46</v>
      </c>
      <c r="AN75" s="36"/>
      <c r="AO75" s="36"/>
      <c r="AP75" s="34"/>
      <c r="AQ75" s="34"/>
      <c r="AR75" s="38"/>
      <c r="BE75" s="32"/>
    </row>
    <row r="76" s="2" customFormat="1">
      <c r="A76" s="32"/>
      <c r="B76" s="33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8"/>
      <c r="BE76" s="32"/>
    </row>
    <row r="77" s="2" customFormat="1" ht="6.96" customHeight="1">
      <c r="A77" s="32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38"/>
      <c r="BE77" s="32"/>
    </row>
    <row r="81" s="2" customFormat="1" ht="6.96" customHeight="1">
      <c r="A81" s="32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38"/>
      <c r="BE81" s="32"/>
    </row>
    <row r="82" s="2" customFormat="1" ht="24.96" customHeight="1">
      <c r="A82" s="32"/>
      <c r="B82" s="33"/>
      <c r="C82" s="23" t="s">
        <v>49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8"/>
      <c r="BE82" s="32"/>
    </row>
    <row r="83" s="2" customFormat="1" ht="6.96" customHeight="1">
      <c r="A83" s="32"/>
      <c r="B83" s="33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8"/>
      <c r="BE83" s="32"/>
    </row>
    <row r="84" s="4" customFormat="1" ht="12" customHeight="1">
      <c r="A84" s="4"/>
      <c r="B84" s="63"/>
      <c r="C84" s="29" t="s">
        <v>12</v>
      </c>
      <c r="D84" s="64"/>
      <c r="E84" s="64"/>
      <c r="F84" s="64"/>
      <c r="G84" s="64"/>
      <c r="H84" s="64"/>
      <c r="I84" s="64"/>
      <c r="J84" s="64"/>
      <c r="K84" s="64"/>
      <c r="L84" s="64" t="str">
        <f>K5</f>
        <v>349/2025</v>
      </c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  <c r="AQ84" s="64"/>
      <c r="AR84" s="65"/>
      <c r="BE84" s="4"/>
    </row>
    <row r="85" s="5" customFormat="1" ht="36.96" customHeight="1">
      <c r="A85" s="5"/>
      <c r="B85" s="66"/>
      <c r="C85" s="67" t="s">
        <v>14</v>
      </c>
      <c r="D85" s="68"/>
      <c r="E85" s="68"/>
      <c r="F85" s="68"/>
      <c r="G85" s="68"/>
      <c r="H85" s="68"/>
      <c r="I85" s="68"/>
      <c r="J85" s="68"/>
      <c r="K85" s="68"/>
      <c r="L85" s="69" t="str">
        <f>K6</f>
        <v>2206 - Rekonstrukce objektu 765 (zadání)</v>
      </c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70"/>
      <c r="BE85" s="5"/>
    </row>
    <row r="86" s="2" customFormat="1" ht="6.96" customHeight="1">
      <c r="A86" s="32"/>
      <c r="B86" s="33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8"/>
      <c r="BE86" s="32"/>
    </row>
    <row r="87" s="2" customFormat="1" ht="12" customHeight="1">
      <c r="A87" s="32"/>
      <c r="B87" s="33"/>
      <c r="C87" s="29" t="s">
        <v>18</v>
      </c>
      <c r="D87" s="34"/>
      <c r="E87" s="34"/>
      <c r="F87" s="34"/>
      <c r="G87" s="34"/>
      <c r="H87" s="34"/>
      <c r="I87" s="34"/>
      <c r="J87" s="34"/>
      <c r="K87" s="34"/>
      <c r="L87" s="71" t="str">
        <f>IF(K8="","",K8)</f>
        <v xml:space="preserve"> 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9" t="s">
        <v>20</v>
      </c>
      <c r="AJ87" s="34"/>
      <c r="AK87" s="34"/>
      <c r="AL87" s="34"/>
      <c r="AM87" s="72" t="str">
        <f>IF(AN8= "","",AN8)</f>
        <v>26. 8. 2025</v>
      </c>
      <c r="AN87" s="72"/>
      <c r="AO87" s="34"/>
      <c r="AP87" s="34"/>
      <c r="AQ87" s="34"/>
      <c r="AR87" s="38"/>
      <c r="BE87" s="32"/>
    </row>
    <row r="88" s="2" customFormat="1" ht="6.96" customHeight="1">
      <c r="A88" s="32"/>
      <c r="B88" s="33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8"/>
      <c r="BE88" s="32"/>
    </row>
    <row r="89" s="2" customFormat="1" ht="15.15" customHeight="1">
      <c r="A89" s="32"/>
      <c r="B89" s="33"/>
      <c r="C89" s="29" t="s">
        <v>22</v>
      </c>
      <c r="D89" s="34"/>
      <c r="E89" s="34"/>
      <c r="F89" s="34"/>
      <c r="G89" s="34"/>
      <c r="H89" s="34"/>
      <c r="I89" s="34"/>
      <c r="J89" s="34"/>
      <c r="K89" s="34"/>
      <c r="L89" s="64" t="str">
        <f>IF(E11= "","",E11)</f>
        <v xml:space="preserve"> 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9" t="s">
        <v>26</v>
      </c>
      <c r="AJ89" s="34"/>
      <c r="AK89" s="34"/>
      <c r="AL89" s="34"/>
      <c r="AM89" s="73" t="str">
        <f>IF(E17="","",E17)</f>
        <v xml:space="preserve"> </v>
      </c>
      <c r="AN89" s="64"/>
      <c r="AO89" s="64"/>
      <c r="AP89" s="64"/>
      <c r="AQ89" s="34"/>
      <c r="AR89" s="38"/>
      <c r="AS89" s="74" t="s">
        <v>50</v>
      </c>
      <c r="AT89" s="75"/>
      <c r="AU89" s="76"/>
      <c r="AV89" s="76"/>
      <c r="AW89" s="76"/>
      <c r="AX89" s="76"/>
      <c r="AY89" s="76"/>
      <c r="AZ89" s="76"/>
      <c r="BA89" s="76"/>
      <c r="BB89" s="76"/>
      <c r="BC89" s="76"/>
      <c r="BD89" s="77"/>
      <c r="BE89" s="32"/>
    </row>
    <row r="90" s="2" customFormat="1" ht="15.15" customHeight="1">
      <c r="A90" s="32"/>
      <c r="B90" s="33"/>
      <c r="C90" s="29" t="s">
        <v>25</v>
      </c>
      <c r="D90" s="34"/>
      <c r="E90" s="34"/>
      <c r="F90" s="34"/>
      <c r="G90" s="34"/>
      <c r="H90" s="34"/>
      <c r="I90" s="34"/>
      <c r="J90" s="34"/>
      <c r="K90" s="34"/>
      <c r="L90" s="64" t="str">
        <f>IF(E14="","",E14)</f>
        <v xml:space="preserve"> </v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9" t="s">
        <v>28</v>
      </c>
      <c r="AJ90" s="34"/>
      <c r="AK90" s="34"/>
      <c r="AL90" s="34"/>
      <c r="AM90" s="73" t="str">
        <f>IF(E20="","",E20)</f>
        <v xml:space="preserve"> </v>
      </c>
      <c r="AN90" s="64"/>
      <c r="AO90" s="64"/>
      <c r="AP90" s="64"/>
      <c r="AQ90" s="34"/>
      <c r="AR90" s="38"/>
      <c r="AS90" s="78"/>
      <c r="AT90" s="79"/>
      <c r="AU90" s="80"/>
      <c r="AV90" s="80"/>
      <c r="AW90" s="80"/>
      <c r="AX90" s="80"/>
      <c r="AY90" s="80"/>
      <c r="AZ90" s="80"/>
      <c r="BA90" s="80"/>
      <c r="BB90" s="80"/>
      <c r="BC90" s="80"/>
      <c r="BD90" s="81"/>
      <c r="BE90" s="32"/>
    </row>
    <row r="91" s="2" customFormat="1" ht="10.8" customHeight="1">
      <c r="A91" s="32"/>
      <c r="B91" s="33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8"/>
      <c r="AS91" s="82"/>
      <c r="AT91" s="83"/>
      <c r="AU91" s="84"/>
      <c r="AV91" s="84"/>
      <c r="AW91" s="84"/>
      <c r="AX91" s="84"/>
      <c r="AY91" s="84"/>
      <c r="AZ91" s="84"/>
      <c r="BA91" s="84"/>
      <c r="BB91" s="84"/>
      <c r="BC91" s="84"/>
      <c r="BD91" s="85"/>
      <c r="BE91" s="32"/>
    </row>
    <row r="92" s="2" customFormat="1" ht="29.28" customHeight="1">
      <c r="A92" s="32"/>
      <c r="B92" s="33"/>
      <c r="C92" s="86" t="s">
        <v>51</v>
      </c>
      <c r="D92" s="87"/>
      <c r="E92" s="87"/>
      <c r="F92" s="87"/>
      <c r="G92" s="87"/>
      <c r="H92" s="88"/>
      <c r="I92" s="89" t="s">
        <v>52</v>
      </c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90" t="s">
        <v>53</v>
      </c>
      <c r="AH92" s="87"/>
      <c r="AI92" s="87"/>
      <c r="AJ92" s="87"/>
      <c r="AK92" s="87"/>
      <c r="AL92" s="87"/>
      <c r="AM92" s="87"/>
      <c r="AN92" s="89" t="s">
        <v>54</v>
      </c>
      <c r="AO92" s="87"/>
      <c r="AP92" s="91"/>
      <c r="AQ92" s="92" t="s">
        <v>55</v>
      </c>
      <c r="AR92" s="38"/>
      <c r="AS92" s="93" t="s">
        <v>56</v>
      </c>
      <c r="AT92" s="94" t="s">
        <v>57</v>
      </c>
      <c r="AU92" s="94" t="s">
        <v>58</v>
      </c>
      <c r="AV92" s="94" t="s">
        <v>59</v>
      </c>
      <c r="AW92" s="94" t="s">
        <v>60</v>
      </c>
      <c r="AX92" s="94" t="s">
        <v>61</v>
      </c>
      <c r="AY92" s="94" t="s">
        <v>62</v>
      </c>
      <c r="AZ92" s="94" t="s">
        <v>63</v>
      </c>
      <c r="BA92" s="94" t="s">
        <v>64</v>
      </c>
      <c r="BB92" s="94" t="s">
        <v>65</v>
      </c>
      <c r="BC92" s="94" t="s">
        <v>66</v>
      </c>
      <c r="BD92" s="95" t="s">
        <v>67</v>
      </c>
      <c r="BE92" s="32"/>
    </row>
    <row r="93" s="2" customFormat="1" ht="10.8" customHeight="1">
      <c r="A93" s="32"/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8"/>
      <c r="AS93" s="96"/>
      <c r="AT93" s="97"/>
      <c r="AU93" s="97"/>
      <c r="AV93" s="97"/>
      <c r="AW93" s="97"/>
      <c r="AX93" s="97"/>
      <c r="AY93" s="97"/>
      <c r="AZ93" s="97"/>
      <c r="BA93" s="97"/>
      <c r="BB93" s="97"/>
      <c r="BC93" s="97"/>
      <c r="BD93" s="98"/>
      <c r="BE93" s="32"/>
    </row>
    <row r="94" s="6" customFormat="1" ht="32.4" customHeight="1">
      <c r="A94" s="6"/>
      <c r="B94" s="99"/>
      <c r="C94" s="100" t="s">
        <v>68</v>
      </c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1"/>
      <c r="AD94" s="101"/>
      <c r="AE94" s="101"/>
      <c r="AF94" s="101"/>
      <c r="AG94" s="102">
        <f>ROUND(AG95,2)</f>
        <v>339386.96000000002</v>
      </c>
      <c r="AH94" s="102"/>
      <c r="AI94" s="102"/>
      <c r="AJ94" s="102"/>
      <c r="AK94" s="102"/>
      <c r="AL94" s="102"/>
      <c r="AM94" s="102"/>
      <c r="AN94" s="103">
        <f>SUM(AG94,AT94)</f>
        <v>410658.22000000003</v>
      </c>
      <c r="AO94" s="103"/>
      <c r="AP94" s="103"/>
      <c r="AQ94" s="104" t="s">
        <v>1</v>
      </c>
      <c r="AR94" s="105"/>
      <c r="AS94" s="106">
        <f>ROUND(AS95,2)</f>
        <v>0</v>
      </c>
      <c r="AT94" s="107">
        <f>ROUND(SUM(AV94:AW94),2)</f>
        <v>71271.259999999995</v>
      </c>
      <c r="AU94" s="108">
        <f>ROUND(AU95,5)</f>
        <v>132.74204</v>
      </c>
      <c r="AV94" s="107">
        <f>ROUND(AZ94*L29,2)</f>
        <v>71271.259999999995</v>
      </c>
      <c r="AW94" s="107">
        <f>ROUND(BA94*L30,2)</f>
        <v>0</v>
      </c>
      <c r="AX94" s="107">
        <f>ROUND(BB94*L29,2)</f>
        <v>0</v>
      </c>
      <c r="AY94" s="107">
        <f>ROUND(BC94*L30,2)</f>
        <v>0</v>
      </c>
      <c r="AZ94" s="107">
        <f>ROUND(AZ95,2)</f>
        <v>339386.96000000002</v>
      </c>
      <c r="BA94" s="107">
        <f>ROUND(BA95,2)</f>
        <v>0</v>
      </c>
      <c r="BB94" s="107">
        <f>ROUND(BB95,2)</f>
        <v>0</v>
      </c>
      <c r="BC94" s="107">
        <f>ROUND(BC95,2)</f>
        <v>0</v>
      </c>
      <c r="BD94" s="109">
        <f>ROUND(BD95,2)</f>
        <v>0</v>
      </c>
      <c r="BE94" s="6"/>
      <c r="BS94" s="110" t="s">
        <v>69</v>
      </c>
      <c r="BT94" s="110" t="s">
        <v>70</v>
      </c>
      <c r="BU94" s="111" t="s">
        <v>71</v>
      </c>
      <c r="BV94" s="110" t="s">
        <v>72</v>
      </c>
      <c r="BW94" s="110" t="s">
        <v>5</v>
      </c>
      <c r="BX94" s="110" t="s">
        <v>73</v>
      </c>
      <c r="CL94" s="110" t="s">
        <v>1</v>
      </c>
    </row>
    <row r="95" s="7" customFormat="1" ht="16.5" customHeight="1">
      <c r="A95" s="7"/>
      <c r="B95" s="112"/>
      <c r="C95" s="113"/>
      <c r="D95" s="114" t="s">
        <v>74</v>
      </c>
      <c r="E95" s="114"/>
      <c r="F95" s="114"/>
      <c r="G95" s="114"/>
      <c r="H95" s="114"/>
      <c r="I95" s="115"/>
      <c r="J95" s="114" t="s">
        <v>75</v>
      </c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  <c r="AA95" s="114"/>
      <c r="AB95" s="114"/>
      <c r="AC95" s="114"/>
      <c r="AD95" s="114"/>
      <c r="AE95" s="114"/>
      <c r="AF95" s="114"/>
      <c r="AG95" s="116">
        <f>ROUND(AG96,2)</f>
        <v>339386.96000000002</v>
      </c>
      <c r="AH95" s="115"/>
      <c r="AI95" s="115"/>
      <c r="AJ95" s="115"/>
      <c r="AK95" s="115"/>
      <c r="AL95" s="115"/>
      <c r="AM95" s="115"/>
      <c r="AN95" s="117">
        <f>SUM(AG95,AT95)</f>
        <v>410658.22000000003</v>
      </c>
      <c r="AO95" s="115"/>
      <c r="AP95" s="115"/>
      <c r="AQ95" s="118" t="s">
        <v>76</v>
      </c>
      <c r="AR95" s="119"/>
      <c r="AS95" s="120">
        <f>ROUND(AS96,2)</f>
        <v>0</v>
      </c>
      <c r="AT95" s="121">
        <f>ROUND(SUM(AV95:AW95),2)</f>
        <v>71271.259999999995</v>
      </c>
      <c r="AU95" s="122">
        <f>ROUND(AU96,5)</f>
        <v>132.74204</v>
      </c>
      <c r="AV95" s="121">
        <f>ROUND(AZ95*L29,2)</f>
        <v>71271.259999999995</v>
      </c>
      <c r="AW95" s="121">
        <f>ROUND(BA95*L30,2)</f>
        <v>0</v>
      </c>
      <c r="AX95" s="121">
        <f>ROUND(BB95*L29,2)</f>
        <v>0</v>
      </c>
      <c r="AY95" s="121">
        <f>ROUND(BC95*L30,2)</f>
        <v>0</v>
      </c>
      <c r="AZ95" s="121">
        <f>ROUND(AZ96,2)</f>
        <v>339386.96000000002</v>
      </c>
      <c r="BA95" s="121">
        <f>ROUND(BA96,2)</f>
        <v>0</v>
      </c>
      <c r="BB95" s="121">
        <f>ROUND(BB96,2)</f>
        <v>0</v>
      </c>
      <c r="BC95" s="121">
        <f>ROUND(BC96,2)</f>
        <v>0</v>
      </c>
      <c r="BD95" s="123">
        <f>ROUND(BD96,2)</f>
        <v>0</v>
      </c>
      <c r="BE95" s="7"/>
      <c r="BS95" s="124" t="s">
        <v>69</v>
      </c>
      <c r="BT95" s="124" t="s">
        <v>77</v>
      </c>
      <c r="BU95" s="124" t="s">
        <v>71</v>
      </c>
      <c r="BV95" s="124" t="s">
        <v>72</v>
      </c>
      <c r="BW95" s="124" t="s">
        <v>78</v>
      </c>
      <c r="BX95" s="124" t="s">
        <v>5</v>
      </c>
      <c r="CL95" s="124" t="s">
        <v>1</v>
      </c>
      <c r="CM95" s="124" t="s">
        <v>79</v>
      </c>
    </row>
    <row r="96" s="4" customFormat="1" ht="16.5" customHeight="1">
      <c r="A96" s="4"/>
      <c r="B96" s="63"/>
      <c r="C96" s="125"/>
      <c r="D96" s="125"/>
      <c r="E96" s="126" t="s">
        <v>80</v>
      </c>
      <c r="F96" s="126"/>
      <c r="G96" s="126"/>
      <c r="H96" s="126"/>
      <c r="I96" s="126"/>
      <c r="J96" s="125"/>
      <c r="K96" s="126" t="s">
        <v>81</v>
      </c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  <c r="Y96" s="126"/>
      <c r="Z96" s="126"/>
      <c r="AA96" s="126"/>
      <c r="AB96" s="126"/>
      <c r="AC96" s="126"/>
      <c r="AD96" s="126"/>
      <c r="AE96" s="126"/>
      <c r="AF96" s="126"/>
      <c r="AG96" s="127">
        <f>ROUND(SUM(AG97:AG99),2)</f>
        <v>339386.96000000002</v>
      </c>
      <c r="AH96" s="125"/>
      <c r="AI96" s="125"/>
      <c r="AJ96" s="125"/>
      <c r="AK96" s="125"/>
      <c r="AL96" s="125"/>
      <c r="AM96" s="125"/>
      <c r="AN96" s="128">
        <f>SUM(AG96,AT96)</f>
        <v>410658.22000000003</v>
      </c>
      <c r="AO96" s="125"/>
      <c r="AP96" s="125"/>
      <c r="AQ96" s="129" t="s">
        <v>82</v>
      </c>
      <c r="AR96" s="65"/>
      <c r="AS96" s="130">
        <f>ROUND(SUM(AS97:AS99),2)</f>
        <v>0</v>
      </c>
      <c r="AT96" s="131">
        <f>ROUND(SUM(AV96:AW96),2)</f>
        <v>71271.259999999995</v>
      </c>
      <c r="AU96" s="132">
        <f>ROUND(SUM(AU97:AU99),5)</f>
        <v>132.74204</v>
      </c>
      <c r="AV96" s="131">
        <f>ROUND(AZ96*L29,2)</f>
        <v>71271.259999999995</v>
      </c>
      <c r="AW96" s="131">
        <f>ROUND(BA96*L30,2)</f>
        <v>0</v>
      </c>
      <c r="AX96" s="131">
        <f>ROUND(BB96*L29,2)</f>
        <v>0</v>
      </c>
      <c r="AY96" s="131">
        <f>ROUND(BC96*L30,2)</f>
        <v>0</v>
      </c>
      <c r="AZ96" s="131">
        <f>ROUND(SUM(AZ97:AZ99),2)</f>
        <v>339386.96000000002</v>
      </c>
      <c r="BA96" s="131">
        <f>ROUND(SUM(BA97:BA99),2)</f>
        <v>0</v>
      </c>
      <c r="BB96" s="131">
        <f>ROUND(SUM(BB97:BB99),2)</f>
        <v>0</v>
      </c>
      <c r="BC96" s="131">
        <f>ROUND(SUM(BC97:BC99),2)</f>
        <v>0</v>
      </c>
      <c r="BD96" s="133">
        <f>ROUND(SUM(BD97:BD99),2)</f>
        <v>0</v>
      </c>
      <c r="BE96" s="4"/>
      <c r="BS96" s="134" t="s">
        <v>69</v>
      </c>
      <c r="BT96" s="134" t="s">
        <v>79</v>
      </c>
      <c r="BU96" s="134" t="s">
        <v>71</v>
      </c>
      <c r="BV96" s="134" t="s">
        <v>72</v>
      </c>
      <c r="BW96" s="134" t="s">
        <v>83</v>
      </c>
      <c r="BX96" s="134" t="s">
        <v>78</v>
      </c>
      <c r="CL96" s="134" t="s">
        <v>1</v>
      </c>
    </row>
    <row r="97" s="4" customFormat="1" ht="16.5" customHeight="1">
      <c r="A97" s="135" t="s">
        <v>84</v>
      </c>
      <c r="B97" s="63"/>
      <c r="C97" s="125"/>
      <c r="D97" s="125"/>
      <c r="E97" s="125"/>
      <c r="F97" s="126" t="s">
        <v>85</v>
      </c>
      <c r="G97" s="126"/>
      <c r="H97" s="126"/>
      <c r="I97" s="126"/>
      <c r="J97" s="126"/>
      <c r="K97" s="125"/>
      <c r="L97" s="126" t="s">
        <v>86</v>
      </c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  <c r="Z97" s="126"/>
      <c r="AA97" s="126"/>
      <c r="AB97" s="126"/>
      <c r="AC97" s="126"/>
      <c r="AD97" s="126"/>
      <c r="AE97" s="126"/>
      <c r="AF97" s="126"/>
      <c r="AG97" s="128">
        <f>'a - Sanace plochy'!J34</f>
        <v>297297.62</v>
      </c>
      <c r="AH97" s="125"/>
      <c r="AI97" s="125"/>
      <c r="AJ97" s="125"/>
      <c r="AK97" s="125"/>
      <c r="AL97" s="125"/>
      <c r="AM97" s="125"/>
      <c r="AN97" s="128">
        <f>SUM(AG97,AT97)</f>
        <v>359730.12</v>
      </c>
      <c r="AO97" s="125"/>
      <c r="AP97" s="125"/>
      <c r="AQ97" s="129" t="s">
        <v>82</v>
      </c>
      <c r="AR97" s="65"/>
      <c r="AS97" s="130">
        <v>0</v>
      </c>
      <c r="AT97" s="131">
        <f>ROUND(SUM(AV97:AW97),2)</f>
        <v>62432.5</v>
      </c>
      <c r="AU97" s="132">
        <f>'a - Sanace plochy'!P129</f>
        <v>89.154120000000006</v>
      </c>
      <c r="AV97" s="131">
        <f>'a - Sanace plochy'!J37</f>
        <v>62432.5</v>
      </c>
      <c r="AW97" s="131">
        <f>'a - Sanace plochy'!J38</f>
        <v>0</v>
      </c>
      <c r="AX97" s="131">
        <f>'a - Sanace plochy'!J39</f>
        <v>0</v>
      </c>
      <c r="AY97" s="131">
        <f>'a - Sanace plochy'!J40</f>
        <v>0</v>
      </c>
      <c r="AZ97" s="131">
        <f>'a - Sanace plochy'!F37</f>
        <v>297297.62</v>
      </c>
      <c r="BA97" s="131">
        <f>'a - Sanace plochy'!F38</f>
        <v>0</v>
      </c>
      <c r="BB97" s="131">
        <f>'a - Sanace plochy'!F39</f>
        <v>0</v>
      </c>
      <c r="BC97" s="131">
        <f>'a - Sanace plochy'!F40</f>
        <v>0</v>
      </c>
      <c r="BD97" s="133">
        <f>'a - Sanace plochy'!F41</f>
        <v>0</v>
      </c>
      <c r="BE97" s="4"/>
      <c r="BT97" s="134" t="s">
        <v>87</v>
      </c>
      <c r="BV97" s="134" t="s">
        <v>72</v>
      </c>
      <c r="BW97" s="134" t="s">
        <v>88</v>
      </c>
      <c r="BX97" s="134" t="s">
        <v>83</v>
      </c>
      <c r="CL97" s="134" t="s">
        <v>1</v>
      </c>
    </row>
    <row r="98" s="4" customFormat="1" ht="16.5" customHeight="1">
      <c r="A98" s="135" t="s">
        <v>84</v>
      </c>
      <c r="B98" s="63"/>
      <c r="C98" s="125"/>
      <c r="D98" s="125"/>
      <c r="E98" s="125"/>
      <c r="F98" s="126" t="s">
        <v>89</v>
      </c>
      <c r="G98" s="126"/>
      <c r="H98" s="126"/>
      <c r="I98" s="126"/>
      <c r="J98" s="126"/>
      <c r="K98" s="125"/>
      <c r="L98" s="126" t="s">
        <v>90</v>
      </c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  <c r="Z98" s="126"/>
      <c r="AA98" s="126"/>
      <c r="AB98" s="126"/>
      <c r="AC98" s="126"/>
      <c r="AD98" s="126"/>
      <c r="AE98" s="126"/>
      <c r="AF98" s="126"/>
      <c r="AG98" s="128">
        <f>'b - Oprava schodiště'!J34</f>
        <v>32571.790000000001</v>
      </c>
      <c r="AH98" s="125"/>
      <c r="AI98" s="125"/>
      <c r="AJ98" s="125"/>
      <c r="AK98" s="125"/>
      <c r="AL98" s="125"/>
      <c r="AM98" s="125"/>
      <c r="AN98" s="128">
        <f>SUM(AG98,AT98)</f>
        <v>39411.870000000003</v>
      </c>
      <c r="AO98" s="125"/>
      <c r="AP98" s="125"/>
      <c r="AQ98" s="129" t="s">
        <v>82</v>
      </c>
      <c r="AR98" s="65"/>
      <c r="AS98" s="130">
        <v>0</v>
      </c>
      <c r="AT98" s="131">
        <f>ROUND(SUM(AV98:AW98),2)</f>
        <v>6840.0799999999999</v>
      </c>
      <c r="AU98" s="132">
        <f>'b - Oprava schodiště'!P129</f>
        <v>36.342435999999999</v>
      </c>
      <c r="AV98" s="131">
        <f>'b - Oprava schodiště'!J37</f>
        <v>6840.0799999999999</v>
      </c>
      <c r="AW98" s="131">
        <f>'b - Oprava schodiště'!J38</f>
        <v>0</v>
      </c>
      <c r="AX98" s="131">
        <f>'b - Oprava schodiště'!J39</f>
        <v>0</v>
      </c>
      <c r="AY98" s="131">
        <f>'b - Oprava schodiště'!J40</f>
        <v>0</v>
      </c>
      <c r="AZ98" s="131">
        <f>'b - Oprava schodiště'!F37</f>
        <v>32571.790000000001</v>
      </c>
      <c r="BA98" s="131">
        <f>'b - Oprava schodiště'!F38</f>
        <v>0</v>
      </c>
      <c r="BB98" s="131">
        <f>'b - Oprava schodiště'!F39</f>
        <v>0</v>
      </c>
      <c r="BC98" s="131">
        <f>'b - Oprava schodiště'!F40</f>
        <v>0</v>
      </c>
      <c r="BD98" s="133">
        <f>'b - Oprava schodiště'!F41</f>
        <v>0</v>
      </c>
      <c r="BE98" s="4"/>
      <c r="BT98" s="134" t="s">
        <v>87</v>
      </c>
      <c r="BV98" s="134" t="s">
        <v>72</v>
      </c>
      <c r="BW98" s="134" t="s">
        <v>91</v>
      </c>
      <c r="BX98" s="134" t="s">
        <v>83</v>
      </c>
      <c r="CL98" s="134" t="s">
        <v>1</v>
      </c>
    </row>
    <row r="99" s="4" customFormat="1" ht="16.5" customHeight="1">
      <c r="A99" s="135" t="s">
        <v>84</v>
      </c>
      <c r="B99" s="63"/>
      <c r="C99" s="125"/>
      <c r="D99" s="125"/>
      <c r="E99" s="125"/>
      <c r="F99" s="126" t="s">
        <v>92</v>
      </c>
      <c r="G99" s="126"/>
      <c r="H99" s="126"/>
      <c r="I99" s="126"/>
      <c r="J99" s="126"/>
      <c r="K99" s="125"/>
      <c r="L99" s="126" t="s">
        <v>93</v>
      </c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  <c r="Y99" s="126"/>
      <c r="Z99" s="126"/>
      <c r="AA99" s="126"/>
      <c r="AB99" s="126"/>
      <c r="AC99" s="126"/>
      <c r="AD99" s="126"/>
      <c r="AE99" s="126"/>
      <c r="AF99" s="126"/>
      <c r="AG99" s="128">
        <f>'c - Bourání cihelné zdi'!J34</f>
        <v>9517.5499999999993</v>
      </c>
      <c r="AH99" s="125"/>
      <c r="AI99" s="125"/>
      <c r="AJ99" s="125"/>
      <c r="AK99" s="125"/>
      <c r="AL99" s="125"/>
      <c r="AM99" s="125"/>
      <c r="AN99" s="128">
        <f>SUM(AG99,AT99)</f>
        <v>11516.24</v>
      </c>
      <c r="AO99" s="125"/>
      <c r="AP99" s="125"/>
      <c r="AQ99" s="129" t="s">
        <v>82</v>
      </c>
      <c r="AR99" s="65"/>
      <c r="AS99" s="136">
        <v>0</v>
      </c>
      <c r="AT99" s="137">
        <f>ROUND(SUM(AV99:AW99),2)</f>
        <v>1998.6900000000001</v>
      </c>
      <c r="AU99" s="138">
        <f>'c - Bourání cihelné zdi'!P128</f>
        <v>7.2454879999999999</v>
      </c>
      <c r="AV99" s="137">
        <f>'c - Bourání cihelné zdi'!J37</f>
        <v>1998.6900000000001</v>
      </c>
      <c r="AW99" s="137">
        <f>'c - Bourání cihelné zdi'!J38</f>
        <v>0</v>
      </c>
      <c r="AX99" s="137">
        <f>'c - Bourání cihelné zdi'!J39</f>
        <v>0</v>
      </c>
      <c r="AY99" s="137">
        <f>'c - Bourání cihelné zdi'!J40</f>
        <v>0</v>
      </c>
      <c r="AZ99" s="137">
        <f>'c - Bourání cihelné zdi'!F37</f>
        <v>9517.5499999999993</v>
      </c>
      <c r="BA99" s="137">
        <f>'c - Bourání cihelné zdi'!F38</f>
        <v>0</v>
      </c>
      <c r="BB99" s="137">
        <f>'c - Bourání cihelné zdi'!F39</f>
        <v>0</v>
      </c>
      <c r="BC99" s="137">
        <f>'c - Bourání cihelné zdi'!F40</f>
        <v>0</v>
      </c>
      <c r="BD99" s="139">
        <f>'c - Bourání cihelné zdi'!F41</f>
        <v>0</v>
      </c>
      <c r="BE99" s="4"/>
      <c r="BT99" s="134" t="s">
        <v>87</v>
      </c>
      <c r="BV99" s="134" t="s">
        <v>72</v>
      </c>
      <c r="BW99" s="134" t="s">
        <v>94</v>
      </c>
      <c r="BX99" s="134" t="s">
        <v>83</v>
      </c>
      <c r="CL99" s="134" t="s">
        <v>1</v>
      </c>
    </row>
    <row r="100" s="2" customFormat="1" ht="30" customHeight="1">
      <c r="A100" s="32"/>
      <c r="B100" s="33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8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</row>
    <row r="101" s="2" customFormat="1" ht="6.96" customHeight="1">
      <c r="A101" s="32"/>
      <c r="B101" s="59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38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</row>
  </sheetData>
  <sheetProtection sheet="1" formatColumns="0" formatRows="0" objects="1" scenarios="1" spinCount="100000" saltValue="0gQnog39ght1Ll5sFoCl12sgIVMb3CLVHJ0GL+dDVgUv/XCn3wah9jsN41mRhLMm53tWEo2wi65r3w0YmppcbQ==" hashValue="oLss9qIcUvizyXTIpfhFK3LDKxypRjxxPJYa6G7rxi0twOLxGjGY/l6MdNFiFpwJqufn8f9WGQPXyorc5Et0BQ==" algorithmName="SHA-512" password="CC35"/>
  <mergeCells count="56">
    <mergeCell ref="L85:AO85"/>
    <mergeCell ref="AM87:AN87"/>
    <mergeCell ref="AM89:AP89"/>
    <mergeCell ref="AS89:AT91"/>
    <mergeCell ref="AM90:AP90"/>
    <mergeCell ref="C92:G92"/>
    <mergeCell ref="AG92:AM92"/>
    <mergeCell ref="AN92:AP92"/>
    <mergeCell ref="I92:AF92"/>
    <mergeCell ref="J95:AF95"/>
    <mergeCell ref="AG95:AM95"/>
    <mergeCell ref="D95:H95"/>
    <mergeCell ref="AN95:AP95"/>
    <mergeCell ref="K96:AF96"/>
    <mergeCell ref="AG96:AM96"/>
    <mergeCell ref="E96:I96"/>
    <mergeCell ref="AN96:AP96"/>
    <mergeCell ref="L97:AF97"/>
    <mergeCell ref="F97:J97"/>
    <mergeCell ref="AN97:AP97"/>
    <mergeCell ref="AG97:AM97"/>
    <mergeCell ref="L98:AF98"/>
    <mergeCell ref="AG98:AM98"/>
    <mergeCell ref="AN98:AP98"/>
    <mergeCell ref="F98:J98"/>
    <mergeCell ref="AN99:AP99"/>
    <mergeCell ref="AG99:AM99"/>
    <mergeCell ref="F99:J99"/>
    <mergeCell ref="L99:AF99"/>
    <mergeCell ref="AG94:AM94"/>
    <mergeCell ref="AN94:AP94"/>
    <mergeCell ref="K5:AO5"/>
    <mergeCell ref="K6:AO6"/>
    <mergeCell ref="E23:AN23"/>
    <mergeCell ref="AK26:AO26"/>
    <mergeCell ref="L28:P28"/>
    <mergeCell ref="AK28:AO28"/>
    <mergeCell ref="W28:AE28"/>
    <mergeCell ref="W29:AE29"/>
    <mergeCell ref="AK29:AO29"/>
    <mergeCell ref="L29:P29"/>
    <mergeCell ref="L30:P30"/>
    <mergeCell ref="AK30:AO30"/>
    <mergeCell ref="W30:AE30"/>
    <mergeCell ref="L31:P31"/>
    <mergeCell ref="AK31:AO31"/>
    <mergeCell ref="W31:AE31"/>
    <mergeCell ref="AK32:AO32"/>
    <mergeCell ref="L32:P32"/>
    <mergeCell ref="W32:AE32"/>
    <mergeCell ref="W33:AE33"/>
    <mergeCell ref="L33:P33"/>
    <mergeCell ref="AK33:AO33"/>
    <mergeCell ref="AK35:AO35"/>
    <mergeCell ref="X35:AB35"/>
    <mergeCell ref="AR2:BE2"/>
  </mergeCells>
  <hyperlinks>
    <hyperlink ref="A97" location="'a - Sanace plochy'!C2" display="/"/>
    <hyperlink ref="A98" location="'b - Oprava schodiště'!C2" display="/"/>
    <hyperlink ref="A99" location="'c - Bourání cihelné zdi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22"/>
    </row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88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0"/>
      <c r="AT3" s="17" t="s">
        <v>79</v>
      </c>
    </row>
    <row r="4" s="1" customFormat="1" ht="24.96" customHeight="1">
      <c r="B4" s="20"/>
      <c r="D4" s="142" t="s">
        <v>95</v>
      </c>
      <c r="L4" s="20"/>
      <c r="M4" s="143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4" t="s">
        <v>14</v>
      </c>
      <c r="L6" s="20"/>
    </row>
    <row r="7" s="1" customFormat="1" ht="16.5" customHeight="1">
      <c r="B7" s="20"/>
      <c r="E7" s="145" t="str">
        <f>'Rekapitulace stavby'!K6</f>
        <v>2206 - Rekonstrukce objektu 765 (zadání)</v>
      </c>
      <c r="F7" s="144"/>
      <c r="G7" s="144"/>
      <c r="H7" s="144"/>
      <c r="L7" s="20"/>
    </row>
    <row r="8">
      <c r="B8" s="20"/>
      <c r="D8" s="144" t="s">
        <v>96</v>
      </c>
      <c r="L8" s="20"/>
    </row>
    <row r="9" s="1" customFormat="1" ht="16.5" customHeight="1">
      <c r="B9" s="20"/>
      <c r="E9" s="145" t="s">
        <v>97</v>
      </c>
      <c r="F9" s="1"/>
      <c r="G9" s="1"/>
      <c r="H9" s="1"/>
      <c r="L9" s="20"/>
    </row>
    <row r="10" s="1" customFormat="1" ht="12" customHeight="1">
      <c r="B10" s="20"/>
      <c r="D10" s="144" t="s">
        <v>98</v>
      </c>
      <c r="L10" s="20"/>
    </row>
    <row r="11" s="2" customFormat="1" ht="16.5" customHeight="1">
      <c r="A11" s="32"/>
      <c r="B11" s="38"/>
      <c r="C11" s="32"/>
      <c r="D11" s="32"/>
      <c r="E11" s="146" t="s">
        <v>99</v>
      </c>
      <c r="F11" s="32"/>
      <c r="G11" s="32"/>
      <c r="H11" s="32"/>
      <c r="I11" s="32"/>
      <c r="J11" s="32"/>
      <c r="K11" s="32"/>
      <c r="L11" s="56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="2" customFormat="1" ht="12" customHeight="1">
      <c r="A12" s="32"/>
      <c r="B12" s="38"/>
      <c r="C12" s="32"/>
      <c r="D12" s="144" t="s">
        <v>100</v>
      </c>
      <c r="E12" s="32"/>
      <c r="F12" s="32"/>
      <c r="G12" s="32"/>
      <c r="H12" s="32"/>
      <c r="I12" s="32"/>
      <c r="J12" s="32"/>
      <c r="K12" s="32"/>
      <c r="L12" s="56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="2" customFormat="1" ht="16.5" customHeight="1">
      <c r="A13" s="32"/>
      <c r="B13" s="38"/>
      <c r="C13" s="32"/>
      <c r="D13" s="32"/>
      <c r="E13" s="147" t="s">
        <v>101</v>
      </c>
      <c r="F13" s="32"/>
      <c r="G13" s="32"/>
      <c r="H13" s="32"/>
      <c r="I13" s="32"/>
      <c r="J13" s="32"/>
      <c r="K13" s="32"/>
      <c r="L13" s="56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="2" customFormat="1">
      <c r="A14" s="32"/>
      <c r="B14" s="38"/>
      <c r="C14" s="32"/>
      <c r="D14" s="32"/>
      <c r="E14" s="32"/>
      <c r="F14" s="32"/>
      <c r="G14" s="32"/>
      <c r="H14" s="32"/>
      <c r="I14" s="32"/>
      <c r="J14" s="32"/>
      <c r="K14" s="32"/>
      <c r="L14" s="56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="2" customFormat="1" ht="12" customHeight="1">
      <c r="A15" s="32"/>
      <c r="B15" s="38"/>
      <c r="C15" s="32"/>
      <c r="D15" s="144" t="s">
        <v>16</v>
      </c>
      <c r="E15" s="32"/>
      <c r="F15" s="134" t="s">
        <v>1</v>
      </c>
      <c r="G15" s="32"/>
      <c r="H15" s="32"/>
      <c r="I15" s="144" t="s">
        <v>17</v>
      </c>
      <c r="J15" s="134" t="s">
        <v>1</v>
      </c>
      <c r="K15" s="32"/>
      <c r="L15" s="56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="2" customFormat="1" ht="12" customHeight="1">
      <c r="A16" s="32"/>
      <c r="B16" s="38"/>
      <c r="C16" s="32"/>
      <c r="D16" s="144" t="s">
        <v>18</v>
      </c>
      <c r="E16" s="32"/>
      <c r="F16" s="134" t="s">
        <v>19</v>
      </c>
      <c r="G16" s="32"/>
      <c r="H16" s="32"/>
      <c r="I16" s="144" t="s">
        <v>20</v>
      </c>
      <c r="J16" s="148" t="str">
        <f>'Rekapitulace stavby'!AN8</f>
        <v>26. 8. 2025</v>
      </c>
      <c r="K16" s="32"/>
      <c r="L16" s="56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="2" customFormat="1" ht="10.8" customHeight="1">
      <c r="A17" s="32"/>
      <c r="B17" s="38"/>
      <c r="C17" s="32"/>
      <c r="D17" s="32"/>
      <c r="E17" s="32"/>
      <c r="F17" s="32"/>
      <c r="G17" s="32"/>
      <c r="H17" s="32"/>
      <c r="I17" s="32"/>
      <c r="J17" s="32"/>
      <c r="K17" s="32"/>
      <c r="L17" s="56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="2" customFormat="1" ht="12" customHeight="1">
      <c r="A18" s="32"/>
      <c r="B18" s="38"/>
      <c r="C18" s="32"/>
      <c r="D18" s="144" t="s">
        <v>22</v>
      </c>
      <c r="E18" s="32"/>
      <c r="F18" s="32"/>
      <c r="G18" s="32"/>
      <c r="H18" s="32"/>
      <c r="I18" s="144" t="s">
        <v>23</v>
      </c>
      <c r="J18" s="134" t="str">
        <f>IF('Rekapitulace stavby'!AN10="","",'Rekapitulace stavby'!AN10)</f>
        <v/>
      </c>
      <c r="K18" s="32"/>
      <c r="L18" s="56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="2" customFormat="1" ht="18" customHeight="1">
      <c r="A19" s="32"/>
      <c r="B19" s="38"/>
      <c r="C19" s="32"/>
      <c r="D19" s="32"/>
      <c r="E19" s="134" t="str">
        <f>IF('Rekapitulace stavby'!E11="","",'Rekapitulace stavby'!E11)</f>
        <v xml:space="preserve"> </v>
      </c>
      <c r="F19" s="32"/>
      <c r="G19" s="32"/>
      <c r="H19" s="32"/>
      <c r="I19" s="144" t="s">
        <v>24</v>
      </c>
      <c r="J19" s="134" t="str">
        <f>IF('Rekapitulace stavby'!AN11="","",'Rekapitulace stavby'!AN11)</f>
        <v/>
      </c>
      <c r="K19" s="32"/>
      <c r="L19" s="56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="2" customFormat="1" ht="6.96" customHeight="1">
      <c r="A20" s="32"/>
      <c r="B20" s="38"/>
      <c r="C20" s="32"/>
      <c r="D20" s="32"/>
      <c r="E20" s="32"/>
      <c r="F20" s="32"/>
      <c r="G20" s="32"/>
      <c r="H20" s="32"/>
      <c r="I20" s="32"/>
      <c r="J20" s="32"/>
      <c r="K20" s="32"/>
      <c r="L20" s="56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="2" customFormat="1" ht="12" customHeight="1">
      <c r="A21" s="32"/>
      <c r="B21" s="38"/>
      <c r="C21" s="32"/>
      <c r="D21" s="144" t="s">
        <v>25</v>
      </c>
      <c r="E21" s="32"/>
      <c r="F21" s="32"/>
      <c r="G21" s="32"/>
      <c r="H21" s="32"/>
      <c r="I21" s="144" t="s">
        <v>23</v>
      </c>
      <c r="J21" s="134" t="str">
        <f>'Rekapitulace stavby'!AN13</f>
        <v/>
      </c>
      <c r="K21" s="32"/>
      <c r="L21" s="56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="2" customFormat="1" ht="18" customHeight="1">
      <c r="A22" s="32"/>
      <c r="B22" s="38"/>
      <c r="C22" s="32"/>
      <c r="D22" s="32"/>
      <c r="E22" s="134" t="str">
        <f>'Rekapitulace stavby'!E14</f>
        <v xml:space="preserve"> </v>
      </c>
      <c r="F22" s="134"/>
      <c r="G22" s="134"/>
      <c r="H22" s="134"/>
      <c r="I22" s="144" t="s">
        <v>24</v>
      </c>
      <c r="J22" s="134" t="str">
        <f>'Rekapitulace stavby'!AN14</f>
        <v/>
      </c>
      <c r="K22" s="32"/>
      <c r="L22" s="56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="2" customFormat="1" ht="6.96" customHeight="1">
      <c r="A23" s="32"/>
      <c r="B23" s="38"/>
      <c r="C23" s="32"/>
      <c r="D23" s="32"/>
      <c r="E23" s="32"/>
      <c r="F23" s="32"/>
      <c r="G23" s="32"/>
      <c r="H23" s="32"/>
      <c r="I23" s="32"/>
      <c r="J23" s="32"/>
      <c r="K23" s="32"/>
      <c r="L23" s="56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="2" customFormat="1" ht="12" customHeight="1">
      <c r="A24" s="32"/>
      <c r="B24" s="38"/>
      <c r="C24" s="32"/>
      <c r="D24" s="144" t="s">
        <v>26</v>
      </c>
      <c r="E24" s="32"/>
      <c r="F24" s="32"/>
      <c r="G24" s="32"/>
      <c r="H24" s="32"/>
      <c r="I24" s="144" t="s">
        <v>23</v>
      </c>
      <c r="J24" s="134" t="str">
        <f>IF('Rekapitulace stavby'!AN16="","",'Rekapitulace stavby'!AN16)</f>
        <v/>
      </c>
      <c r="K24" s="32"/>
      <c r="L24" s="56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="2" customFormat="1" ht="18" customHeight="1">
      <c r="A25" s="32"/>
      <c r="B25" s="38"/>
      <c r="C25" s="32"/>
      <c r="D25" s="32"/>
      <c r="E25" s="134" t="str">
        <f>IF('Rekapitulace stavby'!E17="","",'Rekapitulace stavby'!E17)</f>
        <v xml:space="preserve"> </v>
      </c>
      <c r="F25" s="32"/>
      <c r="G25" s="32"/>
      <c r="H25" s="32"/>
      <c r="I25" s="144" t="s">
        <v>24</v>
      </c>
      <c r="J25" s="134" t="str">
        <f>IF('Rekapitulace stavby'!AN17="","",'Rekapitulace stavby'!AN17)</f>
        <v/>
      </c>
      <c r="K25" s="32"/>
      <c r="L25" s="56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="2" customFormat="1" ht="6.96" customHeight="1">
      <c r="A26" s="32"/>
      <c r="B26" s="38"/>
      <c r="C26" s="32"/>
      <c r="D26" s="32"/>
      <c r="E26" s="32"/>
      <c r="F26" s="32"/>
      <c r="G26" s="32"/>
      <c r="H26" s="32"/>
      <c r="I26" s="32"/>
      <c r="J26" s="32"/>
      <c r="K26" s="32"/>
      <c r="L26" s="56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="2" customFormat="1" ht="12" customHeight="1">
      <c r="A27" s="32"/>
      <c r="B27" s="38"/>
      <c r="C27" s="32"/>
      <c r="D27" s="144" t="s">
        <v>28</v>
      </c>
      <c r="E27" s="32"/>
      <c r="F27" s="32"/>
      <c r="G27" s="32"/>
      <c r="H27" s="32"/>
      <c r="I27" s="144" t="s">
        <v>23</v>
      </c>
      <c r="J27" s="134" t="str">
        <f>IF('Rekapitulace stavby'!AN19="","",'Rekapitulace stavby'!AN19)</f>
        <v/>
      </c>
      <c r="K27" s="32"/>
      <c r="L27" s="56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="2" customFormat="1" ht="18" customHeight="1">
      <c r="A28" s="32"/>
      <c r="B28" s="38"/>
      <c r="C28" s="32"/>
      <c r="D28" s="32"/>
      <c r="E28" s="134" t="str">
        <f>IF('Rekapitulace stavby'!E20="","",'Rekapitulace stavby'!E20)</f>
        <v xml:space="preserve"> </v>
      </c>
      <c r="F28" s="32"/>
      <c r="G28" s="32"/>
      <c r="H28" s="32"/>
      <c r="I28" s="144" t="s">
        <v>24</v>
      </c>
      <c r="J28" s="134" t="str">
        <f>IF('Rekapitulace stavby'!AN20="","",'Rekapitulace stavby'!AN20)</f>
        <v/>
      </c>
      <c r="K28" s="32"/>
      <c r="L28" s="56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="2" customFormat="1" ht="6.96" customHeight="1">
      <c r="A29" s="32"/>
      <c r="B29" s="38"/>
      <c r="C29" s="32"/>
      <c r="D29" s="32"/>
      <c r="E29" s="32"/>
      <c r="F29" s="32"/>
      <c r="G29" s="32"/>
      <c r="H29" s="32"/>
      <c r="I29" s="32"/>
      <c r="J29" s="32"/>
      <c r="K29" s="32"/>
      <c r="L29" s="56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="2" customFormat="1" ht="12" customHeight="1">
      <c r="A30" s="32"/>
      <c r="B30" s="38"/>
      <c r="C30" s="32"/>
      <c r="D30" s="144" t="s">
        <v>29</v>
      </c>
      <c r="E30" s="32"/>
      <c r="F30" s="32"/>
      <c r="G30" s="32"/>
      <c r="H30" s="32"/>
      <c r="I30" s="32"/>
      <c r="J30" s="32"/>
      <c r="K30" s="32"/>
      <c r="L30" s="56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="8" customFormat="1" ht="16.5" customHeight="1">
      <c r="A31" s="149"/>
      <c r="B31" s="150"/>
      <c r="C31" s="149"/>
      <c r="D31" s="149"/>
      <c r="E31" s="151" t="s">
        <v>1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s="2" customFormat="1" ht="6.96" customHeight="1">
      <c r="A32" s="32"/>
      <c r="B32" s="38"/>
      <c r="C32" s="32"/>
      <c r="D32" s="32"/>
      <c r="E32" s="32"/>
      <c r="F32" s="32"/>
      <c r="G32" s="32"/>
      <c r="H32" s="32"/>
      <c r="I32" s="32"/>
      <c r="J32" s="32"/>
      <c r="K32" s="32"/>
      <c r="L32" s="56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="2" customFormat="1" ht="6.96" customHeight="1">
      <c r="A33" s="32"/>
      <c r="B33" s="38"/>
      <c r="C33" s="32"/>
      <c r="D33" s="153"/>
      <c r="E33" s="153"/>
      <c r="F33" s="153"/>
      <c r="G33" s="153"/>
      <c r="H33" s="153"/>
      <c r="I33" s="153"/>
      <c r="J33" s="153"/>
      <c r="K33" s="153"/>
      <c r="L33" s="56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="2" customFormat="1" ht="25.44" customHeight="1">
      <c r="A34" s="32"/>
      <c r="B34" s="38"/>
      <c r="C34" s="32"/>
      <c r="D34" s="154" t="s">
        <v>30</v>
      </c>
      <c r="E34" s="32"/>
      <c r="F34" s="32"/>
      <c r="G34" s="32"/>
      <c r="H34" s="32"/>
      <c r="I34" s="32"/>
      <c r="J34" s="155">
        <f>ROUND(J129, 2)</f>
        <v>297297.62</v>
      </c>
      <c r="K34" s="32"/>
      <c r="L34" s="56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="2" customFormat="1" ht="6.96" customHeight="1">
      <c r="A35" s="32"/>
      <c r="B35" s="38"/>
      <c r="C35" s="32"/>
      <c r="D35" s="153"/>
      <c r="E35" s="153"/>
      <c r="F35" s="153"/>
      <c r="G35" s="153"/>
      <c r="H35" s="153"/>
      <c r="I35" s="153"/>
      <c r="J35" s="153"/>
      <c r="K35" s="153"/>
      <c r="L35" s="56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="2" customFormat="1" ht="14.4" customHeight="1">
      <c r="A36" s="32"/>
      <c r="B36" s="38"/>
      <c r="C36" s="32"/>
      <c r="D36" s="32"/>
      <c r="E36" s="32"/>
      <c r="F36" s="156" t="s">
        <v>32</v>
      </c>
      <c r="G36" s="32"/>
      <c r="H36" s="32"/>
      <c r="I36" s="156" t="s">
        <v>31</v>
      </c>
      <c r="J36" s="156" t="s">
        <v>33</v>
      </c>
      <c r="K36" s="32"/>
      <c r="L36" s="56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="2" customFormat="1" ht="14.4" customHeight="1">
      <c r="A37" s="32"/>
      <c r="B37" s="38"/>
      <c r="C37" s="32"/>
      <c r="D37" s="146" t="s">
        <v>34</v>
      </c>
      <c r="E37" s="144" t="s">
        <v>35</v>
      </c>
      <c r="F37" s="157">
        <f>ROUND((SUM(BE129:BE146)),  2)</f>
        <v>297297.62</v>
      </c>
      <c r="G37" s="32"/>
      <c r="H37" s="32"/>
      <c r="I37" s="158">
        <v>0.20999999999999999</v>
      </c>
      <c r="J37" s="157">
        <f>ROUND(((SUM(BE129:BE146))*I37),  2)</f>
        <v>62432.5</v>
      </c>
      <c r="K37" s="32"/>
      <c r="L37" s="56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="2" customFormat="1" ht="14.4" customHeight="1">
      <c r="A38" s="32"/>
      <c r="B38" s="38"/>
      <c r="C38" s="32"/>
      <c r="D38" s="32"/>
      <c r="E38" s="144" t="s">
        <v>36</v>
      </c>
      <c r="F38" s="157">
        <f>ROUND((SUM(BF129:BF146)),  2)</f>
        <v>0</v>
      </c>
      <c r="G38" s="32"/>
      <c r="H38" s="32"/>
      <c r="I38" s="158">
        <v>0.12</v>
      </c>
      <c r="J38" s="157">
        <f>ROUND(((SUM(BF129:BF146))*I38),  2)</f>
        <v>0</v>
      </c>
      <c r="K38" s="32"/>
      <c r="L38" s="56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hidden="1" s="2" customFormat="1" ht="14.4" customHeight="1">
      <c r="A39" s="32"/>
      <c r="B39" s="38"/>
      <c r="C39" s="32"/>
      <c r="D39" s="32"/>
      <c r="E39" s="144" t="s">
        <v>37</v>
      </c>
      <c r="F39" s="157">
        <f>ROUND((SUM(BG129:BG146)),  2)</f>
        <v>0</v>
      </c>
      <c r="G39" s="32"/>
      <c r="H39" s="32"/>
      <c r="I39" s="158">
        <v>0.20999999999999999</v>
      </c>
      <c r="J39" s="157">
        <f>0</f>
        <v>0</v>
      </c>
      <c r="K39" s="32"/>
      <c r="L39" s="56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hidden="1" s="2" customFormat="1" ht="14.4" customHeight="1">
      <c r="A40" s="32"/>
      <c r="B40" s="38"/>
      <c r="C40" s="32"/>
      <c r="D40" s="32"/>
      <c r="E40" s="144" t="s">
        <v>38</v>
      </c>
      <c r="F40" s="157">
        <f>ROUND((SUM(BH129:BH146)),  2)</f>
        <v>0</v>
      </c>
      <c r="G40" s="32"/>
      <c r="H40" s="32"/>
      <c r="I40" s="158">
        <v>0.12</v>
      </c>
      <c r="J40" s="157">
        <f>0</f>
        <v>0</v>
      </c>
      <c r="K40" s="32"/>
      <c r="L40" s="56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hidden="1" s="2" customFormat="1" ht="14.4" customHeight="1">
      <c r="A41" s="32"/>
      <c r="B41" s="38"/>
      <c r="C41" s="32"/>
      <c r="D41" s="32"/>
      <c r="E41" s="144" t="s">
        <v>39</v>
      </c>
      <c r="F41" s="157">
        <f>ROUND((SUM(BI129:BI146)),  2)</f>
        <v>0</v>
      </c>
      <c r="G41" s="32"/>
      <c r="H41" s="32"/>
      <c r="I41" s="158">
        <v>0</v>
      </c>
      <c r="J41" s="157">
        <f>0</f>
        <v>0</v>
      </c>
      <c r="K41" s="32"/>
      <c r="L41" s="56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="2" customFormat="1" ht="6.96" customHeight="1">
      <c r="A42" s="32"/>
      <c r="B42" s="38"/>
      <c r="C42" s="32"/>
      <c r="D42" s="32"/>
      <c r="E42" s="32"/>
      <c r="F42" s="32"/>
      <c r="G42" s="32"/>
      <c r="H42" s="32"/>
      <c r="I42" s="32"/>
      <c r="J42" s="32"/>
      <c r="K42" s="32"/>
      <c r="L42" s="56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="2" customFormat="1" ht="25.44" customHeight="1">
      <c r="A43" s="32"/>
      <c r="B43" s="38"/>
      <c r="C43" s="159"/>
      <c r="D43" s="160" t="s">
        <v>40</v>
      </c>
      <c r="E43" s="161"/>
      <c r="F43" s="161"/>
      <c r="G43" s="162" t="s">
        <v>41</v>
      </c>
      <c r="H43" s="163" t="s">
        <v>42</v>
      </c>
      <c r="I43" s="161"/>
      <c r="J43" s="164">
        <f>SUM(J34:J41)</f>
        <v>359730.12</v>
      </c>
      <c r="K43" s="165"/>
      <c r="L43" s="56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  <row r="44" s="2" customFormat="1" ht="14.4" customHeight="1">
      <c r="A44" s="32"/>
      <c r="B44" s="38"/>
      <c r="C44" s="32"/>
      <c r="D44" s="32"/>
      <c r="E44" s="32"/>
      <c r="F44" s="32"/>
      <c r="G44" s="32"/>
      <c r="H44" s="32"/>
      <c r="I44" s="32"/>
      <c r="J44" s="32"/>
      <c r="K44" s="32"/>
      <c r="L44" s="56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56"/>
      <c r="D50" s="166" t="s">
        <v>43</v>
      </c>
      <c r="E50" s="167"/>
      <c r="F50" s="167"/>
      <c r="G50" s="166" t="s">
        <v>44</v>
      </c>
      <c r="H50" s="167"/>
      <c r="I50" s="167"/>
      <c r="J50" s="167"/>
      <c r="K50" s="167"/>
      <c r="L50" s="56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2"/>
      <c r="B61" s="38"/>
      <c r="C61" s="32"/>
      <c r="D61" s="168" t="s">
        <v>45</v>
      </c>
      <c r="E61" s="169"/>
      <c r="F61" s="170" t="s">
        <v>46</v>
      </c>
      <c r="G61" s="168" t="s">
        <v>45</v>
      </c>
      <c r="H61" s="169"/>
      <c r="I61" s="169"/>
      <c r="J61" s="171" t="s">
        <v>46</v>
      </c>
      <c r="K61" s="169"/>
      <c r="L61" s="56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2"/>
      <c r="B65" s="38"/>
      <c r="C65" s="32"/>
      <c r="D65" s="166" t="s">
        <v>47</v>
      </c>
      <c r="E65" s="172"/>
      <c r="F65" s="172"/>
      <c r="G65" s="166" t="s">
        <v>48</v>
      </c>
      <c r="H65" s="172"/>
      <c r="I65" s="172"/>
      <c r="J65" s="172"/>
      <c r="K65" s="172"/>
      <c r="L65" s="56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2"/>
      <c r="B76" s="38"/>
      <c r="C76" s="32"/>
      <c r="D76" s="168" t="s">
        <v>45</v>
      </c>
      <c r="E76" s="169"/>
      <c r="F76" s="170" t="s">
        <v>46</v>
      </c>
      <c r="G76" s="168" t="s">
        <v>45</v>
      </c>
      <c r="H76" s="169"/>
      <c r="I76" s="169"/>
      <c r="J76" s="171" t="s">
        <v>46</v>
      </c>
      <c r="K76" s="169"/>
      <c r="L76" s="56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="2" customFormat="1" ht="14.4" customHeight="1">
      <c r="A77" s="32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56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hidden="1" s="2" customFormat="1" ht="6.96" customHeight="1">
      <c r="A81" s="32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56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hidden="1" s="2" customFormat="1" ht="24.96" customHeight="1">
      <c r="A82" s="32"/>
      <c r="B82" s="33"/>
      <c r="C82" s="23" t="s">
        <v>102</v>
      </c>
      <c r="D82" s="34"/>
      <c r="E82" s="34"/>
      <c r="F82" s="34"/>
      <c r="G82" s="34"/>
      <c r="H82" s="34"/>
      <c r="I82" s="34"/>
      <c r="J82" s="34"/>
      <c r="K82" s="34"/>
      <c r="L82" s="56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hidden="1" s="2" customFormat="1" ht="6.96" customHeight="1">
      <c r="A83" s="32"/>
      <c r="B83" s="33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hidden="1" s="2" customFormat="1" ht="12" customHeight="1">
      <c r="A84" s="32"/>
      <c r="B84" s="33"/>
      <c r="C84" s="29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hidden="1" s="2" customFormat="1" ht="16.5" customHeight="1">
      <c r="A85" s="32"/>
      <c r="B85" s="33"/>
      <c r="C85" s="34"/>
      <c r="D85" s="34"/>
      <c r="E85" s="177" t="str">
        <f>E7</f>
        <v>2206 - Rekonstrukce objektu 765 (zadání)</v>
      </c>
      <c r="F85" s="29"/>
      <c r="G85" s="29"/>
      <c r="H85" s="29"/>
      <c r="I85" s="34"/>
      <c r="J85" s="34"/>
      <c r="K85" s="34"/>
      <c r="L85" s="56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hidden="1" s="1" customFormat="1" ht="12" customHeight="1">
      <c r="B86" s="21"/>
      <c r="C86" s="29" t="s">
        <v>96</v>
      </c>
      <c r="D86" s="22"/>
      <c r="E86" s="22"/>
      <c r="F86" s="22"/>
      <c r="G86" s="22"/>
      <c r="H86" s="22"/>
      <c r="I86" s="22"/>
      <c r="J86" s="22"/>
      <c r="K86" s="22"/>
      <c r="L86" s="20"/>
    </row>
    <row r="87" hidden="1" s="1" customFormat="1" ht="16.5" customHeight="1">
      <c r="B87" s="21"/>
      <c r="C87" s="22"/>
      <c r="D87" s="22"/>
      <c r="E87" s="177" t="s">
        <v>97</v>
      </c>
      <c r="F87" s="22"/>
      <c r="G87" s="22"/>
      <c r="H87" s="22"/>
      <c r="I87" s="22"/>
      <c r="J87" s="22"/>
      <c r="K87" s="22"/>
      <c r="L87" s="20"/>
    </row>
    <row r="88" hidden="1" s="1" customFormat="1" ht="12" customHeight="1">
      <c r="B88" s="21"/>
      <c r="C88" s="29" t="s">
        <v>98</v>
      </c>
      <c r="D88" s="22"/>
      <c r="E88" s="22"/>
      <c r="F88" s="22"/>
      <c r="G88" s="22"/>
      <c r="H88" s="22"/>
      <c r="I88" s="22"/>
      <c r="J88" s="22"/>
      <c r="K88" s="22"/>
      <c r="L88" s="20"/>
    </row>
    <row r="89" hidden="1" s="2" customFormat="1" ht="16.5" customHeight="1">
      <c r="A89" s="32"/>
      <c r="B89" s="33"/>
      <c r="C89" s="34"/>
      <c r="D89" s="34"/>
      <c r="E89" s="178" t="s">
        <v>99</v>
      </c>
      <c r="F89" s="34"/>
      <c r="G89" s="34"/>
      <c r="H89" s="34"/>
      <c r="I89" s="34"/>
      <c r="J89" s="34"/>
      <c r="K89" s="34"/>
      <c r="L89" s="56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hidden="1" s="2" customFormat="1" ht="12" customHeight="1">
      <c r="A90" s="32"/>
      <c r="B90" s="33"/>
      <c r="C90" s="29" t="s">
        <v>100</v>
      </c>
      <c r="D90" s="34"/>
      <c r="E90" s="34"/>
      <c r="F90" s="34"/>
      <c r="G90" s="34"/>
      <c r="H90" s="34"/>
      <c r="I90" s="34"/>
      <c r="J90" s="34"/>
      <c r="K90" s="34"/>
      <c r="L90" s="56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hidden="1" s="2" customFormat="1" ht="16.5" customHeight="1">
      <c r="A91" s="32"/>
      <c r="B91" s="33"/>
      <c r="C91" s="34"/>
      <c r="D91" s="34"/>
      <c r="E91" s="69" t="str">
        <f>E13</f>
        <v>a - Sanace plochy</v>
      </c>
      <c r="F91" s="34"/>
      <c r="G91" s="34"/>
      <c r="H91" s="34"/>
      <c r="I91" s="34"/>
      <c r="J91" s="34"/>
      <c r="K91" s="34"/>
      <c r="L91" s="56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hidden="1" s="2" customFormat="1" ht="6.96" customHeight="1">
      <c r="A92" s="32"/>
      <c r="B92" s="33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hidden="1" s="2" customFormat="1" ht="12" customHeight="1">
      <c r="A93" s="32"/>
      <c r="B93" s="33"/>
      <c r="C93" s="29" t="s">
        <v>18</v>
      </c>
      <c r="D93" s="34"/>
      <c r="E93" s="34"/>
      <c r="F93" s="26" t="str">
        <f>F16</f>
        <v xml:space="preserve"> </v>
      </c>
      <c r="G93" s="34"/>
      <c r="H93" s="34"/>
      <c r="I93" s="29" t="s">
        <v>20</v>
      </c>
      <c r="J93" s="72" t="str">
        <f>IF(J16="","",J16)</f>
        <v>26. 8. 2025</v>
      </c>
      <c r="K93" s="34"/>
      <c r="L93" s="56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hidden="1" s="2" customFormat="1" ht="6.96" customHeight="1">
      <c r="A94" s="32"/>
      <c r="B94" s="33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hidden="1" s="2" customFormat="1" ht="15.15" customHeight="1">
      <c r="A95" s="32"/>
      <c r="B95" s="33"/>
      <c r="C95" s="29" t="s">
        <v>22</v>
      </c>
      <c r="D95" s="34"/>
      <c r="E95" s="34"/>
      <c r="F95" s="26" t="str">
        <f>E19</f>
        <v xml:space="preserve"> </v>
      </c>
      <c r="G95" s="34"/>
      <c r="H95" s="34"/>
      <c r="I95" s="29" t="s">
        <v>26</v>
      </c>
      <c r="J95" s="30" t="str">
        <f>E25</f>
        <v xml:space="preserve"> </v>
      </c>
      <c r="K95" s="34"/>
      <c r="L95" s="56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hidden="1" s="2" customFormat="1" ht="15.15" customHeight="1">
      <c r="A96" s="32"/>
      <c r="B96" s="33"/>
      <c r="C96" s="29" t="s">
        <v>25</v>
      </c>
      <c r="D96" s="34"/>
      <c r="E96" s="34"/>
      <c r="F96" s="26" t="str">
        <f>IF(E22="","",E22)</f>
        <v xml:space="preserve"> </v>
      </c>
      <c r="G96" s="34"/>
      <c r="H96" s="34"/>
      <c r="I96" s="29" t="s">
        <v>28</v>
      </c>
      <c r="J96" s="30" t="str">
        <f>E28</f>
        <v xml:space="preserve"> </v>
      </c>
      <c r="K96" s="34"/>
      <c r="L96" s="56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hidden="1" s="2" customFormat="1" ht="10.32" customHeight="1">
      <c r="A97" s="32"/>
      <c r="B97" s="33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hidden="1" s="2" customFormat="1" ht="29.28" customHeight="1">
      <c r="A98" s="32"/>
      <c r="B98" s="33"/>
      <c r="C98" s="179" t="s">
        <v>103</v>
      </c>
      <c r="D98" s="180"/>
      <c r="E98" s="180"/>
      <c r="F98" s="180"/>
      <c r="G98" s="180"/>
      <c r="H98" s="180"/>
      <c r="I98" s="180"/>
      <c r="J98" s="181" t="s">
        <v>104</v>
      </c>
      <c r="K98" s="180"/>
      <c r="L98" s="56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99" hidden="1" s="2" customFormat="1" ht="10.32" customHeight="1">
      <c r="A99" s="32"/>
      <c r="B99" s="33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hidden="1" s="2" customFormat="1" ht="22.8" customHeight="1">
      <c r="A100" s="32"/>
      <c r="B100" s="33"/>
      <c r="C100" s="182" t="s">
        <v>105</v>
      </c>
      <c r="D100" s="34"/>
      <c r="E100" s="34"/>
      <c r="F100" s="34"/>
      <c r="G100" s="34"/>
      <c r="H100" s="34"/>
      <c r="I100" s="34"/>
      <c r="J100" s="103">
        <f>J129</f>
        <v>297297.62</v>
      </c>
      <c r="K100" s="34"/>
      <c r="L100" s="56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U100" s="17" t="s">
        <v>106</v>
      </c>
    </row>
    <row r="101" hidden="1" s="9" customFormat="1" ht="24.96" customHeight="1">
      <c r="A101" s="9"/>
      <c r="B101" s="183"/>
      <c r="C101" s="184"/>
      <c r="D101" s="185" t="s">
        <v>107</v>
      </c>
      <c r="E101" s="186"/>
      <c r="F101" s="186"/>
      <c r="G101" s="186"/>
      <c r="H101" s="186"/>
      <c r="I101" s="186"/>
      <c r="J101" s="187">
        <f>J130</f>
        <v>293297.62</v>
      </c>
      <c r="K101" s="184"/>
      <c r="L101" s="188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189"/>
      <c r="C102" s="125"/>
      <c r="D102" s="190" t="s">
        <v>108</v>
      </c>
      <c r="E102" s="191"/>
      <c r="F102" s="191"/>
      <c r="G102" s="191"/>
      <c r="H102" s="191"/>
      <c r="I102" s="191"/>
      <c r="J102" s="192">
        <f>J131</f>
        <v>105486.24000000001</v>
      </c>
      <c r="K102" s="125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9"/>
      <c r="C103" s="125"/>
      <c r="D103" s="190" t="s">
        <v>109</v>
      </c>
      <c r="E103" s="191"/>
      <c r="F103" s="191"/>
      <c r="G103" s="191"/>
      <c r="H103" s="191"/>
      <c r="I103" s="191"/>
      <c r="J103" s="192">
        <f>J141</f>
        <v>187811.38000000001</v>
      </c>
      <c r="K103" s="125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9" customFormat="1" ht="24.96" customHeight="1">
      <c r="A104" s="9"/>
      <c r="B104" s="183"/>
      <c r="C104" s="184"/>
      <c r="D104" s="185" t="s">
        <v>110</v>
      </c>
      <c r="E104" s="186"/>
      <c r="F104" s="186"/>
      <c r="G104" s="186"/>
      <c r="H104" s="186"/>
      <c r="I104" s="186"/>
      <c r="J104" s="187">
        <f>J144</f>
        <v>4000</v>
      </c>
      <c r="K104" s="184"/>
      <c r="L104" s="188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10" customFormat="1" ht="19.92" customHeight="1">
      <c r="A105" s="10"/>
      <c r="B105" s="189"/>
      <c r="C105" s="125"/>
      <c r="D105" s="190" t="s">
        <v>111</v>
      </c>
      <c r="E105" s="191"/>
      <c r="F105" s="191"/>
      <c r="G105" s="191"/>
      <c r="H105" s="191"/>
      <c r="I105" s="191"/>
      <c r="J105" s="192">
        <f>J145</f>
        <v>4000</v>
      </c>
      <c r="K105" s="125"/>
      <c r="L105" s="19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2" customFormat="1" ht="21.84" customHeight="1">
      <c r="A106" s="32"/>
      <c r="B106" s="33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hidden="1" s="2" customFormat="1" ht="6.96" customHeight="1">
      <c r="A107" s="32"/>
      <c r="B107" s="59"/>
      <c r="C107" s="60"/>
      <c r="D107" s="60"/>
      <c r="E107" s="60"/>
      <c r="F107" s="60"/>
      <c r="G107" s="60"/>
      <c r="H107" s="60"/>
      <c r="I107" s="60"/>
      <c r="J107" s="60"/>
      <c r="K107" s="60"/>
      <c r="L107" s="56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hidden="1"/>
    <row r="109" hidden="1"/>
    <row r="110" hidden="1"/>
    <row r="111" s="2" customFormat="1" ht="6.96" customHeight="1">
      <c r="A111" s="32"/>
      <c r="B111" s="61"/>
      <c r="C111" s="62"/>
      <c r="D111" s="62"/>
      <c r="E111" s="62"/>
      <c r="F111" s="62"/>
      <c r="G111" s="62"/>
      <c r="H111" s="62"/>
      <c r="I111" s="62"/>
      <c r="J111" s="62"/>
      <c r="K111" s="62"/>
      <c r="L111" s="56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="2" customFormat="1" ht="24.96" customHeight="1">
      <c r="A112" s="32"/>
      <c r="B112" s="33"/>
      <c r="C112" s="23" t="s">
        <v>112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="2" customFormat="1" ht="6.96" customHeight="1">
      <c r="A113" s="32"/>
      <c r="B113" s="33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="2" customFormat="1" ht="12" customHeight="1">
      <c r="A114" s="32"/>
      <c r="B114" s="33"/>
      <c r="C114" s="29" t="s">
        <v>14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="2" customFormat="1" ht="16.5" customHeight="1">
      <c r="A115" s="32"/>
      <c r="B115" s="33"/>
      <c r="C115" s="34"/>
      <c r="D115" s="34"/>
      <c r="E115" s="177" t="str">
        <f>E7</f>
        <v>2206 - Rekonstrukce objektu 765 (zadání)</v>
      </c>
      <c r="F115" s="29"/>
      <c r="G115" s="29"/>
      <c r="H115" s="29"/>
      <c r="I115" s="34"/>
      <c r="J115" s="34"/>
      <c r="K115" s="34"/>
      <c r="L115" s="56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="1" customFormat="1" ht="12" customHeight="1">
      <c r="B116" s="21"/>
      <c r="C116" s="29" t="s">
        <v>96</v>
      </c>
      <c r="D116" s="22"/>
      <c r="E116" s="22"/>
      <c r="F116" s="22"/>
      <c r="G116" s="22"/>
      <c r="H116" s="22"/>
      <c r="I116" s="22"/>
      <c r="J116" s="22"/>
      <c r="K116" s="22"/>
      <c r="L116" s="20"/>
    </row>
    <row r="117" s="1" customFormat="1" ht="16.5" customHeight="1">
      <c r="B117" s="21"/>
      <c r="C117" s="22"/>
      <c r="D117" s="22"/>
      <c r="E117" s="177" t="s">
        <v>97</v>
      </c>
      <c r="F117" s="22"/>
      <c r="G117" s="22"/>
      <c r="H117" s="22"/>
      <c r="I117" s="22"/>
      <c r="J117" s="22"/>
      <c r="K117" s="22"/>
      <c r="L117" s="20"/>
    </row>
    <row r="118" s="1" customFormat="1" ht="12" customHeight="1">
      <c r="B118" s="21"/>
      <c r="C118" s="29" t="s">
        <v>98</v>
      </c>
      <c r="D118" s="22"/>
      <c r="E118" s="22"/>
      <c r="F118" s="22"/>
      <c r="G118" s="22"/>
      <c r="H118" s="22"/>
      <c r="I118" s="22"/>
      <c r="J118" s="22"/>
      <c r="K118" s="22"/>
      <c r="L118" s="20"/>
    </row>
    <row r="119" s="2" customFormat="1" ht="16.5" customHeight="1">
      <c r="A119" s="32"/>
      <c r="B119" s="33"/>
      <c r="C119" s="34"/>
      <c r="D119" s="34"/>
      <c r="E119" s="178" t="s">
        <v>99</v>
      </c>
      <c r="F119" s="34"/>
      <c r="G119" s="34"/>
      <c r="H119" s="34"/>
      <c r="I119" s="34"/>
      <c r="J119" s="34"/>
      <c r="K119" s="34"/>
      <c r="L119" s="56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="2" customFormat="1" ht="12" customHeight="1">
      <c r="A120" s="32"/>
      <c r="B120" s="33"/>
      <c r="C120" s="29" t="s">
        <v>100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="2" customFormat="1" ht="16.5" customHeight="1">
      <c r="A121" s="32"/>
      <c r="B121" s="33"/>
      <c r="C121" s="34"/>
      <c r="D121" s="34"/>
      <c r="E121" s="69" t="str">
        <f>E13</f>
        <v>a - Sanace plochy</v>
      </c>
      <c r="F121" s="34"/>
      <c r="G121" s="34"/>
      <c r="H121" s="34"/>
      <c r="I121" s="34"/>
      <c r="J121" s="34"/>
      <c r="K121" s="34"/>
      <c r="L121" s="56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="2" customFormat="1" ht="6.96" customHeight="1">
      <c r="A122" s="32"/>
      <c r="B122" s="33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="2" customFormat="1" ht="12" customHeight="1">
      <c r="A123" s="32"/>
      <c r="B123" s="33"/>
      <c r="C123" s="29" t="s">
        <v>18</v>
      </c>
      <c r="D123" s="34"/>
      <c r="E123" s="34"/>
      <c r="F123" s="26" t="str">
        <f>F16</f>
        <v xml:space="preserve"> </v>
      </c>
      <c r="G123" s="34"/>
      <c r="H123" s="34"/>
      <c r="I123" s="29" t="s">
        <v>20</v>
      </c>
      <c r="J123" s="72" t="str">
        <f>IF(J16="","",J16)</f>
        <v>26. 8. 2025</v>
      </c>
      <c r="K123" s="34"/>
      <c r="L123" s="56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="2" customFormat="1" ht="6.96" customHeight="1">
      <c r="A124" s="32"/>
      <c r="B124" s="33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="2" customFormat="1" ht="15.15" customHeight="1">
      <c r="A125" s="32"/>
      <c r="B125" s="33"/>
      <c r="C125" s="29" t="s">
        <v>22</v>
      </c>
      <c r="D125" s="34"/>
      <c r="E125" s="34"/>
      <c r="F125" s="26" t="str">
        <f>E19</f>
        <v xml:space="preserve"> </v>
      </c>
      <c r="G125" s="34"/>
      <c r="H125" s="34"/>
      <c r="I125" s="29" t="s">
        <v>26</v>
      </c>
      <c r="J125" s="30" t="str">
        <f>E25</f>
        <v xml:space="preserve"> </v>
      </c>
      <c r="K125" s="34"/>
      <c r="L125" s="56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="2" customFormat="1" ht="15.15" customHeight="1">
      <c r="A126" s="32"/>
      <c r="B126" s="33"/>
      <c r="C126" s="29" t="s">
        <v>25</v>
      </c>
      <c r="D126" s="34"/>
      <c r="E126" s="34"/>
      <c r="F126" s="26" t="str">
        <f>IF(E22="","",E22)</f>
        <v xml:space="preserve"> </v>
      </c>
      <c r="G126" s="34"/>
      <c r="H126" s="34"/>
      <c r="I126" s="29" t="s">
        <v>28</v>
      </c>
      <c r="J126" s="30" t="str">
        <f>E28</f>
        <v xml:space="preserve"> </v>
      </c>
      <c r="K126" s="34"/>
      <c r="L126" s="56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="2" customFormat="1" ht="10.32" customHeight="1">
      <c r="A127" s="32"/>
      <c r="B127" s="33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="11" customFormat="1" ht="29.28" customHeight="1">
      <c r="A128" s="194"/>
      <c r="B128" s="195"/>
      <c r="C128" s="196" t="s">
        <v>113</v>
      </c>
      <c r="D128" s="197" t="s">
        <v>55</v>
      </c>
      <c r="E128" s="197" t="s">
        <v>51</v>
      </c>
      <c r="F128" s="197" t="s">
        <v>52</v>
      </c>
      <c r="G128" s="197" t="s">
        <v>114</v>
      </c>
      <c r="H128" s="197" t="s">
        <v>115</v>
      </c>
      <c r="I128" s="197" t="s">
        <v>116</v>
      </c>
      <c r="J128" s="197" t="s">
        <v>104</v>
      </c>
      <c r="K128" s="198" t="s">
        <v>117</v>
      </c>
      <c r="L128" s="199"/>
      <c r="M128" s="93" t="s">
        <v>1</v>
      </c>
      <c r="N128" s="94" t="s">
        <v>34</v>
      </c>
      <c r="O128" s="94" t="s">
        <v>118</v>
      </c>
      <c r="P128" s="94" t="s">
        <v>119</v>
      </c>
      <c r="Q128" s="94" t="s">
        <v>120</v>
      </c>
      <c r="R128" s="94" t="s">
        <v>121</v>
      </c>
      <c r="S128" s="94" t="s">
        <v>122</v>
      </c>
      <c r="T128" s="95" t="s">
        <v>123</v>
      </c>
      <c r="U128" s="194"/>
      <c r="V128" s="194"/>
      <c r="W128" s="194"/>
      <c r="X128" s="194"/>
      <c r="Y128" s="194"/>
      <c r="Z128" s="194"/>
      <c r="AA128" s="194"/>
      <c r="AB128" s="194"/>
      <c r="AC128" s="194"/>
      <c r="AD128" s="194"/>
      <c r="AE128" s="194"/>
    </row>
    <row r="129" s="2" customFormat="1" ht="22.8" customHeight="1">
      <c r="A129" s="32"/>
      <c r="B129" s="33"/>
      <c r="C129" s="100" t="s">
        <v>124</v>
      </c>
      <c r="D129" s="34"/>
      <c r="E129" s="34"/>
      <c r="F129" s="34"/>
      <c r="G129" s="34"/>
      <c r="H129" s="34"/>
      <c r="I129" s="34"/>
      <c r="J129" s="200">
        <f>BK129</f>
        <v>297297.62</v>
      </c>
      <c r="K129" s="34"/>
      <c r="L129" s="38"/>
      <c r="M129" s="96"/>
      <c r="N129" s="201"/>
      <c r="O129" s="97"/>
      <c r="P129" s="202">
        <f>P130+P144</f>
        <v>89.154120000000006</v>
      </c>
      <c r="Q129" s="97"/>
      <c r="R129" s="202">
        <f>R130+R144</f>
        <v>311.94900000000001</v>
      </c>
      <c r="S129" s="97"/>
      <c r="T129" s="203">
        <f>T130+T144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T129" s="17" t="s">
        <v>69</v>
      </c>
      <c r="AU129" s="17" t="s">
        <v>106</v>
      </c>
      <c r="BK129" s="204">
        <f>BK130+BK144</f>
        <v>297297.62</v>
      </c>
    </row>
    <row r="130" s="12" customFormat="1" ht="25.92" customHeight="1">
      <c r="A130" s="12"/>
      <c r="B130" s="205"/>
      <c r="C130" s="206"/>
      <c r="D130" s="207" t="s">
        <v>69</v>
      </c>
      <c r="E130" s="208" t="s">
        <v>125</v>
      </c>
      <c r="F130" s="208" t="s">
        <v>126</v>
      </c>
      <c r="G130" s="206"/>
      <c r="H130" s="206"/>
      <c r="I130" s="206"/>
      <c r="J130" s="209">
        <f>BK130</f>
        <v>293297.62</v>
      </c>
      <c r="K130" s="206"/>
      <c r="L130" s="210"/>
      <c r="M130" s="211"/>
      <c r="N130" s="212"/>
      <c r="O130" s="212"/>
      <c r="P130" s="213">
        <f>P131+P141</f>
        <v>89.154120000000006</v>
      </c>
      <c r="Q130" s="212"/>
      <c r="R130" s="213">
        <f>R131+R141</f>
        <v>311.94900000000001</v>
      </c>
      <c r="S130" s="212"/>
      <c r="T130" s="214">
        <f>T131+T141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5" t="s">
        <v>77</v>
      </c>
      <c r="AT130" s="216" t="s">
        <v>69</v>
      </c>
      <c r="AU130" s="216" t="s">
        <v>70</v>
      </c>
      <c r="AY130" s="215" t="s">
        <v>127</v>
      </c>
      <c r="BK130" s="217">
        <f>BK131+BK141</f>
        <v>293297.62</v>
      </c>
    </row>
    <row r="131" s="12" customFormat="1" ht="22.8" customHeight="1">
      <c r="A131" s="12"/>
      <c r="B131" s="205"/>
      <c r="C131" s="206"/>
      <c r="D131" s="207" t="s">
        <v>69</v>
      </c>
      <c r="E131" s="218" t="s">
        <v>77</v>
      </c>
      <c r="F131" s="218" t="s">
        <v>128</v>
      </c>
      <c r="G131" s="206"/>
      <c r="H131" s="206"/>
      <c r="I131" s="206"/>
      <c r="J131" s="219">
        <f>BK131</f>
        <v>105486.24000000001</v>
      </c>
      <c r="K131" s="206"/>
      <c r="L131" s="210"/>
      <c r="M131" s="211"/>
      <c r="N131" s="212"/>
      <c r="O131" s="212"/>
      <c r="P131" s="213">
        <f>SUM(P132:P140)</f>
        <v>65.644919999999999</v>
      </c>
      <c r="Q131" s="212"/>
      <c r="R131" s="213">
        <f>SUM(R132:R140)</f>
        <v>0</v>
      </c>
      <c r="S131" s="212"/>
      <c r="T131" s="214">
        <f>SUM(T132:T140)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5" t="s">
        <v>77</v>
      </c>
      <c r="AT131" s="216" t="s">
        <v>69</v>
      </c>
      <c r="AU131" s="216" t="s">
        <v>77</v>
      </c>
      <c r="AY131" s="215" t="s">
        <v>127</v>
      </c>
      <c r="BK131" s="217">
        <f>SUM(BK132:BK140)</f>
        <v>105486.24000000001</v>
      </c>
    </row>
    <row r="132" s="2" customFormat="1" ht="33" customHeight="1">
      <c r="A132" s="32"/>
      <c r="B132" s="33"/>
      <c r="C132" s="220" t="s">
        <v>77</v>
      </c>
      <c r="D132" s="220" t="s">
        <v>129</v>
      </c>
      <c r="E132" s="221" t="s">
        <v>130</v>
      </c>
      <c r="F132" s="222" t="s">
        <v>131</v>
      </c>
      <c r="G132" s="223" t="s">
        <v>132</v>
      </c>
      <c r="H132" s="224">
        <v>135.63</v>
      </c>
      <c r="I132" s="225">
        <v>107</v>
      </c>
      <c r="J132" s="225">
        <f>ROUND(I132*H132,2)</f>
        <v>14512.41</v>
      </c>
      <c r="K132" s="222" t="s">
        <v>133</v>
      </c>
      <c r="L132" s="38"/>
      <c r="M132" s="226" t="s">
        <v>1</v>
      </c>
      <c r="N132" s="227" t="s">
        <v>35</v>
      </c>
      <c r="O132" s="228">
        <v>0.14000000000000001</v>
      </c>
      <c r="P132" s="228">
        <f>O132*H132</f>
        <v>18.988200000000003</v>
      </c>
      <c r="Q132" s="228">
        <v>0</v>
      </c>
      <c r="R132" s="228">
        <f>Q132*H132</f>
        <v>0</v>
      </c>
      <c r="S132" s="228">
        <v>0</v>
      </c>
      <c r="T132" s="229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230" t="s">
        <v>134</v>
      </c>
      <c r="AT132" s="230" t="s">
        <v>129</v>
      </c>
      <c r="AU132" s="230" t="s">
        <v>79</v>
      </c>
      <c r="AY132" s="17" t="s">
        <v>127</v>
      </c>
      <c r="BE132" s="231">
        <f>IF(N132="základní",J132,0)</f>
        <v>14512.41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17" t="s">
        <v>77</v>
      </c>
      <c r="BK132" s="231">
        <f>ROUND(I132*H132,2)</f>
        <v>14512.41</v>
      </c>
      <c r="BL132" s="17" t="s">
        <v>134</v>
      </c>
      <c r="BM132" s="230" t="s">
        <v>135</v>
      </c>
    </row>
    <row r="133" s="2" customFormat="1" ht="55.5" customHeight="1">
      <c r="A133" s="32"/>
      <c r="B133" s="33"/>
      <c r="C133" s="220" t="s">
        <v>79</v>
      </c>
      <c r="D133" s="220" t="s">
        <v>129</v>
      </c>
      <c r="E133" s="221" t="s">
        <v>136</v>
      </c>
      <c r="F133" s="222" t="s">
        <v>137</v>
      </c>
      <c r="G133" s="223" t="s">
        <v>138</v>
      </c>
      <c r="H133" s="224">
        <v>452.10000000000002</v>
      </c>
      <c r="I133" s="225">
        <v>36.780000000000001</v>
      </c>
      <c r="J133" s="225">
        <f>ROUND(I133*H133,2)</f>
        <v>16628.240000000002</v>
      </c>
      <c r="K133" s="222" t="s">
        <v>1</v>
      </c>
      <c r="L133" s="38"/>
      <c r="M133" s="226" t="s">
        <v>1</v>
      </c>
      <c r="N133" s="227" t="s">
        <v>35</v>
      </c>
      <c r="O133" s="228">
        <v>0.089999999999999997</v>
      </c>
      <c r="P133" s="228">
        <f>O133*H133</f>
        <v>40.689</v>
      </c>
      <c r="Q133" s="228">
        <v>0</v>
      </c>
      <c r="R133" s="228">
        <f>Q133*H133</f>
        <v>0</v>
      </c>
      <c r="S133" s="228">
        <v>0</v>
      </c>
      <c r="T133" s="229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230" t="s">
        <v>134</v>
      </c>
      <c r="AT133" s="230" t="s">
        <v>129</v>
      </c>
      <c r="AU133" s="230" t="s">
        <v>79</v>
      </c>
      <c r="AY133" s="17" t="s">
        <v>127</v>
      </c>
      <c r="BE133" s="231">
        <f>IF(N133="základní",J133,0)</f>
        <v>16628.240000000002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7" t="s">
        <v>77</v>
      </c>
      <c r="BK133" s="231">
        <f>ROUND(I133*H133,2)</f>
        <v>16628.240000000002</v>
      </c>
      <c r="BL133" s="17" t="s">
        <v>134</v>
      </c>
      <c r="BM133" s="230" t="s">
        <v>139</v>
      </c>
    </row>
    <row r="134" s="13" customFormat="1">
      <c r="A134" s="13"/>
      <c r="B134" s="232"/>
      <c r="C134" s="233"/>
      <c r="D134" s="234" t="s">
        <v>140</v>
      </c>
      <c r="E134" s="235" t="s">
        <v>1</v>
      </c>
      <c r="F134" s="236" t="s">
        <v>141</v>
      </c>
      <c r="G134" s="233"/>
      <c r="H134" s="237">
        <v>452.10000000000002</v>
      </c>
      <c r="I134" s="233"/>
      <c r="J134" s="233"/>
      <c r="K134" s="233"/>
      <c r="L134" s="238"/>
      <c r="M134" s="239"/>
      <c r="N134" s="240"/>
      <c r="O134" s="240"/>
      <c r="P134" s="240"/>
      <c r="Q134" s="240"/>
      <c r="R134" s="240"/>
      <c r="S134" s="240"/>
      <c r="T134" s="241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2" t="s">
        <v>140</v>
      </c>
      <c r="AU134" s="242" t="s">
        <v>79</v>
      </c>
      <c r="AV134" s="13" t="s">
        <v>79</v>
      </c>
      <c r="AW134" s="13" t="s">
        <v>27</v>
      </c>
      <c r="AX134" s="13" t="s">
        <v>70</v>
      </c>
      <c r="AY134" s="242" t="s">
        <v>127</v>
      </c>
    </row>
    <row r="135" s="14" customFormat="1">
      <c r="A135" s="14"/>
      <c r="B135" s="243"/>
      <c r="C135" s="244"/>
      <c r="D135" s="234" t="s">
        <v>140</v>
      </c>
      <c r="E135" s="245" t="s">
        <v>1</v>
      </c>
      <c r="F135" s="246" t="s">
        <v>142</v>
      </c>
      <c r="G135" s="244"/>
      <c r="H135" s="247">
        <v>452.10000000000002</v>
      </c>
      <c r="I135" s="244"/>
      <c r="J135" s="244"/>
      <c r="K135" s="244"/>
      <c r="L135" s="248"/>
      <c r="M135" s="249"/>
      <c r="N135" s="250"/>
      <c r="O135" s="250"/>
      <c r="P135" s="250"/>
      <c r="Q135" s="250"/>
      <c r="R135" s="250"/>
      <c r="S135" s="250"/>
      <c r="T135" s="251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2" t="s">
        <v>140</v>
      </c>
      <c r="AU135" s="252" t="s">
        <v>79</v>
      </c>
      <c r="AV135" s="14" t="s">
        <v>134</v>
      </c>
      <c r="AW135" s="14" t="s">
        <v>27</v>
      </c>
      <c r="AX135" s="14" t="s">
        <v>77</v>
      </c>
      <c r="AY135" s="252" t="s">
        <v>127</v>
      </c>
    </row>
    <row r="136" s="2" customFormat="1" ht="62.7" customHeight="1">
      <c r="A136" s="32"/>
      <c r="B136" s="33"/>
      <c r="C136" s="220" t="s">
        <v>87</v>
      </c>
      <c r="D136" s="220" t="s">
        <v>129</v>
      </c>
      <c r="E136" s="221" t="s">
        <v>143</v>
      </c>
      <c r="F136" s="222" t="s">
        <v>144</v>
      </c>
      <c r="G136" s="223" t="s">
        <v>132</v>
      </c>
      <c r="H136" s="224">
        <v>135.63</v>
      </c>
      <c r="I136" s="225">
        <v>89.299999999999997</v>
      </c>
      <c r="J136" s="225">
        <f>ROUND(I136*H136,2)</f>
        <v>12111.76</v>
      </c>
      <c r="K136" s="222" t="s">
        <v>1</v>
      </c>
      <c r="L136" s="38"/>
      <c r="M136" s="226" t="s">
        <v>1</v>
      </c>
      <c r="N136" s="227" t="s">
        <v>35</v>
      </c>
      <c r="O136" s="228">
        <v>0.043999999999999997</v>
      </c>
      <c r="P136" s="228">
        <f>O136*H136</f>
        <v>5.967719999999999</v>
      </c>
      <c r="Q136" s="228">
        <v>0</v>
      </c>
      <c r="R136" s="228">
        <f>Q136*H136</f>
        <v>0</v>
      </c>
      <c r="S136" s="228">
        <v>0</v>
      </c>
      <c r="T136" s="229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230" t="s">
        <v>134</v>
      </c>
      <c r="AT136" s="230" t="s">
        <v>129</v>
      </c>
      <c r="AU136" s="230" t="s">
        <v>79</v>
      </c>
      <c r="AY136" s="17" t="s">
        <v>127</v>
      </c>
      <c r="BE136" s="231">
        <f>IF(N136="základní",J136,0)</f>
        <v>12111.76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17" t="s">
        <v>77</v>
      </c>
      <c r="BK136" s="231">
        <f>ROUND(I136*H136,2)</f>
        <v>12111.76</v>
      </c>
      <c r="BL136" s="17" t="s">
        <v>134</v>
      </c>
      <c r="BM136" s="230" t="s">
        <v>145</v>
      </c>
    </row>
    <row r="137" s="2" customFormat="1" ht="37.8" customHeight="1">
      <c r="A137" s="32"/>
      <c r="B137" s="33"/>
      <c r="C137" s="220" t="s">
        <v>134</v>
      </c>
      <c r="D137" s="220" t="s">
        <v>129</v>
      </c>
      <c r="E137" s="221" t="s">
        <v>146</v>
      </c>
      <c r="F137" s="222" t="s">
        <v>147</v>
      </c>
      <c r="G137" s="223" t="s">
        <v>148</v>
      </c>
      <c r="H137" s="224">
        <v>189.88200000000001</v>
      </c>
      <c r="I137" s="225">
        <v>327.75</v>
      </c>
      <c r="J137" s="225">
        <f>ROUND(I137*H137,2)</f>
        <v>62233.830000000002</v>
      </c>
      <c r="K137" s="222" t="s">
        <v>1</v>
      </c>
      <c r="L137" s="38"/>
      <c r="M137" s="226" t="s">
        <v>1</v>
      </c>
      <c r="N137" s="227" t="s">
        <v>35</v>
      </c>
      <c r="O137" s="228">
        <v>0</v>
      </c>
      <c r="P137" s="228">
        <f>O137*H137</f>
        <v>0</v>
      </c>
      <c r="Q137" s="228">
        <v>0</v>
      </c>
      <c r="R137" s="228">
        <f>Q137*H137</f>
        <v>0</v>
      </c>
      <c r="S137" s="228">
        <v>0</v>
      </c>
      <c r="T137" s="229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230" t="s">
        <v>134</v>
      </c>
      <c r="AT137" s="230" t="s">
        <v>129</v>
      </c>
      <c r="AU137" s="230" t="s">
        <v>79</v>
      </c>
      <c r="AY137" s="17" t="s">
        <v>127</v>
      </c>
      <c r="BE137" s="231">
        <f>IF(N137="základní",J137,0)</f>
        <v>62233.830000000002</v>
      </c>
      <c r="BF137" s="231">
        <f>IF(N137="snížená",J137,0)</f>
        <v>0</v>
      </c>
      <c r="BG137" s="231">
        <f>IF(N137="zákl. přenesená",J137,0)</f>
        <v>0</v>
      </c>
      <c r="BH137" s="231">
        <f>IF(N137="sníž. přenesená",J137,0)</f>
        <v>0</v>
      </c>
      <c r="BI137" s="231">
        <f>IF(N137="nulová",J137,0)</f>
        <v>0</v>
      </c>
      <c r="BJ137" s="17" t="s">
        <v>77</v>
      </c>
      <c r="BK137" s="231">
        <f>ROUND(I137*H137,2)</f>
        <v>62233.830000000002</v>
      </c>
      <c r="BL137" s="17" t="s">
        <v>134</v>
      </c>
      <c r="BM137" s="230" t="s">
        <v>149</v>
      </c>
    </row>
    <row r="138" s="2" customFormat="1">
      <c r="A138" s="32"/>
      <c r="B138" s="33"/>
      <c r="C138" s="34"/>
      <c r="D138" s="234" t="s">
        <v>150</v>
      </c>
      <c r="E138" s="34"/>
      <c r="F138" s="253" t="s">
        <v>151</v>
      </c>
      <c r="G138" s="34"/>
      <c r="H138" s="34"/>
      <c r="I138" s="34"/>
      <c r="J138" s="34"/>
      <c r="K138" s="34"/>
      <c r="L138" s="38"/>
      <c r="M138" s="254"/>
      <c r="N138" s="255"/>
      <c r="O138" s="84"/>
      <c r="P138" s="84"/>
      <c r="Q138" s="84"/>
      <c r="R138" s="84"/>
      <c r="S138" s="84"/>
      <c r="T138" s="85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T138" s="17" t="s">
        <v>150</v>
      </c>
      <c r="AU138" s="17" t="s">
        <v>79</v>
      </c>
    </row>
    <row r="139" s="13" customFormat="1">
      <c r="A139" s="13"/>
      <c r="B139" s="232"/>
      <c r="C139" s="233"/>
      <c r="D139" s="234" t="s">
        <v>140</v>
      </c>
      <c r="E139" s="235" t="s">
        <v>1</v>
      </c>
      <c r="F139" s="236" t="s">
        <v>152</v>
      </c>
      <c r="G139" s="233"/>
      <c r="H139" s="237">
        <v>189.88200000000001</v>
      </c>
      <c r="I139" s="233"/>
      <c r="J139" s="233"/>
      <c r="K139" s="233"/>
      <c r="L139" s="238"/>
      <c r="M139" s="239"/>
      <c r="N139" s="240"/>
      <c r="O139" s="240"/>
      <c r="P139" s="240"/>
      <c r="Q139" s="240"/>
      <c r="R139" s="240"/>
      <c r="S139" s="240"/>
      <c r="T139" s="241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2" t="s">
        <v>140</v>
      </c>
      <c r="AU139" s="242" t="s">
        <v>79</v>
      </c>
      <c r="AV139" s="13" t="s">
        <v>79</v>
      </c>
      <c r="AW139" s="13" t="s">
        <v>27</v>
      </c>
      <c r="AX139" s="13" t="s">
        <v>70</v>
      </c>
      <c r="AY139" s="242" t="s">
        <v>127</v>
      </c>
    </row>
    <row r="140" s="14" customFormat="1">
      <c r="A140" s="14"/>
      <c r="B140" s="243"/>
      <c r="C140" s="244"/>
      <c r="D140" s="234" t="s">
        <v>140</v>
      </c>
      <c r="E140" s="245" t="s">
        <v>1</v>
      </c>
      <c r="F140" s="246" t="s">
        <v>142</v>
      </c>
      <c r="G140" s="244"/>
      <c r="H140" s="247">
        <v>189.88200000000001</v>
      </c>
      <c r="I140" s="244"/>
      <c r="J140" s="244"/>
      <c r="K140" s="244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140</v>
      </c>
      <c r="AU140" s="252" t="s">
        <v>79</v>
      </c>
      <c r="AV140" s="14" t="s">
        <v>134</v>
      </c>
      <c r="AW140" s="14" t="s">
        <v>27</v>
      </c>
      <c r="AX140" s="14" t="s">
        <v>77</v>
      </c>
      <c r="AY140" s="252" t="s">
        <v>127</v>
      </c>
    </row>
    <row r="141" s="12" customFormat="1" ht="22.8" customHeight="1">
      <c r="A141" s="12"/>
      <c r="B141" s="205"/>
      <c r="C141" s="206"/>
      <c r="D141" s="207" t="s">
        <v>69</v>
      </c>
      <c r="E141" s="218" t="s">
        <v>153</v>
      </c>
      <c r="F141" s="218" t="s">
        <v>154</v>
      </c>
      <c r="G141" s="206"/>
      <c r="H141" s="206"/>
      <c r="I141" s="206"/>
      <c r="J141" s="219">
        <f>BK141</f>
        <v>187811.38000000001</v>
      </c>
      <c r="K141" s="206"/>
      <c r="L141" s="210"/>
      <c r="M141" s="211"/>
      <c r="N141" s="212"/>
      <c r="O141" s="212"/>
      <c r="P141" s="213">
        <f>SUM(P142:P143)</f>
        <v>23.5092</v>
      </c>
      <c r="Q141" s="212"/>
      <c r="R141" s="213">
        <f>SUM(R142:R143)</f>
        <v>311.94900000000001</v>
      </c>
      <c r="S141" s="212"/>
      <c r="T141" s="214">
        <f>SUM(T142:T143)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15" t="s">
        <v>77</v>
      </c>
      <c r="AT141" s="216" t="s">
        <v>69</v>
      </c>
      <c r="AU141" s="216" t="s">
        <v>77</v>
      </c>
      <c r="AY141" s="215" t="s">
        <v>127</v>
      </c>
      <c r="BK141" s="217">
        <f>SUM(BK142:BK143)</f>
        <v>187811.38000000001</v>
      </c>
    </row>
    <row r="142" s="2" customFormat="1" ht="33" customHeight="1">
      <c r="A142" s="32"/>
      <c r="B142" s="33"/>
      <c r="C142" s="220" t="s">
        <v>153</v>
      </c>
      <c r="D142" s="220" t="s">
        <v>129</v>
      </c>
      <c r="E142" s="221" t="s">
        <v>155</v>
      </c>
      <c r="F142" s="222" t="s">
        <v>156</v>
      </c>
      <c r="G142" s="223" t="s">
        <v>138</v>
      </c>
      <c r="H142" s="224">
        <v>904.20000000000005</v>
      </c>
      <c r="I142" s="225">
        <v>207.71000000000001</v>
      </c>
      <c r="J142" s="225">
        <f>ROUND(I142*H142,2)</f>
        <v>187811.38000000001</v>
      </c>
      <c r="K142" s="222" t="s">
        <v>1</v>
      </c>
      <c r="L142" s="38"/>
      <c r="M142" s="226" t="s">
        <v>1</v>
      </c>
      <c r="N142" s="227" t="s">
        <v>35</v>
      </c>
      <c r="O142" s="228">
        <v>0.025999999999999999</v>
      </c>
      <c r="P142" s="228">
        <f>O142*H142</f>
        <v>23.5092</v>
      </c>
      <c r="Q142" s="228">
        <v>0.34499999999999997</v>
      </c>
      <c r="R142" s="228">
        <f>Q142*H142</f>
        <v>311.94900000000001</v>
      </c>
      <c r="S142" s="228">
        <v>0</v>
      </c>
      <c r="T142" s="229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230" t="s">
        <v>134</v>
      </c>
      <c r="AT142" s="230" t="s">
        <v>129</v>
      </c>
      <c r="AU142" s="230" t="s">
        <v>79</v>
      </c>
      <c r="AY142" s="17" t="s">
        <v>127</v>
      </c>
      <c r="BE142" s="231">
        <f>IF(N142="základní",J142,0)</f>
        <v>187811.38000000001</v>
      </c>
      <c r="BF142" s="231">
        <f>IF(N142="snížená",J142,0)</f>
        <v>0</v>
      </c>
      <c r="BG142" s="231">
        <f>IF(N142="zákl. přenesená",J142,0)</f>
        <v>0</v>
      </c>
      <c r="BH142" s="231">
        <f>IF(N142="sníž. přenesená",J142,0)</f>
        <v>0</v>
      </c>
      <c r="BI142" s="231">
        <f>IF(N142="nulová",J142,0)</f>
        <v>0</v>
      </c>
      <c r="BJ142" s="17" t="s">
        <v>77</v>
      </c>
      <c r="BK142" s="231">
        <f>ROUND(I142*H142,2)</f>
        <v>187811.38000000001</v>
      </c>
      <c r="BL142" s="17" t="s">
        <v>134</v>
      </c>
      <c r="BM142" s="230" t="s">
        <v>157</v>
      </c>
    </row>
    <row r="143" s="13" customFormat="1">
      <c r="A143" s="13"/>
      <c r="B143" s="232"/>
      <c r="C143" s="233"/>
      <c r="D143" s="234" t="s">
        <v>140</v>
      </c>
      <c r="E143" s="235" t="s">
        <v>1</v>
      </c>
      <c r="F143" s="236" t="s">
        <v>158</v>
      </c>
      <c r="G143" s="233"/>
      <c r="H143" s="237">
        <v>904.20000000000005</v>
      </c>
      <c r="I143" s="233"/>
      <c r="J143" s="233"/>
      <c r="K143" s="233"/>
      <c r="L143" s="238"/>
      <c r="M143" s="239"/>
      <c r="N143" s="240"/>
      <c r="O143" s="240"/>
      <c r="P143" s="240"/>
      <c r="Q143" s="240"/>
      <c r="R143" s="240"/>
      <c r="S143" s="240"/>
      <c r="T143" s="241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2" t="s">
        <v>140</v>
      </c>
      <c r="AU143" s="242" t="s">
        <v>79</v>
      </c>
      <c r="AV143" s="13" t="s">
        <v>79</v>
      </c>
      <c r="AW143" s="13" t="s">
        <v>27</v>
      </c>
      <c r="AX143" s="13" t="s">
        <v>77</v>
      </c>
      <c r="AY143" s="242" t="s">
        <v>127</v>
      </c>
    </row>
    <row r="144" s="12" customFormat="1" ht="25.92" customHeight="1">
      <c r="A144" s="12"/>
      <c r="B144" s="205"/>
      <c r="C144" s="206"/>
      <c r="D144" s="207" t="s">
        <v>69</v>
      </c>
      <c r="E144" s="208" t="s">
        <v>159</v>
      </c>
      <c r="F144" s="208" t="s">
        <v>160</v>
      </c>
      <c r="G144" s="206"/>
      <c r="H144" s="206"/>
      <c r="I144" s="206"/>
      <c r="J144" s="209">
        <f>BK144</f>
        <v>4000</v>
      </c>
      <c r="K144" s="206"/>
      <c r="L144" s="210"/>
      <c r="M144" s="211"/>
      <c r="N144" s="212"/>
      <c r="O144" s="212"/>
      <c r="P144" s="213">
        <f>P145</f>
        <v>0</v>
      </c>
      <c r="Q144" s="212"/>
      <c r="R144" s="213">
        <f>R145</f>
        <v>0</v>
      </c>
      <c r="S144" s="212"/>
      <c r="T144" s="214">
        <f>T145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15" t="s">
        <v>153</v>
      </c>
      <c r="AT144" s="216" t="s">
        <v>69</v>
      </c>
      <c r="AU144" s="216" t="s">
        <v>70</v>
      </c>
      <c r="AY144" s="215" t="s">
        <v>127</v>
      </c>
      <c r="BK144" s="217">
        <f>BK145</f>
        <v>4000</v>
      </c>
    </row>
    <row r="145" s="12" customFormat="1" ht="22.8" customHeight="1">
      <c r="A145" s="12"/>
      <c r="B145" s="205"/>
      <c r="C145" s="206"/>
      <c r="D145" s="207" t="s">
        <v>69</v>
      </c>
      <c r="E145" s="218" t="s">
        <v>161</v>
      </c>
      <c r="F145" s="218" t="s">
        <v>162</v>
      </c>
      <c r="G145" s="206"/>
      <c r="H145" s="206"/>
      <c r="I145" s="206"/>
      <c r="J145" s="219">
        <f>BK145</f>
        <v>4000</v>
      </c>
      <c r="K145" s="206"/>
      <c r="L145" s="210"/>
      <c r="M145" s="211"/>
      <c r="N145" s="212"/>
      <c r="O145" s="212"/>
      <c r="P145" s="213">
        <f>P146</f>
        <v>0</v>
      </c>
      <c r="Q145" s="212"/>
      <c r="R145" s="213">
        <f>R146</f>
        <v>0</v>
      </c>
      <c r="S145" s="212"/>
      <c r="T145" s="214">
        <f>T146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15" t="s">
        <v>153</v>
      </c>
      <c r="AT145" s="216" t="s">
        <v>69</v>
      </c>
      <c r="AU145" s="216" t="s">
        <v>77</v>
      </c>
      <c r="AY145" s="215" t="s">
        <v>127</v>
      </c>
      <c r="BK145" s="217">
        <f>BK146</f>
        <v>4000</v>
      </c>
    </row>
    <row r="146" s="2" customFormat="1" ht="16.5" customHeight="1">
      <c r="A146" s="32"/>
      <c r="B146" s="33"/>
      <c r="C146" s="220" t="s">
        <v>163</v>
      </c>
      <c r="D146" s="220" t="s">
        <v>129</v>
      </c>
      <c r="E146" s="221" t="s">
        <v>164</v>
      </c>
      <c r="F146" s="222" t="s">
        <v>165</v>
      </c>
      <c r="G146" s="223" t="s">
        <v>166</v>
      </c>
      <c r="H146" s="224">
        <v>1</v>
      </c>
      <c r="I146" s="225">
        <v>4000</v>
      </c>
      <c r="J146" s="225">
        <f>ROUND(I146*H146,2)</f>
        <v>4000</v>
      </c>
      <c r="K146" s="222" t="s">
        <v>133</v>
      </c>
      <c r="L146" s="38"/>
      <c r="M146" s="256" t="s">
        <v>1</v>
      </c>
      <c r="N146" s="257" t="s">
        <v>35</v>
      </c>
      <c r="O146" s="258">
        <v>0</v>
      </c>
      <c r="P146" s="258">
        <f>O146*H146</f>
        <v>0</v>
      </c>
      <c r="Q146" s="258">
        <v>0</v>
      </c>
      <c r="R146" s="258">
        <f>Q146*H146</f>
        <v>0</v>
      </c>
      <c r="S146" s="258">
        <v>0</v>
      </c>
      <c r="T146" s="259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230" t="s">
        <v>167</v>
      </c>
      <c r="AT146" s="230" t="s">
        <v>129</v>
      </c>
      <c r="AU146" s="230" t="s">
        <v>79</v>
      </c>
      <c r="AY146" s="17" t="s">
        <v>127</v>
      </c>
      <c r="BE146" s="231">
        <f>IF(N146="základní",J146,0)</f>
        <v>4000</v>
      </c>
      <c r="BF146" s="231">
        <f>IF(N146="snížená",J146,0)</f>
        <v>0</v>
      </c>
      <c r="BG146" s="231">
        <f>IF(N146="zákl. přenesená",J146,0)</f>
        <v>0</v>
      </c>
      <c r="BH146" s="231">
        <f>IF(N146="sníž. přenesená",J146,0)</f>
        <v>0</v>
      </c>
      <c r="BI146" s="231">
        <f>IF(N146="nulová",J146,0)</f>
        <v>0</v>
      </c>
      <c r="BJ146" s="17" t="s">
        <v>77</v>
      </c>
      <c r="BK146" s="231">
        <f>ROUND(I146*H146,2)</f>
        <v>4000</v>
      </c>
      <c r="BL146" s="17" t="s">
        <v>167</v>
      </c>
      <c r="BM146" s="230" t="s">
        <v>168</v>
      </c>
    </row>
    <row r="147" s="2" customFormat="1" ht="6.96" customHeight="1">
      <c r="A147" s="32"/>
      <c r="B147" s="59"/>
      <c r="C147" s="60"/>
      <c r="D147" s="60"/>
      <c r="E147" s="60"/>
      <c r="F147" s="60"/>
      <c r="G147" s="60"/>
      <c r="H147" s="60"/>
      <c r="I147" s="60"/>
      <c r="J147" s="60"/>
      <c r="K147" s="60"/>
      <c r="L147" s="38"/>
      <c r="M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</row>
  </sheetData>
  <sheetProtection sheet="1" autoFilter="0" formatColumns="0" formatRows="0" objects="1" scenarios="1" spinCount="100000" saltValue="YYxr9UIEAziP26e2Y2gTmc5IMSzK01wrRHfDRMapRXgps3qBEemnappZHPjPLaahzw1gvVdIME81mCpRjmJtnw==" hashValue="Qm7zJJl9KOm3SV71u7eqLd+JdVvxIOGI9FjpQHfO/JgUtpDISD39iSyAM9w7PP3lY/tjR2CsUj0l4GZhtv4OSA==" algorithmName="SHA-512" password="CC35"/>
  <autoFilter ref="C128:K14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22"/>
    </row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91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0"/>
      <c r="AT3" s="17" t="s">
        <v>79</v>
      </c>
    </row>
    <row r="4" s="1" customFormat="1" ht="24.96" customHeight="1">
      <c r="B4" s="20"/>
      <c r="D4" s="142" t="s">
        <v>95</v>
      </c>
      <c r="L4" s="20"/>
      <c r="M4" s="143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4" t="s">
        <v>14</v>
      </c>
      <c r="L6" s="20"/>
    </row>
    <row r="7" s="1" customFormat="1" ht="16.5" customHeight="1">
      <c r="B7" s="20"/>
      <c r="E7" s="145" t="str">
        <f>'Rekapitulace stavby'!K6</f>
        <v>2206 - Rekonstrukce objektu 765 (zadání)</v>
      </c>
      <c r="F7" s="144"/>
      <c r="G7" s="144"/>
      <c r="H7" s="144"/>
      <c r="L7" s="20"/>
    </row>
    <row r="8">
      <c r="B8" s="20"/>
      <c r="D8" s="144" t="s">
        <v>96</v>
      </c>
      <c r="L8" s="20"/>
    </row>
    <row r="9" s="1" customFormat="1" ht="16.5" customHeight="1">
      <c r="B9" s="20"/>
      <c r="E9" s="145" t="s">
        <v>97</v>
      </c>
      <c r="F9" s="1"/>
      <c r="G9" s="1"/>
      <c r="H9" s="1"/>
      <c r="L9" s="20"/>
    </row>
    <row r="10" s="1" customFormat="1" ht="12" customHeight="1">
      <c r="B10" s="20"/>
      <c r="D10" s="144" t="s">
        <v>98</v>
      </c>
      <c r="L10" s="20"/>
    </row>
    <row r="11" s="2" customFormat="1" ht="16.5" customHeight="1">
      <c r="A11" s="32"/>
      <c r="B11" s="38"/>
      <c r="C11" s="32"/>
      <c r="D11" s="32"/>
      <c r="E11" s="146" t="s">
        <v>99</v>
      </c>
      <c r="F11" s="32"/>
      <c r="G11" s="32"/>
      <c r="H11" s="32"/>
      <c r="I11" s="32"/>
      <c r="J11" s="32"/>
      <c r="K11" s="32"/>
      <c r="L11" s="56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="2" customFormat="1" ht="12" customHeight="1">
      <c r="A12" s="32"/>
      <c r="B12" s="38"/>
      <c r="C12" s="32"/>
      <c r="D12" s="144" t="s">
        <v>100</v>
      </c>
      <c r="E12" s="32"/>
      <c r="F12" s="32"/>
      <c r="G12" s="32"/>
      <c r="H12" s="32"/>
      <c r="I12" s="32"/>
      <c r="J12" s="32"/>
      <c r="K12" s="32"/>
      <c r="L12" s="56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="2" customFormat="1" ht="16.5" customHeight="1">
      <c r="A13" s="32"/>
      <c r="B13" s="38"/>
      <c r="C13" s="32"/>
      <c r="D13" s="32"/>
      <c r="E13" s="147" t="s">
        <v>169</v>
      </c>
      <c r="F13" s="32"/>
      <c r="G13" s="32"/>
      <c r="H13" s="32"/>
      <c r="I13" s="32"/>
      <c r="J13" s="32"/>
      <c r="K13" s="32"/>
      <c r="L13" s="56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="2" customFormat="1">
      <c r="A14" s="32"/>
      <c r="B14" s="38"/>
      <c r="C14" s="32"/>
      <c r="D14" s="32"/>
      <c r="E14" s="32"/>
      <c r="F14" s="32"/>
      <c r="G14" s="32"/>
      <c r="H14" s="32"/>
      <c r="I14" s="32"/>
      <c r="J14" s="32"/>
      <c r="K14" s="32"/>
      <c r="L14" s="56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="2" customFormat="1" ht="12" customHeight="1">
      <c r="A15" s="32"/>
      <c r="B15" s="38"/>
      <c r="C15" s="32"/>
      <c r="D15" s="144" t="s">
        <v>16</v>
      </c>
      <c r="E15" s="32"/>
      <c r="F15" s="134" t="s">
        <v>1</v>
      </c>
      <c r="G15" s="32"/>
      <c r="H15" s="32"/>
      <c r="I15" s="144" t="s">
        <v>17</v>
      </c>
      <c r="J15" s="134" t="s">
        <v>1</v>
      </c>
      <c r="K15" s="32"/>
      <c r="L15" s="56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="2" customFormat="1" ht="12" customHeight="1">
      <c r="A16" s="32"/>
      <c r="B16" s="38"/>
      <c r="C16" s="32"/>
      <c r="D16" s="144" t="s">
        <v>18</v>
      </c>
      <c r="E16" s="32"/>
      <c r="F16" s="134" t="s">
        <v>19</v>
      </c>
      <c r="G16" s="32"/>
      <c r="H16" s="32"/>
      <c r="I16" s="144" t="s">
        <v>20</v>
      </c>
      <c r="J16" s="148" t="str">
        <f>'Rekapitulace stavby'!AN8</f>
        <v>26. 8. 2025</v>
      </c>
      <c r="K16" s="32"/>
      <c r="L16" s="56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="2" customFormat="1" ht="10.8" customHeight="1">
      <c r="A17" s="32"/>
      <c r="B17" s="38"/>
      <c r="C17" s="32"/>
      <c r="D17" s="32"/>
      <c r="E17" s="32"/>
      <c r="F17" s="32"/>
      <c r="G17" s="32"/>
      <c r="H17" s="32"/>
      <c r="I17" s="32"/>
      <c r="J17" s="32"/>
      <c r="K17" s="32"/>
      <c r="L17" s="56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="2" customFormat="1" ht="12" customHeight="1">
      <c r="A18" s="32"/>
      <c r="B18" s="38"/>
      <c r="C18" s="32"/>
      <c r="D18" s="144" t="s">
        <v>22</v>
      </c>
      <c r="E18" s="32"/>
      <c r="F18" s="32"/>
      <c r="G18" s="32"/>
      <c r="H18" s="32"/>
      <c r="I18" s="144" t="s">
        <v>23</v>
      </c>
      <c r="J18" s="134" t="str">
        <f>IF('Rekapitulace stavby'!AN10="","",'Rekapitulace stavby'!AN10)</f>
        <v/>
      </c>
      <c r="K18" s="32"/>
      <c r="L18" s="56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="2" customFormat="1" ht="18" customHeight="1">
      <c r="A19" s="32"/>
      <c r="B19" s="38"/>
      <c r="C19" s="32"/>
      <c r="D19" s="32"/>
      <c r="E19" s="134" t="str">
        <f>IF('Rekapitulace stavby'!E11="","",'Rekapitulace stavby'!E11)</f>
        <v xml:space="preserve"> </v>
      </c>
      <c r="F19" s="32"/>
      <c r="G19" s="32"/>
      <c r="H19" s="32"/>
      <c r="I19" s="144" t="s">
        <v>24</v>
      </c>
      <c r="J19" s="134" t="str">
        <f>IF('Rekapitulace stavby'!AN11="","",'Rekapitulace stavby'!AN11)</f>
        <v/>
      </c>
      <c r="K19" s="32"/>
      <c r="L19" s="56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="2" customFormat="1" ht="6.96" customHeight="1">
      <c r="A20" s="32"/>
      <c r="B20" s="38"/>
      <c r="C20" s="32"/>
      <c r="D20" s="32"/>
      <c r="E20" s="32"/>
      <c r="F20" s="32"/>
      <c r="G20" s="32"/>
      <c r="H20" s="32"/>
      <c r="I20" s="32"/>
      <c r="J20" s="32"/>
      <c r="K20" s="32"/>
      <c r="L20" s="56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="2" customFormat="1" ht="12" customHeight="1">
      <c r="A21" s="32"/>
      <c r="B21" s="38"/>
      <c r="C21" s="32"/>
      <c r="D21" s="144" t="s">
        <v>25</v>
      </c>
      <c r="E21" s="32"/>
      <c r="F21" s="32"/>
      <c r="G21" s="32"/>
      <c r="H21" s="32"/>
      <c r="I21" s="144" t="s">
        <v>23</v>
      </c>
      <c r="J21" s="134" t="str">
        <f>'Rekapitulace stavby'!AN13</f>
        <v/>
      </c>
      <c r="K21" s="32"/>
      <c r="L21" s="56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="2" customFormat="1" ht="18" customHeight="1">
      <c r="A22" s="32"/>
      <c r="B22" s="38"/>
      <c r="C22" s="32"/>
      <c r="D22" s="32"/>
      <c r="E22" s="134" t="str">
        <f>'Rekapitulace stavby'!E14</f>
        <v xml:space="preserve"> </v>
      </c>
      <c r="F22" s="134"/>
      <c r="G22" s="134"/>
      <c r="H22" s="134"/>
      <c r="I22" s="144" t="s">
        <v>24</v>
      </c>
      <c r="J22" s="134" t="str">
        <f>'Rekapitulace stavby'!AN14</f>
        <v/>
      </c>
      <c r="K22" s="32"/>
      <c r="L22" s="56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="2" customFormat="1" ht="6.96" customHeight="1">
      <c r="A23" s="32"/>
      <c r="B23" s="38"/>
      <c r="C23" s="32"/>
      <c r="D23" s="32"/>
      <c r="E23" s="32"/>
      <c r="F23" s="32"/>
      <c r="G23" s="32"/>
      <c r="H23" s="32"/>
      <c r="I23" s="32"/>
      <c r="J23" s="32"/>
      <c r="K23" s="32"/>
      <c r="L23" s="56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="2" customFormat="1" ht="12" customHeight="1">
      <c r="A24" s="32"/>
      <c r="B24" s="38"/>
      <c r="C24" s="32"/>
      <c r="D24" s="144" t="s">
        <v>26</v>
      </c>
      <c r="E24" s="32"/>
      <c r="F24" s="32"/>
      <c r="G24" s="32"/>
      <c r="H24" s="32"/>
      <c r="I24" s="144" t="s">
        <v>23</v>
      </c>
      <c r="J24" s="134" t="str">
        <f>IF('Rekapitulace stavby'!AN16="","",'Rekapitulace stavby'!AN16)</f>
        <v/>
      </c>
      <c r="K24" s="32"/>
      <c r="L24" s="56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="2" customFormat="1" ht="18" customHeight="1">
      <c r="A25" s="32"/>
      <c r="B25" s="38"/>
      <c r="C25" s="32"/>
      <c r="D25" s="32"/>
      <c r="E25" s="134" t="str">
        <f>IF('Rekapitulace stavby'!E17="","",'Rekapitulace stavby'!E17)</f>
        <v xml:space="preserve"> </v>
      </c>
      <c r="F25" s="32"/>
      <c r="G25" s="32"/>
      <c r="H25" s="32"/>
      <c r="I25" s="144" t="s">
        <v>24</v>
      </c>
      <c r="J25" s="134" t="str">
        <f>IF('Rekapitulace stavby'!AN17="","",'Rekapitulace stavby'!AN17)</f>
        <v/>
      </c>
      <c r="K25" s="32"/>
      <c r="L25" s="56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="2" customFormat="1" ht="6.96" customHeight="1">
      <c r="A26" s="32"/>
      <c r="B26" s="38"/>
      <c r="C26" s="32"/>
      <c r="D26" s="32"/>
      <c r="E26" s="32"/>
      <c r="F26" s="32"/>
      <c r="G26" s="32"/>
      <c r="H26" s="32"/>
      <c r="I26" s="32"/>
      <c r="J26" s="32"/>
      <c r="K26" s="32"/>
      <c r="L26" s="56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="2" customFormat="1" ht="12" customHeight="1">
      <c r="A27" s="32"/>
      <c r="B27" s="38"/>
      <c r="C27" s="32"/>
      <c r="D27" s="144" t="s">
        <v>28</v>
      </c>
      <c r="E27" s="32"/>
      <c r="F27" s="32"/>
      <c r="G27" s="32"/>
      <c r="H27" s="32"/>
      <c r="I27" s="144" t="s">
        <v>23</v>
      </c>
      <c r="J27" s="134" t="str">
        <f>IF('Rekapitulace stavby'!AN19="","",'Rekapitulace stavby'!AN19)</f>
        <v/>
      </c>
      <c r="K27" s="32"/>
      <c r="L27" s="56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="2" customFormat="1" ht="18" customHeight="1">
      <c r="A28" s="32"/>
      <c r="B28" s="38"/>
      <c r="C28" s="32"/>
      <c r="D28" s="32"/>
      <c r="E28" s="134" t="str">
        <f>IF('Rekapitulace stavby'!E20="","",'Rekapitulace stavby'!E20)</f>
        <v xml:space="preserve"> </v>
      </c>
      <c r="F28" s="32"/>
      <c r="G28" s="32"/>
      <c r="H28" s="32"/>
      <c r="I28" s="144" t="s">
        <v>24</v>
      </c>
      <c r="J28" s="134" t="str">
        <f>IF('Rekapitulace stavby'!AN20="","",'Rekapitulace stavby'!AN20)</f>
        <v/>
      </c>
      <c r="K28" s="32"/>
      <c r="L28" s="56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="2" customFormat="1" ht="6.96" customHeight="1">
      <c r="A29" s="32"/>
      <c r="B29" s="38"/>
      <c r="C29" s="32"/>
      <c r="D29" s="32"/>
      <c r="E29" s="32"/>
      <c r="F29" s="32"/>
      <c r="G29" s="32"/>
      <c r="H29" s="32"/>
      <c r="I29" s="32"/>
      <c r="J29" s="32"/>
      <c r="K29" s="32"/>
      <c r="L29" s="56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="2" customFormat="1" ht="12" customHeight="1">
      <c r="A30" s="32"/>
      <c r="B30" s="38"/>
      <c r="C30" s="32"/>
      <c r="D30" s="144" t="s">
        <v>29</v>
      </c>
      <c r="E30" s="32"/>
      <c r="F30" s="32"/>
      <c r="G30" s="32"/>
      <c r="H30" s="32"/>
      <c r="I30" s="32"/>
      <c r="J30" s="32"/>
      <c r="K30" s="32"/>
      <c r="L30" s="56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="8" customFormat="1" ht="16.5" customHeight="1">
      <c r="A31" s="149"/>
      <c r="B31" s="150"/>
      <c r="C31" s="149"/>
      <c r="D31" s="149"/>
      <c r="E31" s="151" t="s">
        <v>1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s="2" customFormat="1" ht="6.96" customHeight="1">
      <c r="A32" s="32"/>
      <c r="B32" s="38"/>
      <c r="C32" s="32"/>
      <c r="D32" s="32"/>
      <c r="E32" s="32"/>
      <c r="F32" s="32"/>
      <c r="G32" s="32"/>
      <c r="H32" s="32"/>
      <c r="I32" s="32"/>
      <c r="J32" s="32"/>
      <c r="K32" s="32"/>
      <c r="L32" s="56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="2" customFormat="1" ht="6.96" customHeight="1">
      <c r="A33" s="32"/>
      <c r="B33" s="38"/>
      <c r="C33" s="32"/>
      <c r="D33" s="153"/>
      <c r="E33" s="153"/>
      <c r="F33" s="153"/>
      <c r="G33" s="153"/>
      <c r="H33" s="153"/>
      <c r="I33" s="153"/>
      <c r="J33" s="153"/>
      <c r="K33" s="153"/>
      <c r="L33" s="56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="2" customFormat="1" ht="25.44" customHeight="1">
      <c r="A34" s="32"/>
      <c r="B34" s="38"/>
      <c r="C34" s="32"/>
      <c r="D34" s="154" t="s">
        <v>30</v>
      </c>
      <c r="E34" s="32"/>
      <c r="F34" s="32"/>
      <c r="G34" s="32"/>
      <c r="H34" s="32"/>
      <c r="I34" s="32"/>
      <c r="J34" s="155">
        <f>ROUND(J129, 2)</f>
        <v>32571.790000000001</v>
      </c>
      <c r="K34" s="32"/>
      <c r="L34" s="56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="2" customFormat="1" ht="6.96" customHeight="1">
      <c r="A35" s="32"/>
      <c r="B35" s="38"/>
      <c r="C35" s="32"/>
      <c r="D35" s="153"/>
      <c r="E35" s="153"/>
      <c r="F35" s="153"/>
      <c r="G35" s="153"/>
      <c r="H35" s="153"/>
      <c r="I35" s="153"/>
      <c r="J35" s="153"/>
      <c r="K35" s="153"/>
      <c r="L35" s="56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="2" customFormat="1" ht="14.4" customHeight="1">
      <c r="A36" s="32"/>
      <c r="B36" s="38"/>
      <c r="C36" s="32"/>
      <c r="D36" s="32"/>
      <c r="E36" s="32"/>
      <c r="F36" s="156" t="s">
        <v>32</v>
      </c>
      <c r="G36" s="32"/>
      <c r="H36" s="32"/>
      <c r="I36" s="156" t="s">
        <v>31</v>
      </c>
      <c r="J36" s="156" t="s">
        <v>33</v>
      </c>
      <c r="K36" s="32"/>
      <c r="L36" s="56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="2" customFormat="1" ht="14.4" customHeight="1">
      <c r="A37" s="32"/>
      <c r="B37" s="38"/>
      <c r="C37" s="32"/>
      <c r="D37" s="146" t="s">
        <v>34</v>
      </c>
      <c r="E37" s="144" t="s">
        <v>35</v>
      </c>
      <c r="F37" s="157">
        <f>ROUND((SUM(BE129:BE145)),  2)</f>
        <v>32571.790000000001</v>
      </c>
      <c r="G37" s="32"/>
      <c r="H37" s="32"/>
      <c r="I37" s="158">
        <v>0.20999999999999999</v>
      </c>
      <c r="J37" s="157">
        <f>ROUND(((SUM(BE129:BE145))*I37),  2)</f>
        <v>6840.0799999999999</v>
      </c>
      <c r="K37" s="32"/>
      <c r="L37" s="56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="2" customFormat="1" ht="14.4" customHeight="1">
      <c r="A38" s="32"/>
      <c r="B38" s="38"/>
      <c r="C38" s="32"/>
      <c r="D38" s="32"/>
      <c r="E38" s="144" t="s">
        <v>36</v>
      </c>
      <c r="F38" s="157">
        <f>ROUND((SUM(BF129:BF145)),  2)</f>
        <v>0</v>
      </c>
      <c r="G38" s="32"/>
      <c r="H38" s="32"/>
      <c r="I38" s="158">
        <v>0.12</v>
      </c>
      <c r="J38" s="157">
        <f>ROUND(((SUM(BF129:BF145))*I38),  2)</f>
        <v>0</v>
      </c>
      <c r="K38" s="32"/>
      <c r="L38" s="56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hidden="1" s="2" customFormat="1" ht="14.4" customHeight="1">
      <c r="A39" s="32"/>
      <c r="B39" s="38"/>
      <c r="C39" s="32"/>
      <c r="D39" s="32"/>
      <c r="E39" s="144" t="s">
        <v>37</v>
      </c>
      <c r="F39" s="157">
        <f>ROUND((SUM(BG129:BG145)),  2)</f>
        <v>0</v>
      </c>
      <c r="G39" s="32"/>
      <c r="H39" s="32"/>
      <c r="I39" s="158">
        <v>0.20999999999999999</v>
      </c>
      <c r="J39" s="157">
        <f>0</f>
        <v>0</v>
      </c>
      <c r="K39" s="32"/>
      <c r="L39" s="56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hidden="1" s="2" customFormat="1" ht="14.4" customHeight="1">
      <c r="A40" s="32"/>
      <c r="B40" s="38"/>
      <c r="C40" s="32"/>
      <c r="D40" s="32"/>
      <c r="E40" s="144" t="s">
        <v>38</v>
      </c>
      <c r="F40" s="157">
        <f>ROUND((SUM(BH129:BH145)),  2)</f>
        <v>0</v>
      </c>
      <c r="G40" s="32"/>
      <c r="H40" s="32"/>
      <c r="I40" s="158">
        <v>0.12</v>
      </c>
      <c r="J40" s="157">
        <f>0</f>
        <v>0</v>
      </c>
      <c r="K40" s="32"/>
      <c r="L40" s="56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hidden="1" s="2" customFormat="1" ht="14.4" customHeight="1">
      <c r="A41" s="32"/>
      <c r="B41" s="38"/>
      <c r="C41" s="32"/>
      <c r="D41" s="32"/>
      <c r="E41" s="144" t="s">
        <v>39</v>
      </c>
      <c r="F41" s="157">
        <f>ROUND((SUM(BI129:BI145)),  2)</f>
        <v>0</v>
      </c>
      <c r="G41" s="32"/>
      <c r="H41" s="32"/>
      <c r="I41" s="158">
        <v>0</v>
      </c>
      <c r="J41" s="157">
        <f>0</f>
        <v>0</v>
      </c>
      <c r="K41" s="32"/>
      <c r="L41" s="56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="2" customFormat="1" ht="6.96" customHeight="1">
      <c r="A42" s="32"/>
      <c r="B42" s="38"/>
      <c r="C42" s="32"/>
      <c r="D42" s="32"/>
      <c r="E42" s="32"/>
      <c r="F42" s="32"/>
      <c r="G42" s="32"/>
      <c r="H42" s="32"/>
      <c r="I42" s="32"/>
      <c r="J42" s="32"/>
      <c r="K42" s="32"/>
      <c r="L42" s="56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="2" customFormat="1" ht="25.44" customHeight="1">
      <c r="A43" s="32"/>
      <c r="B43" s="38"/>
      <c r="C43" s="159"/>
      <c r="D43" s="160" t="s">
        <v>40</v>
      </c>
      <c r="E43" s="161"/>
      <c r="F43" s="161"/>
      <c r="G43" s="162" t="s">
        <v>41</v>
      </c>
      <c r="H43" s="163" t="s">
        <v>42</v>
      </c>
      <c r="I43" s="161"/>
      <c r="J43" s="164">
        <f>SUM(J34:J41)</f>
        <v>39411.870000000003</v>
      </c>
      <c r="K43" s="165"/>
      <c r="L43" s="56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  <row r="44" s="2" customFormat="1" ht="14.4" customHeight="1">
      <c r="A44" s="32"/>
      <c r="B44" s="38"/>
      <c r="C44" s="32"/>
      <c r="D44" s="32"/>
      <c r="E44" s="32"/>
      <c r="F44" s="32"/>
      <c r="G44" s="32"/>
      <c r="H44" s="32"/>
      <c r="I44" s="32"/>
      <c r="J44" s="32"/>
      <c r="K44" s="32"/>
      <c r="L44" s="56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56"/>
      <c r="D50" s="166" t="s">
        <v>43</v>
      </c>
      <c r="E50" s="167"/>
      <c r="F50" s="167"/>
      <c r="G50" s="166" t="s">
        <v>44</v>
      </c>
      <c r="H50" s="167"/>
      <c r="I50" s="167"/>
      <c r="J50" s="167"/>
      <c r="K50" s="167"/>
      <c r="L50" s="56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2"/>
      <c r="B61" s="38"/>
      <c r="C61" s="32"/>
      <c r="D61" s="168" t="s">
        <v>45</v>
      </c>
      <c r="E61" s="169"/>
      <c r="F61" s="170" t="s">
        <v>46</v>
      </c>
      <c r="G61" s="168" t="s">
        <v>45</v>
      </c>
      <c r="H61" s="169"/>
      <c r="I61" s="169"/>
      <c r="J61" s="171" t="s">
        <v>46</v>
      </c>
      <c r="K61" s="169"/>
      <c r="L61" s="56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2"/>
      <c r="B65" s="38"/>
      <c r="C65" s="32"/>
      <c r="D65" s="166" t="s">
        <v>47</v>
      </c>
      <c r="E65" s="172"/>
      <c r="F65" s="172"/>
      <c r="G65" s="166" t="s">
        <v>48</v>
      </c>
      <c r="H65" s="172"/>
      <c r="I65" s="172"/>
      <c r="J65" s="172"/>
      <c r="K65" s="172"/>
      <c r="L65" s="56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2"/>
      <c r="B76" s="38"/>
      <c r="C76" s="32"/>
      <c r="D76" s="168" t="s">
        <v>45</v>
      </c>
      <c r="E76" s="169"/>
      <c r="F76" s="170" t="s">
        <v>46</v>
      </c>
      <c r="G76" s="168" t="s">
        <v>45</v>
      </c>
      <c r="H76" s="169"/>
      <c r="I76" s="169"/>
      <c r="J76" s="171" t="s">
        <v>46</v>
      </c>
      <c r="K76" s="169"/>
      <c r="L76" s="56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="2" customFormat="1" ht="14.4" customHeight="1">
      <c r="A77" s="32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56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hidden="1" s="2" customFormat="1" ht="6.96" customHeight="1">
      <c r="A81" s="32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56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hidden="1" s="2" customFormat="1" ht="24.96" customHeight="1">
      <c r="A82" s="32"/>
      <c r="B82" s="33"/>
      <c r="C82" s="23" t="s">
        <v>102</v>
      </c>
      <c r="D82" s="34"/>
      <c r="E82" s="34"/>
      <c r="F82" s="34"/>
      <c r="G82" s="34"/>
      <c r="H82" s="34"/>
      <c r="I82" s="34"/>
      <c r="J82" s="34"/>
      <c r="K82" s="34"/>
      <c r="L82" s="56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hidden="1" s="2" customFormat="1" ht="6.96" customHeight="1">
      <c r="A83" s="32"/>
      <c r="B83" s="33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hidden="1" s="2" customFormat="1" ht="12" customHeight="1">
      <c r="A84" s="32"/>
      <c r="B84" s="33"/>
      <c r="C84" s="29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hidden="1" s="2" customFormat="1" ht="16.5" customHeight="1">
      <c r="A85" s="32"/>
      <c r="B85" s="33"/>
      <c r="C85" s="34"/>
      <c r="D85" s="34"/>
      <c r="E85" s="177" t="str">
        <f>E7</f>
        <v>2206 - Rekonstrukce objektu 765 (zadání)</v>
      </c>
      <c r="F85" s="29"/>
      <c r="G85" s="29"/>
      <c r="H85" s="29"/>
      <c r="I85" s="34"/>
      <c r="J85" s="34"/>
      <c r="K85" s="34"/>
      <c r="L85" s="56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hidden="1" s="1" customFormat="1" ht="12" customHeight="1">
      <c r="B86" s="21"/>
      <c r="C86" s="29" t="s">
        <v>96</v>
      </c>
      <c r="D86" s="22"/>
      <c r="E86" s="22"/>
      <c r="F86" s="22"/>
      <c r="G86" s="22"/>
      <c r="H86" s="22"/>
      <c r="I86" s="22"/>
      <c r="J86" s="22"/>
      <c r="K86" s="22"/>
      <c r="L86" s="20"/>
    </row>
    <row r="87" hidden="1" s="1" customFormat="1" ht="16.5" customHeight="1">
      <c r="B87" s="21"/>
      <c r="C87" s="22"/>
      <c r="D87" s="22"/>
      <c r="E87" s="177" t="s">
        <v>97</v>
      </c>
      <c r="F87" s="22"/>
      <c r="G87" s="22"/>
      <c r="H87" s="22"/>
      <c r="I87" s="22"/>
      <c r="J87" s="22"/>
      <c r="K87" s="22"/>
      <c r="L87" s="20"/>
    </row>
    <row r="88" hidden="1" s="1" customFormat="1" ht="12" customHeight="1">
      <c r="B88" s="21"/>
      <c r="C88" s="29" t="s">
        <v>98</v>
      </c>
      <c r="D88" s="22"/>
      <c r="E88" s="22"/>
      <c r="F88" s="22"/>
      <c r="G88" s="22"/>
      <c r="H88" s="22"/>
      <c r="I88" s="22"/>
      <c r="J88" s="22"/>
      <c r="K88" s="22"/>
      <c r="L88" s="20"/>
    </row>
    <row r="89" hidden="1" s="2" customFormat="1" ht="16.5" customHeight="1">
      <c r="A89" s="32"/>
      <c r="B89" s="33"/>
      <c r="C89" s="34"/>
      <c r="D89" s="34"/>
      <c r="E89" s="178" t="s">
        <v>99</v>
      </c>
      <c r="F89" s="34"/>
      <c r="G89" s="34"/>
      <c r="H89" s="34"/>
      <c r="I89" s="34"/>
      <c r="J89" s="34"/>
      <c r="K89" s="34"/>
      <c r="L89" s="56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hidden="1" s="2" customFormat="1" ht="12" customHeight="1">
      <c r="A90" s="32"/>
      <c r="B90" s="33"/>
      <c r="C90" s="29" t="s">
        <v>100</v>
      </c>
      <c r="D90" s="34"/>
      <c r="E90" s="34"/>
      <c r="F90" s="34"/>
      <c r="G90" s="34"/>
      <c r="H90" s="34"/>
      <c r="I90" s="34"/>
      <c r="J90" s="34"/>
      <c r="K90" s="34"/>
      <c r="L90" s="56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hidden="1" s="2" customFormat="1" ht="16.5" customHeight="1">
      <c r="A91" s="32"/>
      <c r="B91" s="33"/>
      <c r="C91" s="34"/>
      <c r="D91" s="34"/>
      <c r="E91" s="69" t="str">
        <f>E13</f>
        <v>b - Oprava schodiště</v>
      </c>
      <c r="F91" s="34"/>
      <c r="G91" s="34"/>
      <c r="H91" s="34"/>
      <c r="I91" s="34"/>
      <c r="J91" s="34"/>
      <c r="K91" s="34"/>
      <c r="L91" s="56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hidden="1" s="2" customFormat="1" ht="6.96" customHeight="1">
      <c r="A92" s="32"/>
      <c r="B92" s="33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hidden="1" s="2" customFormat="1" ht="12" customHeight="1">
      <c r="A93" s="32"/>
      <c r="B93" s="33"/>
      <c r="C93" s="29" t="s">
        <v>18</v>
      </c>
      <c r="D93" s="34"/>
      <c r="E93" s="34"/>
      <c r="F93" s="26" t="str">
        <f>F16</f>
        <v xml:space="preserve"> </v>
      </c>
      <c r="G93" s="34"/>
      <c r="H93" s="34"/>
      <c r="I93" s="29" t="s">
        <v>20</v>
      </c>
      <c r="J93" s="72" t="str">
        <f>IF(J16="","",J16)</f>
        <v>26. 8. 2025</v>
      </c>
      <c r="K93" s="34"/>
      <c r="L93" s="56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hidden="1" s="2" customFormat="1" ht="6.96" customHeight="1">
      <c r="A94" s="32"/>
      <c r="B94" s="33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hidden="1" s="2" customFormat="1" ht="15.15" customHeight="1">
      <c r="A95" s="32"/>
      <c r="B95" s="33"/>
      <c r="C95" s="29" t="s">
        <v>22</v>
      </c>
      <c r="D95" s="34"/>
      <c r="E95" s="34"/>
      <c r="F95" s="26" t="str">
        <f>E19</f>
        <v xml:space="preserve"> </v>
      </c>
      <c r="G95" s="34"/>
      <c r="H95" s="34"/>
      <c r="I95" s="29" t="s">
        <v>26</v>
      </c>
      <c r="J95" s="30" t="str">
        <f>E25</f>
        <v xml:space="preserve"> </v>
      </c>
      <c r="K95" s="34"/>
      <c r="L95" s="56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hidden="1" s="2" customFormat="1" ht="15.15" customHeight="1">
      <c r="A96" s="32"/>
      <c r="B96" s="33"/>
      <c r="C96" s="29" t="s">
        <v>25</v>
      </c>
      <c r="D96" s="34"/>
      <c r="E96" s="34"/>
      <c r="F96" s="26" t="str">
        <f>IF(E22="","",E22)</f>
        <v xml:space="preserve"> </v>
      </c>
      <c r="G96" s="34"/>
      <c r="H96" s="34"/>
      <c r="I96" s="29" t="s">
        <v>28</v>
      </c>
      <c r="J96" s="30" t="str">
        <f>E28</f>
        <v xml:space="preserve"> </v>
      </c>
      <c r="K96" s="34"/>
      <c r="L96" s="56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hidden="1" s="2" customFormat="1" ht="10.32" customHeight="1">
      <c r="A97" s="32"/>
      <c r="B97" s="33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hidden="1" s="2" customFormat="1" ht="29.28" customHeight="1">
      <c r="A98" s="32"/>
      <c r="B98" s="33"/>
      <c r="C98" s="179" t="s">
        <v>103</v>
      </c>
      <c r="D98" s="180"/>
      <c r="E98" s="180"/>
      <c r="F98" s="180"/>
      <c r="G98" s="180"/>
      <c r="H98" s="180"/>
      <c r="I98" s="180"/>
      <c r="J98" s="181" t="s">
        <v>104</v>
      </c>
      <c r="K98" s="180"/>
      <c r="L98" s="56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99" hidden="1" s="2" customFormat="1" ht="10.32" customHeight="1">
      <c r="A99" s="32"/>
      <c r="B99" s="33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hidden="1" s="2" customFormat="1" ht="22.8" customHeight="1">
      <c r="A100" s="32"/>
      <c r="B100" s="33"/>
      <c r="C100" s="182" t="s">
        <v>105</v>
      </c>
      <c r="D100" s="34"/>
      <c r="E100" s="34"/>
      <c r="F100" s="34"/>
      <c r="G100" s="34"/>
      <c r="H100" s="34"/>
      <c r="I100" s="34"/>
      <c r="J100" s="103">
        <f>J129</f>
        <v>32571.790000000001</v>
      </c>
      <c r="K100" s="34"/>
      <c r="L100" s="56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U100" s="17" t="s">
        <v>106</v>
      </c>
    </row>
    <row r="101" hidden="1" s="9" customFormat="1" ht="24.96" customHeight="1">
      <c r="A101" s="9"/>
      <c r="B101" s="183"/>
      <c r="C101" s="184"/>
      <c r="D101" s="185" t="s">
        <v>107</v>
      </c>
      <c r="E101" s="186"/>
      <c r="F101" s="186"/>
      <c r="G101" s="186"/>
      <c r="H101" s="186"/>
      <c r="I101" s="186"/>
      <c r="J101" s="187">
        <f>J130</f>
        <v>20541.790000000001</v>
      </c>
      <c r="K101" s="184"/>
      <c r="L101" s="188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189"/>
      <c r="C102" s="125"/>
      <c r="D102" s="190" t="s">
        <v>170</v>
      </c>
      <c r="E102" s="191"/>
      <c r="F102" s="191"/>
      <c r="G102" s="191"/>
      <c r="H102" s="191"/>
      <c r="I102" s="191"/>
      <c r="J102" s="192">
        <f>J131</f>
        <v>13946.58</v>
      </c>
      <c r="K102" s="125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9"/>
      <c r="C103" s="125"/>
      <c r="D103" s="190" t="s">
        <v>109</v>
      </c>
      <c r="E103" s="191"/>
      <c r="F103" s="191"/>
      <c r="G103" s="191"/>
      <c r="H103" s="191"/>
      <c r="I103" s="191"/>
      <c r="J103" s="192">
        <f>J134</f>
        <v>5546.0699999999997</v>
      </c>
      <c r="K103" s="125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9"/>
      <c r="C104" s="125"/>
      <c r="D104" s="190" t="s">
        <v>171</v>
      </c>
      <c r="E104" s="191"/>
      <c r="F104" s="191"/>
      <c r="G104" s="191"/>
      <c r="H104" s="191"/>
      <c r="I104" s="191"/>
      <c r="J104" s="192">
        <f>J139</f>
        <v>1049.1400000000001</v>
      </c>
      <c r="K104" s="125"/>
      <c r="L104" s="19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9" customFormat="1" ht="24.96" customHeight="1">
      <c r="A105" s="9"/>
      <c r="B105" s="183"/>
      <c r="C105" s="184"/>
      <c r="D105" s="185" t="s">
        <v>172</v>
      </c>
      <c r="E105" s="186"/>
      <c r="F105" s="186"/>
      <c r="G105" s="186"/>
      <c r="H105" s="186"/>
      <c r="I105" s="186"/>
      <c r="J105" s="187">
        <f>J141</f>
        <v>12030</v>
      </c>
      <c r="K105" s="184"/>
      <c r="L105" s="188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2" customFormat="1" ht="21.84" customHeight="1">
      <c r="A106" s="32"/>
      <c r="B106" s="33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hidden="1" s="2" customFormat="1" ht="6.96" customHeight="1">
      <c r="A107" s="32"/>
      <c r="B107" s="59"/>
      <c r="C107" s="60"/>
      <c r="D107" s="60"/>
      <c r="E107" s="60"/>
      <c r="F107" s="60"/>
      <c r="G107" s="60"/>
      <c r="H107" s="60"/>
      <c r="I107" s="60"/>
      <c r="J107" s="60"/>
      <c r="K107" s="60"/>
      <c r="L107" s="56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hidden="1"/>
    <row r="109" hidden="1"/>
    <row r="110" hidden="1"/>
    <row r="111" s="2" customFormat="1" ht="6.96" customHeight="1">
      <c r="A111" s="32"/>
      <c r="B111" s="61"/>
      <c r="C111" s="62"/>
      <c r="D111" s="62"/>
      <c r="E111" s="62"/>
      <c r="F111" s="62"/>
      <c r="G111" s="62"/>
      <c r="H111" s="62"/>
      <c r="I111" s="62"/>
      <c r="J111" s="62"/>
      <c r="K111" s="62"/>
      <c r="L111" s="56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="2" customFormat="1" ht="24.96" customHeight="1">
      <c r="A112" s="32"/>
      <c r="B112" s="33"/>
      <c r="C112" s="23" t="s">
        <v>112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="2" customFormat="1" ht="6.96" customHeight="1">
      <c r="A113" s="32"/>
      <c r="B113" s="33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="2" customFormat="1" ht="12" customHeight="1">
      <c r="A114" s="32"/>
      <c r="B114" s="33"/>
      <c r="C114" s="29" t="s">
        <v>14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="2" customFormat="1" ht="16.5" customHeight="1">
      <c r="A115" s="32"/>
      <c r="B115" s="33"/>
      <c r="C115" s="34"/>
      <c r="D115" s="34"/>
      <c r="E115" s="177" t="str">
        <f>E7</f>
        <v>2206 - Rekonstrukce objektu 765 (zadání)</v>
      </c>
      <c r="F115" s="29"/>
      <c r="G115" s="29"/>
      <c r="H115" s="29"/>
      <c r="I115" s="34"/>
      <c r="J115" s="34"/>
      <c r="K115" s="34"/>
      <c r="L115" s="56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="1" customFormat="1" ht="12" customHeight="1">
      <c r="B116" s="21"/>
      <c r="C116" s="29" t="s">
        <v>96</v>
      </c>
      <c r="D116" s="22"/>
      <c r="E116" s="22"/>
      <c r="F116" s="22"/>
      <c r="G116" s="22"/>
      <c r="H116" s="22"/>
      <c r="I116" s="22"/>
      <c r="J116" s="22"/>
      <c r="K116" s="22"/>
      <c r="L116" s="20"/>
    </row>
    <row r="117" s="1" customFormat="1" ht="16.5" customHeight="1">
      <c r="B117" s="21"/>
      <c r="C117" s="22"/>
      <c r="D117" s="22"/>
      <c r="E117" s="177" t="s">
        <v>97</v>
      </c>
      <c r="F117" s="22"/>
      <c r="G117" s="22"/>
      <c r="H117" s="22"/>
      <c r="I117" s="22"/>
      <c r="J117" s="22"/>
      <c r="K117" s="22"/>
      <c r="L117" s="20"/>
    </row>
    <row r="118" s="1" customFormat="1" ht="12" customHeight="1">
      <c r="B118" s="21"/>
      <c r="C118" s="29" t="s">
        <v>98</v>
      </c>
      <c r="D118" s="22"/>
      <c r="E118" s="22"/>
      <c r="F118" s="22"/>
      <c r="G118" s="22"/>
      <c r="H118" s="22"/>
      <c r="I118" s="22"/>
      <c r="J118" s="22"/>
      <c r="K118" s="22"/>
      <c r="L118" s="20"/>
    </row>
    <row r="119" s="2" customFormat="1" ht="16.5" customHeight="1">
      <c r="A119" s="32"/>
      <c r="B119" s="33"/>
      <c r="C119" s="34"/>
      <c r="D119" s="34"/>
      <c r="E119" s="178" t="s">
        <v>99</v>
      </c>
      <c r="F119" s="34"/>
      <c r="G119" s="34"/>
      <c r="H119" s="34"/>
      <c r="I119" s="34"/>
      <c r="J119" s="34"/>
      <c r="K119" s="34"/>
      <c r="L119" s="56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="2" customFormat="1" ht="12" customHeight="1">
      <c r="A120" s="32"/>
      <c r="B120" s="33"/>
      <c r="C120" s="29" t="s">
        <v>100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="2" customFormat="1" ht="16.5" customHeight="1">
      <c r="A121" s="32"/>
      <c r="B121" s="33"/>
      <c r="C121" s="34"/>
      <c r="D121" s="34"/>
      <c r="E121" s="69" t="str">
        <f>E13</f>
        <v>b - Oprava schodiště</v>
      </c>
      <c r="F121" s="34"/>
      <c r="G121" s="34"/>
      <c r="H121" s="34"/>
      <c r="I121" s="34"/>
      <c r="J121" s="34"/>
      <c r="K121" s="34"/>
      <c r="L121" s="56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="2" customFormat="1" ht="6.96" customHeight="1">
      <c r="A122" s="32"/>
      <c r="B122" s="33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="2" customFormat="1" ht="12" customHeight="1">
      <c r="A123" s="32"/>
      <c r="B123" s="33"/>
      <c r="C123" s="29" t="s">
        <v>18</v>
      </c>
      <c r="D123" s="34"/>
      <c r="E123" s="34"/>
      <c r="F123" s="26" t="str">
        <f>F16</f>
        <v xml:space="preserve"> </v>
      </c>
      <c r="G123" s="34"/>
      <c r="H123" s="34"/>
      <c r="I123" s="29" t="s">
        <v>20</v>
      </c>
      <c r="J123" s="72" t="str">
        <f>IF(J16="","",J16)</f>
        <v>26. 8. 2025</v>
      </c>
      <c r="K123" s="34"/>
      <c r="L123" s="56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="2" customFormat="1" ht="6.96" customHeight="1">
      <c r="A124" s="32"/>
      <c r="B124" s="33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="2" customFormat="1" ht="15.15" customHeight="1">
      <c r="A125" s="32"/>
      <c r="B125" s="33"/>
      <c r="C125" s="29" t="s">
        <v>22</v>
      </c>
      <c r="D125" s="34"/>
      <c r="E125" s="34"/>
      <c r="F125" s="26" t="str">
        <f>E19</f>
        <v xml:space="preserve"> </v>
      </c>
      <c r="G125" s="34"/>
      <c r="H125" s="34"/>
      <c r="I125" s="29" t="s">
        <v>26</v>
      </c>
      <c r="J125" s="30" t="str">
        <f>E25</f>
        <v xml:space="preserve"> </v>
      </c>
      <c r="K125" s="34"/>
      <c r="L125" s="56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="2" customFormat="1" ht="15.15" customHeight="1">
      <c r="A126" s="32"/>
      <c r="B126" s="33"/>
      <c r="C126" s="29" t="s">
        <v>25</v>
      </c>
      <c r="D126" s="34"/>
      <c r="E126" s="34"/>
      <c r="F126" s="26" t="str">
        <f>IF(E22="","",E22)</f>
        <v xml:space="preserve"> </v>
      </c>
      <c r="G126" s="34"/>
      <c r="H126" s="34"/>
      <c r="I126" s="29" t="s">
        <v>28</v>
      </c>
      <c r="J126" s="30" t="str">
        <f>E28</f>
        <v xml:space="preserve"> </v>
      </c>
      <c r="K126" s="34"/>
      <c r="L126" s="56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="2" customFormat="1" ht="10.32" customHeight="1">
      <c r="A127" s="32"/>
      <c r="B127" s="33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="11" customFormat="1" ht="29.28" customHeight="1">
      <c r="A128" s="194"/>
      <c r="B128" s="195"/>
      <c r="C128" s="196" t="s">
        <v>113</v>
      </c>
      <c r="D128" s="197" t="s">
        <v>55</v>
      </c>
      <c r="E128" s="197" t="s">
        <v>51</v>
      </c>
      <c r="F128" s="197" t="s">
        <v>52</v>
      </c>
      <c r="G128" s="197" t="s">
        <v>114</v>
      </c>
      <c r="H128" s="197" t="s">
        <v>115</v>
      </c>
      <c r="I128" s="197" t="s">
        <v>116</v>
      </c>
      <c r="J128" s="197" t="s">
        <v>104</v>
      </c>
      <c r="K128" s="198" t="s">
        <v>117</v>
      </c>
      <c r="L128" s="199"/>
      <c r="M128" s="93" t="s">
        <v>1</v>
      </c>
      <c r="N128" s="94" t="s">
        <v>34</v>
      </c>
      <c r="O128" s="94" t="s">
        <v>118</v>
      </c>
      <c r="P128" s="94" t="s">
        <v>119</v>
      </c>
      <c r="Q128" s="94" t="s">
        <v>120</v>
      </c>
      <c r="R128" s="94" t="s">
        <v>121</v>
      </c>
      <c r="S128" s="94" t="s">
        <v>122</v>
      </c>
      <c r="T128" s="95" t="s">
        <v>123</v>
      </c>
      <c r="U128" s="194"/>
      <c r="V128" s="194"/>
      <c r="W128" s="194"/>
      <c r="X128" s="194"/>
      <c r="Y128" s="194"/>
      <c r="Z128" s="194"/>
      <c r="AA128" s="194"/>
      <c r="AB128" s="194"/>
      <c r="AC128" s="194"/>
      <c r="AD128" s="194"/>
      <c r="AE128" s="194"/>
    </row>
    <row r="129" s="2" customFormat="1" ht="22.8" customHeight="1">
      <c r="A129" s="32"/>
      <c r="B129" s="33"/>
      <c r="C129" s="100" t="s">
        <v>124</v>
      </c>
      <c r="D129" s="34"/>
      <c r="E129" s="34"/>
      <c r="F129" s="34"/>
      <c r="G129" s="34"/>
      <c r="H129" s="34"/>
      <c r="I129" s="34"/>
      <c r="J129" s="200">
        <f>BK129</f>
        <v>32571.790000000001</v>
      </c>
      <c r="K129" s="34"/>
      <c r="L129" s="38"/>
      <c r="M129" s="96"/>
      <c r="N129" s="201"/>
      <c r="O129" s="97"/>
      <c r="P129" s="202">
        <f>P130+P141</f>
        <v>36.342435999999999</v>
      </c>
      <c r="Q129" s="97"/>
      <c r="R129" s="202">
        <f>R130+R141</f>
        <v>2.4277537599999999</v>
      </c>
      <c r="S129" s="97"/>
      <c r="T129" s="203">
        <f>T130+T141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T129" s="17" t="s">
        <v>69</v>
      </c>
      <c r="AU129" s="17" t="s">
        <v>106</v>
      </c>
      <c r="BK129" s="204">
        <f>BK130+BK141</f>
        <v>32571.790000000001</v>
      </c>
    </row>
    <row r="130" s="12" customFormat="1" ht="25.92" customHeight="1">
      <c r="A130" s="12"/>
      <c r="B130" s="205"/>
      <c r="C130" s="206"/>
      <c r="D130" s="207" t="s">
        <v>69</v>
      </c>
      <c r="E130" s="208" t="s">
        <v>125</v>
      </c>
      <c r="F130" s="208" t="s">
        <v>126</v>
      </c>
      <c r="G130" s="206"/>
      <c r="H130" s="206"/>
      <c r="I130" s="206"/>
      <c r="J130" s="209">
        <f>BK130</f>
        <v>20541.790000000001</v>
      </c>
      <c r="K130" s="206"/>
      <c r="L130" s="210"/>
      <c r="M130" s="211"/>
      <c r="N130" s="212"/>
      <c r="O130" s="212"/>
      <c r="P130" s="213">
        <f>P131+P134+P139</f>
        <v>6.3424360000000011</v>
      </c>
      <c r="Q130" s="212"/>
      <c r="R130" s="213">
        <f>R131+R134+R139</f>
        <v>2.4277537599999999</v>
      </c>
      <c r="S130" s="212"/>
      <c r="T130" s="214">
        <f>T131+T134+T139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5" t="s">
        <v>77</v>
      </c>
      <c r="AT130" s="216" t="s">
        <v>69</v>
      </c>
      <c r="AU130" s="216" t="s">
        <v>70</v>
      </c>
      <c r="AY130" s="215" t="s">
        <v>127</v>
      </c>
      <c r="BK130" s="217">
        <f>BK131+BK134+BK139</f>
        <v>20541.790000000001</v>
      </c>
    </row>
    <row r="131" s="12" customFormat="1" ht="22.8" customHeight="1">
      <c r="A131" s="12"/>
      <c r="B131" s="205"/>
      <c r="C131" s="206"/>
      <c r="D131" s="207" t="s">
        <v>69</v>
      </c>
      <c r="E131" s="218" t="s">
        <v>87</v>
      </c>
      <c r="F131" s="218" t="s">
        <v>173</v>
      </c>
      <c r="G131" s="206"/>
      <c r="H131" s="206"/>
      <c r="I131" s="206"/>
      <c r="J131" s="219">
        <f>BK131</f>
        <v>13946.58</v>
      </c>
      <c r="K131" s="206"/>
      <c r="L131" s="210"/>
      <c r="M131" s="211"/>
      <c r="N131" s="212"/>
      <c r="O131" s="212"/>
      <c r="P131" s="213">
        <f>SUM(P132:P133)</f>
        <v>0.96006799999999992</v>
      </c>
      <c r="Q131" s="212"/>
      <c r="R131" s="213">
        <f>SUM(R132:R133)</f>
        <v>0.86342775999999988</v>
      </c>
      <c r="S131" s="212"/>
      <c r="T131" s="214">
        <f>SUM(T132:T133)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5" t="s">
        <v>77</v>
      </c>
      <c r="AT131" s="216" t="s">
        <v>69</v>
      </c>
      <c r="AU131" s="216" t="s">
        <v>77</v>
      </c>
      <c r="AY131" s="215" t="s">
        <v>127</v>
      </c>
      <c r="BK131" s="217">
        <f>SUM(BK132:BK133)</f>
        <v>13946.58</v>
      </c>
    </row>
    <row r="132" s="2" customFormat="1" ht="37.8" customHeight="1">
      <c r="A132" s="32"/>
      <c r="B132" s="33"/>
      <c r="C132" s="220" t="s">
        <v>77</v>
      </c>
      <c r="D132" s="220" t="s">
        <v>129</v>
      </c>
      <c r="E132" s="221" t="s">
        <v>174</v>
      </c>
      <c r="F132" s="222" t="s">
        <v>175</v>
      </c>
      <c r="G132" s="223" t="s">
        <v>176</v>
      </c>
      <c r="H132" s="224">
        <v>1</v>
      </c>
      <c r="I132" s="225">
        <v>12500</v>
      </c>
      <c r="J132" s="225">
        <f>ROUND(I132*H132,2)</f>
        <v>12500</v>
      </c>
      <c r="K132" s="222" t="s">
        <v>1</v>
      </c>
      <c r="L132" s="38"/>
      <c r="M132" s="226" t="s">
        <v>1</v>
      </c>
      <c r="N132" s="227" t="s">
        <v>35</v>
      </c>
      <c r="O132" s="228">
        <v>0.52700000000000002</v>
      </c>
      <c r="P132" s="228">
        <f>O132*H132</f>
        <v>0.52700000000000002</v>
      </c>
      <c r="Q132" s="228">
        <v>0.10786</v>
      </c>
      <c r="R132" s="228">
        <f>Q132*H132</f>
        <v>0.10786</v>
      </c>
      <c r="S132" s="228">
        <v>0</v>
      </c>
      <c r="T132" s="229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230" t="s">
        <v>134</v>
      </c>
      <c r="AT132" s="230" t="s">
        <v>129</v>
      </c>
      <c r="AU132" s="230" t="s">
        <v>79</v>
      </c>
      <c r="AY132" s="17" t="s">
        <v>127</v>
      </c>
      <c r="BE132" s="231">
        <f>IF(N132="základní",J132,0)</f>
        <v>12500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17" t="s">
        <v>77</v>
      </c>
      <c r="BK132" s="231">
        <f>ROUND(I132*H132,2)</f>
        <v>12500</v>
      </c>
      <c r="BL132" s="17" t="s">
        <v>134</v>
      </c>
      <c r="BM132" s="230" t="s">
        <v>177</v>
      </c>
    </row>
    <row r="133" s="2" customFormat="1" ht="16.5" customHeight="1">
      <c r="A133" s="32"/>
      <c r="B133" s="33"/>
      <c r="C133" s="220" t="s">
        <v>79</v>
      </c>
      <c r="D133" s="220" t="s">
        <v>129</v>
      </c>
      <c r="E133" s="221" t="s">
        <v>178</v>
      </c>
      <c r="F133" s="222" t="s">
        <v>179</v>
      </c>
      <c r="G133" s="223" t="s">
        <v>132</v>
      </c>
      <c r="H133" s="224">
        <v>0.30199999999999999</v>
      </c>
      <c r="I133" s="225">
        <v>4790</v>
      </c>
      <c r="J133" s="225">
        <f>ROUND(I133*H133,2)</f>
        <v>1446.5799999999999</v>
      </c>
      <c r="K133" s="222" t="s">
        <v>133</v>
      </c>
      <c r="L133" s="38"/>
      <c r="M133" s="226" t="s">
        <v>1</v>
      </c>
      <c r="N133" s="227" t="s">
        <v>35</v>
      </c>
      <c r="O133" s="228">
        <v>1.4339999999999999</v>
      </c>
      <c r="P133" s="228">
        <f>O133*H133</f>
        <v>0.43306799999999995</v>
      </c>
      <c r="Q133" s="228">
        <v>2.5018799999999999</v>
      </c>
      <c r="R133" s="228">
        <f>Q133*H133</f>
        <v>0.75556775999999992</v>
      </c>
      <c r="S133" s="228">
        <v>0</v>
      </c>
      <c r="T133" s="229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230" t="s">
        <v>134</v>
      </c>
      <c r="AT133" s="230" t="s">
        <v>129</v>
      </c>
      <c r="AU133" s="230" t="s">
        <v>79</v>
      </c>
      <c r="AY133" s="17" t="s">
        <v>127</v>
      </c>
      <c r="BE133" s="231">
        <f>IF(N133="základní",J133,0)</f>
        <v>1446.5799999999999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7" t="s">
        <v>77</v>
      </c>
      <c r="BK133" s="231">
        <f>ROUND(I133*H133,2)</f>
        <v>1446.5799999999999</v>
      </c>
      <c r="BL133" s="17" t="s">
        <v>134</v>
      </c>
      <c r="BM133" s="230" t="s">
        <v>180</v>
      </c>
    </row>
    <row r="134" s="12" customFormat="1" ht="22.8" customHeight="1">
      <c r="A134" s="12"/>
      <c r="B134" s="205"/>
      <c r="C134" s="206"/>
      <c r="D134" s="207" t="s">
        <v>69</v>
      </c>
      <c r="E134" s="218" t="s">
        <v>153</v>
      </c>
      <c r="F134" s="218" t="s">
        <v>154</v>
      </c>
      <c r="G134" s="206"/>
      <c r="H134" s="206"/>
      <c r="I134" s="206"/>
      <c r="J134" s="219">
        <f>BK134</f>
        <v>5546.0699999999997</v>
      </c>
      <c r="K134" s="206"/>
      <c r="L134" s="210"/>
      <c r="M134" s="211"/>
      <c r="N134" s="212"/>
      <c r="O134" s="212"/>
      <c r="P134" s="213">
        <f>SUM(P135:P138)</f>
        <v>3.3040000000000007</v>
      </c>
      <c r="Q134" s="212"/>
      <c r="R134" s="213">
        <f>SUM(R135:R138)</f>
        <v>1.5643259999999999</v>
      </c>
      <c r="S134" s="212"/>
      <c r="T134" s="214">
        <f>SUM(T135:T138)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15" t="s">
        <v>77</v>
      </c>
      <c r="AT134" s="216" t="s">
        <v>69</v>
      </c>
      <c r="AU134" s="216" t="s">
        <v>77</v>
      </c>
      <c r="AY134" s="215" t="s">
        <v>127</v>
      </c>
      <c r="BK134" s="217">
        <f>SUM(BK135:BK138)</f>
        <v>5546.0699999999997</v>
      </c>
    </row>
    <row r="135" s="2" customFormat="1" ht="78" customHeight="1">
      <c r="A135" s="32"/>
      <c r="B135" s="33"/>
      <c r="C135" s="220" t="s">
        <v>87</v>
      </c>
      <c r="D135" s="220" t="s">
        <v>129</v>
      </c>
      <c r="E135" s="221" t="s">
        <v>181</v>
      </c>
      <c r="F135" s="222" t="s">
        <v>182</v>
      </c>
      <c r="G135" s="223" t="s">
        <v>138</v>
      </c>
      <c r="H135" s="224">
        <v>5.9000000000000004</v>
      </c>
      <c r="I135" s="225">
        <v>390.38999999999999</v>
      </c>
      <c r="J135" s="225">
        <f>ROUND(I135*H135,2)</f>
        <v>2303.3000000000002</v>
      </c>
      <c r="K135" s="222" t="s">
        <v>1</v>
      </c>
      <c r="L135" s="38"/>
      <c r="M135" s="226" t="s">
        <v>1</v>
      </c>
      <c r="N135" s="227" t="s">
        <v>35</v>
      </c>
      <c r="O135" s="228">
        <v>0.56000000000000005</v>
      </c>
      <c r="P135" s="228">
        <f>O135*H135</f>
        <v>3.3040000000000007</v>
      </c>
      <c r="Q135" s="228">
        <v>0.11162</v>
      </c>
      <c r="R135" s="228">
        <f>Q135*H135</f>
        <v>0.65855799999999998</v>
      </c>
      <c r="S135" s="228">
        <v>0</v>
      </c>
      <c r="T135" s="229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230" t="s">
        <v>134</v>
      </c>
      <c r="AT135" s="230" t="s">
        <v>129</v>
      </c>
      <c r="AU135" s="230" t="s">
        <v>79</v>
      </c>
      <c r="AY135" s="17" t="s">
        <v>127</v>
      </c>
      <c r="BE135" s="231">
        <f>IF(N135="základní",J135,0)</f>
        <v>2303.3000000000002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7" t="s">
        <v>77</v>
      </c>
      <c r="BK135" s="231">
        <f>ROUND(I135*H135,2)</f>
        <v>2303.3000000000002</v>
      </c>
      <c r="BL135" s="17" t="s">
        <v>134</v>
      </c>
      <c r="BM135" s="230" t="s">
        <v>183</v>
      </c>
    </row>
    <row r="136" s="2" customFormat="1" ht="16.5" customHeight="1">
      <c r="A136" s="32"/>
      <c r="B136" s="33"/>
      <c r="C136" s="260" t="s">
        <v>134</v>
      </c>
      <c r="D136" s="260" t="s">
        <v>184</v>
      </c>
      <c r="E136" s="261" t="s">
        <v>185</v>
      </c>
      <c r="F136" s="262" t="s">
        <v>186</v>
      </c>
      <c r="G136" s="263" t="s">
        <v>138</v>
      </c>
      <c r="H136" s="264">
        <v>5.9589999999999996</v>
      </c>
      <c r="I136" s="265">
        <v>544.17999999999995</v>
      </c>
      <c r="J136" s="265">
        <f>ROUND(I136*H136,2)</f>
        <v>3242.77</v>
      </c>
      <c r="K136" s="262" t="s">
        <v>1</v>
      </c>
      <c r="L136" s="266"/>
      <c r="M136" s="267" t="s">
        <v>1</v>
      </c>
      <c r="N136" s="268" t="s">
        <v>35</v>
      </c>
      <c r="O136" s="228">
        <v>0</v>
      </c>
      <c r="P136" s="228">
        <f>O136*H136</f>
        <v>0</v>
      </c>
      <c r="Q136" s="228">
        <v>0.152</v>
      </c>
      <c r="R136" s="228">
        <f>Q136*H136</f>
        <v>0.90576799999999991</v>
      </c>
      <c r="S136" s="228">
        <v>0</v>
      </c>
      <c r="T136" s="229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230" t="s">
        <v>187</v>
      </c>
      <c r="AT136" s="230" t="s">
        <v>184</v>
      </c>
      <c r="AU136" s="230" t="s">
        <v>79</v>
      </c>
      <c r="AY136" s="17" t="s">
        <v>127</v>
      </c>
      <c r="BE136" s="231">
        <f>IF(N136="základní",J136,0)</f>
        <v>3242.77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17" t="s">
        <v>77</v>
      </c>
      <c r="BK136" s="231">
        <f>ROUND(I136*H136,2)</f>
        <v>3242.77</v>
      </c>
      <c r="BL136" s="17" t="s">
        <v>134</v>
      </c>
      <c r="BM136" s="230" t="s">
        <v>188</v>
      </c>
    </row>
    <row r="137" s="13" customFormat="1">
      <c r="A137" s="13"/>
      <c r="B137" s="232"/>
      <c r="C137" s="233"/>
      <c r="D137" s="234" t="s">
        <v>140</v>
      </c>
      <c r="E137" s="235" t="s">
        <v>1</v>
      </c>
      <c r="F137" s="236" t="s">
        <v>189</v>
      </c>
      <c r="G137" s="233"/>
      <c r="H137" s="237">
        <v>5.9589999999999996</v>
      </c>
      <c r="I137" s="233"/>
      <c r="J137" s="233"/>
      <c r="K137" s="233"/>
      <c r="L137" s="238"/>
      <c r="M137" s="239"/>
      <c r="N137" s="240"/>
      <c r="O137" s="240"/>
      <c r="P137" s="240"/>
      <c r="Q137" s="240"/>
      <c r="R137" s="240"/>
      <c r="S137" s="240"/>
      <c r="T137" s="241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2" t="s">
        <v>140</v>
      </c>
      <c r="AU137" s="242" t="s">
        <v>79</v>
      </c>
      <c r="AV137" s="13" t="s">
        <v>79</v>
      </c>
      <c r="AW137" s="13" t="s">
        <v>27</v>
      </c>
      <c r="AX137" s="13" t="s">
        <v>70</v>
      </c>
      <c r="AY137" s="242" t="s">
        <v>127</v>
      </c>
    </row>
    <row r="138" s="14" customFormat="1">
      <c r="A138" s="14"/>
      <c r="B138" s="243"/>
      <c r="C138" s="244"/>
      <c r="D138" s="234" t="s">
        <v>140</v>
      </c>
      <c r="E138" s="245" t="s">
        <v>1</v>
      </c>
      <c r="F138" s="246" t="s">
        <v>142</v>
      </c>
      <c r="G138" s="244"/>
      <c r="H138" s="247">
        <v>5.9589999999999996</v>
      </c>
      <c r="I138" s="244"/>
      <c r="J138" s="244"/>
      <c r="K138" s="244"/>
      <c r="L138" s="248"/>
      <c r="M138" s="249"/>
      <c r="N138" s="250"/>
      <c r="O138" s="250"/>
      <c r="P138" s="250"/>
      <c r="Q138" s="250"/>
      <c r="R138" s="250"/>
      <c r="S138" s="250"/>
      <c r="T138" s="251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2" t="s">
        <v>140</v>
      </c>
      <c r="AU138" s="252" t="s">
        <v>79</v>
      </c>
      <c r="AV138" s="14" t="s">
        <v>134</v>
      </c>
      <c r="AW138" s="14" t="s">
        <v>27</v>
      </c>
      <c r="AX138" s="14" t="s">
        <v>77</v>
      </c>
      <c r="AY138" s="252" t="s">
        <v>127</v>
      </c>
    </row>
    <row r="139" s="12" customFormat="1" ht="22.8" customHeight="1">
      <c r="A139" s="12"/>
      <c r="B139" s="205"/>
      <c r="C139" s="206"/>
      <c r="D139" s="207" t="s">
        <v>69</v>
      </c>
      <c r="E139" s="218" t="s">
        <v>190</v>
      </c>
      <c r="F139" s="218" t="s">
        <v>191</v>
      </c>
      <c r="G139" s="206"/>
      <c r="H139" s="206"/>
      <c r="I139" s="206"/>
      <c r="J139" s="219">
        <f>BK139</f>
        <v>1049.1400000000001</v>
      </c>
      <c r="K139" s="206"/>
      <c r="L139" s="210"/>
      <c r="M139" s="211"/>
      <c r="N139" s="212"/>
      <c r="O139" s="212"/>
      <c r="P139" s="213">
        <f>P140</f>
        <v>2.0783679999999998</v>
      </c>
      <c r="Q139" s="212"/>
      <c r="R139" s="213">
        <f>R140</f>
        <v>0</v>
      </c>
      <c r="S139" s="212"/>
      <c r="T139" s="214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15" t="s">
        <v>77</v>
      </c>
      <c r="AT139" s="216" t="s">
        <v>69</v>
      </c>
      <c r="AU139" s="216" t="s">
        <v>77</v>
      </c>
      <c r="AY139" s="215" t="s">
        <v>127</v>
      </c>
      <c r="BK139" s="217">
        <f>BK140</f>
        <v>1049.1400000000001</v>
      </c>
    </row>
    <row r="140" s="2" customFormat="1" ht="55.5" customHeight="1">
      <c r="A140" s="32"/>
      <c r="B140" s="33"/>
      <c r="C140" s="220" t="s">
        <v>153</v>
      </c>
      <c r="D140" s="220" t="s">
        <v>129</v>
      </c>
      <c r="E140" s="221" t="s">
        <v>192</v>
      </c>
      <c r="F140" s="222" t="s">
        <v>193</v>
      </c>
      <c r="G140" s="223" t="s">
        <v>148</v>
      </c>
      <c r="H140" s="224">
        <v>2.4279999999999999</v>
      </c>
      <c r="I140" s="225">
        <v>432.10000000000002</v>
      </c>
      <c r="J140" s="225">
        <f>ROUND(I140*H140,2)</f>
        <v>1049.1400000000001</v>
      </c>
      <c r="K140" s="222" t="s">
        <v>1</v>
      </c>
      <c r="L140" s="38"/>
      <c r="M140" s="226" t="s">
        <v>1</v>
      </c>
      <c r="N140" s="227" t="s">
        <v>35</v>
      </c>
      <c r="O140" s="228">
        <v>0.85599999999999998</v>
      </c>
      <c r="P140" s="228">
        <f>O140*H140</f>
        <v>2.0783679999999998</v>
      </c>
      <c r="Q140" s="228">
        <v>0</v>
      </c>
      <c r="R140" s="228">
        <f>Q140*H140</f>
        <v>0</v>
      </c>
      <c r="S140" s="228">
        <v>0</v>
      </c>
      <c r="T140" s="229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230" t="s">
        <v>134</v>
      </c>
      <c r="AT140" s="230" t="s">
        <v>129</v>
      </c>
      <c r="AU140" s="230" t="s">
        <v>79</v>
      </c>
      <c r="AY140" s="17" t="s">
        <v>127</v>
      </c>
      <c r="BE140" s="231">
        <f>IF(N140="základní",J140,0)</f>
        <v>1049.1400000000001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17" t="s">
        <v>77</v>
      </c>
      <c r="BK140" s="231">
        <f>ROUND(I140*H140,2)</f>
        <v>1049.1400000000001</v>
      </c>
      <c r="BL140" s="17" t="s">
        <v>134</v>
      </c>
      <c r="BM140" s="230" t="s">
        <v>194</v>
      </c>
    </row>
    <row r="141" s="12" customFormat="1" ht="25.92" customHeight="1">
      <c r="A141" s="12"/>
      <c r="B141" s="205"/>
      <c r="C141" s="206"/>
      <c r="D141" s="207" t="s">
        <v>69</v>
      </c>
      <c r="E141" s="208" t="s">
        <v>195</v>
      </c>
      <c r="F141" s="208" t="s">
        <v>196</v>
      </c>
      <c r="G141" s="206"/>
      <c r="H141" s="206"/>
      <c r="I141" s="206"/>
      <c r="J141" s="209">
        <f>BK141</f>
        <v>12030</v>
      </c>
      <c r="K141" s="206"/>
      <c r="L141" s="210"/>
      <c r="M141" s="211"/>
      <c r="N141" s="212"/>
      <c r="O141" s="212"/>
      <c r="P141" s="213">
        <f>SUM(P142:P145)</f>
        <v>30</v>
      </c>
      <c r="Q141" s="212"/>
      <c r="R141" s="213">
        <f>SUM(R142:R145)</f>
        <v>0</v>
      </c>
      <c r="S141" s="212"/>
      <c r="T141" s="214">
        <f>SUM(T142:T145)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15" t="s">
        <v>134</v>
      </c>
      <c r="AT141" s="216" t="s">
        <v>69</v>
      </c>
      <c r="AU141" s="216" t="s">
        <v>70</v>
      </c>
      <c r="AY141" s="215" t="s">
        <v>127</v>
      </c>
      <c r="BK141" s="217">
        <f>SUM(BK142:BK145)</f>
        <v>12030</v>
      </c>
    </row>
    <row r="142" s="2" customFormat="1" ht="33" customHeight="1">
      <c r="A142" s="32"/>
      <c r="B142" s="33"/>
      <c r="C142" s="220" t="s">
        <v>163</v>
      </c>
      <c r="D142" s="220" t="s">
        <v>129</v>
      </c>
      <c r="E142" s="221" t="s">
        <v>197</v>
      </c>
      <c r="F142" s="222" t="s">
        <v>198</v>
      </c>
      <c r="G142" s="223" t="s">
        <v>199</v>
      </c>
      <c r="H142" s="224">
        <v>6</v>
      </c>
      <c r="I142" s="225">
        <v>401</v>
      </c>
      <c r="J142" s="225">
        <f>ROUND(I142*H142,2)</f>
        <v>2406</v>
      </c>
      <c r="K142" s="222" t="s">
        <v>133</v>
      </c>
      <c r="L142" s="38"/>
      <c r="M142" s="226" t="s">
        <v>1</v>
      </c>
      <c r="N142" s="227" t="s">
        <v>35</v>
      </c>
      <c r="O142" s="228">
        <v>1</v>
      </c>
      <c r="P142" s="228">
        <f>O142*H142</f>
        <v>6</v>
      </c>
      <c r="Q142" s="228">
        <v>0</v>
      </c>
      <c r="R142" s="228">
        <f>Q142*H142</f>
        <v>0</v>
      </c>
      <c r="S142" s="228">
        <v>0</v>
      </c>
      <c r="T142" s="229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230" t="s">
        <v>200</v>
      </c>
      <c r="AT142" s="230" t="s">
        <v>129</v>
      </c>
      <c r="AU142" s="230" t="s">
        <v>77</v>
      </c>
      <c r="AY142" s="17" t="s">
        <v>127</v>
      </c>
      <c r="BE142" s="231">
        <f>IF(N142="základní",J142,0)</f>
        <v>2406</v>
      </c>
      <c r="BF142" s="231">
        <f>IF(N142="snížená",J142,0)</f>
        <v>0</v>
      </c>
      <c r="BG142" s="231">
        <f>IF(N142="zákl. přenesená",J142,0)</f>
        <v>0</v>
      </c>
      <c r="BH142" s="231">
        <f>IF(N142="sníž. přenesená",J142,0)</f>
        <v>0</v>
      </c>
      <c r="BI142" s="231">
        <f>IF(N142="nulová",J142,0)</f>
        <v>0</v>
      </c>
      <c r="BJ142" s="17" t="s">
        <v>77</v>
      </c>
      <c r="BK142" s="231">
        <f>ROUND(I142*H142,2)</f>
        <v>2406</v>
      </c>
      <c r="BL142" s="17" t="s">
        <v>200</v>
      </c>
      <c r="BM142" s="230" t="s">
        <v>201</v>
      </c>
    </row>
    <row r="143" s="2" customFormat="1" ht="37.8" customHeight="1">
      <c r="A143" s="32"/>
      <c r="B143" s="33"/>
      <c r="C143" s="220" t="s">
        <v>202</v>
      </c>
      <c r="D143" s="220" t="s">
        <v>129</v>
      </c>
      <c r="E143" s="221" t="s">
        <v>203</v>
      </c>
      <c r="F143" s="222" t="s">
        <v>204</v>
      </c>
      <c r="G143" s="223" t="s">
        <v>199</v>
      </c>
      <c r="H143" s="224">
        <v>24</v>
      </c>
      <c r="I143" s="225">
        <v>401</v>
      </c>
      <c r="J143" s="225">
        <f>ROUND(I143*H143,2)</f>
        <v>9624</v>
      </c>
      <c r="K143" s="222" t="s">
        <v>1</v>
      </c>
      <c r="L143" s="38"/>
      <c r="M143" s="226" t="s">
        <v>1</v>
      </c>
      <c r="N143" s="227" t="s">
        <v>35</v>
      </c>
      <c r="O143" s="228">
        <v>1</v>
      </c>
      <c r="P143" s="228">
        <f>O143*H143</f>
        <v>24</v>
      </c>
      <c r="Q143" s="228">
        <v>0</v>
      </c>
      <c r="R143" s="228">
        <f>Q143*H143</f>
        <v>0</v>
      </c>
      <c r="S143" s="228">
        <v>0</v>
      </c>
      <c r="T143" s="229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230" t="s">
        <v>200</v>
      </c>
      <c r="AT143" s="230" t="s">
        <v>129</v>
      </c>
      <c r="AU143" s="230" t="s">
        <v>77</v>
      </c>
      <c r="AY143" s="17" t="s">
        <v>127</v>
      </c>
      <c r="BE143" s="231">
        <f>IF(N143="základní",J143,0)</f>
        <v>9624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7" t="s">
        <v>77</v>
      </c>
      <c r="BK143" s="231">
        <f>ROUND(I143*H143,2)</f>
        <v>9624</v>
      </c>
      <c r="BL143" s="17" t="s">
        <v>200</v>
      </c>
      <c r="BM143" s="230" t="s">
        <v>205</v>
      </c>
    </row>
    <row r="144" s="15" customFormat="1">
      <c r="A144" s="15"/>
      <c r="B144" s="269"/>
      <c r="C144" s="270"/>
      <c r="D144" s="234" t="s">
        <v>140</v>
      </c>
      <c r="E144" s="271" t="s">
        <v>1</v>
      </c>
      <c r="F144" s="272" t="s">
        <v>206</v>
      </c>
      <c r="G144" s="270"/>
      <c r="H144" s="271" t="s">
        <v>1</v>
      </c>
      <c r="I144" s="270"/>
      <c r="J144" s="270"/>
      <c r="K144" s="270"/>
      <c r="L144" s="273"/>
      <c r="M144" s="274"/>
      <c r="N144" s="275"/>
      <c r="O144" s="275"/>
      <c r="P144" s="275"/>
      <c r="Q144" s="275"/>
      <c r="R144" s="275"/>
      <c r="S144" s="275"/>
      <c r="T144" s="276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77" t="s">
        <v>140</v>
      </c>
      <c r="AU144" s="277" t="s">
        <v>77</v>
      </c>
      <c r="AV144" s="15" t="s">
        <v>77</v>
      </c>
      <c r="AW144" s="15" t="s">
        <v>27</v>
      </c>
      <c r="AX144" s="15" t="s">
        <v>70</v>
      </c>
      <c r="AY144" s="277" t="s">
        <v>127</v>
      </c>
    </row>
    <row r="145" s="13" customFormat="1">
      <c r="A145" s="13"/>
      <c r="B145" s="232"/>
      <c r="C145" s="233"/>
      <c r="D145" s="234" t="s">
        <v>140</v>
      </c>
      <c r="E145" s="235" t="s">
        <v>1</v>
      </c>
      <c r="F145" s="236" t="s">
        <v>207</v>
      </c>
      <c r="G145" s="233"/>
      <c r="H145" s="237">
        <v>24</v>
      </c>
      <c r="I145" s="233"/>
      <c r="J145" s="233"/>
      <c r="K145" s="233"/>
      <c r="L145" s="238"/>
      <c r="M145" s="278"/>
      <c r="N145" s="279"/>
      <c r="O145" s="279"/>
      <c r="P145" s="279"/>
      <c r="Q145" s="279"/>
      <c r="R145" s="279"/>
      <c r="S145" s="279"/>
      <c r="T145" s="28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2" t="s">
        <v>140</v>
      </c>
      <c r="AU145" s="242" t="s">
        <v>77</v>
      </c>
      <c r="AV145" s="13" t="s">
        <v>79</v>
      </c>
      <c r="AW145" s="13" t="s">
        <v>27</v>
      </c>
      <c r="AX145" s="13" t="s">
        <v>77</v>
      </c>
      <c r="AY145" s="242" t="s">
        <v>127</v>
      </c>
    </row>
    <row r="146" s="2" customFormat="1" ht="6.96" customHeight="1">
      <c r="A146" s="32"/>
      <c r="B146" s="59"/>
      <c r="C146" s="60"/>
      <c r="D146" s="60"/>
      <c r="E146" s="60"/>
      <c r="F146" s="60"/>
      <c r="G146" s="60"/>
      <c r="H146" s="60"/>
      <c r="I146" s="60"/>
      <c r="J146" s="60"/>
      <c r="K146" s="60"/>
      <c r="L146" s="38"/>
      <c r="M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</row>
  </sheetData>
  <sheetProtection sheet="1" autoFilter="0" formatColumns="0" formatRows="0" objects="1" scenarios="1" spinCount="100000" saltValue="U278VHu4p5TTLl0dArxw5zoHc4GzFK1iGaqL5esdbPbfsXsOy5VhA6lE6NIdhklKmZpoLaJ90xV+eO/4cjKYew==" hashValue="qMAZeJcFKMHU40kFqDdCC3VcpCSUHOQZyagOPeHocFeUyQwRSfk+BU0C5sGx+wCF6m4djrX6GKGkKRZIx1jcEQ==" algorithmName="SHA-512" password="CC35"/>
  <autoFilter ref="C128:K14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22"/>
    </row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94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0"/>
      <c r="AT3" s="17" t="s">
        <v>79</v>
      </c>
    </row>
    <row r="4" s="1" customFormat="1" ht="24.96" customHeight="1">
      <c r="B4" s="20"/>
      <c r="D4" s="142" t="s">
        <v>95</v>
      </c>
      <c r="L4" s="20"/>
      <c r="M4" s="143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4" t="s">
        <v>14</v>
      </c>
      <c r="L6" s="20"/>
    </row>
    <row r="7" s="1" customFormat="1" ht="16.5" customHeight="1">
      <c r="B7" s="20"/>
      <c r="E7" s="145" t="str">
        <f>'Rekapitulace stavby'!K6</f>
        <v>2206 - Rekonstrukce objektu 765 (zadání)</v>
      </c>
      <c r="F7" s="144"/>
      <c r="G7" s="144"/>
      <c r="H7" s="144"/>
      <c r="L7" s="20"/>
    </row>
    <row r="8">
      <c r="B8" s="20"/>
      <c r="D8" s="144" t="s">
        <v>96</v>
      </c>
      <c r="L8" s="20"/>
    </row>
    <row r="9" s="1" customFormat="1" ht="16.5" customHeight="1">
      <c r="B9" s="20"/>
      <c r="E9" s="145" t="s">
        <v>97</v>
      </c>
      <c r="F9" s="1"/>
      <c r="G9" s="1"/>
      <c r="H9" s="1"/>
      <c r="L9" s="20"/>
    </row>
    <row r="10" s="1" customFormat="1" ht="12" customHeight="1">
      <c r="B10" s="20"/>
      <c r="D10" s="144" t="s">
        <v>98</v>
      </c>
      <c r="L10" s="20"/>
    </row>
    <row r="11" s="2" customFormat="1" ht="16.5" customHeight="1">
      <c r="A11" s="32"/>
      <c r="B11" s="38"/>
      <c r="C11" s="32"/>
      <c r="D11" s="32"/>
      <c r="E11" s="146" t="s">
        <v>99</v>
      </c>
      <c r="F11" s="32"/>
      <c r="G11" s="32"/>
      <c r="H11" s="32"/>
      <c r="I11" s="32"/>
      <c r="J11" s="32"/>
      <c r="K11" s="32"/>
      <c r="L11" s="56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="2" customFormat="1" ht="12" customHeight="1">
      <c r="A12" s="32"/>
      <c r="B12" s="38"/>
      <c r="C12" s="32"/>
      <c r="D12" s="144" t="s">
        <v>100</v>
      </c>
      <c r="E12" s="32"/>
      <c r="F12" s="32"/>
      <c r="G12" s="32"/>
      <c r="H12" s="32"/>
      <c r="I12" s="32"/>
      <c r="J12" s="32"/>
      <c r="K12" s="32"/>
      <c r="L12" s="56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="2" customFormat="1" ht="16.5" customHeight="1">
      <c r="A13" s="32"/>
      <c r="B13" s="38"/>
      <c r="C13" s="32"/>
      <c r="D13" s="32"/>
      <c r="E13" s="147" t="s">
        <v>208</v>
      </c>
      <c r="F13" s="32"/>
      <c r="G13" s="32"/>
      <c r="H13" s="32"/>
      <c r="I13" s="32"/>
      <c r="J13" s="32"/>
      <c r="K13" s="32"/>
      <c r="L13" s="56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="2" customFormat="1">
      <c r="A14" s="32"/>
      <c r="B14" s="38"/>
      <c r="C14" s="32"/>
      <c r="D14" s="32"/>
      <c r="E14" s="32"/>
      <c r="F14" s="32"/>
      <c r="G14" s="32"/>
      <c r="H14" s="32"/>
      <c r="I14" s="32"/>
      <c r="J14" s="32"/>
      <c r="K14" s="32"/>
      <c r="L14" s="56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="2" customFormat="1" ht="12" customHeight="1">
      <c r="A15" s="32"/>
      <c r="B15" s="38"/>
      <c r="C15" s="32"/>
      <c r="D15" s="144" t="s">
        <v>16</v>
      </c>
      <c r="E15" s="32"/>
      <c r="F15" s="134" t="s">
        <v>1</v>
      </c>
      <c r="G15" s="32"/>
      <c r="H15" s="32"/>
      <c r="I15" s="144" t="s">
        <v>17</v>
      </c>
      <c r="J15" s="134" t="s">
        <v>1</v>
      </c>
      <c r="K15" s="32"/>
      <c r="L15" s="56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="2" customFormat="1" ht="12" customHeight="1">
      <c r="A16" s="32"/>
      <c r="B16" s="38"/>
      <c r="C16" s="32"/>
      <c r="D16" s="144" t="s">
        <v>18</v>
      </c>
      <c r="E16" s="32"/>
      <c r="F16" s="134" t="s">
        <v>19</v>
      </c>
      <c r="G16" s="32"/>
      <c r="H16" s="32"/>
      <c r="I16" s="144" t="s">
        <v>20</v>
      </c>
      <c r="J16" s="148" t="str">
        <f>'Rekapitulace stavby'!AN8</f>
        <v>26. 8. 2025</v>
      </c>
      <c r="K16" s="32"/>
      <c r="L16" s="56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="2" customFormat="1" ht="10.8" customHeight="1">
      <c r="A17" s="32"/>
      <c r="B17" s="38"/>
      <c r="C17" s="32"/>
      <c r="D17" s="32"/>
      <c r="E17" s="32"/>
      <c r="F17" s="32"/>
      <c r="G17" s="32"/>
      <c r="H17" s="32"/>
      <c r="I17" s="32"/>
      <c r="J17" s="32"/>
      <c r="K17" s="32"/>
      <c r="L17" s="56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="2" customFormat="1" ht="12" customHeight="1">
      <c r="A18" s="32"/>
      <c r="B18" s="38"/>
      <c r="C18" s="32"/>
      <c r="D18" s="144" t="s">
        <v>22</v>
      </c>
      <c r="E18" s="32"/>
      <c r="F18" s="32"/>
      <c r="G18" s="32"/>
      <c r="H18" s="32"/>
      <c r="I18" s="144" t="s">
        <v>23</v>
      </c>
      <c r="J18" s="134" t="str">
        <f>IF('Rekapitulace stavby'!AN10="","",'Rekapitulace stavby'!AN10)</f>
        <v/>
      </c>
      <c r="K18" s="32"/>
      <c r="L18" s="56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="2" customFormat="1" ht="18" customHeight="1">
      <c r="A19" s="32"/>
      <c r="B19" s="38"/>
      <c r="C19" s="32"/>
      <c r="D19" s="32"/>
      <c r="E19" s="134" t="str">
        <f>IF('Rekapitulace stavby'!E11="","",'Rekapitulace stavby'!E11)</f>
        <v xml:space="preserve"> </v>
      </c>
      <c r="F19" s="32"/>
      <c r="G19" s="32"/>
      <c r="H19" s="32"/>
      <c r="I19" s="144" t="s">
        <v>24</v>
      </c>
      <c r="J19" s="134" t="str">
        <f>IF('Rekapitulace stavby'!AN11="","",'Rekapitulace stavby'!AN11)</f>
        <v/>
      </c>
      <c r="K19" s="32"/>
      <c r="L19" s="56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="2" customFormat="1" ht="6.96" customHeight="1">
      <c r="A20" s="32"/>
      <c r="B20" s="38"/>
      <c r="C20" s="32"/>
      <c r="D20" s="32"/>
      <c r="E20" s="32"/>
      <c r="F20" s="32"/>
      <c r="G20" s="32"/>
      <c r="H20" s="32"/>
      <c r="I20" s="32"/>
      <c r="J20" s="32"/>
      <c r="K20" s="32"/>
      <c r="L20" s="56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="2" customFormat="1" ht="12" customHeight="1">
      <c r="A21" s="32"/>
      <c r="B21" s="38"/>
      <c r="C21" s="32"/>
      <c r="D21" s="144" t="s">
        <v>25</v>
      </c>
      <c r="E21" s="32"/>
      <c r="F21" s="32"/>
      <c r="G21" s="32"/>
      <c r="H21" s="32"/>
      <c r="I21" s="144" t="s">
        <v>23</v>
      </c>
      <c r="J21" s="134" t="str">
        <f>'Rekapitulace stavby'!AN13</f>
        <v/>
      </c>
      <c r="K21" s="32"/>
      <c r="L21" s="56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="2" customFormat="1" ht="18" customHeight="1">
      <c r="A22" s="32"/>
      <c r="B22" s="38"/>
      <c r="C22" s="32"/>
      <c r="D22" s="32"/>
      <c r="E22" s="134" t="str">
        <f>'Rekapitulace stavby'!E14</f>
        <v xml:space="preserve"> </v>
      </c>
      <c r="F22" s="134"/>
      <c r="G22" s="134"/>
      <c r="H22" s="134"/>
      <c r="I22" s="144" t="s">
        <v>24</v>
      </c>
      <c r="J22" s="134" t="str">
        <f>'Rekapitulace stavby'!AN14</f>
        <v/>
      </c>
      <c r="K22" s="32"/>
      <c r="L22" s="56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="2" customFormat="1" ht="6.96" customHeight="1">
      <c r="A23" s="32"/>
      <c r="B23" s="38"/>
      <c r="C23" s="32"/>
      <c r="D23" s="32"/>
      <c r="E23" s="32"/>
      <c r="F23" s="32"/>
      <c r="G23" s="32"/>
      <c r="H23" s="32"/>
      <c r="I23" s="32"/>
      <c r="J23" s="32"/>
      <c r="K23" s="32"/>
      <c r="L23" s="56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="2" customFormat="1" ht="12" customHeight="1">
      <c r="A24" s="32"/>
      <c r="B24" s="38"/>
      <c r="C24" s="32"/>
      <c r="D24" s="144" t="s">
        <v>26</v>
      </c>
      <c r="E24" s="32"/>
      <c r="F24" s="32"/>
      <c r="G24" s="32"/>
      <c r="H24" s="32"/>
      <c r="I24" s="144" t="s">
        <v>23</v>
      </c>
      <c r="J24" s="134" t="str">
        <f>IF('Rekapitulace stavby'!AN16="","",'Rekapitulace stavby'!AN16)</f>
        <v/>
      </c>
      <c r="K24" s="32"/>
      <c r="L24" s="56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="2" customFormat="1" ht="18" customHeight="1">
      <c r="A25" s="32"/>
      <c r="B25" s="38"/>
      <c r="C25" s="32"/>
      <c r="D25" s="32"/>
      <c r="E25" s="134" t="str">
        <f>IF('Rekapitulace stavby'!E17="","",'Rekapitulace stavby'!E17)</f>
        <v xml:space="preserve"> </v>
      </c>
      <c r="F25" s="32"/>
      <c r="G25" s="32"/>
      <c r="H25" s="32"/>
      <c r="I25" s="144" t="s">
        <v>24</v>
      </c>
      <c r="J25" s="134" t="str">
        <f>IF('Rekapitulace stavby'!AN17="","",'Rekapitulace stavby'!AN17)</f>
        <v/>
      </c>
      <c r="K25" s="32"/>
      <c r="L25" s="56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="2" customFormat="1" ht="6.96" customHeight="1">
      <c r="A26" s="32"/>
      <c r="B26" s="38"/>
      <c r="C26" s="32"/>
      <c r="D26" s="32"/>
      <c r="E26" s="32"/>
      <c r="F26" s="32"/>
      <c r="G26" s="32"/>
      <c r="H26" s="32"/>
      <c r="I26" s="32"/>
      <c r="J26" s="32"/>
      <c r="K26" s="32"/>
      <c r="L26" s="56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="2" customFormat="1" ht="12" customHeight="1">
      <c r="A27" s="32"/>
      <c r="B27" s="38"/>
      <c r="C27" s="32"/>
      <c r="D27" s="144" t="s">
        <v>28</v>
      </c>
      <c r="E27" s="32"/>
      <c r="F27" s="32"/>
      <c r="G27" s="32"/>
      <c r="H27" s="32"/>
      <c r="I27" s="144" t="s">
        <v>23</v>
      </c>
      <c r="J27" s="134" t="str">
        <f>IF('Rekapitulace stavby'!AN19="","",'Rekapitulace stavby'!AN19)</f>
        <v/>
      </c>
      <c r="K27" s="32"/>
      <c r="L27" s="56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="2" customFormat="1" ht="18" customHeight="1">
      <c r="A28" s="32"/>
      <c r="B28" s="38"/>
      <c r="C28" s="32"/>
      <c r="D28" s="32"/>
      <c r="E28" s="134" t="str">
        <f>IF('Rekapitulace stavby'!E20="","",'Rekapitulace stavby'!E20)</f>
        <v xml:space="preserve"> </v>
      </c>
      <c r="F28" s="32"/>
      <c r="G28" s="32"/>
      <c r="H28" s="32"/>
      <c r="I28" s="144" t="s">
        <v>24</v>
      </c>
      <c r="J28" s="134" t="str">
        <f>IF('Rekapitulace stavby'!AN20="","",'Rekapitulace stavby'!AN20)</f>
        <v/>
      </c>
      <c r="K28" s="32"/>
      <c r="L28" s="56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="2" customFormat="1" ht="6.96" customHeight="1">
      <c r="A29" s="32"/>
      <c r="B29" s="38"/>
      <c r="C29" s="32"/>
      <c r="D29" s="32"/>
      <c r="E29" s="32"/>
      <c r="F29" s="32"/>
      <c r="G29" s="32"/>
      <c r="H29" s="32"/>
      <c r="I29" s="32"/>
      <c r="J29" s="32"/>
      <c r="K29" s="32"/>
      <c r="L29" s="56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="2" customFormat="1" ht="12" customHeight="1">
      <c r="A30" s="32"/>
      <c r="B30" s="38"/>
      <c r="C30" s="32"/>
      <c r="D30" s="144" t="s">
        <v>29</v>
      </c>
      <c r="E30" s="32"/>
      <c r="F30" s="32"/>
      <c r="G30" s="32"/>
      <c r="H30" s="32"/>
      <c r="I30" s="32"/>
      <c r="J30" s="32"/>
      <c r="K30" s="32"/>
      <c r="L30" s="56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="8" customFormat="1" ht="16.5" customHeight="1">
      <c r="A31" s="149"/>
      <c r="B31" s="150"/>
      <c r="C31" s="149"/>
      <c r="D31" s="149"/>
      <c r="E31" s="151" t="s">
        <v>1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s="2" customFormat="1" ht="6.96" customHeight="1">
      <c r="A32" s="32"/>
      <c r="B32" s="38"/>
      <c r="C32" s="32"/>
      <c r="D32" s="32"/>
      <c r="E32" s="32"/>
      <c r="F32" s="32"/>
      <c r="G32" s="32"/>
      <c r="H32" s="32"/>
      <c r="I32" s="32"/>
      <c r="J32" s="32"/>
      <c r="K32" s="32"/>
      <c r="L32" s="56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="2" customFormat="1" ht="6.96" customHeight="1">
      <c r="A33" s="32"/>
      <c r="B33" s="38"/>
      <c r="C33" s="32"/>
      <c r="D33" s="153"/>
      <c r="E33" s="153"/>
      <c r="F33" s="153"/>
      <c r="G33" s="153"/>
      <c r="H33" s="153"/>
      <c r="I33" s="153"/>
      <c r="J33" s="153"/>
      <c r="K33" s="153"/>
      <c r="L33" s="56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="2" customFormat="1" ht="25.44" customHeight="1">
      <c r="A34" s="32"/>
      <c r="B34" s="38"/>
      <c r="C34" s="32"/>
      <c r="D34" s="154" t="s">
        <v>30</v>
      </c>
      <c r="E34" s="32"/>
      <c r="F34" s="32"/>
      <c r="G34" s="32"/>
      <c r="H34" s="32"/>
      <c r="I34" s="32"/>
      <c r="J34" s="155">
        <f>ROUND(J128, 2)</f>
        <v>9517.5499999999993</v>
      </c>
      <c r="K34" s="32"/>
      <c r="L34" s="56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="2" customFormat="1" ht="6.96" customHeight="1">
      <c r="A35" s="32"/>
      <c r="B35" s="38"/>
      <c r="C35" s="32"/>
      <c r="D35" s="153"/>
      <c r="E35" s="153"/>
      <c r="F35" s="153"/>
      <c r="G35" s="153"/>
      <c r="H35" s="153"/>
      <c r="I35" s="153"/>
      <c r="J35" s="153"/>
      <c r="K35" s="153"/>
      <c r="L35" s="56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="2" customFormat="1" ht="14.4" customHeight="1">
      <c r="A36" s="32"/>
      <c r="B36" s="38"/>
      <c r="C36" s="32"/>
      <c r="D36" s="32"/>
      <c r="E36" s="32"/>
      <c r="F36" s="156" t="s">
        <v>32</v>
      </c>
      <c r="G36" s="32"/>
      <c r="H36" s="32"/>
      <c r="I36" s="156" t="s">
        <v>31</v>
      </c>
      <c r="J36" s="156" t="s">
        <v>33</v>
      </c>
      <c r="K36" s="32"/>
      <c r="L36" s="56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="2" customFormat="1" ht="14.4" customHeight="1">
      <c r="A37" s="32"/>
      <c r="B37" s="38"/>
      <c r="C37" s="32"/>
      <c r="D37" s="146" t="s">
        <v>34</v>
      </c>
      <c r="E37" s="144" t="s">
        <v>35</v>
      </c>
      <c r="F37" s="157">
        <f>ROUND((SUM(BE128:BE144)),  2)</f>
        <v>9517.5499999999993</v>
      </c>
      <c r="G37" s="32"/>
      <c r="H37" s="32"/>
      <c r="I37" s="158">
        <v>0.20999999999999999</v>
      </c>
      <c r="J37" s="157">
        <f>ROUND(((SUM(BE128:BE144))*I37),  2)</f>
        <v>1998.6900000000001</v>
      </c>
      <c r="K37" s="32"/>
      <c r="L37" s="56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="2" customFormat="1" ht="14.4" customHeight="1">
      <c r="A38" s="32"/>
      <c r="B38" s="38"/>
      <c r="C38" s="32"/>
      <c r="D38" s="32"/>
      <c r="E38" s="144" t="s">
        <v>36</v>
      </c>
      <c r="F38" s="157">
        <f>ROUND((SUM(BF128:BF144)),  2)</f>
        <v>0</v>
      </c>
      <c r="G38" s="32"/>
      <c r="H38" s="32"/>
      <c r="I38" s="158">
        <v>0.12</v>
      </c>
      <c r="J38" s="157">
        <f>ROUND(((SUM(BF128:BF144))*I38),  2)</f>
        <v>0</v>
      </c>
      <c r="K38" s="32"/>
      <c r="L38" s="56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hidden="1" s="2" customFormat="1" ht="14.4" customHeight="1">
      <c r="A39" s="32"/>
      <c r="B39" s="38"/>
      <c r="C39" s="32"/>
      <c r="D39" s="32"/>
      <c r="E39" s="144" t="s">
        <v>37</v>
      </c>
      <c r="F39" s="157">
        <f>ROUND((SUM(BG128:BG144)),  2)</f>
        <v>0</v>
      </c>
      <c r="G39" s="32"/>
      <c r="H39" s="32"/>
      <c r="I39" s="158">
        <v>0.20999999999999999</v>
      </c>
      <c r="J39" s="157">
        <f>0</f>
        <v>0</v>
      </c>
      <c r="K39" s="32"/>
      <c r="L39" s="56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hidden="1" s="2" customFormat="1" ht="14.4" customHeight="1">
      <c r="A40" s="32"/>
      <c r="B40" s="38"/>
      <c r="C40" s="32"/>
      <c r="D40" s="32"/>
      <c r="E40" s="144" t="s">
        <v>38</v>
      </c>
      <c r="F40" s="157">
        <f>ROUND((SUM(BH128:BH144)),  2)</f>
        <v>0</v>
      </c>
      <c r="G40" s="32"/>
      <c r="H40" s="32"/>
      <c r="I40" s="158">
        <v>0.12</v>
      </c>
      <c r="J40" s="157">
        <f>0</f>
        <v>0</v>
      </c>
      <c r="K40" s="32"/>
      <c r="L40" s="56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hidden="1" s="2" customFormat="1" ht="14.4" customHeight="1">
      <c r="A41" s="32"/>
      <c r="B41" s="38"/>
      <c r="C41" s="32"/>
      <c r="D41" s="32"/>
      <c r="E41" s="144" t="s">
        <v>39</v>
      </c>
      <c r="F41" s="157">
        <f>ROUND((SUM(BI128:BI144)),  2)</f>
        <v>0</v>
      </c>
      <c r="G41" s="32"/>
      <c r="H41" s="32"/>
      <c r="I41" s="158">
        <v>0</v>
      </c>
      <c r="J41" s="157">
        <f>0</f>
        <v>0</v>
      </c>
      <c r="K41" s="32"/>
      <c r="L41" s="56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="2" customFormat="1" ht="6.96" customHeight="1">
      <c r="A42" s="32"/>
      <c r="B42" s="38"/>
      <c r="C42" s="32"/>
      <c r="D42" s="32"/>
      <c r="E42" s="32"/>
      <c r="F42" s="32"/>
      <c r="G42" s="32"/>
      <c r="H42" s="32"/>
      <c r="I42" s="32"/>
      <c r="J42" s="32"/>
      <c r="K42" s="32"/>
      <c r="L42" s="56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="2" customFormat="1" ht="25.44" customHeight="1">
      <c r="A43" s="32"/>
      <c r="B43" s="38"/>
      <c r="C43" s="159"/>
      <c r="D43" s="160" t="s">
        <v>40</v>
      </c>
      <c r="E43" s="161"/>
      <c r="F43" s="161"/>
      <c r="G43" s="162" t="s">
        <v>41</v>
      </c>
      <c r="H43" s="163" t="s">
        <v>42</v>
      </c>
      <c r="I43" s="161"/>
      <c r="J43" s="164">
        <f>SUM(J34:J41)</f>
        <v>11516.24</v>
      </c>
      <c r="K43" s="165"/>
      <c r="L43" s="56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  <row r="44" s="2" customFormat="1" ht="14.4" customHeight="1">
      <c r="A44" s="32"/>
      <c r="B44" s="38"/>
      <c r="C44" s="32"/>
      <c r="D44" s="32"/>
      <c r="E44" s="32"/>
      <c r="F44" s="32"/>
      <c r="G44" s="32"/>
      <c r="H44" s="32"/>
      <c r="I44" s="32"/>
      <c r="J44" s="32"/>
      <c r="K44" s="32"/>
      <c r="L44" s="56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56"/>
      <c r="D50" s="166" t="s">
        <v>43</v>
      </c>
      <c r="E50" s="167"/>
      <c r="F50" s="167"/>
      <c r="G50" s="166" t="s">
        <v>44</v>
      </c>
      <c r="H50" s="167"/>
      <c r="I50" s="167"/>
      <c r="J50" s="167"/>
      <c r="K50" s="167"/>
      <c r="L50" s="56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2"/>
      <c r="B61" s="38"/>
      <c r="C61" s="32"/>
      <c r="D61" s="168" t="s">
        <v>45</v>
      </c>
      <c r="E61" s="169"/>
      <c r="F61" s="170" t="s">
        <v>46</v>
      </c>
      <c r="G61" s="168" t="s">
        <v>45</v>
      </c>
      <c r="H61" s="169"/>
      <c r="I61" s="169"/>
      <c r="J61" s="171" t="s">
        <v>46</v>
      </c>
      <c r="K61" s="169"/>
      <c r="L61" s="56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2"/>
      <c r="B65" s="38"/>
      <c r="C65" s="32"/>
      <c r="D65" s="166" t="s">
        <v>47</v>
      </c>
      <c r="E65" s="172"/>
      <c r="F65" s="172"/>
      <c r="G65" s="166" t="s">
        <v>48</v>
      </c>
      <c r="H65" s="172"/>
      <c r="I65" s="172"/>
      <c r="J65" s="172"/>
      <c r="K65" s="172"/>
      <c r="L65" s="56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2"/>
      <c r="B76" s="38"/>
      <c r="C76" s="32"/>
      <c r="D76" s="168" t="s">
        <v>45</v>
      </c>
      <c r="E76" s="169"/>
      <c r="F76" s="170" t="s">
        <v>46</v>
      </c>
      <c r="G76" s="168" t="s">
        <v>45</v>
      </c>
      <c r="H76" s="169"/>
      <c r="I76" s="169"/>
      <c r="J76" s="171" t="s">
        <v>46</v>
      </c>
      <c r="K76" s="169"/>
      <c r="L76" s="56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="2" customFormat="1" ht="14.4" customHeight="1">
      <c r="A77" s="32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56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hidden="1" s="2" customFormat="1" ht="6.96" customHeight="1">
      <c r="A81" s="32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56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hidden="1" s="2" customFormat="1" ht="24.96" customHeight="1">
      <c r="A82" s="32"/>
      <c r="B82" s="33"/>
      <c r="C82" s="23" t="s">
        <v>102</v>
      </c>
      <c r="D82" s="34"/>
      <c r="E82" s="34"/>
      <c r="F82" s="34"/>
      <c r="G82" s="34"/>
      <c r="H82" s="34"/>
      <c r="I82" s="34"/>
      <c r="J82" s="34"/>
      <c r="K82" s="34"/>
      <c r="L82" s="56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hidden="1" s="2" customFormat="1" ht="6.96" customHeight="1">
      <c r="A83" s="32"/>
      <c r="B83" s="33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hidden="1" s="2" customFormat="1" ht="12" customHeight="1">
      <c r="A84" s="32"/>
      <c r="B84" s="33"/>
      <c r="C84" s="29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hidden="1" s="2" customFormat="1" ht="16.5" customHeight="1">
      <c r="A85" s="32"/>
      <c r="B85" s="33"/>
      <c r="C85" s="34"/>
      <c r="D85" s="34"/>
      <c r="E85" s="177" t="str">
        <f>E7</f>
        <v>2206 - Rekonstrukce objektu 765 (zadání)</v>
      </c>
      <c r="F85" s="29"/>
      <c r="G85" s="29"/>
      <c r="H85" s="29"/>
      <c r="I85" s="34"/>
      <c r="J85" s="34"/>
      <c r="K85" s="34"/>
      <c r="L85" s="56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hidden="1" s="1" customFormat="1" ht="12" customHeight="1">
      <c r="B86" s="21"/>
      <c r="C86" s="29" t="s">
        <v>96</v>
      </c>
      <c r="D86" s="22"/>
      <c r="E86" s="22"/>
      <c r="F86" s="22"/>
      <c r="G86" s="22"/>
      <c r="H86" s="22"/>
      <c r="I86" s="22"/>
      <c r="J86" s="22"/>
      <c r="K86" s="22"/>
      <c r="L86" s="20"/>
    </row>
    <row r="87" hidden="1" s="1" customFormat="1" ht="16.5" customHeight="1">
      <c r="B87" s="21"/>
      <c r="C87" s="22"/>
      <c r="D87" s="22"/>
      <c r="E87" s="177" t="s">
        <v>97</v>
      </c>
      <c r="F87" s="22"/>
      <c r="G87" s="22"/>
      <c r="H87" s="22"/>
      <c r="I87" s="22"/>
      <c r="J87" s="22"/>
      <c r="K87" s="22"/>
      <c r="L87" s="20"/>
    </row>
    <row r="88" hidden="1" s="1" customFormat="1" ht="12" customHeight="1">
      <c r="B88" s="21"/>
      <c r="C88" s="29" t="s">
        <v>98</v>
      </c>
      <c r="D88" s="22"/>
      <c r="E88" s="22"/>
      <c r="F88" s="22"/>
      <c r="G88" s="22"/>
      <c r="H88" s="22"/>
      <c r="I88" s="22"/>
      <c r="J88" s="22"/>
      <c r="K88" s="22"/>
      <c r="L88" s="20"/>
    </row>
    <row r="89" hidden="1" s="2" customFormat="1" ht="16.5" customHeight="1">
      <c r="A89" s="32"/>
      <c r="B89" s="33"/>
      <c r="C89" s="34"/>
      <c r="D89" s="34"/>
      <c r="E89" s="178" t="s">
        <v>99</v>
      </c>
      <c r="F89" s="34"/>
      <c r="G89" s="34"/>
      <c r="H89" s="34"/>
      <c r="I89" s="34"/>
      <c r="J89" s="34"/>
      <c r="K89" s="34"/>
      <c r="L89" s="56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hidden="1" s="2" customFormat="1" ht="12" customHeight="1">
      <c r="A90" s="32"/>
      <c r="B90" s="33"/>
      <c r="C90" s="29" t="s">
        <v>100</v>
      </c>
      <c r="D90" s="34"/>
      <c r="E90" s="34"/>
      <c r="F90" s="34"/>
      <c r="G90" s="34"/>
      <c r="H90" s="34"/>
      <c r="I90" s="34"/>
      <c r="J90" s="34"/>
      <c r="K90" s="34"/>
      <c r="L90" s="56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hidden="1" s="2" customFormat="1" ht="16.5" customHeight="1">
      <c r="A91" s="32"/>
      <c r="B91" s="33"/>
      <c r="C91" s="34"/>
      <c r="D91" s="34"/>
      <c r="E91" s="69" t="str">
        <f>E13</f>
        <v>c - Bourání cihelné zdi</v>
      </c>
      <c r="F91" s="34"/>
      <c r="G91" s="34"/>
      <c r="H91" s="34"/>
      <c r="I91" s="34"/>
      <c r="J91" s="34"/>
      <c r="K91" s="34"/>
      <c r="L91" s="56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hidden="1" s="2" customFormat="1" ht="6.96" customHeight="1">
      <c r="A92" s="32"/>
      <c r="B92" s="33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hidden="1" s="2" customFormat="1" ht="12" customHeight="1">
      <c r="A93" s="32"/>
      <c r="B93" s="33"/>
      <c r="C93" s="29" t="s">
        <v>18</v>
      </c>
      <c r="D93" s="34"/>
      <c r="E93" s="34"/>
      <c r="F93" s="26" t="str">
        <f>F16</f>
        <v xml:space="preserve"> </v>
      </c>
      <c r="G93" s="34"/>
      <c r="H93" s="34"/>
      <c r="I93" s="29" t="s">
        <v>20</v>
      </c>
      <c r="J93" s="72" t="str">
        <f>IF(J16="","",J16)</f>
        <v>26. 8. 2025</v>
      </c>
      <c r="K93" s="34"/>
      <c r="L93" s="56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hidden="1" s="2" customFormat="1" ht="6.96" customHeight="1">
      <c r="A94" s="32"/>
      <c r="B94" s="33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hidden="1" s="2" customFormat="1" ht="15.15" customHeight="1">
      <c r="A95" s="32"/>
      <c r="B95" s="33"/>
      <c r="C95" s="29" t="s">
        <v>22</v>
      </c>
      <c r="D95" s="34"/>
      <c r="E95" s="34"/>
      <c r="F95" s="26" t="str">
        <f>E19</f>
        <v xml:space="preserve"> </v>
      </c>
      <c r="G95" s="34"/>
      <c r="H95" s="34"/>
      <c r="I95" s="29" t="s">
        <v>26</v>
      </c>
      <c r="J95" s="30" t="str">
        <f>E25</f>
        <v xml:space="preserve"> </v>
      </c>
      <c r="K95" s="34"/>
      <c r="L95" s="56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hidden="1" s="2" customFormat="1" ht="15.15" customHeight="1">
      <c r="A96" s="32"/>
      <c r="B96" s="33"/>
      <c r="C96" s="29" t="s">
        <v>25</v>
      </c>
      <c r="D96" s="34"/>
      <c r="E96" s="34"/>
      <c r="F96" s="26" t="str">
        <f>IF(E22="","",E22)</f>
        <v xml:space="preserve"> </v>
      </c>
      <c r="G96" s="34"/>
      <c r="H96" s="34"/>
      <c r="I96" s="29" t="s">
        <v>28</v>
      </c>
      <c r="J96" s="30" t="str">
        <f>E28</f>
        <v xml:space="preserve"> </v>
      </c>
      <c r="K96" s="34"/>
      <c r="L96" s="56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hidden="1" s="2" customFormat="1" ht="10.32" customHeight="1">
      <c r="A97" s="32"/>
      <c r="B97" s="33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hidden="1" s="2" customFormat="1" ht="29.28" customHeight="1">
      <c r="A98" s="32"/>
      <c r="B98" s="33"/>
      <c r="C98" s="179" t="s">
        <v>103</v>
      </c>
      <c r="D98" s="180"/>
      <c r="E98" s="180"/>
      <c r="F98" s="180"/>
      <c r="G98" s="180"/>
      <c r="H98" s="180"/>
      <c r="I98" s="180"/>
      <c r="J98" s="181" t="s">
        <v>104</v>
      </c>
      <c r="K98" s="180"/>
      <c r="L98" s="56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99" hidden="1" s="2" customFormat="1" ht="10.32" customHeight="1">
      <c r="A99" s="32"/>
      <c r="B99" s="33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hidden="1" s="2" customFormat="1" ht="22.8" customHeight="1">
      <c r="A100" s="32"/>
      <c r="B100" s="33"/>
      <c r="C100" s="182" t="s">
        <v>105</v>
      </c>
      <c r="D100" s="34"/>
      <c r="E100" s="34"/>
      <c r="F100" s="34"/>
      <c r="G100" s="34"/>
      <c r="H100" s="34"/>
      <c r="I100" s="34"/>
      <c r="J100" s="103">
        <f>J128</f>
        <v>9517.5499999999993</v>
      </c>
      <c r="K100" s="34"/>
      <c r="L100" s="56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U100" s="17" t="s">
        <v>106</v>
      </c>
    </row>
    <row r="101" hidden="1" s="9" customFormat="1" ht="24.96" customHeight="1">
      <c r="A101" s="9"/>
      <c r="B101" s="183"/>
      <c r="C101" s="184"/>
      <c r="D101" s="185" t="s">
        <v>107</v>
      </c>
      <c r="E101" s="186"/>
      <c r="F101" s="186"/>
      <c r="G101" s="186"/>
      <c r="H101" s="186"/>
      <c r="I101" s="186"/>
      <c r="J101" s="187">
        <f>J129</f>
        <v>9517.5499999999993</v>
      </c>
      <c r="K101" s="184"/>
      <c r="L101" s="188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189"/>
      <c r="C102" s="125"/>
      <c r="D102" s="190" t="s">
        <v>209</v>
      </c>
      <c r="E102" s="191"/>
      <c r="F102" s="191"/>
      <c r="G102" s="191"/>
      <c r="H102" s="191"/>
      <c r="I102" s="191"/>
      <c r="J102" s="192">
        <f>J130</f>
        <v>3554.04</v>
      </c>
      <c r="K102" s="125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9"/>
      <c r="C103" s="125"/>
      <c r="D103" s="190" t="s">
        <v>210</v>
      </c>
      <c r="E103" s="191"/>
      <c r="F103" s="191"/>
      <c r="G103" s="191"/>
      <c r="H103" s="191"/>
      <c r="I103" s="191"/>
      <c r="J103" s="192">
        <f>J135</f>
        <v>1664.6099999999999</v>
      </c>
      <c r="K103" s="125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9"/>
      <c r="C104" s="125"/>
      <c r="D104" s="190" t="s">
        <v>211</v>
      </c>
      <c r="E104" s="191"/>
      <c r="F104" s="191"/>
      <c r="G104" s="191"/>
      <c r="H104" s="191"/>
      <c r="I104" s="191"/>
      <c r="J104" s="192">
        <f>J138</f>
        <v>4298.8999999999996</v>
      </c>
      <c r="K104" s="125"/>
      <c r="L104" s="19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2" customFormat="1" ht="21.84" customHeight="1">
      <c r="A105" s="32"/>
      <c r="B105" s="33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hidden="1" s="2" customFormat="1" ht="6.96" customHeight="1">
      <c r="A106" s="32"/>
      <c r="B106" s="59"/>
      <c r="C106" s="60"/>
      <c r="D106" s="60"/>
      <c r="E106" s="60"/>
      <c r="F106" s="60"/>
      <c r="G106" s="60"/>
      <c r="H106" s="60"/>
      <c r="I106" s="60"/>
      <c r="J106" s="60"/>
      <c r="K106" s="60"/>
      <c r="L106" s="56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hidden="1"/>
    <row r="108" hidden="1"/>
    <row r="109" hidden="1"/>
    <row r="110" s="2" customFormat="1" ht="6.96" customHeight="1">
      <c r="A110" s="32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56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="2" customFormat="1" ht="24.96" customHeight="1">
      <c r="A111" s="32"/>
      <c r="B111" s="33"/>
      <c r="C111" s="23" t="s">
        <v>112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="2" customFormat="1" ht="6.96" customHeight="1">
      <c r="A112" s="32"/>
      <c r="B112" s="33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="2" customFormat="1" ht="12" customHeight="1">
      <c r="A113" s="32"/>
      <c r="B113" s="33"/>
      <c r="C113" s="29" t="s">
        <v>14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="2" customFormat="1" ht="16.5" customHeight="1">
      <c r="A114" s="32"/>
      <c r="B114" s="33"/>
      <c r="C114" s="34"/>
      <c r="D114" s="34"/>
      <c r="E114" s="177" t="str">
        <f>E7</f>
        <v>2206 - Rekonstrukce objektu 765 (zadání)</v>
      </c>
      <c r="F114" s="29"/>
      <c r="G114" s="29"/>
      <c r="H114" s="29"/>
      <c r="I114" s="34"/>
      <c r="J114" s="34"/>
      <c r="K114" s="34"/>
      <c r="L114" s="56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="1" customFormat="1" ht="12" customHeight="1">
      <c r="B115" s="21"/>
      <c r="C115" s="29" t="s">
        <v>96</v>
      </c>
      <c r="D115" s="22"/>
      <c r="E115" s="22"/>
      <c r="F115" s="22"/>
      <c r="G115" s="22"/>
      <c r="H115" s="22"/>
      <c r="I115" s="22"/>
      <c r="J115" s="22"/>
      <c r="K115" s="22"/>
      <c r="L115" s="20"/>
    </row>
    <row r="116" s="1" customFormat="1" ht="16.5" customHeight="1">
      <c r="B116" s="21"/>
      <c r="C116" s="22"/>
      <c r="D116" s="22"/>
      <c r="E116" s="177" t="s">
        <v>97</v>
      </c>
      <c r="F116" s="22"/>
      <c r="G116" s="22"/>
      <c r="H116" s="22"/>
      <c r="I116" s="22"/>
      <c r="J116" s="22"/>
      <c r="K116" s="22"/>
      <c r="L116" s="20"/>
    </row>
    <row r="117" s="1" customFormat="1" ht="12" customHeight="1">
      <c r="B117" s="21"/>
      <c r="C117" s="29" t="s">
        <v>98</v>
      </c>
      <c r="D117" s="22"/>
      <c r="E117" s="22"/>
      <c r="F117" s="22"/>
      <c r="G117" s="22"/>
      <c r="H117" s="22"/>
      <c r="I117" s="22"/>
      <c r="J117" s="22"/>
      <c r="K117" s="22"/>
      <c r="L117" s="20"/>
    </row>
    <row r="118" s="2" customFormat="1" ht="16.5" customHeight="1">
      <c r="A118" s="32"/>
      <c r="B118" s="33"/>
      <c r="C118" s="34"/>
      <c r="D118" s="34"/>
      <c r="E118" s="178" t="s">
        <v>99</v>
      </c>
      <c r="F118" s="34"/>
      <c r="G118" s="34"/>
      <c r="H118" s="34"/>
      <c r="I118" s="34"/>
      <c r="J118" s="34"/>
      <c r="K118" s="34"/>
      <c r="L118" s="56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="2" customFormat="1" ht="12" customHeight="1">
      <c r="A119" s="32"/>
      <c r="B119" s="33"/>
      <c r="C119" s="29" t="s">
        <v>100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="2" customFormat="1" ht="16.5" customHeight="1">
      <c r="A120" s="32"/>
      <c r="B120" s="33"/>
      <c r="C120" s="34"/>
      <c r="D120" s="34"/>
      <c r="E120" s="69" t="str">
        <f>E13</f>
        <v>c - Bourání cihelné zdi</v>
      </c>
      <c r="F120" s="34"/>
      <c r="G120" s="34"/>
      <c r="H120" s="34"/>
      <c r="I120" s="34"/>
      <c r="J120" s="34"/>
      <c r="K120" s="34"/>
      <c r="L120" s="56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="2" customFormat="1" ht="6.96" customHeight="1">
      <c r="A121" s="32"/>
      <c r="B121" s="33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="2" customFormat="1" ht="12" customHeight="1">
      <c r="A122" s="32"/>
      <c r="B122" s="33"/>
      <c r="C122" s="29" t="s">
        <v>18</v>
      </c>
      <c r="D122" s="34"/>
      <c r="E122" s="34"/>
      <c r="F122" s="26" t="str">
        <f>F16</f>
        <v xml:space="preserve"> </v>
      </c>
      <c r="G122" s="34"/>
      <c r="H122" s="34"/>
      <c r="I122" s="29" t="s">
        <v>20</v>
      </c>
      <c r="J122" s="72" t="str">
        <f>IF(J16="","",J16)</f>
        <v>26. 8. 2025</v>
      </c>
      <c r="K122" s="34"/>
      <c r="L122" s="56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="2" customFormat="1" ht="6.96" customHeight="1">
      <c r="A123" s="32"/>
      <c r="B123" s="33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="2" customFormat="1" ht="15.15" customHeight="1">
      <c r="A124" s="32"/>
      <c r="B124" s="33"/>
      <c r="C124" s="29" t="s">
        <v>22</v>
      </c>
      <c r="D124" s="34"/>
      <c r="E124" s="34"/>
      <c r="F124" s="26" t="str">
        <f>E19</f>
        <v xml:space="preserve"> </v>
      </c>
      <c r="G124" s="34"/>
      <c r="H124" s="34"/>
      <c r="I124" s="29" t="s">
        <v>26</v>
      </c>
      <c r="J124" s="30" t="str">
        <f>E25</f>
        <v xml:space="preserve"> </v>
      </c>
      <c r="K124" s="34"/>
      <c r="L124" s="56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="2" customFormat="1" ht="15.15" customHeight="1">
      <c r="A125" s="32"/>
      <c r="B125" s="33"/>
      <c r="C125" s="29" t="s">
        <v>25</v>
      </c>
      <c r="D125" s="34"/>
      <c r="E125" s="34"/>
      <c r="F125" s="26" t="str">
        <f>IF(E22="","",E22)</f>
        <v xml:space="preserve"> </v>
      </c>
      <c r="G125" s="34"/>
      <c r="H125" s="34"/>
      <c r="I125" s="29" t="s">
        <v>28</v>
      </c>
      <c r="J125" s="30" t="str">
        <f>E28</f>
        <v xml:space="preserve"> </v>
      </c>
      <c r="K125" s="34"/>
      <c r="L125" s="56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="2" customFormat="1" ht="10.32" customHeight="1">
      <c r="A126" s="32"/>
      <c r="B126" s="33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="11" customFormat="1" ht="29.28" customHeight="1">
      <c r="A127" s="194"/>
      <c r="B127" s="195"/>
      <c r="C127" s="196" t="s">
        <v>113</v>
      </c>
      <c r="D127" s="197" t="s">
        <v>55</v>
      </c>
      <c r="E127" s="197" t="s">
        <v>51</v>
      </c>
      <c r="F127" s="197" t="s">
        <v>52</v>
      </c>
      <c r="G127" s="197" t="s">
        <v>114</v>
      </c>
      <c r="H127" s="197" t="s">
        <v>115</v>
      </c>
      <c r="I127" s="197" t="s">
        <v>116</v>
      </c>
      <c r="J127" s="197" t="s">
        <v>104</v>
      </c>
      <c r="K127" s="198" t="s">
        <v>117</v>
      </c>
      <c r="L127" s="199"/>
      <c r="M127" s="93" t="s">
        <v>1</v>
      </c>
      <c r="N127" s="94" t="s">
        <v>34</v>
      </c>
      <c r="O127" s="94" t="s">
        <v>118</v>
      </c>
      <c r="P127" s="94" t="s">
        <v>119</v>
      </c>
      <c r="Q127" s="94" t="s">
        <v>120</v>
      </c>
      <c r="R127" s="94" t="s">
        <v>121</v>
      </c>
      <c r="S127" s="94" t="s">
        <v>122</v>
      </c>
      <c r="T127" s="95" t="s">
        <v>123</v>
      </c>
      <c r="U127" s="194"/>
      <c r="V127" s="194"/>
      <c r="W127" s="194"/>
      <c r="X127" s="194"/>
      <c r="Y127" s="194"/>
      <c r="Z127" s="194"/>
      <c r="AA127" s="194"/>
      <c r="AB127" s="194"/>
      <c r="AC127" s="194"/>
      <c r="AD127" s="194"/>
      <c r="AE127" s="194"/>
    </row>
    <row r="128" s="2" customFormat="1" ht="22.8" customHeight="1">
      <c r="A128" s="32"/>
      <c r="B128" s="33"/>
      <c r="C128" s="100" t="s">
        <v>124</v>
      </c>
      <c r="D128" s="34"/>
      <c r="E128" s="34"/>
      <c r="F128" s="34"/>
      <c r="G128" s="34"/>
      <c r="H128" s="34"/>
      <c r="I128" s="34"/>
      <c r="J128" s="200">
        <f>BK128</f>
        <v>9517.5499999999993</v>
      </c>
      <c r="K128" s="34"/>
      <c r="L128" s="38"/>
      <c r="M128" s="96"/>
      <c r="N128" s="201"/>
      <c r="O128" s="97"/>
      <c r="P128" s="202">
        <f>P129</f>
        <v>7.2454879999999999</v>
      </c>
      <c r="Q128" s="97"/>
      <c r="R128" s="202">
        <f>R129</f>
        <v>0</v>
      </c>
      <c r="S128" s="97"/>
      <c r="T128" s="203">
        <f>T129</f>
        <v>4.032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7" t="s">
        <v>69</v>
      </c>
      <c r="AU128" s="17" t="s">
        <v>106</v>
      </c>
      <c r="BK128" s="204">
        <f>BK129</f>
        <v>9517.5499999999993</v>
      </c>
    </row>
    <row r="129" s="12" customFormat="1" ht="25.92" customHeight="1">
      <c r="A129" s="12"/>
      <c r="B129" s="205"/>
      <c r="C129" s="206"/>
      <c r="D129" s="207" t="s">
        <v>69</v>
      </c>
      <c r="E129" s="208" t="s">
        <v>125</v>
      </c>
      <c r="F129" s="208" t="s">
        <v>126</v>
      </c>
      <c r="G129" s="206"/>
      <c r="H129" s="206"/>
      <c r="I129" s="206"/>
      <c r="J129" s="209">
        <f>BK129</f>
        <v>9517.5499999999993</v>
      </c>
      <c r="K129" s="206"/>
      <c r="L129" s="210"/>
      <c r="M129" s="211"/>
      <c r="N129" s="212"/>
      <c r="O129" s="212"/>
      <c r="P129" s="213">
        <f>P130+P135+P138</f>
        <v>7.2454879999999999</v>
      </c>
      <c r="Q129" s="212"/>
      <c r="R129" s="213">
        <f>R130+R135+R138</f>
        <v>0</v>
      </c>
      <c r="S129" s="212"/>
      <c r="T129" s="214">
        <f>T130+T135+T138</f>
        <v>4.032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5" t="s">
        <v>77</v>
      </c>
      <c r="AT129" s="216" t="s">
        <v>69</v>
      </c>
      <c r="AU129" s="216" t="s">
        <v>70</v>
      </c>
      <c r="AY129" s="215" t="s">
        <v>127</v>
      </c>
      <c r="BK129" s="217">
        <f>BK130+BK135+BK138</f>
        <v>9517.5499999999993</v>
      </c>
    </row>
    <row r="130" s="12" customFormat="1" ht="22.8" customHeight="1">
      <c r="A130" s="12"/>
      <c r="B130" s="205"/>
      <c r="C130" s="206"/>
      <c r="D130" s="207" t="s">
        <v>69</v>
      </c>
      <c r="E130" s="218" t="s">
        <v>212</v>
      </c>
      <c r="F130" s="218" t="s">
        <v>213</v>
      </c>
      <c r="G130" s="206"/>
      <c r="H130" s="206"/>
      <c r="I130" s="206"/>
      <c r="J130" s="219">
        <f>BK130</f>
        <v>3554.04</v>
      </c>
      <c r="K130" s="206"/>
      <c r="L130" s="210"/>
      <c r="M130" s="211"/>
      <c r="N130" s="212"/>
      <c r="O130" s="212"/>
      <c r="P130" s="213">
        <f>SUM(P131:P134)</f>
        <v>5.2904879999999999</v>
      </c>
      <c r="Q130" s="212"/>
      <c r="R130" s="213">
        <f>SUM(R131:R134)</f>
        <v>0</v>
      </c>
      <c r="S130" s="212"/>
      <c r="T130" s="214">
        <f>SUM(T131:T134)</f>
        <v>4.032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5" t="s">
        <v>77</v>
      </c>
      <c r="AT130" s="216" t="s">
        <v>69</v>
      </c>
      <c r="AU130" s="216" t="s">
        <v>77</v>
      </c>
      <c r="AY130" s="215" t="s">
        <v>127</v>
      </c>
      <c r="BK130" s="217">
        <f>SUM(BK131:BK134)</f>
        <v>3554.04</v>
      </c>
    </row>
    <row r="131" s="2" customFormat="1" ht="16.5" customHeight="1">
      <c r="A131" s="32"/>
      <c r="B131" s="33"/>
      <c r="C131" s="220" t="s">
        <v>77</v>
      </c>
      <c r="D131" s="220" t="s">
        <v>129</v>
      </c>
      <c r="E131" s="221" t="s">
        <v>214</v>
      </c>
      <c r="F131" s="222" t="s">
        <v>215</v>
      </c>
      <c r="G131" s="223" t="s">
        <v>132</v>
      </c>
      <c r="H131" s="224">
        <v>0.378</v>
      </c>
      <c r="I131" s="225">
        <v>4380</v>
      </c>
      <c r="J131" s="225">
        <f>ROUND(I131*H131,2)</f>
        <v>1655.6400000000001</v>
      </c>
      <c r="K131" s="222" t="s">
        <v>133</v>
      </c>
      <c r="L131" s="38"/>
      <c r="M131" s="226" t="s">
        <v>1</v>
      </c>
      <c r="N131" s="227" t="s">
        <v>35</v>
      </c>
      <c r="O131" s="228">
        <v>6.4359999999999999</v>
      </c>
      <c r="P131" s="228">
        <f>O131*H131</f>
        <v>2.4328080000000001</v>
      </c>
      <c r="Q131" s="228">
        <v>0</v>
      </c>
      <c r="R131" s="228">
        <f>Q131*H131</f>
        <v>0</v>
      </c>
      <c r="S131" s="228">
        <v>2</v>
      </c>
      <c r="T131" s="229">
        <f>S131*H131</f>
        <v>0.75600000000000001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230" t="s">
        <v>134</v>
      </c>
      <c r="AT131" s="230" t="s">
        <v>129</v>
      </c>
      <c r="AU131" s="230" t="s">
        <v>79</v>
      </c>
      <c r="AY131" s="17" t="s">
        <v>127</v>
      </c>
      <c r="BE131" s="231">
        <f>IF(N131="základní",J131,0)</f>
        <v>1655.6400000000001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17" t="s">
        <v>77</v>
      </c>
      <c r="BK131" s="231">
        <f>ROUND(I131*H131,2)</f>
        <v>1655.6400000000001</v>
      </c>
      <c r="BL131" s="17" t="s">
        <v>134</v>
      </c>
      <c r="BM131" s="230" t="s">
        <v>216</v>
      </c>
    </row>
    <row r="132" s="13" customFormat="1">
      <c r="A132" s="13"/>
      <c r="B132" s="232"/>
      <c r="C132" s="233"/>
      <c r="D132" s="234" t="s">
        <v>140</v>
      </c>
      <c r="E132" s="235" t="s">
        <v>1</v>
      </c>
      <c r="F132" s="236" t="s">
        <v>217</v>
      </c>
      <c r="G132" s="233"/>
      <c r="H132" s="237">
        <v>0.378</v>
      </c>
      <c r="I132" s="233"/>
      <c r="J132" s="233"/>
      <c r="K132" s="233"/>
      <c r="L132" s="238"/>
      <c r="M132" s="239"/>
      <c r="N132" s="240"/>
      <c r="O132" s="240"/>
      <c r="P132" s="240"/>
      <c r="Q132" s="240"/>
      <c r="R132" s="240"/>
      <c r="S132" s="240"/>
      <c r="T132" s="241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2" t="s">
        <v>140</v>
      </c>
      <c r="AU132" s="242" t="s">
        <v>79</v>
      </c>
      <c r="AV132" s="13" t="s">
        <v>79</v>
      </c>
      <c r="AW132" s="13" t="s">
        <v>27</v>
      </c>
      <c r="AX132" s="13" t="s">
        <v>77</v>
      </c>
      <c r="AY132" s="242" t="s">
        <v>127</v>
      </c>
    </row>
    <row r="133" s="2" customFormat="1" ht="37.8" customHeight="1">
      <c r="A133" s="32"/>
      <c r="B133" s="33"/>
      <c r="C133" s="220" t="s">
        <v>79</v>
      </c>
      <c r="D133" s="220" t="s">
        <v>129</v>
      </c>
      <c r="E133" s="221" t="s">
        <v>218</v>
      </c>
      <c r="F133" s="222" t="s">
        <v>219</v>
      </c>
      <c r="G133" s="223" t="s">
        <v>132</v>
      </c>
      <c r="H133" s="224">
        <v>1.6799999999999999</v>
      </c>
      <c r="I133" s="225">
        <v>1130</v>
      </c>
      <c r="J133" s="225">
        <f>ROUND(I133*H133,2)</f>
        <v>1898.4000000000001</v>
      </c>
      <c r="K133" s="222" t="s">
        <v>133</v>
      </c>
      <c r="L133" s="38"/>
      <c r="M133" s="226" t="s">
        <v>1</v>
      </c>
      <c r="N133" s="227" t="s">
        <v>35</v>
      </c>
      <c r="O133" s="228">
        <v>1.7010000000000001</v>
      </c>
      <c r="P133" s="228">
        <f>O133*H133</f>
        <v>2.8576800000000002</v>
      </c>
      <c r="Q133" s="228">
        <v>0</v>
      </c>
      <c r="R133" s="228">
        <f>Q133*H133</f>
        <v>0</v>
      </c>
      <c r="S133" s="228">
        <v>1.95</v>
      </c>
      <c r="T133" s="229">
        <f>S133*H133</f>
        <v>3.2759999999999998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230" t="s">
        <v>134</v>
      </c>
      <c r="AT133" s="230" t="s">
        <v>129</v>
      </c>
      <c r="AU133" s="230" t="s">
        <v>79</v>
      </c>
      <c r="AY133" s="17" t="s">
        <v>127</v>
      </c>
      <c r="BE133" s="231">
        <f>IF(N133="základní",J133,0)</f>
        <v>1898.4000000000001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7" t="s">
        <v>77</v>
      </c>
      <c r="BK133" s="231">
        <f>ROUND(I133*H133,2)</f>
        <v>1898.4000000000001</v>
      </c>
      <c r="BL133" s="17" t="s">
        <v>134</v>
      </c>
      <c r="BM133" s="230" t="s">
        <v>220</v>
      </c>
    </row>
    <row r="134" s="13" customFormat="1">
      <c r="A134" s="13"/>
      <c r="B134" s="232"/>
      <c r="C134" s="233"/>
      <c r="D134" s="234" t="s">
        <v>140</v>
      </c>
      <c r="E134" s="235" t="s">
        <v>1</v>
      </c>
      <c r="F134" s="236" t="s">
        <v>221</v>
      </c>
      <c r="G134" s="233"/>
      <c r="H134" s="237">
        <v>1.6799999999999999</v>
      </c>
      <c r="I134" s="233"/>
      <c r="J134" s="233"/>
      <c r="K134" s="233"/>
      <c r="L134" s="238"/>
      <c r="M134" s="239"/>
      <c r="N134" s="240"/>
      <c r="O134" s="240"/>
      <c r="P134" s="240"/>
      <c r="Q134" s="240"/>
      <c r="R134" s="240"/>
      <c r="S134" s="240"/>
      <c r="T134" s="241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2" t="s">
        <v>140</v>
      </c>
      <c r="AU134" s="242" t="s">
        <v>79</v>
      </c>
      <c r="AV134" s="13" t="s">
        <v>79</v>
      </c>
      <c r="AW134" s="13" t="s">
        <v>27</v>
      </c>
      <c r="AX134" s="13" t="s">
        <v>77</v>
      </c>
      <c r="AY134" s="242" t="s">
        <v>127</v>
      </c>
    </row>
    <row r="135" s="12" customFormat="1" ht="22.8" customHeight="1">
      <c r="A135" s="12"/>
      <c r="B135" s="205"/>
      <c r="C135" s="206"/>
      <c r="D135" s="207" t="s">
        <v>69</v>
      </c>
      <c r="E135" s="218" t="s">
        <v>222</v>
      </c>
      <c r="F135" s="218" t="s">
        <v>223</v>
      </c>
      <c r="G135" s="206"/>
      <c r="H135" s="206"/>
      <c r="I135" s="206"/>
      <c r="J135" s="219">
        <f>BK135</f>
        <v>1664.6099999999999</v>
      </c>
      <c r="K135" s="206"/>
      <c r="L135" s="210"/>
      <c r="M135" s="211"/>
      <c r="N135" s="212"/>
      <c r="O135" s="212"/>
      <c r="P135" s="213">
        <f>SUM(P136:P137)</f>
        <v>0</v>
      </c>
      <c r="Q135" s="212"/>
      <c r="R135" s="213">
        <f>SUM(R136:R137)</f>
        <v>0</v>
      </c>
      <c r="S135" s="212"/>
      <c r="T135" s="214">
        <f>SUM(T136:T137)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15" t="s">
        <v>77</v>
      </c>
      <c r="AT135" s="216" t="s">
        <v>69</v>
      </c>
      <c r="AU135" s="216" t="s">
        <v>77</v>
      </c>
      <c r="AY135" s="215" t="s">
        <v>127</v>
      </c>
      <c r="BK135" s="217">
        <f>SUM(BK136:BK137)</f>
        <v>1664.6099999999999</v>
      </c>
    </row>
    <row r="136" s="2" customFormat="1" ht="37.8" customHeight="1">
      <c r="A136" s="32"/>
      <c r="B136" s="33"/>
      <c r="C136" s="220" t="s">
        <v>87</v>
      </c>
      <c r="D136" s="220" t="s">
        <v>129</v>
      </c>
      <c r="E136" s="221" t="s">
        <v>224</v>
      </c>
      <c r="F136" s="222" t="s">
        <v>225</v>
      </c>
      <c r="G136" s="223" t="s">
        <v>148</v>
      </c>
      <c r="H136" s="224">
        <v>4.032</v>
      </c>
      <c r="I136" s="225">
        <v>412.85000000000002</v>
      </c>
      <c r="J136" s="225">
        <f>ROUND(I136*H136,2)</f>
        <v>1664.6099999999999</v>
      </c>
      <c r="K136" s="222" t="s">
        <v>1</v>
      </c>
      <c r="L136" s="38"/>
      <c r="M136" s="226" t="s">
        <v>1</v>
      </c>
      <c r="N136" s="227" t="s">
        <v>35</v>
      </c>
      <c r="O136" s="228">
        <v>0</v>
      </c>
      <c r="P136" s="228">
        <f>O136*H136</f>
        <v>0</v>
      </c>
      <c r="Q136" s="228">
        <v>0</v>
      </c>
      <c r="R136" s="228">
        <f>Q136*H136</f>
        <v>0</v>
      </c>
      <c r="S136" s="228">
        <v>0</v>
      </c>
      <c r="T136" s="229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230" t="s">
        <v>134</v>
      </c>
      <c r="AT136" s="230" t="s">
        <v>129</v>
      </c>
      <c r="AU136" s="230" t="s">
        <v>79</v>
      </c>
      <c r="AY136" s="17" t="s">
        <v>127</v>
      </c>
      <c r="BE136" s="231">
        <f>IF(N136="základní",J136,0)</f>
        <v>1664.6099999999999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17" t="s">
        <v>77</v>
      </c>
      <c r="BK136" s="231">
        <f>ROUND(I136*H136,2)</f>
        <v>1664.6099999999999</v>
      </c>
      <c r="BL136" s="17" t="s">
        <v>134</v>
      </c>
      <c r="BM136" s="230" t="s">
        <v>226</v>
      </c>
    </row>
    <row r="137" s="2" customFormat="1">
      <c r="A137" s="32"/>
      <c r="B137" s="33"/>
      <c r="C137" s="34"/>
      <c r="D137" s="234" t="s">
        <v>150</v>
      </c>
      <c r="E137" s="34"/>
      <c r="F137" s="253" t="s">
        <v>227</v>
      </c>
      <c r="G137" s="34"/>
      <c r="H137" s="34"/>
      <c r="I137" s="34"/>
      <c r="J137" s="34"/>
      <c r="K137" s="34"/>
      <c r="L137" s="38"/>
      <c r="M137" s="254"/>
      <c r="N137" s="255"/>
      <c r="O137" s="84"/>
      <c r="P137" s="84"/>
      <c r="Q137" s="84"/>
      <c r="R137" s="84"/>
      <c r="S137" s="84"/>
      <c r="T137" s="85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T137" s="17" t="s">
        <v>150</v>
      </c>
      <c r="AU137" s="17" t="s">
        <v>79</v>
      </c>
    </row>
    <row r="138" s="12" customFormat="1" ht="22.8" customHeight="1">
      <c r="A138" s="12"/>
      <c r="B138" s="205"/>
      <c r="C138" s="206"/>
      <c r="D138" s="207" t="s">
        <v>69</v>
      </c>
      <c r="E138" s="218" t="s">
        <v>228</v>
      </c>
      <c r="F138" s="218" t="s">
        <v>229</v>
      </c>
      <c r="G138" s="206"/>
      <c r="H138" s="206"/>
      <c r="I138" s="206"/>
      <c r="J138" s="219">
        <f>BK138</f>
        <v>4298.8999999999996</v>
      </c>
      <c r="K138" s="206"/>
      <c r="L138" s="210"/>
      <c r="M138" s="211"/>
      <c r="N138" s="212"/>
      <c r="O138" s="212"/>
      <c r="P138" s="213">
        <f>SUM(P139:P144)</f>
        <v>1.9550000000000001</v>
      </c>
      <c r="Q138" s="212"/>
      <c r="R138" s="213">
        <f>SUM(R139:R144)</f>
        <v>0</v>
      </c>
      <c r="S138" s="212"/>
      <c r="T138" s="214">
        <f>SUM(T139:T144)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15" t="s">
        <v>77</v>
      </c>
      <c r="AT138" s="216" t="s">
        <v>69</v>
      </c>
      <c r="AU138" s="216" t="s">
        <v>77</v>
      </c>
      <c r="AY138" s="215" t="s">
        <v>127</v>
      </c>
      <c r="BK138" s="217">
        <f>SUM(BK139:BK144)</f>
        <v>4298.8999999999996</v>
      </c>
    </row>
    <row r="139" s="2" customFormat="1" ht="24.15" customHeight="1">
      <c r="A139" s="32"/>
      <c r="B139" s="33"/>
      <c r="C139" s="220" t="s">
        <v>134</v>
      </c>
      <c r="D139" s="220" t="s">
        <v>129</v>
      </c>
      <c r="E139" s="221" t="s">
        <v>230</v>
      </c>
      <c r="F139" s="222" t="s">
        <v>231</v>
      </c>
      <c r="G139" s="223" t="s">
        <v>232</v>
      </c>
      <c r="H139" s="224">
        <v>1</v>
      </c>
      <c r="I139" s="225">
        <v>440</v>
      </c>
      <c r="J139" s="225">
        <f>ROUND(I139*H139,2)</f>
        <v>440</v>
      </c>
      <c r="K139" s="222" t="s">
        <v>1</v>
      </c>
      <c r="L139" s="38"/>
      <c r="M139" s="226" t="s">
        <v>1</v>
      </c>
      <c r="N139" s="227" t="s">
        <v>35</v>
      </c>
      <c r="O139" s="228">
        <v>0</v>
      </c>
      <c r="P139" s="228">
        <f>O139*H139</f>
        <v>0</v>
      </c>
      <c r="Q139" s="228">
        <v>0</v>
      </c>
      <c r="R139" s="228">
        <f>Q139*H139</f>
        <v>0</v>
      </c>
      <c r="S139" s="228">
        <v>0</v>
      </c>
      <c r="T139" s="229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230" t="s">
        <v>134</v>
      </c>
      <c r="AT139" s="230" t="s">
        <v>129</v>
      </c>
      <c r="AU139" s="230" t="s">
        <v>79</v>
      </c>
      <c r="AY139" s="17" t="s">
        <v>127</v>
      </c>
      <c r="BE139" s="231">
        <f>IF(N139="základní",J139,0)</f>
        <v>440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17" t="s">
        <v>77</v>
      </c>
      <c r="BK139" s="231">
        <f>ROUND(I139*H139,2)</f>
        <v>440</v>
      </c>
      <c r="BL139" s="17" t="s">
        <v>134</v>
      </c>
      <c r="BM139" s="230" t="s">
        <v>233</v>
      </c>
    </row>
    <row r="140" s="2" customFormat="1" ht="24.15" customHeight="1">
      <c r="A140" s="32"/>
      <c r="B140" s="33"/>
      <c r="C140" s="260" t="s">
        <v>153</v>
      </c>
      <c r="D140" s="260" t="s">
        <v>184</v>
      </c>
      <c r="E140" s="261" t="s">
        <v>234</v>
      </c>
      <c r="F140" s="262" t="s">
        <v>235</v>
      </c>
      <c r="G140" s="263" t="s">
        <v>232</v>
      </c>
      <c r="H140" s="264">
        <v>1</v>
      </c>
      <c r="I140" s="265">
        <v>980</v>
      </c>
      <c r="J140" s="265">
        <f>ROUND(I140*H140,2)</f>
        <v>980</v>
      </c>
      <c r="K140" s="262" t="s">
        <v>1</v>
      </c>
      <c r="L140" s="266"/>
      <c r="M140" s="267" t="s">
        <v>1</v>
      </c>
      <c r="N140" s="268" t="s">
        <v>35</v>
      </c>
      <c r="O140" s="228">
        <v>0</v>
      </c>
      <c r="P140" s="228">
        <f>O140*H140</f>
        <v>0</v>
      </c>
      <c r="Q140" s="228">
        <v>0</v>
      </c>
      <c r="R140" s="228">
        <f>Q140*H140</f>
        <v>0</v>
      </c>
      <c r="S140" s="228">
        <v>0</v>
      </c>
      <c r="T140" s="229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230" t="s">
        <v>187</v>
      </c>
      <c r="AT140" s="230" t="s">
        <v>184</v>
      </c>
      <c r="AU140" s="230" t="s">
        <v>79</v>
      </c>
      <c r="AY140" s="17" t="s">
        <v>127</v>
      </c>
      <c r="BE140" s="231">
        <f>IF(N140="základní",J140,0)</f>
        <v>980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17" t="s">
        <v>77</v>
      </c>
      <c r="BK140" s="231">
        <f>ROUND(I140*H140,2)</f>
        <v>980</v>
      </c>
      <c r="BL140" s="17" t="s">
        <v>134</v>
      </c>
      <c r="BM140" s="230" t="s">
        <v>236</v>
      </c>
    </row>
    <row r="141" s="2" customFormat="1">
      <c r="A141" s="32"/>
      <c r="B141" s="33"/>
      <c r="C141" s="34"/>
      <c r="D141" s="234" t="s">
        <v>150</v>
      </c>
      <c r="E141" s="34"/>
      <c r="F141" s="253" t="s">
        <v>237</v>
      </c>
      <c r="G141" s="34"/>
      <c r="H141" s="34"/>
      <c r="I141" s="34"/>
      <c r="J141" s="34"/>
      <c r="K141" s="34"/>
      <c r="L141" s="38"/>
      <c r="M141" s="254"/>
      <c r="N141" s="255"/>
      <c r="O141" s="84"/>
      <c r="P141" s="84"/>
      <c r="Q141" s="84"/>
      <c r="R141" s="84"/>
      <c r="S141" s="84"/>
      <c r="T141" s="85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T141" s="17" t="s">
        <v>150</v>
      </c>
      <c r="AU141" s="17" t="s">
        <v>79</v>
      </c>
    </row>
    <row r="142" s="2" customFormat="1" ht="37.8" customHeight="1">
      <c r="A142" s="32"/>
      <c r="B142" s="33"/>
      <c r="C142" s="220" t="s">
        <v>163</v>
      </c>
      <c r="D142" s="220" t="s">
        <v>129</v>
      </c>
      <c r="E142" s="221" t="s">
        <v>238</v>
      </c>
      <c r="F142" s="222" t="s">
        <v>239</v>
      </c>
      <c r="G142" s="223" t="s">
        <v>240</v>
      </c>
      <c r="H142" s="224">
        <v>2.5</v>
      </c>
      <c r="I142" s="225">
        <v>319.56</v>
      </c>
      <c r="J142" s="225">
        <f>ROUND(I142*H142,2)</f>
        <v>798.89999999999998</v>
      </c>
      <c r="K142" s="222" t="s">
        <v>1</v>
      </c>
      <c r="L142" s="38"/>
      <c r="M142" s="226" t="s">
        <v>1</v>
      </c>
      <c r="N142" s="227" t="s">
        <v>35</v>
      </c>
      <c r="O142" s="228">
        <v>0.78200000000000003</v>
      </c>
      <c r="P142" s="228">
        <f>O142*H142</f>
        <v>1.9550000000000001</v>
      </c>
      <c r="Q142" s="228">
        <v>0</v>
      </c>
      <c r="R142" s="228">
        <f>Q142*H142</f>
        <v>0</v>
      </c>
      <c r="S142" s="228">
        <v>0</v>
      </c>
      <c r="T142" s="229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230" t="s">
        <v>134</v>
      </c>
      <c r="AT142" s="230" t="s">
        <v>129</v>
      </c>
      <c r="AU142" s="230" t="s">
        <v>79</v>
      </c>
      <c r="AY142" s="17" t="s">
        <v>127</v>
      </c>
      <c r="BE142" s="231">
        <f>IF(N142="základní",J142,0)</f>
        <v>798.89999999999998</v>
      </c>
      <c r="BF142" s="231">
        <f>IF(N142="snížená",J142,0)</f>
        <v>0</v>
      </c>
      <c r="BG142" s="231">
        <f>IF(N142="zákl. přenesená",J142,0)</f>
        <v>0</v>
      </c>
      <c r="BH142" s="231">
        <f>IF(N142="sníž. přenesená",J142,0)</f>
        <v>0</v>
      </c>
      <c r="BI142" s="231">
        <f>IF(N142="nulová",J142,0)</f>
        <v>0</v>
      </c>
      <c r="BJ142" s="17" t="s">
        <v>77</v>
      </c>
      <c r="BK142" s="231">
        <f>ROUND(I142*H142,2)</f>
        <v>798.89999999999998</v>
      </c>
      <c r="BL142" s="17" t="s">
        <v>134</v>
      </c>
      <c r="BM142" s="230" t="s">
        <v>241</v>
      </c>
    </row>
    <row r="143" s="2" customFormat="1" ht="37.8" customHeight="1">
      <c r="A143" s="32"/>
      <c r="B143" s="33"/>
      <c r="C143" s="260" t="s">
        <v>202</v>
      </c>
      <c r="D143" s="260" t="s">
        <v>184</v>
      </c>
      <c r="E143" s="261" t="s">
        <v>242</v>
      </c>
      <c r="F143" s="262" t="s">
        <v>243</v>
      </c>
      <c r="G143" s="263" t="s">
        <v>232</v>
      </c>
      <c r="H143" s="264">
        <v>1</v>
      </c>
      <c r="I143" s="265">
        <v>2080</v>
      </c>
      <c r="J143" s="265">
        <f>ROUND(I143*H143,2)</f>
        <v>2080</v>
      </c>
      <c r="K143" s="262" t="s">
        <v>1</v>
      </c>
      <c r="L143" s="266"/>
      <c r="M143" s="267" t="s">
        <v>1</v>
      </c>
      <c r="N143" s="268" t="s">
        <v>35</v>
      </c>
      <c r="O143" s="228">
        <v>0</v>
      </c>
      <c r="P143" s="228">
        <f>O143*H143</f>
        <v>0</v>
      </c>
      <c r="Q143" s="228">
        <v>0</v>
      </c>
      <c r="R143" s="228">
        <f>Q143*H143</f>
        <v>0</v>
      </c>
      <c r="S143" s="228">
        <v>0</v>
      </c>
      <c r="T143" s="229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230" t="s">
        <v>187</v>
      </c>
      <c r="AT143" s="230" t="s">
        <v>184</v>
      </c>
      <c r="AU143" s="230" t="s">
        <v>79</v>
      </c>
      <c r="AY143" s="17" t="s">
        <v>127</v>
      </c>
      <c r="BE143" s="231">
        <f>IF(N143="základní",J143,0)</f>
        <v>2080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7" t="s">
        <v>77</v>
      </c>
      <c r="BK143" s="231">
        <f>ROUND(I143*H143,2)</f>
        <v>2080</v>
      </c>
      <c r="BL143" s="17" t="s">
        <v>134</v>
      </c>
      <c r="BM143" s="230" t="s">
        <v>244</v>
      </c>
    </row>
    <row r="144" s="2" customFormat="1">
      <c r="A144" s="32"/>
      <c r="B144" s="33"/>
      <c r="C144" s="34"/>
      <c r="D144" s="234" t="s">
        <v>150</v>
      </c>
      <c r="E144" s="34"/>
      <c r="F144" s="253" t="s">
        <v>245</v>
      </c>
      <c r="G144" s="34"/>
      <c r="H144" s="34"/>
      <c r="I144" s="34"/>
      <c r="J144" s="34"/>
      <c r="K144" s="34"/>
      <c r="L144" s="38"/>
      <c r="M144" s="281"/>
      <c r="N144" s="282"/>
      <c r="O144" s="283"/>
      <c r="P144" s="283"/>
      <c r="Q144" s="283"/>
      <c r="R144" s="283"/>
      <c r="S144" s="283"/>
      <c r="T144" s="284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T144" s="17" t="s">
        <v>150</v>
      </c>
      <c r="AU144" s="17" t="s">
        <v>79</v>
      </c>
    </row>
    <row r="145" s="2" customFormat="1" ht="6.96" customHeight="1">
      <c r="A145" s="32"/>
      <c r="B145" s="59"/>
      <c r="C145" s="60"/>
      <c r="D145" s="60"/>
      <c r="E145" s="60"/>
      <c r="F145" s="60"/>
      <c r="G145" s="60"/>
      <c r="H145" s="60"/>
      <c r="I145" s="60"/>
      <c r="J145" s="60"/>
      <c r="K145" s="60"/>
      <c r="L145" s="38"/>
      <c r="M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</row>
  </sheetData>
  <sheetProtection sheet="1" autoFilter="0" formatColumns="0" formatRows="0" objects="1" scenarios="1" spinCount="100000" saltValue="/vnQfzPcXM47WGhpfCsIQvw8dI0t/ratxjiAi6iJvH2lZSRG3vE3HdwOB6KaxIIinAGsUMtt0MCdhmPrspDdGg==" hashValue="LAeZPe6/EVeFnfTPd35pqdluBJC1PbN8wbqOuoaj+4JsRcqMS2bcAw65lvOTbu2HyPMjOQp1fOXasbl0Z0kl/w==" algorithmName="SHA-512" password="CC35"/>
  <autoFilter ref="C127:K14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4:H114"/>
    <mergeCell ref="E118:H118"/>
    <mergeCell ref="E116:H116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Zbubnová Tereza</dc:creator>
  <cp:lastModifiedBy>Zbubnová Tereza</cp:lastModifiedBy>
  <dcterms:created xsi:type="dcterms:W3CDTF">2025-10-23T06:43:44Z</dcterms:created>
  <dcterms:modified xsi:type="dcterms:W3CDTF">2025-10-23T06:43:50Z</dcterms:modified>
</cp:coreProperties>
</file>