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L6PEPF00021CEA\EXCELCNV\7a5b406c-8b15-4665-b696-494feac2b345\"/>
    </mc:Choice>
  </mc:AlternateContent>
  <xr:revisionPtr revIDLastSave="0" documentId="8_{D11C497F-1B34-45F8-BDA9-57CF8281E2C1}" xr6:coauthVersionLast="47" xr6:coauthVersionMax="47" xr10:uidLastSave="{00000000-0000-0000-0000-000000000000}"/>
  <bookViews>
    <workbookView xWindow="-60" yWindow="-60" windowWidth="15480" windowHeight="11640" firstSheet="1" activeTab="1" xr2:uid="{CABEBB4A-A45A-47B1-810A-2797173CBE57}"/>
  </bookViews>
  <sheets>
    <sheet name="Kryci list" sheetId="1" r:id="rId1"/>
    <sheet name="Rekapitulace" sheetId="2" r:id="rId2"/>
    <sheet name="Zakazka" sheetId="3" r:id="rId3"/>
    <sheet name="Figury" sheetId="4" state="hidden" r:id="rId4"/>
  </sheets>
  <definedNames>
    <definedName name="__CENA__">Zakazka!$P$6:$P$116</definedName>
    <definedName name="__MAIN__">Zakazka!$F$1:$DE$115</definedName>
    <definedName name="__MAIN2__" localSheetId="1">Rekapitulace!$B$1:$H$22</definedName>
    <definedName name="__MAIN2__">#REF!</definedName>
    <definedName name="__MAIN3__">'Kryci list'!$A$3:$C$19</definedName>
    <definedName name="__SAZBA__">Zakazka!$U$6:$U$116</definedName>
    <definedName name="__T0__">Zakazka!$F$5:$AC$115</definedName>
    <definedName name="__T1__">Zakazka!$F$6:$AC$52</definedName>
    <definedName name="__T2__">Zakazka!$F$7:$DE$8</definedName>
    <definedName name="__T3__">Zakazka!$J$8:$M$8</definedName>
    <definedName name="__TE0__">'Kryci list'!$A$4:$C$13</definedName>
    <definedName name="__TE1__">'Kryci list'!#REF!</definedName>
    <definedName name="__TE2__">'Kryci list'!#REF!</definedName>
    <definedName name="__TE3__">Figury!$A$2:$D$2</definedName>
    <definedName name="__TR0__" localSheetId="1">Rekapitulace!$B$5:$F$6</definedName>
    <definedName name="__TR0__">#REF!</definedName>
    <definedName name="__TR1__" localSheetId="1">Rekapitulace!$B$6:$F$6</definedName>
    <definedName name="__TR1__">#REF!</definedName>
    <definedName name="_xlnm.Print_Titles" localSheetId="2">Zakazka!$3:$4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 a="1"/>
  <c r="A2" i="2" s="1"/>
  <c r="B2" i="2"/>
  <c r="A3" i="2" a="1"/>
  <c r="A3" i="2" s="1"/>
  <c r="A4" i="2" a="1"/>
  <c r="A4" i="2" s="1"/>
  <c r="B5" i="2"/>
  <c r="B6" i="2"/>
  <c r="B7" i="2"/>
  <c r="B8" i="2"/>
  <c r="B9" i="2"/>
  <c r="B10" i="2"/>
  <c r="B11" i="2"/>
  <c r="B12" i="2"/>
  <c r="B13" i="2"/>
  <c r="B14" i="2"/>
  <c r="B15" i="2"/>
  <c r="A20" i="2"/>
  <c r="B20" i="2"/>
  <c r="C20" i="2"/>
  <c r="N7" i="3"/>
  <c r="P7" i="3"/>
  <c r="R7" i="3"/>
  <c r="T7" i="3"/>
  <c r="V7" i="3"/>
  <c r="W7" i="3"/>
  <c r="N9" i="3"/>
  <c r="P9" i="3"/>
  <c r="R9" i="3"/>
  <c r="T9" i="3"/>
  <c r="V9" i="3"/>
  <c r="W9" i="3"/>
  <c r="N15" i="3"/>
  <c r="P15" i="3"/>
  <c r="R15" i="3"/>
  <c r="T15" i="3"/>
  <c r="V15" i="3"/>
  <c r="W15" i="3"/>
  <c r="N18" i="3"/>
  <c r="P18" i="3"/>
  <c r="R18" i="3"/>
  <c r="T18" i="3"/>
  <c r="V18" i="3"/>
  <c r="W18" i="3"/>
  <c r="N21" i="3"/>
  <c r="P21" i="3"/>
  <c r="R21" i="3"/>
  <c r="T21" i="3"/>
  <c r="V21" i="3"/>
  <c r="W21" i="3"/>
  <c r="N26" i="3"/>
  <c r="P26" i="3"/>
  <c r="R26" i="3"/>
  <c r="T26" i="3"/>
  <c r="V26" i="3"/>
  <c r="W26" i="3"/>
  <c r="N31" i="3"/>
  <c r="P31" i="3"/>
  <c r="R31" i="3"/>
  <c r="T31" i="3"/>
  <c r="V31" i="3"/>
  <c r="W31" i="3"/>
  <c r="N32" i="3"/>
  <c r="P32" i="3"/>
  <c r="R32" i="3"/>
  <c r="T32" i="3"/>
  <c r="V32" i="3"/>
  <c r="W32" i="3"/>
  <c r="N33" i="3"/>
  <c r="P33" i="3"/>
  <c r="R33" i="3"/>
  <c r="T33" i="3"/>
  <c r="V33" i="3"/>
  <c r="W33" i="3"/>
  <c r="N36" i="3"/>
  <c r="P36" i="3"/>
  <c r="R36" i="3"/>
  <c r="T36" i="3"/>
  <c r="V36" i="3"/>
  <c r="W36" i="3"/>
  <c r="N38" i="3"/>
  <c r="P38" i="3"/>
  <c r="R38" i="3"/>
  <c r="T38" i="3"/>
  <c r="V38" i="3"/>
  <c r="W38" i="3"/>
  <c r="N39" i="3"/>
  <c r="P39" i="3"/>
  <c r="R39" i="3"/>
  <c r="T39" i="3"/>
  <c r="V39" i="3"/>
  <c r="W39" i="3"/>
  <c r="N44" i="3"/>
  <c r="P44" i="3"/>
  <c r="R44" i="3"/>
  <c r="T44" i="3"/>
  <c r="V44" i="3"/>
  <c r="W44" i="3"/>
  <c r="N49" i="3"/>
  <c r="P49" i="3"/>
  <c r="R49" i="3"/>
  <c r="T49" i="3"/>
  <c r="V49" i="3"/>
  <c r="W49" i="3"/>
  <c r="N50" i="3"/>
  <c r="P50" i="3"/>
  <c r="R50" i="3"/>
  <c r="T50" i="3"/>
  <c r="V50" i="3"/>
  <c r="W50" i="3"/>
  <c r="N54" i="3"/>
  <c r="P54" i="3"/>
  <c r="R54" i="3"/>
  <c r="T54" i="3"/>
  <c r="V54" i="3"/>
  <c r="W54" i="3"/>
  <c r="N55" i="3"/>
  <c r="P55" i="3"/>
  <c r="R55" i="3"/>
  <c r="T55" i="3"/>
  <c r="V55" i="3"/>
  <c r="W55" i="3"/>
  <c r="N59" i="3"/>
  <c r="P59" i="3"/>
  <c r="R59" i="3"/>
  <c r="T59" i="3"/>
  <c r="V59" i="3"/>
  <c r="W59" i="3"/>
  <c r="N60" i="3"/>
  <c r="P60" i="3"/>
  <c r="R60" i="3"/>
  <c r="T60" i="3"/>
  <c r="V60" i="3"/>
  <c r="W60" i="3"/>
  <c r="N61" i="3"/>
  <c r="P61" i="3"/>
  <c r="R61" i="3"/>
  <c r="T61" i="3"/>
  <c r="V61" i="3"/>
  <c r="W61" i="3"/>
  <c r="N65" i="3"/>
  <c r="P65" i="3"/>
  <c r="R65" i="3"/>
  <c r="T65" i="3"/>
  <c r="V65" i="3"/>
  <c r="W65" i="3"/>
  <c r="N66" i="3"/>
  <c r="P66" i="3"/>
  <c r="R66" i="3"/>
  <c r="T66" i="3"/>
  <c r="V66" i="3"/>
  <c r="W66" i="3"/>
  <c r="N67" i="3"/>
  <c r="P67" i="3"/>
  <c r="R67" i="3"/>
  <c r="T67" i="3"/>
  <c r="V67" i="3"/>
  <c r="W67" i="3"/>
  <c r="N73" i="3"/>
  <c r="P73" i="3"/>
  <c r="R73" i="3"/>
  <c r="T73" i="3"/>
  <c r="V73" i="3"/>
  <c r="W73" i="3"/>
  <c r="N79" i="3"/>
  <c r="P79" i="3"/>
  <c r="R79" i="3"/>
  <c r="T79" i="3"/>
  <c r="V79" i="3"/>
  <c r="W79" i="3"/>
  <c r="N81" i="3"/>
  <c r="P81" i="3"/>
  <c r="R81" i="3"/>
  <c r="T81" i="3"/>
  <c r="V81" i="3"/>
  <c r="W81" i="3"/>
  <c r="N87" i="3"/>
  <c r="P87" i="3"/>
  <c r="R87" i="3"/>
  <c r="T87" i="3"/>
  <c r="V87" i="3"/>
  <c r="W87" i="3"/>
  <c r="N88" i="3"/>
  <c r="P88" i="3"/>
  <c r="R88" i="3"/>
  <c r="T88" i="3"/>
  <c r="V88" i="3"/>
  <c r="W88" i="3"/>
  <c r="N89" i="3"/>
  <c r="P89" i="3"/>
  <c r="R89" i="3"/>
  <c r="T89" i="3"/>
  <c r="V89" i="3"/>
  <c r="W89" i="3"/>
  <c r="N92" i="3"/>
  <c r="P92" i="3"/>
  <c r="P91" i="3" s="1"/>
  <c r="C10" i="2" s="1"/>
  <c r="R92" i="3"/>
  <c r="R91" i="3" s="1"/>
  <c r="D10" i="2" s="1"/>
  <c r="T92" i="3"/>
  <c r="T91" i="3" s="1"/>
  <c r="V92" i="3"/>
  <c r="V91" i="3" s="1"/>
  <c r="E10" i="2" s="1"/>
  <c r="W92" i="3"/>
  <c r="W91" i="3" s="1"/>
  <c r="F10" i="2" s="1"/>
  <c r="N100" i="3"/>
  <c r="P100" i="3"/>
  <c r="P99" i="3" s="1"/>
  <c r="C11" i="2" s="1"/>
  <c r="R100" i="3"/>
  <c r="R99" i="3" s="1"/>
  <c r="D11" i="2" s="1"/>
  <c r="T100" i="3"/>
  <c r="T99" i="3" s="1"/>
  <c r="V100" i="3"/>
  <c r="V99" i="3" s="1"/>
  <c r="E11" i="2" s="1"/>
  <c r="W100" i="3"/>
  <c r="W99" i="3" s="1"/>
  <c r="F11" i="2" s="1"/>
  <c r="N103" i="3"/>
  <c r="P103" i="3"/>
  <c r="P102" i="3" s="1"/>
  <c r="C12" i="2" s="1"/>
  <c r="R103" i="3"/>
  <c r="R102" i="3" s="1"/>
  <c r="D12" i="2" s="1"/>
  <c r="T103" i="3"/>
  <c r="T102" i="3" s="1"/>
  <c r="V103" i="3"/>
  <c r="V102" i="3" s="1"/>
  <c r="E12" i="2" s="1"/>
  <c r="W103" i="3"/>
  <c r="W102" i="3" s="1"/>
  <c r="F12" i="2" s="1"/>
  <c r="N106" i="3"/>
  <c r="P106" i="3"/>
  <c r="R106" i="3"/>
  <c r="T106" i="3"/>
  <c r="V106" i="3"/>
  <c r="W106" i="3"/>
  <c r="N107" i="3"/>
  <c r="P107" i="3"/>
  <c r="R107" i="3"/>
  <c r="T107" i="3"/>
  <c r="V107" i="3"/>
  <c r="W107" i="3"/>
  <c r="N110" i="3"/>
  <c r="P110" i="3"/>
  <c r="P109" i="3" s="1"/>
  <c r="C14" i="2" s="1"/>
  <c r="R110" i="3"/>
  <c r="R109" i="3" s="1"/>
  <c r="D14" i="2" s="1"/>
  <c r="T110" i="3"/>
  <c r="T109" i="3" s="1"/>
  <c r="V110" i="3"/>
  <c r="V109" i="3" s="1"/>
  <c r="E14" i="2" s="1"/>
  <c r="W110" i="3"/>
  <c r="W109" i="3" s="1"/>
  <c r="F14" i="2" s="1"/>
  <c r="N113" i="3"/>
  <c r="P113" i="3"/>
  <c r="P112" i="3" s="1"/>
  <c r="C15" i="2" s="1"/>
  <c r="R113" i="3"/>
  <c r="R112" i="3" s="1"/>
  <c r="D15" i="2" s="1"/>
  <c r="T113" i="3"/>
  <c r="T112" i="3" s="1"/>
  <c r="V113" i="3"/>
  <c r="V112" i="3" s="1"/>
  <c r="E15" i="2" s="1"/>
  <c r="W113" i="3"/>
  <c r="W112" i="3" s="1"/>
  <c r="F15" i="2" s="1"/>
  <c r="W105" i="3" l="1"/>
  <c r="F13" i="2" s="1"/>
  <c r="V105" i="3"/>
  <c r="E13" i="2" s="1"/>
  <c r="T105" i="3"/>
  <c r="R105" i="3"/>
  <c r="D13" i="2" s="1"/>
  <c r="P105" i="3"/>
  <c r="C13" i="2" s="1"/>
  <c r="W86" i="3"/>
  <c r="F9" i="2" s="1"/>
  <c r="V86" i="3"/>
  <c r="E9" i="2" s="1"/>
  <c r="T86" i="3"/>
  <c r="R86" i="3"/>
  <c r="D9" i="2" s="1"/>
  <c r="P86" i="3"/>
  <c r="C9" i="2" s="1"/>
  <c r="W78" i="3"/>
  <c r="F8" i="2" s="1"/>
  <c r="V78" i="3"/>
  <c r="E8" i="2" s="1"/>
  <c r="T78" i="3"/>
  <c r="R78" i="3"/>
  <c r="D8" i="2" s="1"/>
  <c r="P78" i="3"/>
  <c r="C8" i="2" s="1"/>
  <c r="W53" i="3"/>
  <c r="F7" i="2" s="1"/>
  <c r="V53" i="3"/>
  <c r="E7" i="2" s="1"/>
  <c r="T53" i="3"/>
  <c r="R53" i="3"/>
  <c r="D7" i="2" s="1"/>
  <c r="P53" i="3"/>
  <c r="C7" i="2" s="1"/>
  <c r="W6" i="3"/>
  <c r="V6" i="3"/>
  <c r="T6" i="3"/>
  <c r="T5" i="3" s="1"/>
  <c r="R6" i="3"/>
  <c r="A19" i="2"/>
  <c r="P6" i="3"/>
  <c r="C6" i="2" l="1"/>
  <c r="P5" i="3"/>
  <c r="C5" i="2" s="1"/>
  <c r="C17" i="2" s="1"/>
  <c r="A17" i="2"/>
  <c r="B19" i="2"/>
  <c r="C19" i="2"/>
  <c r="C18" i="2" s="1"/>
  <c r="D6" i="2"/>
  <c r="R5" i="3"/>
  <c r="D5" i="2" s="1"/>
  <c r="E6" i="2"/>
  <c r="V5" i="3"/>
  <c r="E5" i="2" s="1"/>
  <c r="F6" i="2"/>
  <c r="W5" i="3"/>
  <c r="F5" i="2" s="1"/>
  <c r="C21" i="2" l="1"/>
</calcChain>
</file>

<file path=xl/sharedStrings.xml><?xml version="1.0" encoding="utf-8"?>
<sst xmlns="http://schemas.openxmlformats.org/spreadsheetml/2006/main" count="417" uniqueCount="197">
  <si>
    <t>Výkaz výměr</t>
  </si>
  <si>
    <t>Zakázka</t>
  </si>
  <si>
    <t>Číslo zakázky</t>
  </si>
  <si>
    <t>POD-2026-02</t>
  </si>
  <si>
    <t>Oprava chodníků v ulicích Cukrovarská a  Dr Filipa (bez ploch před č.p. 657)</t>
  </si>
  <si>
    <t>Klasifikace</t>
  </si>
  <si>
    <t>Fáze</t>
  </si>
  <si>
    <t>Příprava realizace</t>
  </si>
  <si>
    <t>Komentář</t>
  </si>
  <si>
    <t>Verze</t>
  </si>
  <si>
    <t>Popis</t>
  </si>
  <si>
    <t>Nabídka</t>
  </si>
  <si>
    <t>Firmy</t>
  </si>
  <si>
    <t>Typ Firmy</t>
  </si>
  <si>
    <t>Název</t>
  </si>
  <si>
    <t>Uživatelé</t>
  </si>
  <si>
    <t>Význam (funkce)</t>
  </si>
  <si>
    <t>Jméno</t>
  </si>
  <si>
    <t>Zakázka:</t>
  </si>
  <si>
    <t>Cena</t>
  </si>
  <si>
    <t>Hmotnost</t>
  </si>
  <si>
    <t>DPH</t>
  </si>
  <si>
    <t>Cena s DPH</t>
  </si>
  <si>
    <t>Celkem (bez DPH)</t>
  </si>
  <si>
    <t>Celkem (včetně DPH)</t>
  </si>
  <si>
    <t>Poř.</t>
  </si>
  <si>
    <t>Typ</t>
  </si>
  <si>
    <t>Kód</t>
  </si>
  <si>
    <t>Alter. kód</t>
  </si>
  <si>
    <t>MJ</t>
  </si>
  <si>
    <t>Výměra bez ztr.</t>
  </si>
  <si>
    <t>Ztratné</t>
  </si>
  <si>
    <t>Výměra</t>
  </si>
  <si>
    <t>Jedn. cena</t>
  </si>
  <si>
    <t>Jedn. hmotn.</t>
  </si>
  <si>
    <t>Jedn. suť</t>
  </si>
  <si>
    <t>Suť</t>
  </si>
  <si>
    <t>Sazba DPH</t>
  </si>
  <si>
    <t>Objekt</t>
  </si>
  <si>
    <t>Oddíl</t>
  </si>
  <si>
    <t>SO_01: Stavební objekt 01</t>
  </si>
  <si>
    <t>_</t>
  </si>
  <si>
    <t>001: Zemní práce</t>
  </si>
  <si>
    <t>##T2##N_Catalog_catGUID</t>
  </si>
  <si>
    <t>##T2##PRO_ITEM_catID</t>
  </si>
  <si>
    <t>##T2##PRO_ITEM_iteCode</t>
  </si>
  <si>
    <t>##T2##PRO_ITEM_szvCode</t>
  </si>
  <si>
    <t>##T2##PRO_ITEM_tevCode</t>
  </si>
  <si>
    <t>H</t>
  </si>
  <si>
    <t>00572470</t>
  </si>
  <si>
    <t>osivo směs travní univerzál</t>
  </si>
  <si>
    <t>kg</t>
  </si>
  <si>
    <t>SO_01</t>
  </si>
  <si>
    <t>001</t>
  </si>
  <si>
    <t>(57,6+55,05+46,2+51)*0,03</t>
  </si>
  <si>
    <t>SP</t>
  </si>
  <si>
    <t>113106121</t>
  </si>
  <si>
    <t>Rozebrání dlažeb z betonových nebo kamenných dlaždic komunikací pro pěší ručně</t>
  </si>
  <si>
    <t>m2</t>
  </si>
  <si>
    <t>(198+223)*1,5</t>
  </si>
  <si>
    <t>vjezdy z dlažebních kostek;  -(3*4+3,5*6+4*2+4,5)*1,5</t>
  </si>
  <si>
    <t>(191+183)*1,5</t>
  </si>
  <si>
    <t>vjezdy z dlažebních kostek;  -(2,5*5+3*9+3,5+4*3)*1,5</t>
  </si>
  <si>
    <t>31*1,5</t>
  </si>
  <si>
    <t>113106183</t>
  </si>
  <si>
    <t>Rozebrání dlažeb vozovek z velkých kostek s ložem z kameniva strojně pl do 50 m2</t>
  </si>
  <si>
    <t>vjezdy z dlažebních kostek;  (3*4+3,5*6+4*2+4,5)*1,5</t>
  </si>
  <si>
    <t>vjezdy z dlažebních kostek;  (2,5*5+3*9+3,5+4*3)*1,5</t>
  </si>
  <si>
    <t>113201111</t>
  </si>
  <si>
    <t>Vytrhání obrub chodníkových ležatých</t>
  </si>
  <si>
    <t>m</t>
  </si>
  <si>
    <t>60-5,5</t>
  </si>
  <si>
    <t>31</t>
  </si>
  <si>
    <t>113203111</t>
  </si>
  <si>
    <t>Vytrhání obrub z dlažebních kostek</t>
  </si>
  <si>
    <t>163+198</t>
  </si>
  <si>
    <t>vjezdy;  -(2,5+3*7+3,5*6+4*3+4,5)</t>
  </si>
  <si>
    <t>191+183</t>
  </si>
  <si>
    <t>vjezdy ;  -(2,5*5+3*10+3,5+4*4)</t>
  </si>
  <si>
    <t>132251253</t>
  </si>
  <si>
    <t>Hloubení rýh nezapažených š do 2000 mm v hornině třídy těžitelnosti I skupiny 3 objem do 100 m3 strojně</t>
  </si>
  <si>
    <t>m3</t>
  </si>
  <si>
    <t>(223+198)*1,5*0,25</t>
  </si>
  <si>
    <t>prohloubení vjezdy;  (2,5+3*7+3,5*6+4*3+4,5)*1,5*0,25</t>
  </si>
  <si>
    <t>(191+205)*1,5*0,25</t>
  </si>
  <si>
    <t>prohloubení vjezdy;  (2,5*7+3*10+3,5+4*6)*1,5*0,25</t>
  </si>
  <si>
    <t>162751117</t>
  </si>
  <si>
    <t>Vodorovné přemístění přes 9 000 do 10000 m výkopku/sypaniny z horniny třídy těžitelnosti I skupiny 1 až 3</t>
  </si>
  <si>
    <t>167151101</t>
  </si>
  <si>
    <t>Nakládání výkopku z hornin třídy těžitelnosti I skupiny 1 až 3 do 100 m3</t>
  </si>
  <si>
    <t>171152501</t>
  </si>
  <si>
    <t>Zhutnění podloží z hornin soudržných nebo nesoudržných pod násypy</t>
  </si>
  <si>
    <t>(191+205)*1,5</t>
  </si>
  <si>
    <t>171201231</t>
  </si>
  <si>
    <t>Poplatek za uložení zeminy a kamení na recyklační skládce (skládkovné) kód odpadu 17 05 04</t>
  </si>
  <si>
    <t>t</t>
  </si>
  <si>
    <t>357,375*1,5</t>
  </si>
  <si>
    <t>171251201</t>
  </si>
  <si>
    <t>Uložení sypaniny na skládky nebo meziskládky</t>
  </si>
  <si>
    <t>181111121</t>
  </si>
  <si>
    <t>Plošná úprava terénu do 500 m2 zemina skupiny 1 až 4 nerovnosti přes 100 do 150 mm v rovinně a svahu do 1:5</t>
  </si>
  <si>
    <t>podél chodníku;(223-(3*2+3,5*6+4))*0,3</t>
  </si>
  <si>
    <t>podél chodníku;(198-(3*2+4+4,5))*0,3</t>
  </si>
  <si>
    <t>podél chodníku;(191-(2,5+3*5+3,5+4*4))*0,3</t>
  </si>
  <si>
    <t>podél chodníku;(205-(2,5*4+3*7+4))*0,3</t>
  </si>
  <si>
    <t>181411121</t>
  </si>
  <si>
    <t>Založení lučního trávníku výsevem pl do 1000 m2 v rovině a ve svahu do 1:5</t>
  </si>
  <si>
    <t>183403153</t>
  </si>
  <si>
    <t>Obdělání půdy hrabáním v rovině a svahu do 1:5</t>
  </si>
  <si>
    <t>113106123</t>
  </si>
  <si>
    <t>Rozebrání dlažeb ze zámkových dlaždic komunikací pro pěší ručně</t>
  </si>
  <si>
    <t>6*1,5</t>
  </si>
  <si>
    <t>005: Komunikace</t>
  </si>
  <si>
    <t>564731101</t>
  </si>
  <si>
    <t>Podklad z kameniva hrubého drceného vel. 32-63 mm plochy do 100 m2 tl 100 mm</t>
  </si>
  <si>
    <t>005</t>
  </si>
  <si>
    <t>564801112</t>
  </si>
  <si>
    <t>Podklad ze štěrkodrtě ŠD plochy přes 100 m2 tl 40 mm</t>
  </si>
  <si>
    <t>(223+198)*1,5</t>
  </si>
  <si>
    <t>37*1,5</t>
  </si>
  <si>
    <t>564851111</t>
  </si>
  <si>
    <t>Podklad ze štěrkodrtě ŠD plochy přes 100 m2 tl 150 mm</t>
  </si>
  <si>
    <t>564861011</t>
  </si>
  <si>
    <t>Podklad ze štěrkodrtě ŠD plochy do 100 m2 tl 200 mm</t>
  </si>
  <si>
    <t>581114113</t>
  </si>
  <si>
    <t>Kryt z betonu komunikace pro pěší tl 100 mm</t>
  </si>
  <si>
    <t>odhad dobetonování nerovností u oplocení;((192+160)*0,1)/3</t>
  </si>
  <si>
    <t>odhad dobetonování nerovností u oplocení;((133+150)*0,1)/3</t>
  </si>
  <si>
    <t>odhad dobetonování nerovností u oplocení;((37)*0,1)/3</t>
  </si>
  <si>
    <t>59245018</t>
  </si>
  <si>
    <t>dlažba tvar obdélník betonová 200x100x60mm přírodní</t>
  </si>
  <si>
    <t>59245020</t>
  </si>
  <si>
    <t>dlažba tvar obdélník betonová 200x100x80mm přírodní</t>
  </si>
  <si>
    <t>596211113</t>
  </si>
  <si>
    <t>Kladení zámkové dlažby komunikací pro pěší ručně tl 60 mm skupiny A pl přes 300 m2</t>
  </si>
  <si>
    <t>vjezdy;  -(2,5+3*7+3,5*6+4*3+4,5)*1,5</t>
  </si>
  <si>
    <t>vjezdy; - (2,5*7+3*10+3,5+4*6)*1,5</t>
  </si>
  <si>
    <t>33*1,5</t>
  </si>
  <si>
    <t>596211212</t>
  </si>
  <si>
    <t>Kladení zámkové dlažby komunikací pro pěší ručně tl 80 mm skupiny A pl přes 100 do 300 m2</t>
  </si>
  <si>
    <t>vjezdy;  (2,5+3*7+3,5*6+4*3+4,5)*1,5</t>
  </si>
  <si>
    <t>vjezdy;  (2,5*7+3*10+3,5+4*6)*1,5</t>
  </si>
  <si>
    <t>vjezd;4*1,5</t>
  </si>
  <si>
    <t>009: Ostatní konstrukce a práce</t>
  </si>
  <si>
    <t>59217016</t>
  </si>
  <si>
    <t>obrubník betonový chodníkový 1000x80x250mm</t>
  </si>
  <si>
    <t>009</t>
  </si>
  <si>
    <t>421+399+3</t>
  </si>
  <si>
    <t>916231213</t>
  </si>
  <si>
    <t>Osazení chodníkového obrubníku betonového stojatého s boční opěrou do lože z betonu prostého</t>
  </si>
  <si>
    <t>223+198</t>
  </si>
  <si>
    <t>192,5+206,5</t>
  </si>
  <si>
    <t>33</t>
  </si>
  <si>
    <t>099: Přesun hmot HSV</t>
  </si>
  <si>
    <t>997013501</t>
  </si>
  <si>
    <t>Odvoz suti a vybouraných hmot na skládku nebo meziskládku do 1 km se složením</t>
  </si>
  <si>
    <t>099</t>
  </si>
  <si>
    <t>997221611</t>
  </si>
  <si>
    <t>Nakládání suti na dopravní prostředky pro vodorovnou dopravu</t>
  </si>
  <si>
    <t>998223011</t>
  </si>
  <si>
    <t>Přesun hmot pro pozemní komunikace s krytem dlážděným</t>
  </si>
  <si>
    <t>711: Izolace proti vodě</t>
  </si>
  <si>
    <t>711161212</t>
  </si>
  <si>
    <t>Izolace proti zemní vlhkosti nopovou fólií svislá, nopek v 8,0 mm, tl do 0,6 mm</t>
  </si>
  <si>
    <t>711</t>
  </si>
  <si>
    <t>(223+198)*0,25</t>
  </si>
  <si>
    <t>vjezdy a vchody;  -(2,5+3*7+3,5*6+4*3+4,5+17)*0,25</t>
  </si>
  <si>
    <t>(191+205)*0,25</t>
  </si>
  <si>
    <t>vjezdy;  -(2,5*7+3*10+3,5+4*6+25)*0,25</t>
  </si>
  <si>
    <t>37-5</t>
  </si>
  <si>
    <t>V01: Průzkumné, geodetické a projektové práce</t>
  </si>
  <si>
    <t>ON</t>
  </si>
  <si>
    <t>012303000</t>
  </si>
  <si>
    <t>Geodetické práce po výstavbě zaměření a dokumentace skutečného stavu</t>
  </si>
  <si>
    <t>kpl</t>
  </si>
  <si>
    <t>V01</t>
  </si>
  <si>
    <t>V02: Příprava staveniště</t>
  </si>
  <si>
    <t>025004001</t>
  </si>
  <si>
    <t>Vtýčení inženýrských sítí</t>
  </si>
  <si>
    <t>V02</t>
  </si>
  <si>
    <t>V03: Zařízení staveniště</t>
  </si>
  <si>
    <t>030001000</t>
  </si>
  <si>
    <t>Zařízení staveniště</t>
  </si>
  <si>
    <t>V03</t>
  </si>
  <si>
    <t>034002000</t>
  </si>
  <si>
    <t>Zabezpečení staveniště (bezpečný vstup do rodinných domů)</t>
  </si>
  <si>
    <t>V06: Územní vlivy</t>
  </si>
  <si>
    <t>065002000</t>
  </si>
  <si>
    <t>Mimostaveništní doprava materiálů</t>
  </si>
  <si>
    <t>V06</t>
  </si>
  <si>
    <t>V07: Provozní vlivy</t>
  </si>
  <si>
    <t>072103001</t>
  </si>
  <si>
    <t>Projednání DIO a zajištění DIR komunikace II.a III. třídy</t>
  </si>
  <si>
    <t>V07</t>
  </si>
  <si>
    <t>Figura</t>
  </si>
  <si>
    <t>Výraz</t>
  </si>
  <si>
    <t>Hodnota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</si>
</sst>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#,##0&quot;.&quot;_);;;_(@_)"/>
    <numFmt numFmtId="165" formatCode="_(#,##0.0??;\-\ #,##0.0??;&quot;–&quot;???;_(@_)"/>
    <numFmt numFmtId="166" formatCode="_(#,##0.00_);[Red]\-\ #,##0.00_);&quot;–&quot;??;_(@_)"/>
    <numFmt numFmtId="167" formatCode="_(#,##0_);[Red]\-\ #,##0_);&quot;–&quot;??;_(@_)"/>
    <numFmt numFmtId="168" formatCode="_(#,##0.00000_);[Red]\-\ #,##0.00000_);&quot;–&quot;??;_(@_)"/>
    <numFmt numFmtId="169" formatCode="_(#,##0.0_);[Red]\-\ #,##0.0_);&quot;–&quot;??;_(@_)"/>
    <numFmt numFmtId="170" formatCode="#"/>
  </numFmts>
  <fonts count="37">
    <font>
      <sz val="10"/>
      <name val="Arial"/>
      <charset val="238"/>
    </font>
    <font>
      <sz val="10"/>
      <color indexed="8"/>
      <name val="Arial"/>
      <family val="2"/>
      <charset val="238"/>
    </font>
    <font>
      <b/>
      <sz val="9"/>
      <color indexed="18"/>
      <name val="Arial"/>
      <family val="2"/>
      <charset val="238"/>
    </font>
    <font>
      <sz val="10"/>
      <color indexed="8"/>
      <name val="Arial CE"/>
      <charset val="238"/>
    </font>
    <font>
      <b/>
      <sz val="12"/>
      <color indexed="25"/>
      <name val="Arial"/>
      <family val="2"/>
      <charset val="238"/>
    </font>
    <font>
      <sz val="8"/>
      <color indexed="17"/>
      <name val="Courier New"/>
      <family val="3"/>
      <charset val="238"/>
    </font>
    <font>
      <sz val="10"/>
      <name val="Arial"/>
      <family val="2"/>
      <charset val="238"/>
    </font>
    <font>
      <sz val="10"/>
      <color indexed="5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6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 CE"/>
      <charset val="238"/>
    </font>
    <font>
      <sz val="8"/>
      <color indexed="17"/>
      <name val="Arial"/>
      <family val="2"/>
      <charset val="238"/>
    </font>
    <font>
      <sz val="10"/>
      <color indexed="61"/>
      <name val="Arial"/>
      <family val="2"/>
      <charset val="238"/>
    </font>
    <font>
      <sz val="9"/>
      <color indexed="1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54"/>
      <name val="Arial"/>
      <family val="2"/>
      <charset val="238"/>
    </font>
    <font>
      <b/>
      <sz val="10"/>
      <color indexed="54"/>
      <name val="Arial"/>
      <family val="2"/>
      <charset val="238"/>
    </font>
    <font>
      <b/>
      <sz val="18"/>
      <color indexed="18"/>
      <name val="Arial"/>
      <family val="2"/>
      <charset val="238"/>
    </font>
    <font>
      <b/>
      <sz val="15"/>
      <color indexed="18"/>
      <name val="Calibri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0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sz val="8"/>
      <color theme="0"/>
      <name val="Courier New"/>
      <family val="3"/>
      <charset val="238"/>
    </font>
    <font>
      <b/>
      <i/>
      <sz val="1"/>
      <color theme="0"/>
      <name val="Cambria"/>
      <family val="1"/>
      <charset val="238"/>
      <scheme val="major"/>
    </font>
    <font>
      <b/>
      <sz val="10"/>
      <color rgb="FF000080"/>
      <name val="Arial"/>
      <family val="2"/>
      <charset val="238"/>
    </font>
    <font>
      <b/>
      <sz val="20"/>
      <color rgb="FF00008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hair">
        <color indexed="23"/>
      </right>
      <top style="thin">
        <color indexed="23"/>
      </top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hair">
        <color indexed="23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</cellStyleXfs>
  <cellXfs count="123">
    <xf numFmtId="0" fontId="0" fillId="0" borderId="0" xfId="0"/>
    <xf numFmtId="164" fontId="1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/>
    </xf>
    <xf numFmtId="165" fontId="3" fillId="0" borderId="0" xfId="0" applyNumberFormat="1" applyFont="1" applyFill="1" applyBorder="1" applyAlignment="1">
      <alignment horizontal="right" vertical="top"/>
    </xf>
    <xf numFmtId="166" fontId="1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top"/>
    </xf>
    <xf numFmtId="168" fontId="1" fillId="0" borderId="0" xfId="0" applyNumberFormat="1" applyFont="1" applyAlignment="1">
      <alignment horizontal="right" vertical="top"/>
    </xf>
    <xf numFmtId="164" fontId="4" fillId="0" borderId="0" xfId="0" applyNumberFormat="1" applyFont="1" applyAlignment="1"/>
    <xf numFmtId="49" fontId="4" fillId="0" borderId="0" xfId="0" applyNumberFormat="1" applyFont="1" applyAlignment="1"/>
    <xf numFmtId="165" fontId="4" fillId="0" borderId="0" xfId="0" applyNumberFormat="1" applyFont="1" applyFill="1" applyBorder="1" applyAlignment="1"/>
    <xf numFmtId="166" fontId="4" fillId="0" borderId="0" xfId="0" applyNumberFormat="1" applyFont="1" applyAlignment="1"/>
    <xf numFmtId="167" fontId="4" fillId="0" borderId="0" xfId="0" applyNumberFormat="1" applyFont="1" applyAlignment="1"/>
    <xf numFmtId="168" fontId="4" fillId="0" borderId="0" xfId="0" applyNumberFormat="1" applyFont="1" applyAlignment="1"/>
    <xf numFmtId="49" fontId="7" fillId="0" borderId="0" xfId="0" applyNumberFormat="1" applyFont="1" applyAlignment="1">
      <alignment horizontal="left" vertical="top"/>
    </xf>
    <xf numFmtId="49" fontId="8" fillId="0" borderId="0" xfId="0" applyNumberFormat="1" applyFont="1" applyAlignment="1"/>
    <xf numFmtId="164" fontId="9" fillId="0" borderId="0" xfId="0" applyNumberFormat="1" applyFont="1" applyAlignment="1"/>
    <xf numFmtId="164" fontId="10" fillId="0" borderId="2" xfId="0" applyNumberFormat="1" applyFont="1" applyBorder="1" applyAlignment="1">
      <alignment horizontal="right" vertical="top"/>
    </xf>
    <xf numFmtId="49" fontId="10" fillId="0" borderId="2" xfId="0" applyNumberFormat="1" applyFont="1" applyBorder="1" applyAlignment="1">
      <alignment horizontal="center" vertical="top"/>
    </xf>
    <xf numFmtId="0" fontId="11" fillId="0" borderId="0" xfId="0" applyFont="1"/>
    <xf numFmtId="166" fontId="10" fillId="0" borderId="2" xfId="0" applyNumberFormat="1" applyFont="1" applyBorder="1" applyAlignment="1">
      <alignment horizontal="right" vertical="top"/>
    </xf>
    <xf numFmtId="167" fontId="10" fillId="0" borderId="2" xfId="0" applyNumberFormat="1" applyFont="1" applyBorder="1" applyAlignment="1">
      <alignment horizontal="right" vertical="top"/>
    </xf>
    <xf numFmtId="0" fontId="30" fillId="0" borderId="0" xfId="2"/>
    <xf numFmtId="0" fontId="14" fillId="0" borderId="0" xfId="0" applyFont="1"/>
    <xf numFmtId="49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right"/>
    </xf>
    <xf numFmtId="0" fontId="15" fillId="0" borderId="0" xfId="0" applyFont="1"/>
    <xf numFmtId="164" fontId="15" fillId="0" borderId="0" xfId="0" applyNumberFormat="1" applyFont="1" applyAlignment="1"/>
    <xf numFmtId="49" fontId="15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left"/>
    </xf>
    <xf numFmtId="165" fontId="15" fillId="0" borderId="0" xfId="0" applyNumberFormat="1" applyFont="1" applyFill="1" applyBorder="1" applyAlignment="1"/>
    <xf numFmtId="166" fontId="15" fillId="0" borderId="0" xfId="0" applyNumberFormat="1" applyFont="1" applyAlignment="1"/>
    <xf numFmtId="167" fontId="15" fillId="0" borderId="0" xfId="0" applyNumberFormat="1" applyFont="1" applyAlignment="1"/>
    <xf numFmtId="168" fontId="15" fillId="0" borderId="0" xfId="0" applyNumberFormat="1" applyFont="1" applyAlignment="1"/>
    <xf numFmtId="169" fontId="15" fillId="0" borderId="0" xfId="0" applyNumberFormat="1" applyFont="1" applyAlignment="1"/>
    <xf numFmtId="0" fontId="15" fillId="0" borderId="0" xfId="0" applyNumberFormat="1" applyFont="1" applyAlignment="1"/>
    <xf numFmtId="49" fontId="15" fillId="0" borderId="0" xfId="0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/>
    <xf numFmtId="0" fontId="2" fillId="0" borderId="0" xfId="0" applyNumberFormat="1" applyFont="1" applyAlignment="1">
      <alignment horizontal="left"/>
    </xf>
    <xf numFmtId="165" fontId="2" fillId="0" borderId="0" xfId="0" applyNumberFormat="1" applyFont="1" applyFill="1" applyBorder="1" applyAlignment="1"/>
    <xf numFmtId="166" fontId="2" fillId="0" borderId="0" xfId="0" applyNumberFormat="1" applyFont="1" applyAlignment="1"/>
    <xf numFmtId="167" fontId="2" fillId="0" borderId="0" xfId="0" applyNumberFormat="1" applyFont="1" applyAlignment="1"/>
    <xf numFmtId="168" fontId="2" fillId="0" borderId="0" xfId="0" applyNumberFormat="1" applyFont="1" applyAlignment="1"/>
    <xf numFmtId="169" fontId="2" fillId="0" borderId="0" xfId="0" applyNumberFormat="1" applyFont="1" applyAlignment="1"/>
    <xf numFmtId="0" fontId="2" fillId="0" borderId="0" xfId="0" applyNumberFormat="1" applyFont="1" applyAlignment="1"/>
    <xf numFmtId="0" fontId="16" fillId="0" borderId="0" xfId="0" applyFont="1"/>
    <xf numFmtId="49" fontId="10" fillId="0" borderId="2" xfId="0" applyNumberFormat="1" applyFont="1" applyBorder="1" applyAlignment="1">
      <alignment horizontal="left" vertical="top"/>
    </xf>
    <xf numFmtId="0" fontId="10" fillId="0" borderId="2" xfId="0" applyNumberFormat="1" applyFont="1" applyBorder="1" applyAlignment="1">
      <alignment horizontal="left" vertical="top" wrapText="1"/>
    </xf>
    <xf numFmtId="165" fontId="17" fillId="0" borderId="2" xfId="0" applyNumberFormat="1" applyFont="1" applyFill="1" applyBorder="1" applyAlignment="1">
      <alignment horizontal="right" vertical="top"/>
    </xf>
    <xf numFmtId="168" fontId="10" fillId="0" borderId="2" xfId="0" applyNumberFormat="1" applyFont="1" applyBorder="1" applyAlignment="1">
      <alignment horizontal="right" vertical="top"/>
    </xf>
    <xf numFmtId="169" fontId="10" fillId="0" borderId="2" xfId="0" applyNumberFormat="1" applyFont="1" applyBorder="1" applyAlignment="1">
      <alignment horizontal="right" vertical="top"/>
    </xf>
    <xf numFmtId="0" fontId="18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right" vertical="top"/>
    </xf>
    <xf numFmtId="166" fontId="5" fillId="0" borderId="0" xfId="0" applyNumberFormat="1" applyFont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 vertical="top" wrapText="1"/>
    </xf>
    <xf numFmtId="167" fontId="5" fillId="0" borderId="0" xfId="0" applyNumberFormat="1" applyFont="1" applyAlignment="1">
      <alignment horizontal="left" vertical="top" wrapText="1"/>
    </xf>
    <xf numFmtId="168" fontId="5" fillId="0" borderId="0" xfId="0" applyNumberFormat="1" applyFont="1" applyAlignment="1">
      <alignment horizontal="left" vertical="top" wrapText="1"/>
    </xf>
    <xf numFmtId="0" fontId="19" fillId="0" borderId="0" xfId="0" applyFont="1"/>
    <xf numFmtId="0" fontId="20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22" fillId="0" borderId="4" xfId="0" applyFont="1" applyBorder="1" applyAlignment="1">
      <alignment horizontal="left"/>
    </xf>
    <xf numFmtId="167" fontId="22" fillId="0" borderId="4" xfId="0" applyNumberFormat="1" applyFont="1" applyBorder="1" applyAlignment="1"/>
    <xf numFmtId="0" fontId="22" fillId="0" borderId="0" xfId="0" applyFont="1" applyAlignment="1">
      <alignment horizontal="left"/>
    </xf>
    <xf numFmtId="167" fontId="22" fillId="0" borderId="0" xfId="0" applyNumberFormat="1" applyFont="1" applyAlignment="1"/>
    <xf numFmtId="0" fontId="23" fillId="0" borderId="0" xfId="0" applyFont="1"/>
    <xf numFmtId="167" fontId="24" fillId="0" borderId="0" xfId="0" applyNumberFormat="1" applyFont="1" applyAlignment="1"/>
    <xf numFmtId="0" fontId="25" fillId="0" borderId="0" xfId="2" applyNumberFormat="1" applyFont="1" applyBorder="1" applyAlignment="1">
      <alignment horizontal="left"/>
    </xf>
    <xf numFmtId="0" fontId="30" fillId="0" borderId="0" xfId="2" applyNumberFormat="1" applyAlignment="1">
      <alignment horizontal="left" wrapText="1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left" wrapText="1"/>
    </xf>
    <xf numFmtId="0" fontId="26" fillId="0" borderId="0" xfId="1" applyNumberFormat="1" applyFont="1" applyBorder="1" applyAlignment="1">
      <alignment horizontal="left"/>
    </xf>
    <xf numFmtId="0" fontId="0" fillId="0" borderId="0" xfId="0" applyNumberFormat="1" applyFill="1" applyAlignment="1">
      <alignment horizontal="left"/>
    </xf>
    <xf numFmtId="0" fontId="26" fillId="0" borderId="0" xfId="1" applyNumberFormat="1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 vertical="top" wrapText="1"/>
    </xf>
    <xf numFmtId="0" fontId="24" fillId="0" borderId="0" xfId="0" applyFont="1" applyAlignment="1">
      <alignment horizontal="left" indent="1"/>
    </xf>
    <xf numFmtId="0" fontId="12" fillId="0" borderId="0" xfId="0" applyNumberFormat="1" applyFont="1" applyBorder="1" applyAlignment="1">
      <alignment horizontal="left" vertical="top" wrapText="1"/>
    </xf>
    <xf numFmtId="0" fontId="6" fillId="0" borderId="0" xfId="0" applyFont="1"/>
    <xf numFmtId="0" fontId="6" fillId="0" borderId="0" xfId="0" applyNumberFormat="1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170" fontId="31" fillId="0" borderId="0" xfId="0" applyNumberFormat="1" applyFont="1" applyAlignment="1"/>
    <xf numFmtId="170" fontId="32" fillId="0" borderId="0" xfId="0" applyNumberFormat="1" applyFont="1" applyAlignment="1"/>
    <xf numFmtId="170" fontId="33" fillId="0" borderId="0" xfId="0" applyNumberFormat="1" applyFont="1" applyAlignment="1">
      <alignment horizontal="left" vertical="top" wrapText="1"/>
    </xf>
    <xf numFmtId="0" fontId="34" fillId="0" borderId="0" xfId="0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 wrapText="1"/>
    </xf>
    <xf numFmtId="165" fontId="34" fillId="0" borderId="0" xfId="0" applyNumberFormat="1" applyFont="1" applyFill="1" applyBorder="1" applyAlignment="1">
      <alignment horizontal="center" vertical="center"/>
    </xf>
    <xf numFmtId="166" fontId="34" fillId="0" borderId="0" xfId="0" applyNumberFormat="1" applyFont="1" applyAlignment="1">
      <alignment horizontal="center" vertical="center"/>
    </xf>
    <xf numFmtId="167" fontId="34" fillId="0" borderId="0" xfId="0" applyNumberFormat="1" applyFont="1" applyAlignment="1">
      <alignment horizontal="center" vertical="center"/>
    </xf>
    <xf numFmtId="168" fontId="34" fillId="0" borderId="0" xfId="0" applyNumberFormat="1" applyFont="1" applyAlignment="1">
      <alignment horizontal="center" vertical="center"/>
    </xf>
    <xf numFmtId="170" fontId="34" fillId="0" borderId="0" xfId="0" applyNumberFormat="1" applyFont="1" applyAlignment="1">
      <alignment horizontal="center" vertical="center"/>
    </xf>
    <xf numFmtId="0" fontId="12" fillId="0" borderId="5" xfId="0" applyNumberFormat="1" applyFont="1" applyBorder="1" applyAlignment="1">
      <alignment horizontal="left" vertical="top"/>
    </xf>
    <xf numFmtId="0" fontId="6" fillId="0" borderId="6" xfId="0" applyNumberFormat="1" applyFont="1" applyBorder="1" applyAlignment="1">
      <alignment horizontal="left" vertical="top" wrapText="1"/>
    </xf>
    <xf numFmtId="0" fontId="12" fillId="0" borderId="7" xfId="0" applyNumberFormat="1" applyFont="1" applyBorder="1" applyAlignment="1">
      <alignment horizontal="left" vertical="top"/>
    </xf>
    <xf numFmtId="0" fontId="28" fillId="0" borderId="8" xfId="0" applyNumberFormat="1" applyFont="1" applyBorder="1" applyAlignment="1">
      <alignment horizontal="left" vertical="top" wrapText="1"/>
    </xf>
    <xf numFmtId="0" fontId="6" fillId="0" borderId="8" xfId="0" applyNumberFormat="1" applyFont="1" applyBorder="1" applyAlignment="1">
      <alignment horizontal="left" vertical="top" wrapText="1"/>
    </xf>
    <xf numFmtId="0" fontId="12" fillId="0" borderId="9" xfId="0" applyNumberFormat="1" applyFont="1" applyBorder="1" applyAlignment="1">
      <alignment horizontal="left" vertical="top"/>
    </xf>
    <xf numFmtId="0" fontId="6" fillId="0" borderId="10" xfId="0" applyNumberFormat="1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NumberFormat="1" applyFont="1" applyBorder="1" applyAlignment="1">
      <alignment horizontal="center" vertical="top"/>
    </xf>
    <xf numFmtId="167" fontId="21" fillId="0" borderId="4" xfId="0" applyNumberFormat="1" applyFont="1" applyBorder="1"/>
    <xf numFmtId="0" fontId="21" fillId="0" borderId="4" xfId="0" applyFont="1" applyBorder="1"/>
    <xf numFmtId="164" fontId="27" fillId="0" borderId="0" xfId="0" applyNumberFormat="1" applyFont="1" applyAlignment="1">
      <alignment horizontal="left" indent="3"/>
    </xf>
    <xf numFmtId="49" fontId="2" fillId="0" borderId="3" xfId="0" applyNumberFormat="1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12" fillId="0" borderId="7" xfId="0" applyNumberFormat="1" applyFont="1" applyBorder="1" applyAlignment="1">
      <alignment horizontal="left" vertical="center"/>
    </xf>
    <xf numFmtId="0" fontId="36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0" fontId="2" fillId="0" borderId="3" xfId="0" applyNumberFormat="1" applyFont="1" applyBorder="1" applyAlignment="1">
      <alignment horizontal="center"/>
    </xf>
    <xf numFmtId="0" fontId="9" fillId="0" borderId="0" xfId="0" applyFont="1"/>
  </cellXfs>
  <cellStyles count="3">
    <cellStyle name="Nadpis 1" xfId="1" builtinId="16"/>
    <cellStyle name="Název" xfId="2" builtinId="15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CB62B-1D11-42A8-91AA-64BA101B5FE7}">
  <dimension ref="A1:G21"/>
  <sheetViews>
    <sheetView workbookViewId="0">
      <selection activeCell="A3" sqref="A3"/>
    </sheetView>
  </sheetViews>
  <sheetFormatPr defaultRowHeight="12.75"/>
  <cols>
    <col min="1" max="1" width="29.42578125" customWidth="1"/>
    <col min="2" max="2" width="92" customWidth="1"/>
    <col min="7" max="7" width="18" customWidth="1"/>
    <col min="8" max="8" width="27.42578125" bestFit="1" customWidth="1"/>
    <col min="9" max="9" width="20" customWidth="1"/>
  </cols>
  <sheetData>
    <row r="1" spans="1:2" s="25" customFormat="1" ht="23.25">
      <c r="A1" s="75"/>
      <c r="B1" s="76"/>
    </row>
    <row r="2" spans="1:2" ht="30" customHeight="1">
      <c r="A2" s="118" t="s">
        <v>0</v>
      </c>
      <c r="B2" s="118"/>
    </row>
    <row r="3" spans="1:2" ht="19.5">
      <c r="A3" s="79" t="s">
        <v>1</v>
      </c>
      <c r="B3" s="78"/>
    </row>
    <row r="4" spans="1:2">
      <c r="A4" s="102" t="s">
        <v>2</v>
      </c>
      <c r="B4" s="103" t="s">
        <v>3</v>
      </c>
    </row>
    <row r="5" spans="1:2" ht="15.75">
      <c r="A5" s="117" t="s">
        <v>1</v>
      </c>
      <c r="B5" s="105" t="s">
        <v>4</v>
      </c>
    </row>
    <row r="6" spans="1:2">
      <c r="A6" s="104" t="s">
        <v>5</v>
      </c>
      <c r="B6" s="106"/>
    </row>
    <row r="7" spans="1:2">
      <c r="A7" s="104" t="s">
        <v>6</v>
      </c>
      <c r="B7" s="106" t="s">
        <v>7</v>
      </c>
    </row>
    <row r="8" spans="1:2">
      <c r="A8" s="107" t="s">
        <v>8</v>
      </c>
      <c r="B8" s="108"/>
    </row>
    <row r="9" spans="1:2" ht="30" customHeight="1">
      <c r="A9" s="80"/>
      <c r="B9" s="78"/>
    </row>
    <row r="10" spans="1:2" ht="19.5">
      <c r="A10" s="81" t="s">
        <v>9</v>
      </c>
      <c r="B10" s="78"/>
    </row>
    <row r="11" spans="1:2">
      <c r="A11" s="102" t="s">
        <v>10</v>
      </c>
      <c r="B11" s="103" t="s">
        <v>11</v>
      </c>
    </row>
    <row r="12" spans="1:2">
      <c r="A12" s="107" t="s">
        <v>8</v>
      </c>
      <c r="B12" s="108"/>
    </row>
    <row r="13" spans="1:2" ht="30" customHeight="1">
      <c r="A13" s="77"/>
      <c r="B13" s="78"/>
    </row>
    <row r="14" spans="1:2" ht="19.5" customHeight="1">
      <c r="A14" s="79" t="s">
        <v>12</v>
      </c>
      <c r="B14" s="78"/>
    </row>
    <row r="15" spans="1:2">
      <c r="A15" s="111" t="s">
        <v>13</v>
      </c>
      <c r="B15" s="82" t="s">
        <v>14</v>
      </c>
    </row>
    <row r="16" spans="1:2" ht="30.75" customHeight="1">
      <c r="A16" s="77"/>
    </row>
    <row r="17" spans="1:7" ht="19.5">
      <c r="A17" s="79" t="s">
        <v>15</v>
      </c>
    </row>
    <row r="18" spans="1:7" ht="14.25">
      <c r="A18" s="110" t="s">
        <v>16</v>
      </c>
      <c r="B18" s="109" t="s">
        <v>17</v>
      </c>
      <c r="G18" s="22"/>
    </row>
    <row r="19" spans="1:7">
      <c r="G19" s="85"/>
    </row>
    <row r="20" spans="1:7">
      <c r="G20" s="85"/>
    </row>
    <row r="21" spans="1:7" ht="14.25">
      <c r="G21" s="22"/>
    </row>
  </sheetData>
  <mergeCells count="1">
    <mergeCell ref="A2:B2"/>
  </mergeCells>
  <phoneticPr fontId="0" type="noConversion"/>
  <pageMargins left="0.78740157480314965" right="0.78740157480314965" top="0.78740157480314965" bottom="0.78740157480314965" header="0.39370078740157483" footer="0.3937007874015748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AA83-0574-4234-999A-7141DE3CB702}">
  <sheetPr>
    <outlinePr summaryBelow="0"/>
  </sheetPr>
  <dimension ref="A1:G21"/>
  <sheetViews>
    <sheetView tabSelected="1" workbookViewId="0">
      <pane ySplit="3" topLeftCell="A4" activePane="bottomLeft" state="frozen"/>
      <selection pane="bottomLeft" activeCell="B14" sqref="B14"/>
    </sheetView>
  </sheetViews>
  <sheetFormatPr defaultRowHeight="12.75" outlineLevelRow="1"/>
  <cols>
    <col min="1" max="1" width="18.140625" hidden="1" customWidth="1"/>
    <col min="2" max="2" width="80.7109375" customWidth="1"/>
    <col min="3" max="3" width="15.7109375" customWidth="1"/>
    <col min="4" max="4" width="15.7109375" hidden="1" customWidth="1"/>
    <col min="5" max="6" width="15.7109375" customWidth="1"/>
  </cols>
  <sheetData>
    <row r="1" spans="1:7" ht="15.75" customHeight="1">
      <c r="A1" s="19"/>
      <c r="B1" s="85" t="s">
        <v>18</v>
      </c>
      <c r="C1" s="12"/>
      <c r="D1" s="15"/>
      <c r="E1" s="14"/>
      <c r="F1" s="12"/>
      <c r="G1" s="17"/>
    </row>
    <row r="2" spans="1:7" ht="14.25" customHeight="1">
      <c r="A2" t="str">
        <f t="array" ref="A2">INDEX(__SAZBA__,MATCH(0,COUNTIF($A$1:A1,__SAZBA__),0))</f>
        <v>_</v>
      </c>
      <c r="B2" s="114" t="str">
        <f>'Kryci list'!B5</f>
        <v>Oprava chodníků v ulicích Cukrovarská a  Dr Filipa (bez ploch před č.p. 657)</v>
      </c>
      <c r="C2" s="12"/>
      <c r="D2" s="15"/>
      <c r="E2" s="14"/>
      <c r="F2" s="12"/>
      <c r="G2" s="17"/>
    </row>
    <row r="3" spans="1:7" ht="13.5" thickBot="1">
      <c r="A3">
        <f t="array" ref="A3">INDEX(__SAZBA__,MATCH(0,COUNTIF($A$1:A2,__SAZBA__),0))</f>
        <v>21</v>
      </c>
      <c r="B3" s="115" t="s">
        <v>10</v>
      </c>
      <c r="C3" s="115" t="s">
        <v>19</v>
      </c>
      <c r="D3" s="115" t="s">
        <v>20</v>
      </c>
      <c r="E3" s="115" t="s">
        <v>21</v>
      </c>
      <c r="F3" s="115" t="s">
        <v>22</v>
      </c>
      <c r="G3" s="18"/>
    </row>
    <row r="4" spans="1:7">
      <c r="A4" t="e">
        <f t="array" ref="A4">INDEX(__SAZBA__,MATCH(0,COUNTIF($A$1:A3,__SAZBA__),0))</f>
        <v>#N/A</v>
      </c>
      <c r="B4" s="88"/>
      <c r="C4" s="89"/>
      <c r="D4" s="89"/>
      <c r="E4" s="89"/>
      <c r="F4" s="89"/>
      <c r="G4" s="18"/>
    </row>
    <row r="5" spans="1:7" s="65" customFormat="1" ht="15.75" customHeight="1">
      <c r="B5" s="119" t="str">
        <f>IF(Zakazka!$J$5=0,"",Zakazka!$J$5)</f>
        <v>SO_01: Stavební objekt 01</v>
      </c>
      <c r="C5" s="36" t="str">
        <f>IF(Zakazka!$P$5=0,"",Zakazka!$P$5)</f>
        <v/>
      </c>
      <c r="D5" s="38">
        <f>IF(Zakazka!$R$5=0,"",Zakazka!$R$5)</f>
        <v>1072.7527155000002</v>
      </c>
      <c r="E5" s="36" t="str">
        <f>IF(Zakazka!$V$5=0,"",Zakazka!$V$5)</f>
        <v/>
      </c>
      <c r="F5" s="36" t="str">
        <f>IF(Zakazka!$W$5=0,"",Zakazka!$W$5)</f>
        <v/>
      </c>
    </row>
    <row r="6" spans="1:7" s="66" customFormat="1" ht="15" customHeight="1" outlineLevel="1">
      <c r="B6" s="120" t="str">
        <f>IF(Zakazka!$J$6=0,"",Zakazka!$J$6)</f>
        <v>001: Zemní práce</v>
      </c>
      <c r="C6" s="46" t="str">
        <f>IF(Zakazka!$P$6=0,"",Zakazka!$P$6)</f>
        <v/>
      </c>
      <c r="D6" s="48">
        <f>IF(Zakazka!$R$6=0,"",Zakazka!$R$6)</f>
        <v>6.2955000000000007E-3</v>
      </c>
      <c r="E6" s="46" t="str">
        <f>IF(Zakazka!$V$6=0,"",Zakazka!$V$6)</f>
        <v/>
      </c>
      <c r="F6" s="46" t="str">
        <f>IF(Zakazka!$W$6=0,"",Zakazka!$W$6)</f>
        <v/>
      </c>
    </row>
    <row r="7" spans="1:7" s="66" customFormat="1" ht="15" customHeight="1" outlineLevel="1">
      <c r="B7" s="120" t="str">
        <f>IF(Zakazka!$J$53=0,"",Zakazka!$J$53)</f>
        <v>005: Komunikace</v>
      </c>
      <c r="C7" s="46" t="str">
        <f>IF(Zakazka!$P$53=0,"",Zakazka!$P$53)</f>
        <v/>
      </c>
      <c r="D7" s="48">
        <f>IF(Zakazka!$R$53=0,"",Zakazka!$R$53)</f>
        <v>924.80087000000015</v>
      </c>
      <c r="E7" s="46" t="str">
        <f>IF(Zakazka!$V$53=0,"",Zakazka!$V$53)</f>
        <v/>
      </c>
      <c r="F7" s="46" t="str">
        <f>IF(Zakazka!$W$53=0,"",Zakazka!$W$53)</f>
        <v/>
      </c>
    </row>
    <row r="8" spans="1:7" s="66" customFormat="1" ht="15" customHeight="1" outlineLevel="1">
      <c r="B8" s="120" t="str">
        <f>IF(Zakazka!$J$78=0,"",Zakazka!$J$78)</f>
        <v>009: Ostatní konstrukce a práce</v>
      </c>
      <c r="C8" s="46" t="str">
        <f>IF(Zakazka!$P$78=0,"",Zakazka!$P$78)</f>
        <v/>
      </c>
      <c r="D8" s="48">
        <f>IF(Zakazka!$R$78=0,"",Zakazka!$R$78)</f>
        <v>147.86885000000001</v>
      </c>
      <c r="E8" s="46" t="str">
        <f>IF(Zakazka!$V$78=0,"",Zakazka!$V$78)</f>
        <v/>
      </c>
      <c r="F8" s="46" t="str">
        <f>IF(Zakazka!$W$78=0,"",Zakazka!$W$78)</f>
        <v/>
      </c>
    </row>
    <row r="9" spans="1:7" s="66" customFormat="1" ht="15" customHeight="1" outlineLevel="1">
      <c r="B9" s="120" t="str">
        <f>IF(Zakazka!$J$86=0,"",Zakazka!$J$86)</f>
        <v>099: Přesun hmot HSV</v>
      </c>
      <c r="C9" s="46" t="str">
        <f>IF(Zakazka!$P$86=0,"",Zakazka!$P$86)</f>
        <v/>
      </c>
      <c r="D9" s="48" t="str">
        <f>IF(Zakazka!$R$86=0,"",Zakazka!$R$86)</f>
        <v/>
      </c>
      <c r="E9" s="46" t="str">
        <f>IF(Zakazka!$V$86=0,"",Zakazka!$V$86)</f>
        <v/>
      </c>
      <c r="F9" s="46" t="str">
        <f>IF(Zakazka!$W$86=0,"",Zakazka!$W$86)</f>
        <v/>
      </c>
    </row>
    <row r="10" spans="1:7" s="66" customFormat="1" ht="15" customHeight="1" outlineLevel="1">
      <c r="B10" s="120" t="str">
        <f>IF(Zakazka!$J$91=0,"",Zakazka!$J$91)</f>
        <v>711: Izolace proti vodě</v>
      </c>
      <c r="C10" s="46" t="str">
        <f>IF(Zakazka!$P$91=0,"",Zakazka!$P$91)</f>
        <v/>
      </c>
      <c r="D10" s="48">
        <f>IF(Zakazka!$R$91=0,"",Zakazka!$R$91)</f>
        <v>7.6700000000000004E-2</v>
      </c>
      <c r="E10" s="46" t="str">
        <f>IF(Zakazka!$V$91=0,"",Zakazka!$V$91)</f>
        <v/>
      </c>
      <c r="F10" s="46" t="str">
        <f>IF(Zakazka!$W$91=0,"",Zakazka!$W$91)</f>
        <v/>
      </c>
    </row>
    <row r="11" spans="1:7" s="66" customFormat="1" ht="15" customHeight="1" outlineLevel="1">
      <c r="B11" s="120" t="str">
        <f>IF(Zakazka!$J$99=0,"",Zakazka!$J$99)</f>
        <v>V01: Průzkumné, geodetické a projektové práce</v>
      </c>
      <c r="C11" s="46" t="str">
        <f>IF(Zakazka!$P$99=0,"",Zakazka!$P$99)</f>
        <v/>
      </c>
      <c r="D11" s="48" t="str">
        <f>IF(Zakazka!$R$99=0,"",Zakazka!$R$99)</f>
        <v/>
      </c>
      <c r="E11" s="46" t="str">
        <f>IF(Zakazka!$V$99=0,"",Zakazka!$V$99)</f>
        <v/>
      </c>
      <c r="F11" s="46" t="str">
        <f>IF(Zakazka!$W$99=0,"",Zakazka!$W$99)</f>
        <v/>
      </c>
    </row>
    <row r="12" spans="1:7" s="66" customFormat="1" ht="15" customHeight="1" outlineLevel="1">
      <c r="B12" s="120" t="str">
        <f>IF(Zakazka!$J$102=0,"",Zakazka!$J$102)</f>
        <v>V02: Příprava staveniště</v>
      </c>
      <c r="C12" s="46" t="str">
        <f>IF(Zakazka!$P$102=0,"",Zakazka!$P$102)</f>
        <v/>
      </c>
      <c r="D12" s="48" t="str">
        <f>IF(Zakazka!$R$102=0,"",Zakazka!$R$102)</f>
        <v/>
      </c>
      <c r="E12" s="46" t="str">
        <f>IF(Zakazka!$V$102=0,"",Zakazka!$V$102)</f>
        <v/>
      </c>
      <c r="F12" s="46" t="str">
        <f>IF(Zakazka!$W$102=0,"",Zakazka!$W$102)</f>
        <v/>
      </c>
    </row>
    <row r="13" spans="1:7" s="66" customFormat="1" ht="15" customHeight="1" outlineLevel="1">
      <c r="B13" s="120" t="str">
        <f>IF(Zakazka!$J$105=0,"",Zakazka!$J$105)</f>
        <v>V03: Zařízení staveniště</v>
      </c>
      <c r="C13" s="46" t="str">
        <f>IF(Zakazka!$P$105=0,"",Zakazka!$P$105)</f>
        <v/>
      </c>
      <c r="D13" s="48" t="str">
        <f>IF(Zakazka!$R$105=0,"",Zakazka!$R$105)</f>
        <v/>
      </c>
      <c r="E13" s="46" t="str">
        <f>IF(Zakazka!$V$105=0,"",Zakazka!$V$105)</f>
        <v/>
      </c>
      <c r="F13" s="46" t="str">
        <f>IF(Zakazka!$W$105=0,"",Zakazka!$W$105)</f>
        <v/>
      </c>
    </row>
    <row r="14" spans="1:7" s="66" customFormat="1" ht="15" customHeight="1" outlineLevel="1">
      <c r="B14" s="120" t="str">
        <f>IF(Zakazka!$J$109=0,"",Zakazka!$J$109)</f>
        <v>V06: Územní vlivy</v>
      </c>
      <c r="C14" s="46" t="str">
        <f>IF(Zakazka!$P$109=0,"",Zakazka!$P$109)</f>
        <v/>
      </c>
      <c r="D14" s="48" t="str">
        <f>IF(Zakazka!$R$109=0,"",Zakazka!$R$109)</f>
        <v/>
      </c>
      <c r="E14" s="46" t="str">
        <f>IF(Zakazka!$V$109=0,"",Zakazka!$V$109)</f>
        <v/>
      </c>
      <c r="F14" s="46" t="str">
        <f>IF(Zakazka!$W$109=0,"",Zakazka!$W$109)</f>
        <v/>
      </c>
    </row>
    <row r="15" spans="1:7" s="66" customFormat="1" ht="15" customHeight="1" outlineLevel="1">
      <c r="B15" s="120" t="str">
        <f>IF(Zakazka!$J$112=0,"",Zakazka!$J$112)</f>
        <v>V07: Provozní vlivy</v>
      </c>
      <c r="C15" s="46" t="str">
        <f>IF(Zakazka!$P$112=0,"",Zakazka!$P$112)</f>
        <v/>
      </c>
      <c r="D15" s="48" t="str">
        <f>IF(Zakazka!$R$112=0,"",Zakazka!$R$112)</f>
        <v/>
      </c>
      <c r="E15" s="46" t="str">
        <f>IF(Zakazka!$V$112=0,"",Zakazka!$V$112)</f>
        <v/>
      </c>
      <c r="F15" s="46" t="str">
        <f>IF(Zakazka!$W$112=0,"",Zakazka!$W$112)</f>
        <v/>
      </c>
    </row>
    <row r="16" spans="1:7" ht="13.5" outlineLevel="1" thickBot="1">
      <c r="B16" s="67"/>
    </row>
    <row r="17" spans="1:6" s="68" customFormat="1" ht="15">
      <c r="A17" s="68">
        <f>SUM(A19:A20)</f>
        <v>0</v>
      </c>
      <c r="B17" s="69" t="s">
        <v>23</v>
      </c>
      <c r="C17" s="70">
        <f>SUBTOTAL(9,C5:C16)/2</f>
        <v>0</v>
      </c>
      <c r="D17" s="112"/>
      <c r="E17" s="113"/>
      <c r="F17" s="113"/>
    </row>
    <row r="18" spans="1:6" s="68" customFormat="1" ht="15">
      <c r="B18" s="71" t="s">
        <v>21</v>
      </c>
      <c r="C18" s="72">
        <f>SUBTOTAL(9,C19:C20)</f>
        <v>0</v>
      </c>
    </row>
    <row r="19" spans="1:6" s="73" customFormat="1">
      <c r="A19" s="73">
        <f>IF(ISNUMBER(A3),SUMIF(__SAZBA__,A3,__CENA__),0)</f>
        <v>0</v>
      </c>
      <c r="B19" s="83" t="str">
        <f>IF(A19=0,"","DPH " &amp; A3 &amp; " % ze základny: " &amp; TEXT(A19,"# ##0"))</f>
        <v/>
      </c>
      <c r="C19" s="74" t="str">
        <f>IF(A19=0,"",A19*A3/100)</f>
        <v/>
      </c>
    </row>
    <row r="20" spans="1:6" s="73" customFormat="1" ht="13.5" thickBot="1">
      <c r="A20" s="73">
        <f>IF(ISNUMBER(A4),SUMIF(__SAZBA__,A4,__CENA__),0)</f>
        <v>0</v>
      </c>
      <c r="B20" s="83" t="str">
        <f>IF(A20=0,"","DPH " &amp; A4 &amp; " % ze základny: " &amp; TEXT(A20,"# ##0"))</f>
        <v/>
      </c>
      <c r="C20" s="74" t="str">
        <f>IF(A20=0,"",A20*A4/100)</f>
        <v/>
      </c>
    </row>
    <row r="21" spans="1:6" s="68" customFormat="1" ht="15">
      <c r="B21" s="69" t="s">
        <v>24</v>
      </c>
      <c r="C21" s="70">
        <f>SUM(C17:C18)</f>
        <v>0</v>
      </c>
      <c r="D21" s="113"/>
      <c r="E21" s="113"/>
      <c r="F21" s="113"/>
    </row>
  </sheetData>
  <phoneticPr fontId="0" type="noConversion"/>
  <pageMargins left="0.78740157480314965" right="0.78740157480314965" top="0.78740157480314965" bottom="0.78740157480314965" header="0.39370078740157483" footer="0.39370078740157483"/>
  <pageSetup paperSize="9" scale="90" orientation="landscape" horizontalDpi="300" verticalDpi="300" r:id="rId1"/>
  <headerFooter>
    <oddFooter>&amp;L&amp;8www.euroCALC.cz&amp;C&amp;8&amp;P z &amp;N&amp;R&amp;8&amp;D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9CE1-0300-4C03-81F4-377C57815017}">
  <sheetPr>
    <outlinePr summaryBelow="0"/>
  </sheetPr>
  <dimension ref="A1:Z116"/>
  <sheetViews>
    <sheetView zoomScaleNormal="100" zoomScaleSheetLayoutView="100" workbookViewId="0">
      <pane ySplit="3" topLeftCell="A4" activePane="bottomLeft" state="frozen"/>
      <selection pane="bottomLeft" activeCell="H5" sqref="H5"/>
    </sheetView>
  </sheetViews>
  <sheetFormatPr defaultRowHeight="12.75" outlineLevelRow="3"/>
  <cols>
    <col min="1" max="5" width="0" hidden="1" customWidth="1"/>
    <col min="6" max="6" width="5.42578125" style="1" customWidth="1"/>
    <col min="7" max="7" width="4.28515625" style="4" customWidth="1"/>
    <col min="8" max="8" width="14.28515625" style="3" customWidth="1"/>
    <col min="9" max="9" width="10" style="3" hidden="1" customWidth="1"/>
    <col min="10" max="10" width="57.140625" style="5" customWidth="1"/>
    <col min="11" max="11" width="4.28515625" style="4" customWidth="1"/>
    <col min="12" max="12" width="13.7109375" style="7" customWidth="1"/>
    <col min="13" max="13" width="6.85546875" style="8" customWidth="1"/>
    <col min="14" max="14" width="13.42578125" style="7" customWidth="1"/>
    <col min="15" max="15" width="12.42578125" style="8" customWidth="1"/>
    <col min="16" max="16" width="15.7109375" style="9" customWidth="1"/>
    <col min="17" max="17" width="11.42578125" style="10" hidden="1" customWidth="1"/>
    <col min="18" max="18" width="14.28515625" style="8" hidden="1" customWidth="1"/>
    <col min="19" max="19" width="11.42578125" style="8" hidden="1" customWidth="1"/>
    <col min="20" max="20" width="14.28515625" style="8" hidden="1" customWidth="1"/>
    <col min="21" max="21" width="9.7109375" style="8" hidden="1" customWidth="1"/>
    <col min="22" max="22" width="14.5703125" style="8" hidden="1" customWidth="1"/>
    <col min="23" max="23" width="15.7109375" style="8" hidden="1" customWidth="1"/>
    <col min="24" max="24" width="25.7109375" style="8" hidden="1" customWidth="1"/>
    <col min="25" max="26" width="10" style="3" hidden="1" customWidth="1"/>
    <col min="27" max="27" width="9.42578125" customWidth="1"/>
  </cols>
  <sheetData>
    <row r="1" spans="1:26" ht="21.6" customHeight="1">
      <c r="F1" s="11"/>
      <c r="G1" s="12"/>
      <c r="H1" s="12"/>
      <c r="I1" s="12"/>
      <c r="J1" s="12"/>
      <c r="K1" s="12"/>
      <c r="L1" s="13"/>
      <c r="M1" s="14"/>
      <c r="N1" s="13"/>
      <c r="O1" s="14"/>
      <c r="P1" s="15"/>
      <c r="Q1" s="16"/>
      <c r="R1" s="14"/>
      <c r="S1" s="14"/>
      <c r="T1" s="14"/>
      <c r="U1" s="14"/>
      <c r="V1" s="14"/>
      <c r="W1" s="14"/>
      <c r="X1" s="14"/>
      <c r="Y1" s="12"/>
      <c r="Z1" s="12"/>
    </row>
    <row r="2" spans="1:26" ht="21.6" customHeight="1">
      <c r="F2" s="11"/>
      <c r="G2" s="12"/>
      <c r="H2" s="12"/>
      <c r="I2" s="12"/>
      <c r="J2" s="12"/>
      <c r="K2" s="12"/>
      <c r="L2" s="13"/>
      <c r="M2" s="14"/>
      <c r="N2" s="13"/>
      <c r="O2" s="14"/>
      <c r="P2" s="15"/>
      <c r="Q2" s="16"/>
      <c r="R2" s="14"/>
      <c r="S2" s="14"/>
      <c r="T2" s="14"/>
      <c r="U2" s="14"/>
      <c r="V2" s="14"/>
      <c r="W2" s="14"/>
      <c r="X2" s="14"/>
      <c r="Y2" s="12"/>
      <c r="Z2" s="12"/>
    </row>
    <row r="3" spans="1:26" s="26" customFormat="1" ht="13.5" thickBot="1">
      <c r="F3" s="115" t="s">
        <v>25</v>
      </c>
      <c r="G3" s="115" t="s">
        <v>26</v>
      </c>
      <c r="H3" s="115" t="s">
        <v>27</v>
      </c>
      <c r="I3" s="115" t="s">
        <v>28</v>
      </c>
      <c r="J3" s="121" t="s">
        <v>10</v>
      </c>
      <c r="K3" s="115" t="s">
        <v>29</v>
      </c>
      <c r="L3" s="115" t="s">
        <v>30</v>
      </c>
      <c r="M3" s="115" t="s">
        <v>31</v>
      </c>
      <c r="N3" s="115" t="s">
        <v>32</v>
      </c>
      <c r="O3" s="115" t="s">
        <v>33</v>
      </c>
      <c r="P3" s="115" t="s">
        <v>19</v>
      </c>
      <c r="Q3" s="115" t="s">
        <v>34</v>
      </c>
      <c r="R3" s="115" t="s">
        <v>20</v>
      </c>
      <c r="S3" s="115" t="s">
        <v>35</v>
      </c>
      <c r="T3" s="115" t="s">
        <v>36</v>
      </c>
      <c r="U3" s="115" t="s">
        <v>37</v>
      </c>
      <c r="V3" s="115" t="s">
        <v>21</v>
      </c>
      <c r="W3" s="115" t="s">
        <v>22</v>
      </c>
      <c r="X3" s="121" t="s">
        <v>8</v>
      </c>
      <c r="Y3" s="115" t="s">
        <v>38</v>
      </c>
      <c r="Z3" s="115" t="s">
        <v>39</v>
      </c>
    </row>
    <row r="4" spans="1:26" ht="11.25" customHeight="1">
      <c r="F4" s="2"/>
      <c r="G4" s="6"/>
      <c r="H4" s="27"/>
      <c r="I4" s="27"/>
      <c r="J4" s="28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9"/>
      <c r="Y4" s="27"/>
      <c r="Z4" s="27"/>
    </row>
    <row r="5" spans="1:26" s="30" customFormat="1" ht="18.75" customHeight="1">
      <c r="F5" s="31"/>
      <c r="G5" s="32"/>
      <c r="H5" s="33"/>
      <c r="I5" s="33"/>
      <c r="J5" s="33" t="s">
        <v>40</v>
      </c>
      <c r="K5" s="32"/>
      <c r="L5" s="34"/>
      <c r="M5" s="35"/>
      <c r="N5" s="34"/>
      <c r="O5" s="35"/>
      <c r="P5" s="36">
        <f>SUBTOTAL(9,P6:P115)</f>
        <v>0</v>
      </c>
      <c r="Q5" s="37"/>
      <c r="R5" s="38">
        <f>SUBTOTAL(9,R6:R115)</f>
        <v>1072.7527155000002</v>
      </c>
      <c r="S5" s="35"/>
      <c r="T5" s="38">
        <f>SUBTOTAL(9,T6:T115)</f>
        <v>432.75150000000002</v>
      </c>
      <c r="U5" s="90" t="s">
        <v>41</v>
      </c>
      <c r="V5" s="36">
        <f>SUBTOTAL(9,V6:V115)</f>
        <v>0</v>
      </c>
      <c r="W5" s="36">
        <f>SUBTOTAL(9,W6:W115)</f>
        <v>0</v>
      </c>
      <c r="X5" s="39"/>
      <c r="Y5" s="40"/>
      <c r="Z5" s="40"/>
    </row>
    <row r="6" spans="1:26" s="41" customFormat="1" ht="16.5" customHeight="1" outlineLevel="1">
      <c r="F6" s="42"/>
      <c r="G6" s="6"/>
      <c r="H6" s="43"/>
      <c r="I6" s="43"/>
      <c r="J6" s="43" t="s">
        <v>42</v>
      </c>
      <c r="K6" s="6"/>
      <c r="L6" s="44"/>
      <c r="M6" s="45"/>
      <c r="N6" s="44"/>
      <c r="O6" s="45"/>
      <c r="P6" s="46">
        <f>SUBTOTAL(9,P7:P52)</f>
        <v>0</v>
      </c>
      <c r="Q6" s="47"/>
      <c r="R6" s="48">
        <f>SUBTOTAL(9,R7:R52)</f>
        <v>6.2955000000000007E-3</v>
      </c>
      <c r="S6" s="45"/>
      <c r="T6" s="48">
        <f>SUBTOTAL(9,T7:T52)</f>
        <v>432.75150000000002</v>
      </c>
      <c r="U6" s="91" t="s">
        <v>41</v>
      </c>
      <c r="V6" s="46">
        <f>SUBTOTAL(9,V7:V52)</f>
        <v>0</v>
      </c>
      <c r="W6" s="46">
        <f>SUBTOTAL(9,W7:W52)</f>
        <v>0</v>
      </c>
      <c r="X6" s="49"/>
      <c r="Y6" s="27"/>
      <c r="Z6" s="27"/>
    </row>
    <row r="7" spans="1:26" s="50" customFormat="1" ht="12" outlineLevel="2">
      <c r="A7" s="122" t="s">
        <v>43</v>
      </c>
      <c r="B7" s="122" t="s">
        <v>44</v>
      </c>
      <c r="C7" s="122" t="s">
        <v>45</v>
      </c>
      <c r="D7" s="122" t="s">
        <v>46</v>
      </c>
      <c r="E7" s="122" t="s">
        <v>47</v>
      </c>
      <c r="F7" s="20">
        <v>1</v>
      </c>
      <c r="G7" s="21" t="s">
        <v>48</v>
      </c>
      <c r="H7" s="51" t="s">
        <v>49</v>
      </c>
      <c r="I7" s="51"/>
      <c r="J7" s="52" t="s">
        <v>50</v>
      </c>
      <c r="K7" s="21" t="s">
        <v>51</v>
      </c>
      <c r="L7" s="53">
        <v>6.2955000000000005</v>
      </c>
      <c r="M7" s="23">
        <v>0</v>
      </c>
      <c r="N7" s="53">
        <f>L7*(1+M7/100)</f>
        <v>6.2955000000000005</v>
      </c>
      <c r="O7" s="23">
        <v>0</v>
      </c>
      <c r="P7" s="24">
        <f>N7*O7</f>
        <v>0</v>
      </c>
      <c r="Q7" s="54">
        <v>1E-3</v>
      </c>
      <c r="R7" s="55">
        <f>N7*Q7</f>
        <v>6.2955000000000007E-3</v>
      </c>
      <c r="S7" s="54"/>
      <c r="T7" s="55">
        <f>N7*S7</f>
        <v>0</v>
      </c>
      <c r="U7" s="24">
        <v>21</v>
      </c>
      <c r="V7" s="24">
        <f>P7*(U7/100)</f>
        <v>0</v>
      </c>
      <c r="W7" s="24">
        <f>P7+V7</f>
        <v>0</v>
      </c>
      <c r="X7" s="52"/>
      <c r="Y7" s="51" t="s">
        <v>52</v>
      </c>
      <c r="Z7" s="51" t="s">
        <v>53</v>
      </c>
    </row>
    <row r="8" spans="1:26" s="56" customFormat="1" ht="11.25" outlineLevel="3">
      <c r="F8" s="57"/>
      <c r="G8" s="58"/>
      <c r="H8" s="58"/>
      <c r="I8" s="58"/>
      <c r="J8" s="59" t="s">
        <v>54</v>
      </c>
      <c r="K8" s="58"/>
      <c r="L8" s="60">
        <v>6.2955000000000005</v>
      </c>
      <c r="M8" s="61"/>
      <c r="N8" s="62"/>
      <c r="O8" s="61"/>
      <c r="P8" s="63"/>
      <c r="Q8" s="64"/>
      <c r="R8" s="61"/>
      <c r="S8" s="61"/>
      <c r="T8" s="61"/>
      <c r="U8" s="92" t="s">
        <v>41</v>
      </c>
      <c r="V8" s="61"/>
      <c r="W8" s="61"/>
      <c r="X8" s="59"/>
      <c r="Y8" s="58"/>
      <c r="Z8" s="58"/>
    </row>
    <row r="9" spans="1:26" s="50" customFormat="1" ht="24" outlineLevel="2">
      <c r="A9" s="122"/>
      <c r="B9" s="122"/>
      <c r="C9" s="122"/>
      <c r="D9" s="122"/>
      <c r="E9" s="122"/>
      <c r="F9" s="20">
        <v>2</v>
      </c>
      <c r="G9" s="21" t="s">
        <v>55</v>
      </c>
      <c r="H9" s="51" t="s">
        <v>56</v>
      </c>
      <c r="I9" s="51"/>
      <c r="J9" s="52" t="s">
        <v>57</v>
      </c>
      <c r="K9" s="21" t="s">
        <v>58</v>
      </c>
      <c r="L9" s="53">
        <v>1088.25</v>
      </c>
      <c r="M9" s="23">
        <v>0</v>
      </c>
      <c r="N9" s="53">
        <f>L9*(1+M9/100)</f>
        <v>1088.25</v>
      </c>
      <c r="O9" s="23">
        <v>0</v>
      </c>
      <c r="P9" s="24">
        <f>N9*O9</f>
        <v>0</v>
      </c>
      <c r="Q9" s="54"/>
      <c r="R9" s="55">
        <f>N9*Q9</f>
        <v>0</v>
      </c>
      <c r="S9" s="54">
        <v>0.255</v>
      </c>
      <c r="T9" s="55">
        <f>N9*S9</f>
        <v>277.50375000000003</v>
      </c>
      <c r="U9" s="24">
        <v>21</v>
      </c>
      <c r="V9" s="24">
        <f>P9*(U9/100)</f>
        <v>0</v>
      </c>
      <c r="W9" s="24">
        <f>P9+V9</f>
        <v>0</v>
      </c>
      <c r="X9" s="52"/>
      <c r="Y9" s="51" t="s">
        <v>52</v>
      </c>
      <c r="Z9" s="51" t="s">
        <v>53</v>
      </c>
    </row>
    <row r="10" spans="1:26" s="56" customFormat="1" ht="11.25" outlineLevel="3">
      <c r="F10" s="57"/>
      <c r="G10" s="58"/>
      <c r="H10" s="58"/>
      <c r="I10" s="58"/>
      <c r="J10" s="59" t="s">
        <v>59</v>
      </c>
      <c r="K10" s="58"/>
      <c r="L10" s="60">
        <v>631.5</v>
      </c>
      <c r="M10" s="61"/>
      <c r="N10" s="62"/>
      <c r="O10" s="61"/>
      <c r="P10" s="63"/>
      <c r="Q10" s="64"/>
      <c r="R10" s="61"/>
      <c r="S10" s="61"/>
      <c r="T10" s="61"/>
      <c r="U10" s="92" t="s">
        <v>41</v>
      </c>
      <c r="V10" s="61"/>
      <c r="W10" s="61"/>
      <c r="X10" s="59"/>
      <c r="Y10" s="58"/>
      <c r="Z10" s="58"/>
    </row>
    <row r="11" spans="1:26" s="56" customFormat="1" ht="11.25" outlineLevel="3">
      <c r="F11" s="57"/>
      <c r="G11" s="58"/>
      <c r="H11" s="58"/>
      <c r="I11" s="58"/>
      <c r="J11" s="59" t="s">
        <v>60</v>
      </c>
      <c r="K11" s="58"/>
      <c r="L11" s="60">
        <v>-68.25</v>
      </c>
      <c r="M11" s="61"/>
      <c r="N11" s="62"/>
      <c r="O11" s="61"/>
      <c r="P11" s="63"/>
      <c r="Q11" s="64"/>
      <c r="R11" s="61"/>
      <c r="S11" s="61"/>
      <c r="T11" s="61"/>
      <c r="U11" s="92" t="s">
        <v>41</v>
      </c>
      <c r="V11" s="61"/>
      <c r="W11" s="61"/>
      <c r="X11" s="59"/>
      <c r="Y11" s="58"/>
      <c r="Z11" s="58"/>
    </row>
    <row r="12" spans="1:26" s="56" customFormat="1" ht="11.25" outlineLevel="3">
      <c r="F12" s="57"/>
      <c r="G12" s="58"/>
      <c r="H12" s="58"/>
      <c r="I12" s="58"/>
      <c r="J12" s="59" t="s">
        <v>61</v>
      </c>
      <c r="K12" s="58"/>
      <c r="L12" s="60">
        <v>561</v>
      </c>
      <c r="M12" s="61"/>
      <c r="N12" s="62"/>
      <c r="O12" s="61"/>
      <c r="P12" s="63"/>
      <c r="Q12" s="64"/>
      <c r="R12" s="61"/>
      <c r="S12" s="61"/>
      <c r="T12" s="61"/>
      <c r="U12" s="92" t="s">
        <v>41</v>
      </c>
      <c r="V12" s="61"/>
      <c r="W12" s="61"/>
      <c r="X12" s="59"/>
      <c r="Y12" s="58"/>
      <c r="Z12" s="58"/>
    </row>
    <row r="13" spans="1:26" s="56" customFormat="1" ht="11.25" outlineLevel="3">
      <c r="F13" s="57"/>
      <c r="G13" s="58"/>
      <c r="H13" s="58"/>
      <c r="I13" s="58"/>
      <c r="J13" s="59" t="s">
        <v>62</v>
      </c>
      <c r="K13" s="58"/>
      <c r="L13" s="60">
        <v>-82.5</v>
      </c>
      <c r="M13" s="61"/>
      <c r="N13" s="62"/>
      <c r="O13" s="61"/>
      <c r="P13" s="63"/>
      <c r="Q13" s="64"/>
      <c r="R13" s="61"/>
      <c r="S13" s="61"/>
      <c r="T13" s="61"/>
      <c r="U13" s="92" t="s">
        <v>41</v>
      </c>
      <c r="V13" s="61"/>
      <c r="W13" s="61"/>
      <c r="X13" s="59"/>
      <c r="Y13" s="58"/>
      <c r="Z13" s="58"/>
    </row>
    <row r="14" spans="1:26" s="56" customFormat="1" ht="11.25" outlineLevel="3">
      <c r="F14" s="57"/>
      <c r="G14" s="58"/>
      <c r="H14" s="58"/>
      <c r="I14" s="58"/>
      <c r="J14" s="59" t="s">
        <v>63</v>
      </c>
      <c r="K14" s="58"/>
      <c r="L14" s="60">
        <v>46.5</v>
      </c>
      <c r="M14" s="61"/>
      <c r="N14" s="62"/>
      <c r="O14" s="61"/>
      <c r="P14" s="63"/>
      <c r="Q14" s="64"/>
      <c r="R14" s="61"/>
      <c r="S14" s="61"/>
      <c r="T14" s="61"/>
      <c r="U14" s="92" t="s">
        <v>41</v>
      </c>
      <c r="V14" s="61"/>
      <c r="W14" s="61"/>
      <c r="X14" s="59"/>
      <c r="Y14" s="58"/>
      <c r="Z14" s="58"/>
    </row>
    <row r="15" spans="1:26" s="50" customFormat="1" ht="24" outlineLevel="2">
      <c r="A15" s="122"/>
      <c r="B15" s="122"/>
      <c r="C15" s="122"/>
      <c r="D15" s="122"/>
      <c r="E15" s="122"/>
      <c r="F15" s="20">
        <v>3</v>
      </c>
      <c r="G15" s="21" t="s">
        <v>55</v>
      </c>
      <c r="H15" s="51" t="s">
        <v>64</v>
      </c>
      <c r="I15" s="51"/>
      <c r="J15" s="52" t="s">
        <v>65</v>
      </c>
      <c r="K15" s="21" t="s">
        <v>58</v>
      </c>
      <c r="L15" s="53">
        <v>150.75</v>
      </c>
      <c r="M15" s="23">
        <v>0</v>
      </c>
      <c r="N15" s="53">
        <f>L15*(1+M15/100)</f>
        <v>150.75</v>
      </c>
      <c r="O15" s="23">
        <v>0</v>
      </c>
      <c r="P15" s="24">
        <f>N15*O15</f>
        <v>0</v>
      </c>
      <c r="Q15" s="54"/>
      <c r="R15" s="55">
        <f>N15*Q15</f>
        <v>0</v>
      </c>
      <c r="S15" s="54">
        <v>0.41699999999999998</v>
      </c>
      <c r="T15" s="55">
        <f>N15*S15</f>
        <v>62.862749999999998</v>
      </c>
      <c r="U15" s="24">
        <v>21</v>
      </c>
      <c r="V15" s="24">
        <f>P15*(U15/100)</f>
        <v>0</v>
      </c>
      <c r="W15" s="24">
        <f>P15+V15</f>
        <v>0</v>
      </c>
      <c r="X15" s="52"/>
      <c r="Y15" s="51" t="s">
        <v>52</v>
      </c>
      <c r="Z15" s="51" t="s">
        <v>53</v>
      </c>
    </row>
    <row r="16" spans="1:26" s="56" customFormat="1" ht="11.25" outlineLevel="3">
      <c r="F16" s="57"/>
      <c r="G16" s="58"/>
      <c r="H16" s="58"/>
      <c r="I16" s="58"/>
      <c r="J16" s="59" t="s">
        <v>66</v>
      </c>
      <c r="K16" s="58"/>
      <c r="L16" s="60">
        <v>68.25</v>
      </c>
      <c r="M16" s="61"/>
      <c r="N16" s="62"/>
      <c r="O16" s="61"/>
      <c r="P16" s="63"/>
      <c r="Q16" s="64"/>
      <c r="R16" s="61"/>
      <c r="S16" s="61"/>
      <c r="T16" s="61"/>
      <c r="U16" s="92" t="s">
        <v>41</v>
      </c>
      <c r="V16" s="61"/>
      <c r="W16" s="61"/>
      <c r="X16" s="59"/>
      <c r="Y16" s="58"/>
      <c r="Z16" s="58"/>
    </row>
    <row r="17" spans="6:26" s="56" customFormat="1" ht="11.25" outlineLevel="3">
      <c r="F17" s="57"/>
      <c r="G17" s="58"/>
      <c r="H17" s="58"/>
      <c r="I17" s="58"/>
      <c r="J17" s="59" t="s">
        <v>67</v>
      </c>
      <c r="K17" s="58"/>
      <c r="L17" s="60">
        <v>82.5</v>
      </c>
      <c r="M17" s="61"/>
      <c r="N17" s="62"/>
      <c r="O17" s="61"/>
      <c r="P17" s="63"/>
      <c r="Q17" s="64"/>
      <c r="R17" s="61"/>
      <c r="S17" s="61"/>
      <c r="T17" s="61"/>
      <c r="U17" s="92" t="s">
        <v>41</v>
      </c>
      <c r="V17" s="61"/>
      <c r="W17" s="61"/>
      <c r="X17" s="59"/>
      <c r="Y17" s="58"/>
      <c r="Z17" s="58"/>
    </row>
    <row r="18" spans="6:26" s="50" customFormat="1" ht="12" outlineLevel="2">
      <c r="F18" s="20">
        <v>4</v>
      </c>
      <c r="G18" s="21" t="s">
        <v>55</v>
      </c>
      <c r="H18" s="51" t="s">
        <v>68</v>
      </c>
      <c r="I18" s="51"/>
      <c r="J18" s="52" t="s">
        <v>69</v>
      </c>
      <c r="K18" s="21" t="s">
        <v>70</v>
      </c>
      <c r="L18" s="53">
        <v>85.5</v>
      </c>
      <c r="M18" s="23">
        <v>0</v>
      </c>
      <c r="N18" s="53">
        <f>L18*(1+M18/100)</f>
        <v>85.5</v>
      </c>
      <c r="O18" s="23">
        <v>0</v>
      </c>
      <c r="P18" s="24">
        <f>N18*O18</f>
        <v>0</v>
      </c>
      <c r="Q18" s="54"/>
      <c r="R18" s="55">
        <f>N18*Q18</f>
        <v>0</v>
      </c>
      <c r="S18" s="54">
        <v>0.23</v>
      </c>
      <c r="T18" s="55">
        <f>N18*S18</f>
        <v>19.664999999999999</v>
      </c>
      <c r="U18" s="24">
        <v>21</v>
      </c>
      <c r="V18" s="24">
        <f>P18*(U18/100)</f>
        <v>0</v>
      </c>
      <c r="W18" s="24">
        <f>P18+V18</f>
        <v>0</v>
      </c>
      <c r="X18" s="52"/>
      <c r="Y18" s="51" t="s">
        <v>52</v>
      </c>
      <c r="Z18" s="51" t="s">
        <v>53</v>
      </c>
    </row>
    <row r="19" spans="6:26" s="56" customFormat="1" ht="11.25" outlineLevel="3">
      <c r="F19" s="57"/>
      <c r="G19" s="58"/>
      <c r="H19" s="58"/>
      <c r="I19" s="58"/>
      <c r="J19" s="59" t="s">
        <v>71</v>
      </c>
      <c r="K19" s="58"/>
      <c r="L19" s="60">
        <v>54.5</v>
      </c>
      <c r="M19" s="61"/>
      <c r="N19" s="62"/>
      <c r="O19" s="61"/>
      <c r="P19" s="63"/>
      <c r="Q19" s="64"/>
      <c r="R19" s="61"/>
      <c r="S19" s="61"/>
      <c r="T19" s="61"/>
      <c r="U19" s="92" t="s">
        <v>41</v>
      </c>
      <c r="V19" s="61"/>
      <c r="W19" s="61"/>
      <c r="X19" s="59"/>
      <c r="Y19" s="58"/>
      <c r="Z19" s="58"/>
    </row>
    <row r="20" spans="6:26" s="56" customFormat="1" ht="11.25" outlineLevel="3">
      <c r="F20" s="57"/>
      <c r="G20" s="58"/>
      <c r="H20" s="58"/>
      <c r="I20" s="58"/>
      <c r="J20" s="59" t="s">
        <v>72</v>
      </c>
      <c r="K20" s="58"/>
      <c r="L20" s="60">
        <v>31</v>
      </c>
      <c r="M20" s="61"/>
      <c r="N20" s="62"/>
      <c r="O20" s="61"/>
      <c r="P20" s="63"/>
      <c r="Q20" s="64"/>
      <c r="R20" s="61"/>
      <c r="S20" s="61"/>
      <c r="T20" s="61"/>
      <c r="U20" s="92" t="s">
        <v>41</v>
      </c>
      <c r="V20" s="61"/>
      <c r="W20" s="61"/>
      <c r="X20" s="59"/>
      <c r="Y20" s="58"/>
      <c r="Z20" s="58"/>
    </row>
    <row r="21" spans="6:26" s="50" customFormat="1" ht="12" outlineLevel="2">
      <c r="F21" s="20">
        <v>5</v>
      </c>
      <c r="G21" s="21" t="s">
        <v>55</v>
      </c>
      <c r="H21" s="51" t="s">
        <v>73</v>
      </c>
      <c r="I21" s="51"/>
      <c r="J21" s="52" t="s">
        <v>74</v>
      </c>
      <c r="K21" s="21" t="s">
        <v>70</v>
      </c>
      <c r="L21" s="53">
        <v>612</v>
      </c>
      <c r="M21" s="23">
        <v>0</v>
      </c>
      <c r="N21" s="53">
        <f>L21*(1+M21/100)</f>
        <v>612</v>
      </c>
      <c r="O21" s="23">
        <v>0</v>
      </c>
      <c r="P21" s="24">
        <f>N21*O21</f>
        <v>0</v>
      </c>
      <c r="Q21" s="54"/>
      <c r="R21" s="55">
        <f>N21*Q21</f>
        <v>0</v>
      </c>
      <c r="S21" s="54">
        <v>0.115</v>
      </c>
      <c r="T21" s="55">
        <f>N21*S21</f>
        <v>70.38000000000001</v>
      </c>
      <c r="U21" s="24">
        <v>21</v>
      </c>
      <c r="V21" s="24">
        <f>P21*(U21/100)</f>
        <v>0</v>
      </c>
      <c r="W21" s="24">
        <f>P21+V21</f>
        <v>0</v>
      </c>
      <c r="X21" s="52"/>
      <c r="Y21" s="51" t="s">
        <v>52</v>
      </c>
      <c r="Z21" s="51" t="s">
        <v>53</v>
      </c>
    </row>
    <row r="22" spans="6:26" s="56" customFormat="1" ht="11.25" outlineLevel="3">
      <c r="F22" s="57"/>
      <c r="G22" s="58"/>
      <c r="H22" s="58"/>
      <c r="I22" s="58"/>
      <c r="J22" s="59" t="s">
        <v>75</v>
      </c>
      <c r="K22" s="58"/>
      <c r="L22" s="60">
        <v>361</v>
      </c>
      <c r="M22" s="61"/>
      <c r="N22" s="62"/>
      <c r="O22" s="61"/>
      <c r="P22" s="63"/>
      <c r="Q22" s="64"/>
      <c r="R22" s="61"/>
      <c r="S22" s="61"/>
      <c r="T22" s="61"/>
      <c r="U22" s="92" t="s">
        <v>41</v>
      </c>
      <c r="V22" s="61"/>
      <c r="W22" s="61"/>
      <c r="X22" s="59"/>
      <c r="Y22" s="58"/>
      <c r="Z22" s="58"/>
    </row>
    <row r="23" spans="6:26" s="56" customFormat="1" ht="11.25" outlineLevel="3">
      <c r="F23" s="57"/>
      <c r="G23" s="58"/>
      <c r="H23" s="58"/>
      <c r="I23" s="58"/>
      <c r="J23" s="59" t="s">
        <v>76</v>
      </c>
      <c r="K23" s="58"/>
      <c r="L23" s="60">
        <v>-61</v>
      </c>
      <c r="M23" s="61"/>
      <c r="N23" s="62"/>
      <c r="O23" s="61"/>
      <c r="P23" s="63"/>
      <c r="Q23" s="64"/>
      <c r="R23" s="61"/>
      <c r="S23" s="61"/>
      <c r="T23" s="61"/>
      <c r="U23" s="92" t="s">
        <v>41</v>
      </c>
      <c r="V23" s="61"/>
      <c r="W23" s="61"/>
      <c r="X23" s="59"/>
      <c r="Y23" s="58"/>
      <c r="Z23" s="58"/>
    </row>
    <row r="24" spans="6:26" s="56" customFormat="1" ht="11.25" outlineLevel="3">
      <c r="F24" s="57"/>
      <c r="G24" s="58"/>
      <c r="H24" s="58"/>
      <c r="I24" s="58"/>
      <c r="J24" s="59" t="s">
        <v>77</v>
      </c>
      <c r="K24" s="58"/>
      <c r="L24" s="60">
        <v>374</v>
      </c>
      <c r="M24" s="61"/>
      <c r="N24" s="62"/>
      <c r="O24" s="61"/>
      <c r="P24" s="63"/>
      <c r="Q24" s="64"/>
      <c r="R24" s="61"/>
      <c r="S24" s="61"/>
      <c r="T24" s="61"/>
      <c r="U24" s="92" t="s">
        <v>41</v>
      </c>
      <c r="V24" s="61"/>
      <c r="W24" s="61"/>
      <c r="X24" s="59"/>
      <c r="Y24" s="58"/>
      <c r="Z24" s="58"/>
    </row>
    <row r="25" spans="6:26" s="56" customFormat="1" ht="11.25" outlineLevel="3">
      <c r="F25" s="57"/>
      <c r="G25" s="58"/>
      <c r="H25" s="58"/>
      <c r="I25" s="58"/>
      <c r="J25" s="59" t="s">
        <v>78</v>
      </c>
      <c r="K25" s="58"/>
      <c r="L25" s="60">
        <v>-62</v>
      </c>
      <c r="M25" s="61"/>
      <c r="N25" s="62"/>
      <c r="O25" s="61"/>
      <c r="P25" s="63"/>
      <c r="Q25" s="64"/>
      <c r="R25" s="61"/>
      <c r="S25" s="61"/>
      <c r="T25" s="61"/>
      <c r="U25" s="92" t="s">
        <v>41</v>
      </c>
      <c r="V25" s="61"/>
      <c r="W25" s="61"/>
      <c r="X25" s="59"/>
      <c r="Y25" s="58"/>
      <c r="Z25" s="58"/>
    </row>
    <row r="26" spans="6:26" s="50" customFormat="1" ht="24" outlineLevel="2">
      <c r="F26" s="20">
        <v>6</v>
      </c>
      <c r="G26" s="21" t="s">
        <v>55</v>
      </c>
      <c r="H26" s="51" t="s">
        <v>79</v>
      </c>
      <c r="I26" s="51"/>
      <c r="J26" s="52" t="s">
        <v>80</v>
      </c>
      <c r="K26" s="21" t="s">
        <v>81</v>
      </c>
      <c r="L26" s="53">
        <v>357.375</v>
      </c>
      <c r="M26" s="23">
        <v>0</v>
      </c>
      <c r="N26" s="53">
        <f>L26*(1+M26/100)</f>
        <v>357.375</v>
      </c>
      <c r="O26" s="23">
        <v>0</v>
      </c>
      <c r="P26" s="24">
        <f>N26*O26</f>
        <v>0</v>
      </c>
      <c r="Q26" s="54"/>
      <c r="R26" s="55">
        <f>N26*Q26</f>
        <v>0</v>
      </c>
      <c r="S26" s="54"/>
      <c r="T26" s="55">
        <f>N26*S26</f>
        <v>0</v>
      </c>
      <c r="U26" s="24">
        <v>21</v>
      </c>
      <c r="V26" s="24">
        <f>P26*(U26/100)</f>
        <v>0</v>
      </c>
      <c r="W26" s="24">
        <f>P26+V26</f>
        <v>0</v>
      </c>
      <c r="X26" s="52"/>
      <c r="Y26" s="51" t="s">
        <v>52</v>
      </c>
      <c r="Z26" s="51" t="s">
        <v>53</v>
      </c>
    </row>
    <row r="27" spans="6:26" s="56" customFormat="1" ht="11.25" outlineLevel="3">
      <c r="F27" s="57"/>
      <c r="G27" s="58"/>
      <c r="H27" s="58"/>
      <c r="I27" s="58"/>
      <c r="J27" s="59" t="s">
        <v>82</v>
      </c>
      <c r="K27" s="58"/>
      <c r="L27" s="60">
        <v>157.875</v>
      </c>
      <c r="M27" s="61"/>
      <c r="N27" s="62"/>
      <c r="O27" s="61"/>
      <c r="P27" s="63"/>
      <c r="Q27" s="64"/>
      <c r="R27" s="61"/>
      <c r="S27" s="61"/>
      <c r="T27" s="61"/>
      <c r="U27" s="92" t="s">
        <v>41</v>
      </c>
      <c r="V27" s="61"/>
      <c r="W27" s="61"/>
      <c r="X27" s="59"/>
      <c r="Y27" s="58"/>
      <c r="Z27" s="58"/>
    </row>
    <row r="28" spans="6:26" s="56" customFormat="1" ht="11.25" outlineLevel="3">
      <c r="F28" s="57"/>
      <c r="G28" s="58"/>
      <c r="H28" s="58"/>
      <c r="I28" s="58"/>
      <c r="J28" s="59" t="s">
        <v>83</v>
      </c>
      <c r="K28" s="58"/>
      <c r="L28" s="60">
        <v>22.875</v>
      </c>
      <c r="M28" s="61"/>
      <c r="N28" s="62"/>
      <c r="O28" s="61"/>
      <c r="P28" s="63"/>
      <c r="Q28" s="64"/>
      <c r="R28" s="61"/>
      <c r="S28" s="61"/>
      <c r="T28" s="61"/>
      <c r="U28" s="92" t="s">
        <v>41</v>
      </c>
      <c r="V28" s="61"/>
      <c r="W28" s="61"/>
      <c r="X28" s="59"/>
      <c r="Y28" s="58"/>
      <c r="Z28" s="58"/>
    </row>
    <row r="29" spans="6:26" s="56" customFormat="1" ht="11.25" outlineLevel="3">
      <c r="F29" s="57"/>
      <c r="G29" s="58"/>
      <c r="H29" s="58"/>
      <c r="I29" s="58"/>
      <c r="J29" s="59" t="s">
        <v>84</v>
      </c>
      <c r="K29" s="58"/>
      <c r="L29" s="60">
        <v>148.5</v>
      </c>
      <c r="M29" s="61"/>
      <c r="N29" s="62"/>
      <c r="O29" s="61"/>
      <c r="P29" s="63"/>
      <c r="Q29" s="64"/>
      <c r="R29" s="61"/>
      <c r="S29" s="61"/>
      <c r="T29" s="61"/>
      <c r="U29" s="92" t="s">
        <v>41</v>
      </c>
      <c r="V29" s="61"/>
      <c r="W29" s="61"/>
      <c r="X29" s="59"/>
      <c r="Y29" s="58"/>
      <c r="Z29" s="58"/>
    </row>
    <row r="30" spans="6:26" s="56" customFormat="1" ht="11.25" outlineLevel="3">
      <c r="F30" s="57"/>
      <c r="G30" s="58"/>
      <c r="H30" s="58"/>
      <c r="I30" s="58"/>
      <c r="J30" s="59" t="s">
        <v>85</v>
      </c>
      <c r="K30" s="58"/>
      <c r="L30" s="60">
        <v>28.125</v>
      </c>
      <c r="M30" s="61"/>
      <c r="N30" s="62"/>
      <c r="O30" s="61"/>
      <c r="P30" s="63"/>
      <c r="Q30" s="64"/>
      <c r="R30" s="61"/>
      <c r="S30" s="61"/>
      <c r="T30" s="61"/>
      <c r="U30" s="92" t="s">
        <v>41</v>
      </c>
      <c r="V30" s="61"/>
      <c r="W30" s="61"/>
      <c r="X30" s="59"/>
      <c r="Y30" s="58"/>
      <c r="Z30" s="58"/>
    </row>
    <row r="31" spans="6:26" s="50" customFormat="1" ht="24" outlineLevel="2">
      <c r="F31" s="20">
        <v>7</v>
      </c>
      <c r="G31" s="21" t="s">
        <v>55</v>
      </c>
      <c r="H31" s="51" t="s">
        <v>86</v>
      </c>
      <c r="I31" s="51"/>
      <c r="J31" s="52" t="s">
        <v>87</v>
      </c>
      <c r="K31" s="21" t="s">
        <v>81</v>
      </c>
      <c r="L31" s="53">
        <v>357.375</v>
      </c>
      <c r="M31" s="23">
        <v>0</v>
      </c>
      <c r="N31" s="53">
        <f>L31*(1+M31/100)</f>
        <v>357.375</v>
      </c>
      <c r="O31" s="23">
        <v>0</v>
      </c>
      <c r="P31" s="24">
        <f>N31*O31</f>
        <v>0</v>
      </c>
      <c r="Q31" s="54"/>
      <c r="R31" s="55">
        <f>N31*Q31</f>
        <v>0</v>
      </c>
      <c r="S31" s="54"/>
      <c r="T31" s="55">
        <f>N31*S31</f>
        <v>0</v>
      </c>
      <c r="U31" s="24">
        <v>21</v>
      </c>
      <c r="V31" s="24">
        <f>P31*(U31/100)</f>
        <v>0</v>
      </c>
      <c r="W31" s="24">
        <f>P31+V31</f>
        <v>0</v>
      </c>
      <c r="X31" s="52"/>
      <c r="Y31" s="51" t="s">
        <v>52</v>
      </c>
      <c r="Z31" s="51" t="s">
        <v>53</v>
      </c>
    </row>
    <row r="32" spans="6:26" s="50" customFormat="1" ht="12" outlineLevel="2">
      <c r="F32" s="20">
        <v>8</v>
      </c>
      <c r="G32" s="21" t="s">
        <v>55</v>
      </c>
      <c r="H32" s="51" t="s">
        <v>88</v>
      </c>
      <c r="I32" s="51"/>
      <c r="J32" s="52" t="s">
        <v>89</v>
      </c>
      <c r="K32" s="21" t="s">
        <v>81</v>
      </c>
      <c r="L32" s="53">
        <v>357.375</v>
      </c>
      <c r="M32" s="23">
        <v>0</v>
      </c>
      <c r="N32" s="53">
        <f>L32*(1+M32/100)</f>
        <v>357.375</v>
      </c>
      <c r="O32" s="23">
        <v>0</v>
      </c>
      <c r="P32" s="24">
        <f>N32*O32</f>
        <v>0</v>
      </c>
      <c r="Q32" s="54"/>
      <c r="R32" s="55">
        <f>N32*Q32</f>
        <v>0</v>
      </c>
      <c r="S32" s="54"/>
      <c r="T32" s="55">
        <f>N32*S32</f>
        <v>0</v>
      </c>
      <c r="U32" s="24">
        <v>21</v>
      </c>
      <c r="V32" s="24">
        <f>P32*(U32/100)</f>
        <v>0</v>
      </c>
      <c r="W32" s="24">
        <f>P32+V32</f>
        <v>0</v>
      </c>
      <c r="X32" s="52"/>
      <c r="Y32" s="51" t="s">
        <v>52</v>
      </c>
      <c r="Z32" s="51" t="s">
        <v>53</v>
      </c>
    </row>
    <row r="33" spans="6:26" s="50" customFormat="1" ht="12" outlineLevel="2">
      <c r="F33" s="20">
        <v>9</v>
      </c>
      <c r="G33" s="21" t="s">
        <v>55</v>
      </c>
      <c r="H33" s="51" t="s">
        <v>90</v>
      </c>
      <c r="I33" s="51"/>
      <c r="J33" s="52" t="s">
        <v>91</v>
      </c>
      <c r="K33" s="21" t="s">
        <v>58</v>
      </c>
      <c r="L33" s="53">
        <v>1225.5</v>
      </c>
      <c r="M33" s="23">
        <v>0</v>
      </c>
      <c r="N33" s="53">
        <f>L33*(1+M33/100)</f>
        <v>1225.5</v>
      </c>
      <c r="O33" s="23">
        <v>0</v>
      </c>
      <c r="P33" s="24">
        <f>N33*O33</f>
        <v>0</v>
      </c>
      <c r="Q33" s="54"/>
      <c r="R33" s="55">
        <f>N33*Q33</f>
        <v>0</v>
      </c>
      <c r="S33" s="54"/>
      <c r="T33" s="55">
        <f>N33*S33</f>
        <v>0</v>
      </c>
      <c r="U33" s="24">
        <v>21</v>
      </c>
      <c r="V33" s="24">
        <f>P33*(U33/100)</f>
        <v>0</v>
      </c>
      <c r="W33" s="24">
        <f>P33+V33</f>
        <v>0</v>
      </c>
      <c r="X33" s="52"/>
      <c r="Y33" s="51" t="s">
        <v>52</v>
      </c>
      <c r="Z33" s="51" t="s">
        <v>53</v>
      </c>
    </row>
    <row r="34" spans="6:26" s="56" customFormat="1" ht="11.25" outlineLevel="3">
      <c r="F34" s="57"/>
      <c r="G34" s="58"/>
      <c r="H34" s="58"/>
      <c r="I34" s="58"/>
      <c r="J34" s="59" t="s">
        <v>59</v>
      </c>
      <c r="K34" s="58"/>
      <c r="L34" s="60">
        <v>631.5</v>
      </c>
      <c r="M34" s="61"/>
      <c r="N34" s="62"/>
      <c r="O34" s="61"/>
      <c r="P34" s="63"/>
      <c r="Q34" s="64"/>
      <c r="R34" s="61"/>
      <c r="S34" s="61"/>
      <c r="T34" s="61"/>
      <c r="U34" s="92" t="s">
        <v>41</v>
      </c>
      <c r="V34" s="61"/>
      <c r="W34" s="61"/>
      <c r="X34" s="59"/>
      <c r="Y34" s="58"/>
      <c r="Z34" s="58"/>
    </row>
    <row r="35" spans="6:26" s="56" customFormat="1" ht="11.25" outlineLevel="3">
      <c r="F35" s="57"/>
      <c r="G35" s="58"/>
      <c r="H35" s="58"/>
      <c r="I35" s="58"/>
      <c r="J35" s="59" t="s">
        <v>92</v>
      </c>
      <c r="K35" s="58"/>
      <c r="L35" s="60">
        <v>594</v>
      </c>
      <c r="M35" s="61"/>
      <c r="N35" s="62"/>
      <c r="O35" s="61"/>
      <c r="P35" s="63"/>
      <c r="Q35" s="64"/>
      <c r="R35" s="61"/>
      <c r="S35" s="61"/>
      <c r="T35" s="61"/>
      <c r="U35" s="92" t="s">
        <v>41</v>
      </c>
      <c r="V35" s="61"/>
      <c r="W35" s="61"/>
      <c r="X35" s="59"/>
      <c r="Y35" s="58"/>
      <c r="Z35" s="58"/>
    </row>
    <row r="36" spans="6:26" s="50" customFormat="1" ht="24" outlineLevel="2">
      <c r="F36" s="20">
        <v>10</v>
      </c>
      <c r="G36" s="21" t="s">
        <v>55</v>
      </c>
      <c r="H36" s="51" t="s">
        <v>93</v>
      </c>
      <c r="I36" s="51"/>
      <c r="J36" s="52" t="s">
        <v>94</v>
      </c>
      <c r="K36" s="21" t="s">
        <v>95</v>
      </c>
      <c r="L36" s="53">
        <v>536.0625</v>
      </c>
      <c r="M36" s="23">
        <v>0</v>
      </c>
      <c r="N36" s="53">
        <f>L36*(1+M36/100)</f>
        <v>536.0625</v>
      </c>
      <c r="O36" s="23">
        <v>0</v>
      </c>
      <c r="P36" s="24">
        <f>N36*O36</f>
        <v>0</v>
      </c>
      <c r="Q36" s="54"/>
      <c r="R36" s="55">
        <f>N36*Q36</f>
        <v>0</v>
      </c>
      <c r="S36" s="54"/>
      <c r="T36" s="55">
        <f>N36*S36</f>
        <v>0</v>
      </c>
      <c r="U36" s="24">
        <v>21</v>
      </c>
      <c r="V36" s="24">
        <f>P36*(U36/100)</f>
        <v>0</v>
      </c>
      <c r="W36" s="24">
        <f>P36+V36</f>
        <v>0</v>
      </c>
      <c r="X36" s="52"/>
      <c r="Y36" s="51" t="s">
        <v>52</v>
      </c>
      <c r="Z36" s="51" t="s">
        <v>53</v>
      </c>
    </row>
    <row r="37" spans="6:26" s="56" customFormat="1" ht="11.25" outlineLevel="3">
      <c r="F37" s="57"/>
      <c r="G37" s="58"/>
      <c r="H37" s="58"/>
      <c r="I37" s="58"/>
      <c r="J37" s="59" t="s">
        <v>96</v>
      </c>
      <c r="K37" s="58"/>
      <c r="L37" s="60">
        <v>536.0625</v>
      </c>
      <c r="M37" s="61"/>
      <c r="N37" s="62"/>
      <c r="O37" s="61"/>
      <c r="P37" s="63"/>
      <c r="Q37" s="64"/>
      <c r="R37" s="61"/>
      <c r="S37" s="61"/>
      <c r="T37" s="61"/>
      <c r="U37" s="92" t="s">
        <v>41</v>
      </c>
      <c r="V37" s="61"/>
      <c r="W37" s="61"/>
      <c r="X37" s="59"/>
      <c r="Y37" s="58"/>
      <c r="Z37" s="58"/>
    </row>
    <row r="38" spans="6:26" s="50" customFormat="1" ht="12" outlineLevel="2">
      <c r="F38" s="20">
        <v>11</v>
      </c>
      <c r="G38" s="21" t="s">
        <v>55</v>
      </c>
      <c r="H38" s="51" t="s">
        <v>97</v>
      </c>
      <c r="I38" s="51"/>
      <c r="J38" s="52" t="s">
        <v>98</v>
      </c>
      <c r="K38" s="21" t="s">
        <v>81</v>
      </c>
      <c r="L38" s="53">
        <v>357.375</v>
      </c>
      <c r="M38" s="23">
        <v>0</v>
      </c>
      <c r="N38" s="53">
        <f>L38*(1+M38/100)</f>
        <v>357.375</v>
      </c>
      <c r="O38" s="23">
        <v>0</v>
      </c>
      <c r="P38" s="24">
        <f>N38*O38</f>
        <v>0</v>
      </c>
      <c r="Q38" s="54"/>
      <c r="R38" s="55">
        <f>N38*Q38</f>
        <v>0</v>
      </c>
      <c r="S38" s="54"/>
      <c r="T38" s="55">
        <f>N38*S38</f>
        <v>0</v>
      </c>
      <c r="U38" s="24">
        <v>21</v>
      </c>
      <c r="V38" s="24">
        <f>P38*(U38/100)</f>
        <v>0</v>
      </c>
      <c r="W38" s="24">
        <f>P38+V38</f>
        <v>0</v>
      </c>
      <c r="X38" s="52"/>
      <c r="Y38" s="51" t="s">
        <v>52</v>
      </c>
      <c r="Z38" s="51" t="s">
        <v>53</v>
      </c>
    </row>
    <row r="39" spans="6:26" s="50" customFormat="1" ht="24" outlineLevel="2">
      <c r="F39" s="20">
        <v>12</v>
      </c>
      <c r="G39" s="21" t="s">
        <v>55</v>
      </c>
      <c r="H39" s="51" t="s">
        <v>99</v>
      </c>
      <c r="I39" s="51"/>
      <c r="J39" s="52" t="s">
        <v>100</v>
      </c>
      <c r="K39" s="21" t="s">
        <v>58</v>
      </c>
      <c r="L39" s="53">
        <v>209.85</v>
      </c>
      <c r="M39" s="23">
        <v>0</v>
      </c>
      <c r="N39" s="53">
        <f>L39*(1+M39/100)</f>
        <v>209.85</v>
      </c>
      <c r="O39" s="23">
        <v>0</v>
      </c>
      <c r="P39" s="24">
        <f>N39*O39</f>
        <v>0</v>
      </c>
      <c r="Q39" s="54"/>
      <c r="R39" s="55">
        <f>N39*Q39</f>
        <v>0</v>
      </c>
      <c r="S39" s="54"/>
      <c r="T39" s="55">
        <f>N39*S39</f>
        <v>0</v>
      </c>
      <c r="U39" s="24">
        <v>21</v>
      </c>
      <c r="V39" s="24">
        <f>P39*(U39/100)</f>
        <v>0</v>
      </c>
      <c r="W39" s="24">
        <f>P39+V39</f>
        <v>0</v>
      </c>
      <c r="X39" s="52"/>
      <c r="Y39" s="51" t="s">
        <v>52</v>
      </c>
      <c r="Z39" s="51" t="s">
        <v>53</v>
      </c>
    </row>
    <row r="40" spans="6:26" s="56" customFormat="1" ht="11.25" outlineLevel="3">
      <c r="F40" s="57"/>
      <c r="G40" s="58"/>
      <c r="H40" s="58"/>
      <c r="I40" s="58"/>
      <c r="J40" s="59" t="s">
        <v>101</v>
      </c>
      <c r="K40" s="58"/>
      <c r="L40" s="60">
        <v>57.599999999999994</v>
      </c>
      <c r="M40" s="61"/>
      <c r="N40" s="62"/>
      <c r="O40" s="61"/>
      <c r="P40" s="63"/>
      <c r="Q40" s="64"/>
      <c r="R40" s="61"/>
      <c r="S40" s="61"/>
      <c r="T40" s="61"/>
      <c r="U40" s="92" t="s">
        <v>41</v>
      </c>
      <c r="V40" s="61"/>
      <c r="W40" s="61"/>
      <c r="X40" s="59"/>
      <c r="Y40" s="58"/>
      <c r="Z40" s="58"/>
    </row>
    <row r="41" spans="6:26" s="56" customFormat="1" ht="11.25" outlineLevel="3">
      <c r="F41" s="57"/>
      <c r="G41" s="58"/>
      <c r="H41" s="58"/>
      <c r="I41" s="58"/>
      <c r="J41" s="59" t="s">
        <v>102</v>
      </c>
      <c r="K41" s="58"/>
      <c r="L41" s="60">
        <v>55.05</v>
      </c>
      <c r="M41" s="61"/>
      <c r="N41" s="62"/>
      <c r="O41" s="61"/>
      <c r="P41" s="63"/>
      <c r="Q41" s="64"/>
      <c r="R41" s="61"/>
      <c r="S41" s="61"/>
      <c r="T41" s="61"/>
      <c r="U41" s="92" t="s">
        <v>41</v>
      </c>
      <c r="V41" s="61"/>
      <c r="W41" s="61"/>
      <c r="X41" s="59"/>
      <c r="Y41" s="58"/>
      <c r="Z41" s="58"/>
    </row>
    <row r="42" spans="6:26" s="56" customFormat="1" ht="11.25" outlineLevel="3">
      <c r="F42" s="57"/>
      <c r="G42" s="58"/>
      <c r="H42" s="58"/>
      <c r="I42" s="58"/>
      <c r="J42" s="59" t="s">
        <v>103</v>
      </c>
      <c r="K42" s="58"/>
      <c r="L42" s="60">
        <v>46.2</v>
      </c>
      <c r="M42" s="61"/>
      <c r="N42" s="62"/>
      <c r="O42" s="61"/>
      <c r="P42" s="63"/>
      <c r="Q42" s="64"/>
      <c r="R42" s="61"/>
      <c r="S42" s="61"/>
      <c r="T42" s="61"/>
      <c r="U42" s="92" t="s">
        <v>41</v>
      </c>
      <c r="V42" s="61"/>
      <c r="W42" s="61"/>
      <c r="X42" s="59"/>
      <c r="Y42" s="58"/>
      <c r="Z42" s="58"/>
    </row>
    <row r="43" spans="6:26" s="56" customFormat="1" ht="11.25" outlineLevel="3">
      <c r="F43" s="57"/>
      <c r="G43" s="58"/>
      <c r="H43" s="58"/>
      <c r="I43" s="58"/>
      <c r="J43" s="59" t="s">
        <v>104</v>
      </c>
      <c r="K43" s="58"/>
      <c r="L43" s="60">
        <v>51</v>
      </c>
      <c r="M43" s="61"/>
      <c r="N43" s="62"/>
      <c r="O43" s="61"/>
      <c r="P43" s="63"/>
      <c r="Q43" s="64"/>
      <c r="R43" s="61"/>
      <c r="S43" s="61"/>
      <c r="T43" s="61"/>
      <c r="U43" s="92" t="s">
        <v>41</v>
      </c>
      <c r="V43" s="61"/>
      <c r="W43" s="61"/>
      <c r="X43" s="59"/>
      <c r="Y43" s="58"/>
      <c r="Z43" s="58"/>
    </row>
    <row r="44" spans="6:26" s="50" customFormat="1" ht="24" outlineLevel="2">
      <c r="F44" s="20">
        <v>13</v>
      </c>
      <c r="G44" s="21" t="s">
        <v>55</v>
      </c>
      <c r="H44" s="51" t="s">
        <v>105</v>
      </c>
      <c r="I44" s="51"/>
      <c r="J44" s="52" t="s">
        <v>106</v>
      </c>
      <c r="K44" s="21" t="s">
        <v>58</v>
      </c>
      <c r="L44" s="53">
        <v>209.85</v>
      </c>
      <c r="M44" s="23">
        <v>0</v>
      </c>
      <c r="N44" s="53">
        <f>L44*(1+M44/100)</f>
        <v>209.85</v>
      </c>
      <c r="O44" s="23">
        <v>0</v>
      </c>
      <c r="P44" s="24">
        <f>N44*O44</f>
        <v>0</v>
      </c>
      <c r="Q44" s="54"/>
      <c r="R44" s="55">
        <f>N44*Q44</f>
        <v>0</v>
      </c>
      <c r="S44" s="54"/>
      <c r="T44" s="55">
        <f>N44*S44</f>
        <v>0</v>
      </c>
      <c r="U44" s="24">
        <v>21</v>
      </c>
      <c r="V44" s="24">
        <f>P44*(U44/100)</f>
        <v>0</v>
      </c>
      <c r="W44" s="24">
        <f>P44+V44</f>
        <v>0</v>
      </c>
      <c r="X44" s="52"/>
      <c r="Y44" s="51" t="s">
        <v>52</v>
      </c>
      <c r="Z44" s="51" t="s">
        <v>53</v>
      </c>
    </row>
    <row r="45" spans="6:26" s="56" customFormat="1" ht="11.25" outlineLevel="3">
      <c r="F45" s="57"/>
      <c r="G45" s="58"/>
      <c r="H45" s="58"/>
      <c r="I45" s="58"/>
      <c r="J45" s="59" t="s">
        <v>101</v>
      </c>
      <c r="K45" s="58"/>
      <c r="L45" s="60">
        <v>57.599999999999994</v>
      </c>
      <c r="M45" s="61"/>
      <c r="N45" s="62"/>
      <c r="O45" s="61"/>
      <c r="P45" s="63"/>
      <c r="Q45" s="64"/>
      <c r="R45" s="61"/>
      <c r="S45" s="61"/>
      <c r="T45" s="61"/>
      <c r="U45" s="92" t="s">
        <v>41</v>
      </c>
      <c r="V45" s="61"/>
      <c r="W45" s="61"/>
      <c r="X45" s="59"/>
      <c r="Y45" s="58"/>
      <c r="Z45" s="58"/>
    </row>
    <row r="46" spans="6:26" s="56" customFormat="1" ht="11.25" outlineLevel="3">
      <c r="F46" s="57"/>
      <c r="G46" s="58"/>
      <c r="H46" s="58"/>
      <c r="I46" s="58"/>
      <c r="J46" s="59" t="s">
        <v>102</v>
      </c>
      <c r="K46" s="58"/>
      <c r="L46" s="60">
        <v>55.05</v>
      </c>
      <c r="M46" s="61"/>
      <c r="N46" s="62"/>
      <c r="O46" s="61"/>
      <c r="P46" s="63"/>
      <c r="Q46" s="64"/>
      <c r="R46" s="61"/>
      <c r="S46" s="61"/>
      <c r="T46" s="61"/>
      <c r="U46" s="92" t="s">
        <v>41</v>
      </c>
      <c r="V46" s="61"/>
      <c r="W46" s="61"/>
      <c r="X46" s="59"/>
      <c r="Y46" s="58"/>
      <c r="Z46" s="58"/>
    </row>
    <row r="47" spans="6:26" s="56" customFormat="1" ht="11.25" outlineLevel="3">
      <c r="F47" s="57"/>
      <c r="G47" s="58"/>
      <c r="H47" s="58"/>
      <c r="I47" s="58"/>
      <c r="J47" s="59" t="s">
        <v>103</v>
      </c>
      <c r="K47" s="58"/>
      <c r="L47" s="60">
        <v>46.2</v>
      </c>
      <c r="M47" s="61"/>
      <c r="N47" s="62"/>
      <c r="O47" s="61"/>
      <c r="P47" s="63"/>
      <c r="Q47" s="64"/>
      <c r="R47" s="61"/>
      <c r="S47" s="61"/>
      <c r="T47" s="61"/>
      <c r="U47" s="92" t="s">
        <v>41</v>
      </c>
      <c r="V47" s="61"/>
      <c r="W47" s="61"/>
      <c r="X47" s="59"/>
      <c r="Y47" s="58"/>
      <c r="Z47" s="58"/>
    </row>
    <row r="48" spans="6:26" s="56" customFormat="1" ht="11.25" outlineLevel="3">
      <c r="F48" s="57"/>
      <c r="G48" s="58"/>
      <c r="H48" s="58"/>
      <c r="I48" s="58"/>
      <c r="J48" s="59" t="s">
        <v>104</v>
      </c>
      <c r="K48" s="58"/>
      <c r="L48" s="60">
        <v>51</v>
      </c>
      <c r="M48" s="61"/>
      <c r="N48" s="62"/>
      <c r="O48" s="61"/>
      <c r="P48" s="63"/>
      <c r="Q48" s="64"/>
      <c r="R48" s="61"/>
      <c r="S48" s="61"/>
      <c r="T48" s="61"/>
      <c r="U48" s="92" t="s">
        <v>41</v>
      </c>
      <c r="V48" s="61"/>
      <c r="W48" s="61"/>
      <c r="X48" s="59"/>
      <c r="Y48" s="58"/>
      <c r="Z48" s="58"/>
    </row>
    <row r="49" spans="6:26" s="50" customFormat="1" ht="12" outlineLevel="2">
      <c r="F49" s="20">
        <v>14</v>
      </c>
      <c r="G49" s="21" t="s">
        <v>55</v>
      </c>
      <c r="H49" s="51" t="s">
        <v>107</v>
      </c>
      <c r="I49" s="51"/>
      <c r="J49" s="52" t="s">
        <v>108</v>
      </c>
      <c r="K49" s="21" t="s">
        <v>58</v>
      </c>
      <c r="L49" s="53">
        <v>209.85</v>
      </c>
      <c r="M49" s="23">
        <v>0</v>
      </c>
      <c r="N49" s="53">
        <f>L49*(1+M49/100)</f>
        <v>209.85</v>
      </c>
      <c r="O49" s="23">
        <v>0</v>
      </c>
      <c r="P49" s="24">
        <f>N49*O49</f>
        <v>0</v>
      </c>
      <c r="Q49" s="54"/>
      <c r="R49" s="55">
        <f>N49*Q49</f>
        <v>0</v>
      </c>
      <c r="S49" s="54"/>
      <c r="T49" s="55">
        <f>N49*S49</f>
        <v>0</v>
      </c>
      <c r="U49" s="24">
        <v>21</v>
      </c>
      <c r="V49" s="24">
        <f>P49*(U49/100)</f>
        <v>0</v>
      </c>
      <c r="W49" s="24">
        <f>P49+V49</f>
        <v>0</v>
      </c>
      <c r="X49" s="52"/>
      <c r="Y49" s="51" t="s">
        <v>52</v>
      </c>
      <c r="Z49" s="51" t="s">
        <v>53</v>
      </c>
    </row>
    <row r="50" spans="6:26" s="50" customFormat="1" ht="12" outlineLevel="2">
      <c r="F50" s="20">
        <v>15</v>
      </c>
      <c r="G50" s="21" t="s">
        <v>55</v>
      </c>
      <c r="H50" s="51" t="s">
        <v>109</v>
      </c>
      <c r="I50" s="51"/>
      <c r="J50" s="52" t="s">
        <v>110</v>
      </c>
      <c r="K50" s="21" t="s">
        <v>58</v>
      </c>
      <c r="L50" s="53">
        <v>9</v>
      </c>
      <c r="M50" s="23">
        <v>0</v>
      </c>
      <c r="N50" s="53">
        <f>L50*(1+M50/100)</f>
        <v>9</v>
      </c>
      <c r="O50" s="23">
        <v>0</v>
      </c>
      <c r="P50" s="24">
        <f>N50*O50</f>
        <v>0</v>
      </c>
      <c r="Q50" s="54"/>
      <c r="R50" s="55">
        <f>N50*Q50</f>
        <v>0</v>
      </c>
      <c r="S50" s="54">
        <v>0.26</v>
      </c>
      <c r="T50" s="55">
        <f>N50*S50</f>
        <v>2.34</v>
      </c>
      <c r="U50" s="24">
        <v>21</v>
      </c>
      <c r="V50" s="24">
        <f>P50*(U50/100)</f>
        <v>0</v>
      </c>
      <c r="W50" s="24">
        <f>P50+V50</f>
        <v>0</v>
      </c>
      <c r="X50" s="52"/>
      <c r="Y50" s="51" t="s">
        <v>52</v>
      </c>
      <c r="Z50" s="51" t="s">
        <v>53</v>
      </c>
    </row>
    <row r="51" spans="6:26" s="56" customFormat="1" ht="11.25" outlineLevel="3">
      <c r="F51" s="57"/>
      <c r="G51" s="58"/>
      <c r="H51" s="58"/>
      <c r="I51" s="58"/>
      <c r="J51" s="59" t="s">
        <v>111</v>
      </c>
      <c r="K51" s="58"/>
      <c r="L51" s="60">
        <v>9</v>
      </c>
      <c r="M51" s="61"/>
      <c r="N51" s="62"/>
      <c r="O51" s="61"/>
      <c r="P51" s="63"/>
      <c r="Q51" s="64"/>
      <c r="R51" s="61"/>
      <c r="S51" s="61"/>
      <c r="T51" s="61"/>
      <c r="U51" s="92" t="s">
        <v>41</v>
      </c>
      <c r="V51" s="61"/>
      <c r="W51" s="61"/>
      <c r="X51" s="59"/>
      <c r="Y51" s="58"/>
      <c r="Z51" s="58"/>
    </row>
    <row r="52" spans="6:26" s="93" customFormat="1" ht="12.75" customHeight="1" outlineLevel="2">
      <c r="F52" s="94"/>
      <c r="G52" s="95"/>
      <c r="H52" s="95"/>
      <c r="I52" s="95"/>
      <c r="J52" s="96"/>
      <c r="K52" s="95"/>
      <c r="L52" s="97"/>
      <c r="M52" s="98"/>
      <c r="N52" s="97"/>
      <c r="O52" s="98"/>
      <c r="P52" s="99"/>
      <c r="Q52" s="100"/>
      <c r="R52" s="98"/>
      <c r="S52" s="98"/>
      <c r="T52" s="98"/>
      <c r="U52" s="101" t="s">
        <v>41</v>
      </c>
      <c r="V52" s="98"/>
      <c r="W52" s="98"/>
      <c r="X52" s="98"/>
      <c r="Y52" s="95"/>
      <c r="Z52" s="95"/>
    </row>
    <row r="53" spans="6:26" s="41" customFormat="1" ht="16.5" customHeight="1" outlineLevel="1">
      <c r="F53" s="42"/>
      <c r="G53" s="6"/>
      <c r="H53" s="43"/>
      <c r="I53" s="43"/>
      <c r="J53" s="43" t="s">
        <v>112</v>
      </c>
      <c r="K53" s="6"/>
      <c r="L53" s="44"/>
      <c r="M53" s="45"/>
      <c r="N53" s="44"/>
      <c r="O53" s="45"/>
      <c r="P53" s="46">
        <f>SUBTOTAL(9,P54:P77)</f>
        <v>0</v>
      </c>
      <c r="Q53" s="47"/>
      <c r="R53" s="48">
        <f>SUBTOTAL(9,R54:R77)</f>
        <v>924.80087000000015</v>
      </c>
      <c r="S53" s="45"/>
      <c r="T53" s="48">
        <f>SUBTOTAL(9,T54:T77)</f>
        <v>0</v>
      </c>
      <c r="U53" s="91" t="s">
        <v>41</v>
      </c>
      <c r="V53" s="46">
        <f>SUBTOTAL(9,V54:V77)</f>
        <v>0</v>
      </c>
      <c r="W53" s="46">
        <f>SUBTOTAL(9,W54:W77)</f>
        <v>0</v>
      </c>
      <c r="X53" s="49"/>
      <c r="Y53" s="27"/>
      <c r="Z53" s="27"/>
    </row>
    <row r="54" spans="6:26" s="50" customFormat="1" ht="24" outlineLevel="2">
      <c r="F54" s="20">
        <v>1</v>
      </c>
      <c r="G54" s="21" t="s">
        <v>55</v>
      </c>
      <c r="H54" s="51" t="s">
        <v>113</v>
      </c>
      <c r="I54" s="51"/>
      <c r="J54" s="52" t="s">
        <v>114</v>
      </c>
      <c r="K54" s="21" t="s">
        <v>58</v>
      </c>
      <c r="L54" s="53">
        <v>210</v>
      </c>
      <c r="M54" s="23">
        <v>0</v>
      </c>
      <c r="N54" s="53">
        <f>L54*(1+M54/100)</f>
        <v>210</v>
      </c>
      <c r="O54" s="23">
        <v>0</v>
      </c>
      <c r="P54" s="24">
        <f>N54*O54</f>
        <v>0</v>
      </c>
      <c r="Q54" s="54">
        <v>0.19700000000000001</v>
      </c>
      <c r="R54" s="55">
        <f>N54*Q54</f>
        <v>41.370000000000005</v>
      </c>
      <c r="S54" s="54"/>
      <c r="T54" s="55">
        <f>N54*S54</f>
        <v>0</v>
      </c>
      <c r="U54" s="24">
        <v>21</v>
      </c>
      <c r="V54" s="24">
        <f>P54*(U54/100)</f>
        <v>0</v>
      </c>
      <c r="W54" s="24">
        <f>P54+V54</f>
        <v>0</v>
      </c>
      <c r="X54" s="52"/>
      <c r="Y54" s="51" t="s">
        <v>52</v>
      </c>
      <c r="Z54" s="51" t="s">
        <v>115</v>
      </c>
    </row>
    <row r="55" spans="6:26" s="50" customFormat="1" ht="12" outlineLevel="2">
      <c r="F55" s="20">
        <v>2</v>
      </c>
      <c r="G55" s="21" t="s">
        <v>55</v>
      </c>
      <c r="H55" s="51" t="s">
        <v>116</v>
      </c>
      <c r="I55" s="51"/>
      <c r="J55" s="52" t="s">
        <v>117</v>
      </c>
      <c r="K55" s="21" t="s">
        <v>58</v>
      </c>
      <c r="L55" s="53">
        <v>1281</v>
      </c>
      <c r="M55" s="23">
        <v>0</v>
      </c>
      <c r="N55" s="53">
        <f>L55*(1+M55/100)</f>
        <v>1281</v>
      </c>
      <c r="O55" s="23">
        <v>0</v>
      </c>
      <c r="P55" s="24">
        <f>N55*O55</f>
        <v>0</v>
      </c>
      <c r="Q55" s="54">
        <v>9.1999999999999998E-2</v>
      </c>
      <c r="R55" s="55">
        <f>N55*Q55</f>
        <v>117.852</v>
      </c>
      <c r="S55" s="54"/>
      <c r="T55" s="55">
        <f>N55*S55</f>
        <v>0</v>
      </c>
      <c r="U55" s="24">
        <v>21</v>
      </c>
      <c r="V55" s="24">
        <f>P55*(U55/100)</f>
        <v>0</v>
      </c>
      <c r="W55" s="24">
        <f>P55+V55</f>
        <v>0</v>
      </c>
      <c r="X55" s="52"/>
      <c r="Y55" s="51" t="s">
        <v>52</v>
      </c>
      <c r="Z55" s="51" t="s">
        <v>115</v>
      </c>
    </row>
    <row r="56" spans="6:26" s="56" customFormat="1" ht="11.25" outlineLevel="3">
      <c r="F56" s="57"/>
      <c r="G56" s="58"/>
      <c r="H56" s="58"/>
      <c r="I56" s="58"/>
      <c r="J56" s="59" t="s">
        <v>118</v>
      </c>
      <c r="K56" s="58"/>
      <c r="L56" s="60">
        <v>631.5</v>
      </c>
      <c r="M56" s="61"/>
      <c r="N56" s="62"/>
      <c r="O56" s="61"/>
      <c r="P56" s="63"/>
      <c r="Q56" s="64"/>
      <c r="R56" s="61"/>
      <c r="S56" s="61"/>
      <c r="T56" s="61"/>
      <c r="U56" s="92" t="s">
        <v>41</v>
      </c>
      <c r="V56" s="61"/>
      <c r="W56" s="61"/>
      <c r="X56" s="59"/>
      <c r="Y56" s="58"/>
      <c r="Z56" s="58"/>
    </row>
    <row r="57" spans="6:26" s="56" customFormat="1" ht="11.25" outlineLevel="3">
      <c r="F57" s="57"/>
      <c r="G57" s="58"/>
      <c r="H57" s="58"/>
      <c r="I57" s="58"/>
      <c r="J57" s="59" t="s">
        <v>92</v>
      </c>
      <c r="K57" s="58"/>
      <c r="L57" s="60">
        <v>594</v>
      </c>
      <c r="M57" s="61"/>
      <c r="N57" s="62"/>
      <c r="O57" s="61"/>
      <c r="P57" s="63"/>
      <c r="Q57" s="64"/>
      <c r="R57" s="61"/>
      <c r="S57" s="61"/>
      <c r="T57" s="61"/>
      <c r="U57" s="92" t="s">
        <v>41</v>
      </c>
      <c r="V57" s="61"/>
      <c r="W57" s="61"/>
      <c r="X57" s="59"/>
      <c r="Y57" s="58"/>
      <c r="Z57" s="58"/>
    </row>
    <row r="58" spans="6:26" s="56" customFormat="1" ht="11.25" outlineLevel="3">
      <c r="F58" s="57"/>
      <c r="G58" s="58"/>
      <c r="H58" s="58"/>
      <c r="I58" s="58"/>
      <c r="J58" s="59" t="s">
        <v>119</v>
      </c>
      <c r="K58" s="58"/>
      <c r="L58" s="60">
        <v>55.5</v>
      </c>
      <c r="M58" s="61"/>
      <c r="N58" s="62"/>
      <c r="O58" s="61"/>
      <c r="P58" s="63"/>
      <c r="Q58" s="64"/>
      <c r="R58" s="61"/>
      <c r="S58" s="61"/>
      <c r="T58" s="61"/>
      <c r="U58" s="92" t="s">
        <v>41</v>
      </c>
      <c r="V58" s="61"/>
      <c r="W58" s="61"/>
      <c r="X58" s="59"/>
      <c r="Y58" s="58"/>
      <c r="Z58" s="58"/>
    </row>
    <row r="59" spans="6:26" s="50" customFormat="1" ht="12" outlineLevel="2">
      <c r="F59" s="20">
        <v>3</v>
      </c>
      <c r="G59" s="21" t="s">
        <v>55</v>
      </c>
      <c r="H59" s="51" t="s">
        <v>120</v>
      </c>
      <c r="I59" s="51"/>
      <c r="J59" s="52" t="s">
        <v>121</v>
      </c>
      <c r="K59" s="21" t="s">
        <v>58</v>
      </c>
      <c r="L59" s="53">
        <v>1071</v>
      </c>
      <c r="M59" s="23">
        <v>0</v>
      </c>
      <c r="N59" s="53">
        <f>L59*(1+M59/100)</f>
        <v>1071</v>
      </c>
      <c r="O59" s="23">
        <v>0</v>
      </c>
      <c r="P59" s="24">
        <f>N59*O59</f>
        <v>0</v>
      </c>
      <c r="Q59" s="54">
        <v>0.34499999999999997</v>
      </c>
      <c r="R59" s="55">
        <f>N59*Q59</f>
        <v>369.49499999999995</v>
      </c>
      <c r="S59" s="54"/>
      <c r="T59" s="55">
        <f>N59*S59</f>
        <v>0</v>
      </c>
      <c r="U59" s="24">
        <v>21</v>
      </c>
      <c r="V59" s="24">
        <f>P59*(U59/100)</f>
        <v>0</v>
      </c>
      <c r="W59" s="24">
        <f>P59+V59</f>
        <v>0</v>
      </c>
      <c r="X59" s="52"/>
      <c r="Y59" s="51" t="s">
        <v>52</v>
      </c>
      <c r="Z59" s="51" t="s">
        <v>115</v>
      </c>
    </row>
    <row r="60" spans="6:26" s="50" customFormat="1" ht="12" outlineLevel="2">
      <c r="F60" s="20">
        <v>4</v>
      </c>
      <c r="G60" s="21" t="s">
        <v>55</v>
      </c>
      <c r="H60" s="51" t="s">
        <v>122</v>
      </c>
      <c r="I60" s="51"/>
      <c r="J60" s="52" t="s">
        <v>123</v>
      </c>
      <c r="K60" s="21" t="s">
        <v>58</v>
      </c>
      <c r="L60" s="53">
        <v>210</v>
      </c>
      <c r="M60" s="23">
        <v>0</v>
      </c>
      <c r="N60" s="53">
        <f>L60*(1+M60/100)</f>
        <v>210</v>
      </c>
      <c r="O60" s="23">
        <v>0</v>
      </c>
      <c r="P60" s="24">
        <f>N60*O60</f>
        <v>0</v>
      </c>
      <c r="Q60" s="54">
        <v>0.46</v>
      </c>
      <c r="R60" s="55">
        <f>N60*Q60</f>
        <v>96.600000000000009</v>
      </c>
      <c r="S60" s="54"/>
      <c r="T60" s="55">
        <f>N60*S60</f>
        <v>0</v>
      </c>
      <c r="U60" s="24">
        <v>21</v>
      </c>
      <c r="V60" s="24">
        <f>P60*(U60/100)</f>
        <v>0</v>
      </c>
      <c r="W60" s="24">
        <f>P60+V60</f>
        <v>0</v>
      </c>
      <c r="X60" s="52"/>
      <c r="Y60" s="51" t="s">
        <v>52</v>
      </c>
      <c r="Z60" s="51" t="s">
        <v>115</v>
      </c>
    </row>
    <row r="61" spans="6:26" s="50" customFormat="1" ht="12" outlineLevel="2">
      <c r="F61" s="20">
        <v>5</v>
      </c>
      <c r="G61" s="21" t="s">
        <v>55</v>
      </c>
      <c r="H61" s="51" t="s">
        <v>124</v>
      </c>
      <c r="I61" s="51"/>
      <c r="J61" s="52" t="s">
        <v>125</v>
      </c>
      <c r="K61" s="21" t="s">
        <v>58</v>
      </c>
      <c r="L61" s="53">
        <v>22.4</v>
      </c>
      <c r="M61" s="23">
        <v>0</v>
      </c>
      <c r="N61" s="53">
        <f>L61*(1+M61/100)</f>
        <v>22.4</v>
      </c>
      <c r="O61" s="23">
        <v>0</v>
      </c>
      <c r="P61" s="24">
        <f>N61*O61</f>
        <v>0</v>
      </c>
      <c r="Q61" s="54">
        <v>0.24535000000000001</v>
      </c>
      <c r="R61" s="55">
        <f>N61*Q61</f>
        <v>5.4958400000000003</v>
      </c>
      <c r="S61" s="54"/>
      <c r="T61" s="55">
        <f>N61*S61</f>
        <v>0</v>
      </c>
      <c r="U61" s="24">
        <v>21</v>
      </c>
      <c r="V61" s="24">
        <f>P61*(U61/100)</f>
        <v>0</v>
      </c>
      <c r="W61" s="24">
        <f>P61+V61</f>
        <v>0</v>
      </c>
      <c r="X61" s="52"/>
      <c r="Y61" s="51" t="s">
        <v>52</v>
      </c>
      <c r="Z61" s="51" t="s">
        <v>115</v>
      </c>
    </row>
    <row r="62" spans="6:26" s="56" customFormat="1" ht="22.5" outlineLevel="3">
      <c r="F62" s="57"/>
      <c r="G62" s="58"/>
      <c r="H62" s="58"/>
      <c r="I62" s="58"/>
      <c r="J62" s="59" t="s">
        <v>126</v>
      </c>
      <c r="K62" s="58"/>
      <c r="L62" s="60">
        <v>11.733333333333334</v>
      </c>
      <c r="M62" s="61"/>
      <c r="N62" s="62"/>
      <c r="O62" s="61"/>
      <c r="P62" s="63"/>
      <c r="Q62" s="64"/>
      <c r="R62" s="61"/>
      <c r="S62" s="61"/>
      <c r="T62" s="61"/>
      <c r="U62" s="92" t="s">
        <v>41</v>
      </c>
      <c r="V62" s="61"/>
      <c r="W62" s="61"/>
      <c r="X62" s="59"/>
      <c r="Y62" s="58"/>
      <c r="Z62" s="58"/>
    </row>
    <row r="63" spans="6:26" s="56" customFormat="1" ht="22.5" outlineLevel="3">
      <c r="F63" s="57"/>
      <c r="G63" s="58"/>
      <c r="H63" s="58"/>
      <c r="I63" s="58"/>
      <c r="J63" s="59" t="s">
        <v>127</v>
      </c>
      <c r="K63" s="58"/>
      <c r="L63" s="60">
        <v>9.4333333333333336</v>
      </c>
      <c r="M63" s="61"/>
      <c r="N63" s="62"/>
      <c r="O63" s="61"/>
      <c r="P63" s="63"/>
      <c r="Q63" s="64"/>
      <c r="R63" s="61"/>
      <c r="S63" s="61"/>
      <c r="T63" s="61"/>
      <c r="U63" s="92" t="s">
        <v>41</v>
      </c>
      <c r="V63" s="61"/>
      <c r="W63" s="61"/>
      <c r="X63" s="59"/>
      <c r="Y63" s="58"/>
      <c r="Z63" s="58"/>
    </row>
    <row r="64" spans="6:26" s="56" customFormat="1" ht="11.25" outlineLevel="3">
      <c r="F64" s="57"/>
      <c r="G64" s="58"/>
      <c r="H64" s="58"/>
      <c r="I64" s="58"/>
      <c r="J64" s="59" t="s">
        <v>128</v>
      </c>
      <c r="K64" s="58"/>
      <c r="L64" s="60">
        <v>1.2333333333333334</v>
      </c>
      <c r="M64" s="61"/>
      <c r="N64" s="62"/>
      <c r="O64" s="61"/>
      <c r="P64" s="63"/>
      <c r="Q64" s="64"/>
      <c r="R64" s="61"/>
      <c r="S64" s="61"/>
      <c r="T64" s="61"/>
      <c r="U64" s="92" t="s">
        <v>41</v>
      </c>
      <c r="V64" s="61"/>
      <c r="W64" s="61"/>
      <c r="X64" s="59"/>
      <c r="Y64" s="58"/>
      <c r="Z64" s="58"/>
    </row>
    <row r="65" spans="6:26" s="50" customFormat="1" ht="12" outlineLevel="2">
      <c r="F65" s="20">
        <v>6</v>
      </c>
      <c r="G65" s="21" t="s">
        <v>48</v>
      </c>
      <c r="H65" s="51" t="s">
        <v>129</v>
      </c>
      <c r="I65" s="51"/>
      <c r="J65" s="52" t="s">
        <v>130</v>
      </c>
      <c r="K65" s="21" t="s">
        <v>58</v>
      </c>
      <c r="L65" s="53">
        <v>1071</v>
      </c>
      <c r="M65" s="23">
        <v>1</v>
      </c>
      <c r="N65" s="53">
        <f>L65*(1+M65/100)</f>
        <v>1081.71</v>
      </c>
      <c r="O65" s="23">
        <v>0</v>
      </c>
      <c r="P65" s="24">
        <f>N65*O65</f>
        <v>0</v>
      </c>
      <c r="Q65" s="54">
        <v>0.13100000000000001</v>
      </c>
      <c r="R65" s="55">
        <f>N65*Q65</f>
        <v>141.70401000000001</v>
      </c>
      <c r="S65" s="54"/>
      <c r="T65" s="55">
        <f>N65*S65</f>
        <v>0</v>
      </c>
      <c r="U65" s="24">
        <v>21</v>
      </c>
      <c r="V65" s="24">
        <f>P65*(U65/100)</f>
        <v>0</v>
      </c>
      <c r="W65" s="24">
        <f>P65+V65</f>
        <v>0</v>
      </c>
      <c r="X65" s="52"/>
      <c r="Y65" s="51" t="s">
        <v>52</v>
      </c>
      <c r="Z65" s="51" t="s">
        <v>115</v>
      </c>
    </row>
    <row r="66" spans="6:26" s="50" customFormat="1" ht="12" outlineLevel="2">
      <c r="F66" s="20">
        <v>7</v>
      </c>
      <c r="G66" s="21" t="s">
        <v>48</v>
      </c>
      <c r="H66" s="51" t="s">
        <v>131</v>
      </c>
      <c r="I66" s="51"/>
      <c r="J66" s="52" t="s">
        <v>132</v>
      </c>
      <c r="K66" s="21" t="s">
        <v>58</v>
      </c>
      <c r="L66" s="53">
        <v>210</v>
      </c>
      <c r="M66" s="23">
        <v>2</v>
      </c>
      <c r="N66" s="53">
        <f>L66*(1+M66/100)</f>
        <v>214.20000000000002</v>
      </c>
      <c r="O66" s="23">
        <v>0</v>
      </c>
      <c r="P66" s="24">
        <f>N66*O66</f>
        <v>0</v>
      </c>
      <c r="Q66" s="54">
        <v>0.17599999999999999</v>
      </c>
      <c r="R66" s="55">
        <f>N66*Q66</f>
        <v>37.699199999999998</v>
      </c>
      <c r="S66" s="54"/>
      <c r="T66" s="55">
        <f>N66*S66</f>
        <v>0</v>
      </c>
      <c r="U66" s="24">
        <v>21</v>
      </c>
      <c r="V66" s="24">
        <f>P66*(U66/100)</f>
        <v>0</v>
      </c>
      <c r="W66" s="24">
        <f>P66+V66</f>
        <v>0</v>
      </c>
      <c r="X66" s="52"/>
      <c r="Y66" s="51" t="s">
        <v>52</v>
      </c>
      <c r="Z66" s="51" t="s">
        <v>115</v>
      </c>
    </row>
    <row r="67" spans="6:26" s="50" customFormat="1" ht="24" outlineLevel="2">
      <c r="F67" s="20">
        <v>8</v>
      </c>
      <c r="G67" s="21" t="s">
        <v>55</v>
      </c>
      <c r="H67" s="51" t="s">
        <v>133</v>
      </c>
      <c r="I67" s="51"/>
      <c r="J67" s="52" t="s">
        <v>134</v>
      </c>
      <c r="K67" s="21" t="s">
        <v>58</v>
      </c>
      <c r="L67" s="53">
        <v>1071</v>
      </c>
      <c r="M67" s="23">
        <v>0</v>
      </c>
      <c r="N67" s="53">
        <f>L67*(1+M67/100)</f>
        <v>1071</v>
      </c>
      <c r="O67" s="23">
        <v>0</v>
      </c>
      <c r="P67" s="24">
        <f>N67*O67</f>
        <v>0</v>
      </c>
      <c r="Q67" s="54">
        <v>8.9219999999999994E-2</v>
      </c>
      <c r="R67" s="55">
        <f>N67*Q67</f>
        <v>95.55462</v>
      </c>
      <c r="S67" s="54"/>
      <c r="T67" s="55">
        <f>N67*S67</f>
        <v>0</v>
      </c>
      <c r="U67" s="24">
        <v>21</v>
      </c>
      <c r="V67" s="24">
        <f>P67*(U67/100)</f>
        <v>0</v>
      </c>
      <c r="W67" s="24">
        <f>P67+V67</f>
        <v>0</v>
      </c>
      <c r="X67" s="52"/>
      <c r="Y67" s="51" t="s">
        <v>52</v>
      </c>
      <c r="Z67" s="51" t="s">
        <v>115</v>
      </c>
    </row>
    <row r="68" spans="6:26" s="56" customFormat="1" ht="11.25" outlineLevel="3">
      <c r="F68" s="57"/>
      <c r="G68" s="58"/>
      <c r="H68" s="58"/>
      <c r="I68" s="58"/>
      <c r="J68" s="59" t="s">
        <v>118</v>
      </c>
      <c r="K68" s="58"/>
      <c r="L68" s="60">
        <v>631.5</v>
      </c>
      <c r="M68" s="61"/>
      <c r="N68" s="62"/>
      <c r="O68" s="61"/>
      <c r="P68" s="63"/>
      <c r="Q68" s="64"/>
      <c r="R68" s="61"/>
      <c r="S68" s="61"/>
      <c r="T68" s="61"/>
      <c r="U68" s="92" t="s">
        <v>41</v>
      </c>
      <c r="V68" s="61"/>
      <c r="W68" s="61"/>
      <c r="X68" s="59"/>
      <c r="Y68" s="58"/>
      <c r="Z68" s="58"/>
    </row>
    <row r="69" spans="6:26" s="56" customFormat="1" ht="11.25" outlineLevel="3">
      <c r="F69" s="57"/>
      <c r="G69" s="58"/>
      <c r="H69" s="58"/>
      <c r="I69" s="58"/>
      <c r="J69" s="59" t="s">
        <v>135</v>
      </c>
      <c r="K69" s="58"/>
      <c r="L69" s="60">
        <v>-91.5</v>
      </c>
      <c r="M69" s="61"/>
      <c r="N69" s="62"/>
      <c r="O69" s="61"/>
      <c r="P69" s="63"/>
      <c r="Q69" s="64"/>
      <c r="R69" s="61"/>
      <c r="S69" s="61"/>
      <c r="T69" s="61"/>
      <c r="U69" s="92" t="s">
        <v>41</v>
      </c>
      <c r="V69" s="61"/>
      <c r="W69" s="61"/>
      <c r="X69" s="59"/>
      <c r="Y69" s="58"/>
      <c r="Z69" s="58"/>
    </row>
    <row r="70" spans="6:26" s="56" customFormat="1" ht="11.25" outlineLevel="3">
      <c r="F70" s="57"/>
      <c r="G70" s="58"/>
      <c r="H70" s="58"/>
      <c r="I70" s="58"/>
      <c r="J70" s="59" t="s">
        <v>92</v>
      </c>
      <c r="K70" s="58"/>
      <c r="L70" s="60">
        <v>594</v>
      </c>
      <c r="M70" s="61"/>
      <c r="N70" s="62"/>
      <c r="O70" s="61"/>
      <c r="P70" s="63"/>
      <c r="Q70" s="64"/>
      <c r="R70" s="61"/>
      <c r="S70" s="61"/>
      <c r="T70" s="61"/>
      <c r="U70" s="92" t="s">
        <v>41</v>
      </c>
      <c r="V70" s="61"/>
      <c r="W70" s="61"/>
      <c r="X70" s="59"/>
      <c r="Y70" s="58"/>
      <c r="Z70" s="58"/>
    </row>
    <row r="71" spans="6:26" s="56" customFormat="1" ht="11.25" outlineLevel="3">
      <c r="F71" s="57"/>
      <c r="G71" s="58"/>
      <c r="H71" s="58"/>
      <c r="I71" s="58"/>
      <c r="J71" s="59" t="s">
        <v>136</v>
      </c>
      <c r="K71" s="58"/>
      <c r="L71" s="60">
        <v>-112.5</v>
      </c>
      <c r="M71" s="61"/>
      <c r="N71" s="62"/>
      <c r="O71" s="61"/>
      <c r="P71" s="63"/>
      <c r="Q71" s="64"/>
      <c r="R71" s="61"/>
      <c r="S71" s="61"/>
      <c r="T71" s="61"/>
      <c r="U71" s="92" t="s">
        <v>41</v>
      </c>
      <c r="V71" s="61"/>
      <c r="W71" s="61"/>
      <c r="X71" s="59"/>
      <c r="Y71" s="58"/>
      <c r="Z71" s="58"/>
    </row>
    <row r="72" spans="6:26" s="56" customFormat="1" ht="11.25" outlineLevel="3">
      <c r="F72" s="57"/>
      <c r="G72" s="58"/>
      <c r="H72" s="58"/>
      <c r="I72" s="58"/>
      <c r="J72" s="59" t="s">
        <v>137</v>
      </c>
      <c r="K72" s="58"/>
      <c r="L72" s="60">
        <v>49.5</v>
      </c>
      <c r="M72" s="61"/>
      <c r="N72" s="62"/>
      <c r="O72" s="61"/>
      <c r="P72" s="63"/>
      <c r="Q72" s="64"/>
      <c r="R72" s="61"/>
      <c r="S72" s="61"/>
      <c r="T72" s="61"/>
      <c r="U72" s="92" t="s">
        <v>41</v>
      </c>
      <c r="V72" s="61"/>
      <c r="W72" s="61"/>
      <c r="X72" s="59"/>
      <c r="Y72" s="58"/>
      <c r="Z72" s="58"/>
    </row>
    <row r="73" spans="6:26" s="50" customFormat="1" ht="24" outlineLevel="2">
      <c r="F73" s="20">
        <v>9</v>
      </c>
      <c r="G73" s="21" t="s">
        <v>55</v>
      </c>
      <c r="H73" s="51" t="s">
        <v>138</v>
      </c>
      <c r="I73" s="51"/>
      <c r="J73" s="52" t="s">
        <v>139</v>
      </c>
      <c r="K73" s="21" t="s">
        <v>58</v>
      </c>
      <c r="L73" s="53">
        <v>210</v>
      </c>
      <c r="M73" s="23">
        <v>0</v>
      </c>
      <c r="N73" s="53">
        <f>L73*(1+M73/100)</f>
        <v>210</v>
      </c>
      <c r="O73" s="23">
        <v>0</v>
      </c>
      <c r="P73" s="24">
        <f>N73*O73</f>
        <v>0</v>
      </c>
      <c r="Q73" s="54">
        <v>9.0620000000000006E-2</v>
      </c>
      <c r="R73" s="55">
        <f>N73*Q73</f>
        <v>19.030200000000001</v>
      </c>
      <c r="S73" s="54"/>
      <c r="T73" s="55">
        <f>N73*S73</f>
        <v>0</v>
      </c>
      <c r="U73" s="24">
        <v>21</v>
      </c>
      <c r="V73" s="24">
        <f>P73*(U73/100)</f>
        <v>0</v>
      </c>
      <c r="W73" s="24">
        <f>P73+V73</f>
        <v>0</v>
      </c>
      <c r="X73" s="52"/>
      <c r="Y73" s="51" t="s">
        <v>52</v>
      </c>
      <c r="Z73" s="51" t="s">
        <v>115</v>
      </c>
    </row>
    <row r="74" spans="6:26" s="56" customFormat="1" ht="11.25" outlineLevel="3">
      <c r="F74" s="57"/>
      <c r="G74" s="58"/>
      <c r="H74" s="58"/>
      <c r="I74" s="58"/>
      <c r="J74" s="59" t="s">
        <v>140</v>
      </c>
      <c r="K74" s="58"/>
      <c r="L74" s="60">
        <v>91.5</v>
      </c>
      <c r="M74" s="61"/>
      <c r="N74" s="62"/>
      <c r="O74" s="61"/>
      <c r="P74" s="63"/>
      <c r="Q74" s="64"/>
      <c r="R74" s="61"/>
      <c r="S74" s="61"/>
      <c r="T74" s="61"/>
      <c r="U74" s="92" t="s">
        <v>41</v>
      </c>
      <c r="V74" s="61"/>
      <c r="W74" s="61"/>
      <c r="X74" s="59"/>
      <c r="Y74" s="58"/>
      <c r="Z74" s="58"/>
    </row>
    <row r="75" spans="6:26" s="56" customFormat="1" ht="11.25" outlineLevel="3">
      <c r="F75" s="57"/>
      <c r="G75" s="58"/>
      <c r="H75" s="58"/>
      <c r="I75" s="58"/>
      <c r="J75" s="59" t="s">
        <v>141</v>
      </c>
      <c r="K75" s="58"/>
      <c r="L75" s="60">
        <v>112.5</v>
      </c>
      <c r="M75" s="61"/>
      <c r="N75" s="62"/>
      <c r="O75" s="61"/>
      <c r="P75" s="63"/>
      <c r="Q75" s="64"/>
      <c r="R75" s="61"/>
      <c r="S75" s="61"/>
      <c r="T75" s="61"/>
      <c r="U75" s="92" t="s">
        <v>41</v>
      </c>
      <c r="V75" s="61"/>
      <c r="W75" s="61"/>
      <c r="X75" s="59"/>
      <c r="Y75" s="58"/>
      <c r="Z75" s="58"/>
    </row>
    <row r="76" spans="6:26" s="56" customFormat="1" ht="11.25" outlineLevel="3">
      <c r="F76" s="57"/>
      <c r="G76" s="58"/>
      <c r="H76" s="58"/>
      <c r="I76" s="58"/>
      <c r="J76" s="59" t="s">
        <v>142</v>
      </c>
      <c r="K76" s="58"/>
      <c r="L76" s="60">
        <v>6</v>
      </c>
      <c r="M76" s="61"/>
      <c r="N76" s="62"/>
      <c r="O76" s="61"/>
      <c r="P76" s="63"/>
      <c r="Q76" s="64"/>
      <c r="R76" s="61"/>
      <c r="S76" s="61"/>
      <c r="T76" s="61"/>
      <c r="U76" s="92" t="s">
        <v>41</v>
      </c>
      <c r="V76" s="61"/>
      <c r="W76" s="61"/>
      <c r="X76" s="59"/>
      <c r="Y76" s="58"/>
      <c r="Z76" s="58"/>
    </row>
    <row r="77" spans="6:26" s="93" customFormat="1" ht="12.75" customHeight="1" outlineLevel="2">
      <c r="F77" s="94"/>
      <c r="G77" s="95"/>
      <c r="H77" s="95"/>
      <c r="I77" s="95"/>
      <c r="J77" s="96"/>
      <c r="K77" s="95"/>
      <c r="L77" s="97"/>
      <c r="M77" s="98"/>
      <c r="N77" s="97"/>
      <c r="O77" s="98"/>
      <c r="P77" s="99"/>
      <c r="Q77" s="100"/>
      <c r="R77" s="98"/>
      <c r="S77" s="98"/>
      <c r="T77" s="98"/>
      <c r="U77" s="101" t="s">
        <v>41</v>
      </c>
      <c r="V77" s="98"/>
      <c r="W77" s="98"/>
      <c r="X77" s="98"/>
      <c r="Y77" s="95"/>
      <c r="Z77" s="95"/>
    </row>
    <row r="78" spans="6:26" s="41" customFormat="1" ht="16.5" customHeight="1" outlineLevel="1">
      <c r="F78" s="42"/>
      <c r="G78" s="6"/>
      <c r="H78" s="43"/>
      <c r="I78" s="43"/>
      <c r="J78" s="43" t="s">
        <v>143</v>
      </c>
      <c r="K78" s="6"/>
      <c r="L78" s="44"/>
      <c r="M78" s="45"/>
      <c r="N78" s="44"/>
      <c r="O78" s="45"/>
      <c r="P78" s="46">
        <f>SUBTOTAL(9,P79:P85)</f>
        <v>0</v>
      </c>
      <c r="Q78" s="47"/>
      <c r="R78" s="48">
        <f>SUBTOTAL(9,R79:R85)</f>
        <v>147.86885000000001</v>
      </c>
      <c r="S78" s="45"/>
      <c r="T78" s="48">
        <f>SUBTOTAL(9,T79:T85)</f>
        <v>0</v>
      </c>
      <c r="U78" s="91" t="s">
        <v>41</v>
      </c>
      <c r="V78" s="46">
        <f>SUBTOTAL(9,V79:V85)</f>
        <v>0</v>
      </c>
      <c r="W78" s="46">
        <f>SUBTOTAL(9,W79:W85)</f>
        <v>0</v>
      </c>
      <c r="X78" s="49"/>
      <c r="Y78" s="27"/>
      <c r="Z78" s="27"/>
    </row>
    <row r="79" spans="6:26" s="50" customFormat="1" ht="12" outlineLevel="2">
      <c r="F79" s="20">
        <v>1</v>
      </c>
      <c r="G79" s="21" t="s">
        <v>48</v>
      </c>
      <c r="H79" s="51" t="s">
        <v>144</v>
      </c>
      <c r="I79" s="51"/>
      <c r="J79" s="52" t="s">
        <v>145</v>
      </c>
      <c r="K79" s="21" t="s">
        <v>70</v>
      </c>
      <c r="L79" s="53">
        <v>823</v>
      </c>
      <c r="M79" s="23">
        <v>1</v>
      </c>
      <c r="N79" s="53">
        <f>L79*(1+M79/100)</f>
        <v>831.23</v>
      </c>
      <c r="O79" s="23">
        <v>0</v>
      </c>
      <c r="P79" s="24">
        <f>N79*O79</f>
        <v>0</v>
      </c>
      <c r="Q79" s="54">
        <v>4.4999999999999998E-2</v>
      </c>
      <c r="R79" s="55">
        <f>N79*Q79</f>
        <v>37.405349999999999</v>
      </c>
      <c r="S79" s="54"/>
      <c r="T79" s="55">
        <f>N79*S79</f>
        <v>0</v>
      </c>
      <c r="U79" s="24">
        <v>21</v>
      </c>
      <c r="V79" s="24">
        <f>P79*(U79/100)</f>
        <v>0</v>
      </c>
      <c r="W79" s="24">
        <f>P79+V79</f>
        <v>0</v>
      </c>
      <c r="X79" s="52"/>
      <c r="Y79" s="51" t="s">
        <v>52</v>
      </c>
      <c r="Z79" s="51" t="s">
        <v>146</v>
      </c>
    </row>
    <row r="80" spans="6:26" s="56" customFormat="1" ht="11.25" outlineLevel="3">
      <c r="F80" s="57"/>
      <c r="G80" s="58"/>
      <c r="H80" s="58"/>
      <c r="I80" s="58"/>
      <c r="J80" s="59" t="s">
        <v>147</v>
      </c>
      <c r="K80" s="58"/>
      <c r="L80" s="60">
        <v>823</v>
      </c>
      <c r="M80" s="61"/>
      <c r="N80" s="62"/>
      <c r="O80" s="61"/>
      <c r="P80" s="63"/>
      <c r="Q80" s="64"/>
      <c r="R80" s="61"/>
      <c r="S80" s="61"/>
      <c r="T80" s="61"/>
      <c r="U80" s="92" t="s">
        <v>41</v>
      </c>
      <c r="V80" s="61"/>
      <c r="W80" s="61"/>
      <c r="X80" s="59"/>
      <c r="Y80" s="58"/>
      <c r="Z80" s="58"/>
    </row>
    <row r="81" spans="6:26" s="50" customFormat="1" ht="24" outlineLevel="2">
      <c r="F81" s="20">
        <v>2</v>
      </c>
      <c r="G81" s="21" t="s">
        <v>55</v>
      </c>
      <c r="H81" s="51" t="s">
        <v>148</v>
      </c>
      <c r="I81" s="51"/>
      <c r="J81" s="52" t="s">
        <v>149</v>
      </c>
      <c r="K81" s="21" t="s">
        <v>70</v>
      </c>
      <c r="L81" s="53">
        <v>853</v>
      </c>
      <c r="M81" s="23">
        <v>0</v>
      </c>
      <c r="N81" s="53">
        <f>L81*(1+M81/100)</f>
        <v>853</v>
      </c>
      <c r="O81" s="23">
        <v>0</v>
      </c>
      <c r="P81" s="24">
        <f>N81*O81</f>
        <v>0</v>
      </c>
      <c r="Q81" s="54">
        <v>0.1295</v>
      </c>
      <c r="R81" s="55">
        <f>N81*Q81</f>
        <v>110.46350000000001</v>
      </c>
      <c r="S81" s="54"/>
      <c r="T81" s="55">
        <f>N81*S81</f>
        <v>0</v>
      </c>
      <c r="U81" s="24">
        <v>21</v>
      </c>
      <c r="V81" s="24">
        <f>P81*(U81/100)</f>
        <v>0</v>
      </c>
      <c r="W81" s="24">
        <f>P81+V81</f>
        <v>0</v>
      </c>
      <c r="X81" s="52"/>
      <c r="Y81" s="51" t="s">
        <v>52</v>
      </c>
      <c r="Z81" s="51" t="s">
        <v>146</v>
      </c>
    </row>
    <row r="82" spans="6:26" s="56" customFormat="1" ht="11.25" outlineLevel="3">
      <c r="F82" s="57"/>
      <c r="G82" s="58"/>
      <c r="H82" s="58"/>
      <c r="I82" s="58"/>
      <c r="J82" s="59" t="s">
        <v>150</v>
      </c>
      <c r="K82" s="58"/>
      <c r="L82" s="60">
        <v>421</v>
      </c>
      <c r="M82" s="61"/>
      <c r="N82" s="62"/>
      <c r="O82" s="61"/>
      <c r="P82" s="63"/>
      <c r="Q82" s="64"/>
      <c r="R82" s="61"/>
      <c r="S82" s="61"/>
      <c r="T82" s="61"/>
      <c r="U82" s="92" t="s">
        <v>41</v>
      </c>
      <c r="V82" s="61"/>
      <c r="W82" s="61"/>
      <c r="X82" s="59"/>
      <c r="Y82" s="58"/>
      <c r="Z82" s="58"/>
    </row>
    <row r="83" spans="6:26" s="56" customFormat="1" ht="11.25" outlineLevel="3">
      <c r="F83" s="57"/>
      <c r="G83" s="58"/>
      <c r="H83" s="58"/>
      <c r="I83" s="58"/>
      <c r="J83" s="59" t="s">
        <v>151</v>
      </c>
      <c r="K83" s="58"/>
      <c r="L83" s="60">
        <v>399</v>
      </c>
      <c r="M83" s="61"/>
      <c r="N83" s="62"/>
      <c r="O83" s="61"/>
      <c r="P83" s="63"/>
      <c r="Q83" s="64"/>
      <c r="R83" s="61"/>
      <c r="S83" s="61"/>
      <c r="T83" s="61"/>
      <c r="U83" s="92" t="s">
        <v>41</v>
      </c>
      <c r="V83" s="61"/>
      <c r="W83" s="61"/>
      <c r="X83" s="59"/>
      <c r="Y83" s="58"/>
      <c r="Z83" s="58"/>
    </row>
    <row r="84" spans="6:26" s="56" customFormat="1" ht="11.25" outlineLevel="3">
      <c r="F84" s="57"/>
      <c r="G84" s="58"/>
      <c r="H84" s="58"/>
      <c r="I84" s="58"/>
      <c r="J84" s="59" t="s">
        <v>152</v>
      </c>
      <c r="K84" s="58"/>
      <c r="L84" s="60">
        <v>33</v>
      </c>
      <c r="M84" s="61"/>
      <c r="N84" s="62"/>
      <c r="O84" s="61"/>
      <c r="P84" s="63"/>
      <c r="Q84" s="64"/>
      <c r="R84" s="61"/>
      <c r="S84" s="61"/>
      <c r="T84" s="61"/>
      <c r="U84" s="92" t="s">
        <v>41</v>
      </c>
      <c r="V84" s="61"/>
      <c r="W84" s="61"/>
      <c r="X84" s="59"/>
      <c r="Y84" s="58"/>
      <c r="Z84" s="58"/>
    </row>
    <row r="85" spans="6:26" s="93" customFormat="1" ht="12.75" customHeight="1" outlineLevel="2">
      <c r="F85" s="94"/>
      <c r="G85" s="95"/>
      <c r="H85" s="95"/>
      <c r="I85" s="95"/>
      <c r="J85" s="96"/>
      <c r="K85" s="95"/>
      <c r="L85" s="97"/>
      <c r="M85" s="98"/>
      <c r="N85" s="97"/>
      <c r="O85" s="98"/>
      <c r="P85" s="99"/>
      <c r="Q85" s="100"/>
      <c r="R85" s="98"/>
      <c r="S85" s="98"/>
      <c r="T85" s="98"/>
      <c r="U85" s="101" t="s">
        <v>41</v>
      </c>
      <c r="V85" s="98"/>
      <c r="W85" s="98"/>
      <c r="X85" s="98"/>
      <c r="Y85" s="95"/>
      <c r="Z85" s="95"/>
    </row>
    <row r="86" spans="6:26" s="41" customFormat="1" ht="16.5" customHeight="1" outlineLevel="1">
      <c r="F86" s="42"/>
      <c r="G86" s="6"/>
      <c r="H86" s="43"/>
      <c r="I86" s="43"/>
      <c r="J86" s="43" t="s">
        <v>153</v>
      </c>
      <c r="K86" s="6"/>
      <c r="L86" s="44"/>
      <c r="M86" s="45"/>
      <c r="N86" s="44"/>
      <c r="O86" s="45"/>
      <c r="P86" s="46">
        <f>SUBTOTAL(9,P87:P90)</f>
        <v>0</v>
      </c>
      <c r="Q86" s="47"/>
      <c r="R86" s="48">
        <f>SUBTOTAL(9,R87:R90)</f>
        <v>0</v>
      </c>
      <c r="S86" s="45"/>
      <c r="T86" s="48">
        <f>SUBTOTAL(9,T87:T90)</f>
        <v>0</v>
      </c>
      <c r="U86" s="91" t="s">
        <v>41</v>
      </c>
      <c r="V86" s="46">
        <f>SUBTOTAL(9,V87:V90)</f>
        <v>0</v>
      </c>
      <c r="W86" s="46">
        <f>SUBTOTAL(9,W87:W90)</f>
        <v>0</v>
      </c>
      <c r="X86" s="49"/>
      <c r="Y86" s="27"/>
      <c r="Z86" s="27"/>
    </row>
    <row r="87" spans="6:26" s="50" customFormat="1" ht="24" outlineLevel="2">
      <c r="F87" s="20">
        <v>1</v>
      </c>
      <c r="G87" s="21" t="s">
        <v>55</v>
      </c>
      <c r="H87" s="51" t="s">
        <v>154</v>
      </c>
      <c r="I87" s="51"/>
      <c r="J87" s="52" t="s">
        <v>155</v>
      </c>
      <c r="K87" s="21" t="s">
        <v>95</v>
      </c>
      <c r="L87" s="53">
        <v>432.75150000000002</v>
      </c>
      <c r="M87" s="23">
        <v>0</v>
      </c>
      <c r="N87" s="53">
        <f>L87*(1+M87/100)</f>
        <v>432.75150000000002</v>
      </c>
      <c r="O87" s="23">
        <v>0</v>
      </c>
      <c r="P87" s="24">
        <f>N87*O87</f>
        <v>0</v>
      </c>
      <c r="Q87" s="54"/>
      <c r="R87" s="55">
        <f>N87*Q87</f>
        <v>0</v>
      </c>
      <c r="S87" s="54"/>
      <c r="T87" s="55">
        <f>N87*S87</f>
        <v>0</v>
      </c>
      <c r="U87" s="24">
        <v>21</v>
      </c>
      <c r="V87" s="24">
        <f>P87*(U87/100)</f>
        <v>0</v>
      </c>
      <c r="W87" s="24">
        <f>P87+V87</f>
        <v>0</v>
      </c>
      <c r="X87" s="52"/>
      <c r="Y87" s="51" t="s">
        <v>52</v>
      </c>
      <c r="Z87" s="51" t="s">
        <v>156</v>
      </c>
    </row>
    <row r="88" spans="6:26" s="50" customFormat="1" ht="12" outlineLevel="2">
      <c r="F88" s="20">
        <v>2</v>
      </c>
      <c r="G88" s="21" t="s">
        <v>55</v>
      </c>
      <c r="H88" s="51" t="s">
        <v>157</v>
      </c>
      <c r="I88" s="51"/>
      <c r="J88" s="52" t="s">
        <v>158</v>
      </c>
      <c r="K88" s="21" t="s">
        <v>95</v>
      </c>
      <c r="L88" s="53">
        <v>432.75150000000002</v>
      </c>
      <c r="M88" s="23">
        <v>0</v>
      </c>
      <c r="N88" s="53">
        <f>L88*(1+M88/100)</f>
        <v>432.75150000000002</v>
      </c>
      <c r="O88" s="23">
        <v>0</v>
      </c>
      <c r="P88" s="24">
        <f>N88*O88</f>
        <v>0</v>
      </c>
      <c r="Q88" s="54"/>
      <c r="R88" s="55">
        <f>N88*Q88</f>
        <v>0</v>
      </c>
      <c r="S88" s="54"/>
      <c r="T88" s="55">
        <f>N88*S88</f>
        <v>0</v>
      </c>
      <c r="U88" s="24">
        <v>21</v>
      </c>
      <c r="V88" s="24">
        <f>P88*(U88/100)</f>
        <v>0</v>
      </c>
      <c r="W88" s="24">
        <f>P88+V88</f>
        <v>0</v>
      </c>
      <c r="X88" s="52"/>
      <c r="Y88" s="51" t="s">
        <v>52</v>
      </c>
      <c r="Z88" s="51" t="s">
        <v>156</v>
      </c>
    </row>
    <row r="89" spans="6:26" s="50" customFormat="1" ht="12" outlineLevel="2">
      <c r="F89" s="20">
        <v>3</v>
      </c>
      <c r="G89" s="21" t="s">
        <v>55</v>
      </c>
      <c r="H89" s="51" t="s">
        <v>159</v>
      </c>
      <c r="I89" s="51"/>
      <c r="J89" s="52" t="s">
        <v>160</v>
      </c>
      <c r="K89" s="21" t="s">
        <v>95</v>
      </c>
      <c r="L89" s="53">
        <v>1072.6760155000002</v>
      </c>
      <c r="M89" s="23">
        <v>0</v>
      </c>
      <c r="N89" s="53">
        <f>L89*(1+M89/100)</f>
        <v>1072.6760155000002</v>
      </c>
      <c r="O89" s="23">
        <v>0</v>
      </c>
      <c r="P89" s="24">
        <f>N89*O89</f>
        <v>0</v>
      </c>
      <c r="Q89" s="54"/>
      <c r="R89" s="55">
        <f>N89*Q89</f>
        <v>0</v>
      </c>
      <c r="S89" s="54"/>
      <c r="T89" s="55">
        <f>N89*S89</f>
        <v>0</v>
      </c>
      <c r="U89" s="24">
        <v>21</v>
      </c>
      <c r="V89" s="24">
        <f>P89*(U89/100)</f>
        <v>0</v>
      </c>
      <c r="W89" s="24">
        <f>P89+V89</f>
        <v>0</v>
      </c>
      <c r="X89" s="52"/>
      <c r="Y89" s="51" t="s">
        <v>52</v>
      </c>
      <c r="Z89" s="51" t="s">
        <v>156</v>
      </c>
    </row>
    <row r="90" spans="6:26" s="93" customFormat="1" ht="12.75" customHeight="1" outlineLevel="2">
      <c r="F90" s="94"/>
      <c r="G90" s="95"/>
      <c r="H90" s="95"/>
      <c r="I90" s="95"/>
      <c r="J90" s="96"/>
      <c r="K90" s="95"/>
      <c r="L90" s="97"/>
      <c r="M90" s="98"/>
      <c r="N90" s="97"/>
      <c r="O90" s="98"/>
      <c r="P90" s="99"/>
      <c r="Q90" s="100"/>
      <c r="R90" s="98"/>
      <c r="S90" s="98"/>
      <c r="T90" s="98"/>
      <c r="U90" s="101" t="s">
        <v>41</v>
      </c>
      <c r="V90" s="98"/>
      <c r="W90" s="98"/>
      <c r="X90" s="98"/>
      <c r="Y90" s="95"/>
      <c r="Z90" s="95"/>
    </row>
    <row r="91" spans="6:26" s="41" customFormat="1" ht="16.5" customHeight="1" outlineLevel="1">
      <c r="F91" s="42"/>
      <c r="G91" s="6"/>
      <c r="H91" s="43"/>
      <c r="I91" s="43"/>
      <c r="J91" s="43" t="s">
        <v>161</v>
      </c>
      <c r="K91" s="6"/>
      <c r="L91" s="44"/>
      <c r="M91" s="45"/>
      <c r="N91" s="44"/>
      <c r="O91" s="45"/>
      <c r="P91" s="46">
        <f>SUBTOTAL(9,P92:P98)</f>
        <v>0</v>
      </c>
      <c r="Q91" s="47"/>
      <c r="R91" s="48">
        <f>SUBTOTAL(9,R92:R98)</f>
        <v>7.6700000000000004E-2</v>
      </c>
      <c r="S91" s="45"/>
      <c r="T91" s="48">
        <f>SUBTOTAL(9,T92:T98)</f>
        <v>0</v>
      </c>
      <c r="U91" s="91" t="s">
        <v>41</v>
      </c>
      <c r="V91" s="46">
        <f>SUBTOTAL(9,V92:V98)</f>
        <v>0</v>
      </c>
      <c r="W91" s="46">
        <f>SUBTOTAL(9,W92:W98)</f>
        <v>0</v>
      </c>
      <c r="X91" s="49"/>
      <c r="Y91" s="27"/>
      <c r="Z91" s="27"/>
    </row>
    <row r="92" spans="6:26" s="50" customFormat="1" ht="24" outlineLevel="2">
      <c r="F92" s="20">
        <v>1</v>
      </c>
      <c r="G92" s="21" t="s">
        <v>55</v>
      </c>
      <c r="H92" s="51" t="s">
        <v>162</v>
      </c>
      <c r="I92" s="51"/>
      <c r="J92" s="52" t="s">
        <v>163</v>
      </c>
      <c r="K92" s="21" t="s">
        <v>58</v>
      </c>
      <c r="L92" s="53">
        <v>191.75</v>
      </c>
      <c r="M92" s="23">
        <v>0</v>
      </c>
      <c r="N92" s="53">
        <f>L92*(1+M92/100)</f>
        <v>191.75</v>
      </c>
      <c r="O92" s="23">
        <v>0</v>
      </c>
      <c r="P92" s="24">
        <f>N92*O92</f>
        <v>0</v>
      </c>
      <c r="Q92" s="54">
        <v>4.0000000000000002E-4</v>
      </c>
      <c r="R92" s="55">
        <f>N92*Q92</f>
        <v>7.6700000000000004E-2</v>
      </c>
      <c r="S92" s="54"/>
      <c r="T92" s="55">
        <f>N92*S92</f>
        <v>0</v>
      </c>
      <c r="U92" s="24">
        <v>21</v>
      </c>
      <c r="V92" s="24">
        <f>P92*(U92/100)</f>
        <v>0</v>
      </c>
      <c r="W92" s="24">
        <f>P92+V92</f>
        <v>0</v>
      </c>
      <c r="X92" s="52"/>
      <c r="Y92" s="51" t="s">
        <v>52</v>
      </c>
      <c r="Z92" s="51" t="s">
        <v>164</v>
      </c>
    </row>
    <row r="93" spans="6:26" s="56" customFormat="1" ht="11.25" outlineLevel="3">
      <c r="F93" s="57"/>
      <c r="G93" s="58"/>
      <c r="H93" s="58"/>
      <c r="I93" s="58"/>
      <c r="J93" s="59" t="s">
        <v>165</v>
      </c>
      <c r="K93" s="58"/>
      <c r="L93" s="60">
        <v>105.25</v>
      </c>
      <c r="M93" s="61"/>
      <c r="N93" s="62"/>
      <c r="O93" s="61"/>
      <c r="P93" s="63"/>
      <c r="Q93" s="64"/>
      <c r="R93" s="61"/>
      <c r="S93" s="61"/>
      <c r="T93" s="61"/>
      <c r="U93" s="92" t="s">
        <v>41</v>
      </c>
      <c r="V93" s="61"/>
      <c r="W93" s="61"/>
      <c r="X93" s="59"/>
      <c r="Y93" s="58"/>
      <c r="Z93" s="58"/>
    </row>
    <row r="94" spans="6:26" s="56" customFormat="1" ht="11.25" outlineLevel="3">
      <c r="F94" s="57"/>
      <c r="G94" s="58"/>
      <c r="H94" s="58"/>
      <c r="I94" s="58"/>
      <c r="J94" s="59" t="s">
        <v>166</v>
      </c>
      <c r="K94" s="58"/>
      <c r="L94" s="60">
        <v>-19.5</v>
      </c>
      <c r="M94" s="61"/>
      <c r="N94" s="62"/>
      <c r="O94" s="61"/>
      <c r="P94" s="63"/>
      <c r="Q94" s="64"/>
      <c r="R94" s="61"/>
      <c r="S94" s="61"/>
      <c r="T94" s="61"/>
      <c r="U94" s="92" t="s">
        <v>41</v>
      </c>
      <c r="V94" s="61"/>
      <c r="W94" s="61"/>
      <c r="X94" s="59"/>
      <c r="Y94" s="58"/>
      <c r="Z94" s="58"/>
    </row>
    <row r="95" spans="6:26" s="56" customFormat="1" ht="11.25" outlineLevel="3">
      <c r="F95" s="57"/>
      <c r="G95" s="58"/>
      <c r="H95" s="58"/>
      <c r="I95" s="58"/>
      <c r="J95" s="59" t="s">
        <v>167</v>
      </c>
      <c r="K95" s="58"/>
      <c r="L95" s="60">
        <v>99</v>
      </c>
      <c r="M95" s="61"/>
      <c r="N95" s="62"/>
      <c r="O95" s="61"/>
      <c r="P95" s="63"/>
      <c r="Q95" s="64"/>
      <c r="R95" s="61"/>
      <c r="S95" s="61"/>
      <c r="T95" s="61"/>
      <c r="U95" s="92" t="s">
        <v>41</v>
      </c>
      <c r="V95" s="61"/>
      <c r="W95" s="61"/>
      <c r="X95" s="59"/>
      <c r="Y95" s="58"/>
      <c r="Z95" s="58"/>
    </row>
    <row r="96" spans="6:26" s="56" customFormat="1" ht="11.25" outlineLevel="3">
      <c r="F96" s="57"/>
      <c r="G96" s="58"/>
      <c r="H96" s="58"/>
      <c r="I96" s="58"/>
      <c r="J96" s="59" t="s">
        <v>168</v>
      </c>
      <c r="K96" s="58"/>
      <c r="L96" s="60">
        <v>-25</v>
      </c>
      <c r="M96" s="61"/>
      <c r="N96" s="62"/>
      <c r="O96" s="61"/>
      <c r="P96" s="63"/>
      <c r="Q96" s="64"/>
      <c r="R96" s="61"/>
      <c r="S96" s="61"/>
      <c r="T96" s="61"/>
      <c r="U96" s="92" t="s">
        <v>41</v>
      </c>
      <c r="V96" s="61"/>
      <c r="W96" s="61"/>
      <c r="X96" s="59"/>
      <c r="Y96" s="58"/>
      <c r="Z96" s="58"/>
    </row>
    <row r="97" spans="6:26" s="56" customFormat="1" ht="11.25" outlineLevel="3">
      <c r="F97" s="57"/>
      <c r="G97" s="58"/>
      <c r="H97" s="58"/>
      <c r="I97" s="58"/>
      <c r="J97" s="59" t="s">
        <v>169</v>
      </c>
      <c r="K97" s="58"/>
      <c r="L97" s="60">
        <v>32</v>
      </c>
      <c r="M97" s="61"/>
      <c r="N97" s="62"/>
      <c r="O97" s="61"/>
      <c r="P97" s="63"/>
      <c r="Q97" s="64"/>
      <c r="R97" s="61"/>
      <c r="S97" s="61"/>
      <c r="T97" s="61"/>
      <c r="U97" s="92" t="s">
        <v>41</v>
      </c>
      <c r="V97" s="61"/>
      <c r="W97" s="61"/>
      <c r="X97" s="59"/>
      <c r="Y97" s="58"/>
      <c r="Z97" s="58"/>
    </row>
    <row r="98" spans="6:26" s="93" customFormat="1" ht="12.75" customHeight="1" outlineLevel="2">
      <c r="F98" s="94"/>
      <c r="G98" s="95"/>
      <c r="H98" s="95"/>
      <c r="I98" s="95"/>
      <c r="J98" s="96"/>
      <c r="K98" s="95"/>
      <c r="L98" s="97"/>
      <c r="M98" s="98"/>
      <c r="N98" s="97"/>
      <c r="O98" s="98"/>
      <c r="P98" s="99"/>
      <c r="Q98" s="100"/>
      <c r="R98" s="98"/>
      <c r="S98" s="98"/>
      <c r="T98" s="98"/>
      <c r="U98" s="101" t="s">
        <v>41</v>
      </c>
      <c r="V98" s="98"/>
      <c r="W98" s="98"/>
      <c r="X98" s="98"/>
      <c r="Y98" s="95"/>
      <c r="Z98" s="95"/>
    </row>
    <row r="99" spans="6:26" s="41" customFormat="1" ht="16.5" customHeight="1" outlineLevel="1">
      <c r="F99" s="42"/>
      <c r="G99" s="6"/>
      <c r="H99" s="43"/>
      <c r="I99" s="43"/>
      <c r="J99" s="43" t="s">
        <v>170</v>
      </c>
      <c r="K99" s="6"/>
      <c r="L99" s="44"/>
      <c r="M99" s="45"/>
      <c r="N99" s="44"/>
      <c r="O99" s="45"/>
      <c r="P99" s="46">
        <f>SUBTOTAL(9,P100:P101)</f>
        <v>0</v>
      </c>
      <c r="Q99" s="47"/>
      <c r="R99" s="48">
        <f>SUBTOTAL(9,R100:R101)</f>
        <v>0</v>
      </c>
      <c r="S99" s="45"/>
      <c r="T99" s="48">
        <f>SUBTOTAL(9,T100:T101)</f>
        <v>0</v>
      </c>
      <c r="U99" s="91" t="s">
        <v>41</v>
      </c>
      <c r="V99" s="46">
        <f>SUBTOTAL(9,V100:V101)</f>
        <v>0</v>
      </c>
      <c r="W99" s="46">
        <f>SUBTOTAL(9,W100:W101)</f>
        <v>0</v>
      </c>
      <c r="X99" s="49"/>
      <c r="Y99" s="27"/>
      <c r="Z99" s="27"/>
    </row>
    <row r="100" spans="6:26" s="50" customFormat="1" ht="24" outlineLevel="2">
      <c r="F100" s="20">
        <v>1</v>
      </c>
      <c r="G100" s="21" t="s">
        <v>171</v>
      </c>
      <c r="H100" s="51" t="s">
        <v>172</v>
      </c>
      <c r="I100" s="51"/>
      <c r="J100" s="52" t="s">
        <v>173</v>
      </c>
      <c r="K100" s="21" t="s">
        <v>174</v>
      </c>
      <c r="L100" s="53">
        <v>1</v>
      </c>
      <c r="M100" s="23">
        <v>0</v>
      </c>
      <c r="N100" s="53">
        <f>L100*(1+M100/100)</f>
        <v>1</v>
      </c>
      <c r="O100" s="23">
        <v>0</v>
      </c>
      <c r="P100" s="24">
        <f>N100*O100</f>
        <v>0</v>
      </c>
      <c r="Q100" s="54"/>
      <c r="R100" s="55">
        <f>N100*Q100</f>
        <v>0</v>
      </c>
      <c r="S100" s="54"/>
      <c r="T100" s="55">
        <f>N100*S100</f>
        <v>0</v>
      </c>
      <c r="U100" s="24">
        <v>21</v>
      </c>
      <c r="V100" s="24">
        <f>P100*(U100/100)</f>
        <v>0</v>
      </c>
      <c r="W100" s="24">
        <f>P100+V100</f>
        <v>0</v>
      </c>
      <c r="X100" s="52"/>
      <c r="Y100" s="51" t="s">
        <v>52</v>
      </c>
      <c r="Z100" s="51" t="s">
        <v>175</v>
      </c>
    </row>
    <row r="101" spans="6:26" s="93" customFormat="1" ht="12.75" customHeight="1" outlineLevel="2">
      <c r="F101" s="94"/>
      <c r="G101" s="95"/>
      <c r="H101" s="95"/>
      <c r="I101" s="95"/>
      <c r="J101" s="96"/>
      <c r="K101" s="95"/>
      <c r="L101" s="97"/>
      <c r="M101" s="98"/>
      <c r="N101" s="97"/>
      <c r="O101" s="98"/>
      <c r="P101" s="99"/>
      <c r="Q101" s="100"/>
      <c r="R101" s="98"/>
      <c r="S101" s="98"/>
      <c r="T101" s="98"/>
      <c r="U101" s="101" t="s">
        <v>41</v>
      </c>
      <c r="V101" s="98"/>
      <c r="W101" s="98"/>
      <c r="X101" s="98"/>
      <c r="Y101" s="95"/>
      <c r="Z101" s="95"/>
    </row>
    <row r="102" spans="6:26" s="41" customFormat="1" ht="16.5" customHeight="1" outlineLevel="1">
      <c r="F102" s="42"/>
      <c r="G102" s="6"/>
      <c r="H102" s="43"/>
      <c r="I102" s="43"/>
      <c r="J102" s="43" t="s">
        <v>176</v>
      </c>
      <c r="K102" s="6"/>
      <c r="L102" s="44"/>
      <c r="M102" s="45"/>
      <c r="N102" s="44"/>
      <c r="O102" s="45"/>
      <c r="P102" s="46">
        <f>SUBTOTAL(9,P103:P104)</f>
        <v>0</v>
      </c>
      <c r="Q102" s="47"/>
      <c r="R102" s="48">
        <f>SUBTOTAL(9,R103:R104)</f>
        <v>0</v>
      </c>
      <c r="S102" s="45"/>
      <c r="T102" s="48">
        <f>SUBTOTAL(9,T103:T104)</f>
        <v>0</v>
      </c>
      <c r="U102" s="91" t="s">
        <v>41</v>
      </c>
      <c r="V102" s="46">
        <f>SUBTOTAL(9,V103:V104)</f>
        <v>0</v>
      </c>
      <c r="W102" s="46">
        <f>SUBTOTAL(9,W103:W104)</f>
        <v>0</v>
      </c>
      <c r="X102" s="49"/>
      <c r="Y102" s="27"/>
      <c r="Z102" s="27"/>
    </row>
    <row r="103" spans="6:26" s="50" customFormat="1" ht="12" outlineLevel="2">
      <c r="F103" s="20">
        <v>1</v>
      </c>
      <c r="G103" s="21" t="s">
        <v>171</v>
      </c>
      <c r="H103" s="51" t="s">
        <v>177</v>
      </c>
      <c r="I103" s="51"/>
      <c r="J103" s="52" t="s">
        <v>178</v>
      </c>
      <c r="K103" s="21" t="s">
        <v>174</v>
      </c>
      <c r="L103" s="53">
        <v>1</v>
      </c>
      <c r="M103" s="23">
        <v>0</v>
      </c>
      <c r="N103" s="53">
        <f>L103*(1+M103/100)</f>
        <v>1</v>
      </c>
      <c r="O103" s="23">
        <v>0</v>
      </c>
      <c r="P103" s="24">
        <f>N103*O103</f>
        <v>0</v>
      </c>
      <c r="Q103" s="54"/>
      <c r="R103" s="55">
        <f>N103*Q103</f>
        <v>0</v>
      </c>
      <c r="S103" s="54"/>
      <c r="T103" s="55">
        <f>N103*S103</f>
        <v>0</v>
      </c>
      <c r="U103" s="24">
        <v>21</v>
      </c>
      <c r="V103" s="24">
        <f>P103*(U103/100)</f>
        <v>0</v>
      </c>
      <c r="W103" s="24">
        <f>P103+V103</f>
        <v>0</v>
      </c>
      <c r="X103" s="52"/>
      <c r="Y103" s="51" t="s">
        <v>52</v>
      </c>
      <c r="Z103" s="51" t="s">
        <v>179</v>
      </c>
    </row>
    <row r="104" spans="6:26" s="93" customFormat="1" ht="12.75" customHeight="1" outlineLevel="2">
      <c r="F104" s="94"/>
      <c r="G104" s="95"/>
      <c r="H104" s="95"/>
      <c r="I104" s="95"/>
      <c r="J104" s="96"/>
      <c r="K104" s="95"/>
      <c r="L104" s="97"/>
      <c r="M104" s="98"/>
      <c r="N104" s="97"/>
      <c r="O104" s="98"/>
      <c r="P104" s="99"/>
      <c r="Q104" s="100"/>
      <c r="R104" s="98"/>
      <c r="S104" s="98"/>
      <c r="T104" s="98"/>
      <c r="U104" s="101" t="s">
        <v>41</v>
      </c>
      <c r="V104" s="98"/>
      <c r="W104" s="98"/>
      <c r="X104" s="98"/>
      <c r="Y104" s="95"/>
      <c r="Z104" s="95"/>
    </row>
    <row r="105" spans="6:26" s="41" customFormat="1" ht="16.5" customHeight="1" outlineLevel="1">
      <c r="F105" s="42"/>
      <c r="G105" s="6"/>
      <c r="H105" s="43"/>
      <c r="I105" s="43"/>
      <c r="J105" s="43" t="s">
        <v>180</v>
      </c>
      <c r="K105" s="6"/>
      <c r="L105" s="44"/>
      <c r="M105" s="45"/>
      <c r="N105" s="44"/>
      <c r="O105" s="45"/>
      <c r="P105" s="46">
        <f>SUBTOTAL(9,P106:P108)</f>
        <v>0</v>
      </c>
      <c r="Q105" s="47"/>
      <c r="R105" s="48">
        <f>SUBTOTAL(9,R106:R108)</f>
        <v>0</v>
      </c>
      <c r="S105" s="45"/>
      <c r="T105" s="48">
        <f>SUBTOTAL(9,T106:T108)</f>
        <v>0</v>
      </c>
      <c r="U105" s="91" t="s">
        <v>41</v>
      </c>
      <c r="V105" s="46">
        <f>SUBTOTAL(9,V106:V108)</f>
        <v>0</v>
      </c>
      <c r="W105" s="46">
        <f>SUBTOTAL(9,W106:W108)</f>
        <v>0</v>
      </c>
      <c r="X105" s="49"/>
      <c r="Y105" s="27"/>
      <c r="Z105" s="27"/>
    </row>
    <row r="106" spans="6:26" s="50" customFormat="1" ht="12" outlineLevel="2">
      <c r="F106" s="20">
        <v>1</v>
      </c>
      <c r="G106" s="21" t="s">
        <v>171</v>
      </c>
      <c r="H106" s="51" t="s">
        <v>181</v>
      </c>
      <c r="I106" s="51"/>
      <c r="J106" s="52" t="s">
        <v>182</v>
      </c>
      <c r="K106" s="21" t="s">
        <v>174</v>
      </c>
      <c r="L106" s="53">
        <v>1</v>
      </c>
      <c r="M106" s="23">
        <v>0</v>
      </c>
      <c r="N106" s="53">
        <f>L106*(1+M106/100)</f>
        <v>1</v>
      </c>
      <c r="O106" s="23">
        <v>0</v>
      </c>
      <c r="P106" s="24">
        <f>N106*O106</f>
        <v>0</v>
      </c>
      <c r="Q106" s="54"/>
      <c r="R106" s="55">
        <f>N106*Q106</f>
        <v>0</v>
      </c>
      <c r="S106" s="54"/>
      <c r="T106" s="55">
        <f>N106*S106</f>
        <v>0</v>
      </c>
      <c r="U106" s="24">
        <v>21</v>
      </c>
      <c r="V106" s="24">
        <f>P106*(U106/100)</f>
        <v>0</v>
      </c>
      <c r="W106" s="24">
        <f>P106+V106</f>
        <v>0</v>
      </c>
      <c r="X106" s="52"/>
      <c r="Y106" s="51" t="s">
        <v>52</v>
      </c>
      <c r="Z106" s="51" t="s">
        <v>183</v>
      </c>
    </row>
    <row r="107" spans="6:26" s="50" customFormat="1" ht="12" outlineLevel="2">
      <c r="F107" s="20">
        <v>2</v>
      </c>
      <c r="G107" s="21" t="s">
        <v>171</v>
      </c>
      <c r="H107" s="51" t="s">
        <v>184</v>
      </c>
      <c r="I107" s="51"/>
      <c r="J107" s="52" t="s">
        <v>185</v>
      </c>
      <c r="K107" s="21" t="s">
        <v>174</v>
      </c>
      <c r="L107" s="53">
        <v>1</v>
      </c>
      <c r="M107" s="23">
        <v>0</v>
      </c>
      <c r="N107" s="53">
        <f>L107*(1+M107/100)</f>
        <v>1</v>
      </c>
      <c r="O107" s="23">
        <v>0</v>
      </c>
      <c r="P107" s="24">
        <f>N107*O107</f>
        <v>0</v>
      </c>
      <c r="Q107" s="54"/>
      <c r="R107" s="55">
        <f>N107*Q107</f>
        <v>0</v>
      </c>
      <c r="S107" s="54"/>
      <c r="T107" s="55">
        <f>N107*S107</f>
        <v>0</v>
      </c>
      <c r="U107" s="24">
        <v>21</v>
      </c>
      <c r="V107" s="24">
        <f>P107*(U107/100)</f>
        <v>0</v>
      </c>
      <c r="W107" s="24">
        <f>P107+V107</f>
        <v>0</v>
      </c>
      <c r="X107" s="52"/>
      <c r="Y107" s="51" t="s">
        <v>52</v>
      </c>
      <c r="Z107" s="51" t="s">
        <v>183</v>
      </c>
    </row>
    <row r="108" spans="6:26" s="93" customFormat="1" ht="12.75" customHeight="1" outlineLevel="2">
      <c r="F108" s="94"/>
      <c r="G108" s="95"/>
      <c r="H108" s="95"/>
      <c r="I108" s="95"/>
      <c r="J108" s="96"/>
      <c r="K108" s="95"/>
      <c r="L108" s="97"/>
      <c r="M108" s="98"/>
      <c r="N108" s="97"/>
      <c r="O108" s="98"/>
      <c r="P108" s="99"/>
      <c r="Q108" s="100"/>
      <c r="R108" s="98"/>
      <c r="S108" s="98"/>
      <c r="T108" s="98"/>
      <c r="U108" s="101" t="s">
        <v>41</v>
      </c>
      <c r="V108" s="98"/>
      <c r="W108" s="98"/>
      <c r="X108" s="98"/>
      <c r="Y108" s="95"/>
      <c r="Z108" s="95"/>
    </row>
    <row r="109" spans="6:26" s="41" customFormat="1" ht="16.5" customHeight="1" outlineLevel="1">
      <c r="F109" s="42"/>
      <c r="G109" s="6"/>
      <c r="H109" s="43"/>
      <c r="I109" s="43"/>
      <c r="J109" s="43" t="s">
        <v>186</v>
      </c>
      <c r="K109" s="6"/>
      <c r="L109" s="44"/>
      <c r="M109" s="45"/>
      <c r="N109" s="44"/>
      <c r="O109" s="45"/>
      <c r="P109" s="46">
        <f>SUBTOTAL(9,P110:P111)</f>
        <v>0</v>
      </c>
      <c r="Q109" s="47"/>
      <c r="R109" s="48">
        <f>SUBTOTAL(9,R110:R111)</f>
        <v>0</v>
      </c>
      <c r="S109" s="45"/>
      <c r="T109" s="48">
        <f>SUBTOTAL(9,T110:T111)</f>
        <v>0</v>
      </c>
      <c r="U109" s="91" t="s">
        <v>41</v>
      </c>
      <c r="V109" s="46">
        <f>SUBTOTAL(9,V110:V111)</f>
        <v>0</v>
      </c>
      <c r="W109" s="46">
        <f>SUBTOTAL(9,W110:W111)</f>
        <v>0</v>
      </c>
      <c r="X109" s="49"/>
      <c r="Y109" s="27"/>
      <c r="Z109" s="27"/>
    </row>
    <row r="110" spans="6:26" s="50" customFormat="1" ht="12" outlineLevel="2">
      <c r="F110" s="20">
        <v>1</v>
      </c>
      <c r="G110" s="21" t="s">
        <v>171</v>
      </c>
      <c r="H110" s="51" t="s">
        <v>187</v>
      </c>
      <c r="I110" s="51"/>
      <c r="J110" s="52" t="s">
        <v>188</v>
      </c>
      <c r="K110" s="21" t="s">
        <v>174</v>
      </c>
      <c r="L110" s="53">
        <v>1</v>
      </c>
      <c r="M110" s="23">
        <v>0</v>
      </c>
      <c r="N110" s="53">
        <f>L110*(1+M110/100)</f>
        <v>1</v>
      </c>
      <c r="O110" s="23">
        <v>0</v>
      </c>
      <c r="P110" s="24">
        <f>N110*O110</f>
        <v>0</v>
      </c>
      <c r="Q110" s="54"/>
      <c r="R110" s="55">
        <f>N110*Q110</f>
        <v>0</v>
      </c>
      <c r="S110" s="54"/>
      <c r="T110" s="55">
        <f>N110*S110</f>
        <v>0</v>
      </c>
      <c r="U110" s="24">
        <v>21</v>
      </c>
      <c r="V110" s="24">
        <f>P110*(U110/100)</f>
        <v>0</v>
      </c>
      <c r="W110" s="24">
        <f>P110+V110</f>
        <v>0</v>
      </c>
      <c r="X110" s="52"/>
      <c r="Y110" s="51" t="s">
        <v>52</v>
      </c>
      <c r="Z110" s="51" t="s">
        <v>189</v>
      </c>
    </row>
    <row r="111" spans="6:26" s="93" customFormat="1" ht="12.75" customHeight="1" outlineLevel="2">
      <c r="F111" s="94"/>
      <c r="G111" s="95"/>
      <c r="H111" s="95"/>
      <c r="I111" s="95"/>
      <c r="J111" s="96"/>
      <c r="K111" s="95"/>
      <c r="L111" s="97"/>
      <c r="M111" s="98"/>
      <c r="N111" s="97"/>
      <c r="O111" s="98"/>
      <c r="P111" s="99"/>
      <c r="Q111" s="100"/>
      <c r="R111" s="98"/>
      <c r="S111" s="98"/>
      <c r="T111" s="98"/>
      <c r="U111" s="101" t="s">
        <v>41</v>
      </c>
      <c r="V111" s="98"/>
      <c r="W111" s="98"/>
      <c r="X111" s="98"/>
      <c r="Y111" s="95"/>
      <c r="Z111" s="95"/>
    </row>
    <row r="112" spans="6:26" s="41" customFormat="1" ht="16.5" customHeight="1" outlineLevel="1">
      <c r="F112" s="42"/>
      <c r="G112" s="6"/>
      <c r="H112" s="43"/>
      <c r="I112" s="43"/>
      <c r="J112" s="43" t="s">
        <v>190</v>
      </c>
      <c r="K112" s="6"/>
      <c r="L112" s="44"/>
      <c r="M112" s="45"/>
      <c r="N112" s="44"/>
      <c r="O112" s="45"/>
      <c r="P112" s="46">
        <f>SUBTOTAL(9,P113:P114)</f>
        <v>0</v>
      </c>
      <c r="Q112" s="47"/>
      <c r="R112" s="48">
        <f>SUBTOTAL(9,R113:R114)</f>
        <v>0</v>
      </c>
      <c r="S112" s="45"/>
      <c r="T112" s="48">
        <f>SUBTOTAL(9,T113:T114)</f>
        <v>0</v>
      </c>
      <c r="U112" s="91" t="s">
        <v>41</v>
      </c>
      <c r="V112" s="46">
        <f>SUBTOTAL(9,V113:V114)</f>
        <v>0</v>
      </c>
      <c r="W112" s="46">
        <f>SUBTOTAL(9,W113:W114)</f>
        <v>0</v>
      </c>
      <c r="X112" s="49"/>
      <c r="Y112" s="27"/>
      <c r="Z112" s="27"/>
    </row>
    <row r="113" spans="6:26" s="50" customFormat="1" ht="12" outlineLevel="2">
      <c r="F113" s="20">
        <v>1</v>
      </c>
      <c r="G113" s="21" t="s">
        <v>171</v>
      </c>
      <c r="H113" s="51" t="s">
        <v>191</v>
      </c>
      <c r="I113" s="51"/>
      <c r="J113" s="52" t="s">
        <v>192</v>
      </c>
      <c r="K113" s="21" t="s">
        <v>174</v>
      </c>
      <c r="L113" s="53">
        <v>1</v>
      </c>
      <c r="M113" s="23">
        <v>0</v>
      </c>
      <c r="N113" s="53">
        <f>L113*(1+M113/100)</f>
        <v>1</v>
      </c>
      <c r="O113" s="23">
        <v>0</v>
      </c>
      <c r="P113" s="24">
        <f>N113*O113</f>
        <v>0</v>
      </c>
      <c r="Q113" s="54"/>
      <c r="R113" s="55">
        <f>N113*Q113</f>
        <v>0</v>
      </c>
      <c r="S113" s="54"/>
      <c r="T113" s="55">
        <f>N113*S113</f>
        <v>0</v>
      </c>
      <c r="U113" s="24">
        <v>21</v>
      </c>
      <c r="V113" s="24">
        <f>P113*(U113/100)</f>
        <v>0</v>
      </c>
      <c r="W113" s="24">
        <f>P113+V113</f>
        <v>0</v>
      </c>
      <c r="X113" s="52"/>
      <c r="Y113" s="51" t="s">
        <v>52</v>
      </c>
      <c r="Z113" s="51" t="s">
        <v>193</v>
      </c>
    </row>
    <row r="114" spans="6:26" s="93" customFormat="1" ht="12.75" customHeight="1" outlineLevel="2">
      <c r="F114" s="94"/>
      <c r="G114" s="95"/>
      <c r="H114" s="95"/>
      <c r="I114" s="95"/>
      <c r="J114" s="96"/>
      <c r="K114" s="95"/>
      <c r="L114" s="97"/>
      <c r="M114" s="98"/>
      <c r="N114" s="97"/>
      <c r="O114" s="98"/>
      <c r="P114" s="99"/>
      <c r="Q114" s="100"/>
      <c r="R114" s="98"/>
      <c r="S114" s="98"/>
      <c r="T114" s="98"/>
      <c r="U114" s="101" t="s">
        <v>41</v>
      </c>
      <c r="V114" s="98"/>
      <c r="W114" s="98"/>
      <c r="X114" s="98"/>
      <c r="Y114" s="95"/>
      <c r="Z114" s="95"/>
    </row>
    <row r="115" spans="6:26" s="93" customFormat="1" ht="12.75" customHeight="1" outlineLevel="1">
      <c r="F115" s="94"/>
      <c r="G115" s="95"/>
      <c r="H115" s="95"/>
      <c r="I115" s="95"/>
      <c r="J115" s="96"/>
      <c r="K115" s="95"/>
      <c r="L115" s="97"/>
      <c r="M115" s="98"/>
      <c r="N115" s="97"/>
      <c r="O115" s="98"/>
      <c r="P115" s="99"/>
      <c r="Q115" s="100"/>
      <c r="R115" s="98"/>
      <c r="S115" s="98"/>
      <c r="T115" s="98"/>
      <c r="U115" s="101" t="s">
        <v>41</v>
      </c>
      <c r="V115" s="98"/>
      <c r="W115" s="98"/>
      <c r="X115" s="98"/>
      <c r="Y115" s="95"/>
      <c r="Z115" s="95"/>
    </row>
    <row r="116" spans="6:26" s="93" customFormat="1" ht="12.75" customHeight="1">
      <c r="F116" s="94"/>
      <c r="G116" s="95"/>
      <c r="H116" s="95"/>
      <c r="I116" s="95"/>
      <c r="J116" s="96"/>
      <c r="K116" s="95"/>
      <c r="L116" s="97"/>
      <c r="M116" s="98"/>
      <c r="N116" s="97"/>
      <c r="O116" s="98"/>
      <c r="P116" s="99"/>
      <c r="Q116" s="100"/>
      <c r="R116" s="98"/>
      <c r="S116" s="98"/>
      <c r="T116" s="98"/>
      <c r="U116" s="101" t="s">
        <v>41</v>
      </c>
      <c r="V116" s="98"/>
      <c r="W116" s="98"/>
      <c r="X116" s="98"/>
      <c r="Y116" s="95"/>
      <c r="Z116" s="95"/>
    </row>
  </sheetData>
  <phoneticPr fontId="0" type="noConversion"/>
  <pageMargins left="0.39370078740157483" right="0.39370078740157483" top="0.59055118110236227" bottom="0.59055118110236227" header="0.39370078740157483" footer="0.39370078740157483"/>
  <pageSetup paperSize="9" scale="90" fitToHeight="9999" orientation="landscape" horizontalDpi="300" verticalDpi="300" r:id="rId1"/>
  <headerFooter alignWithMargins="0">
    <oddFooter>&amp;L&amp;8www.euroCALC.cz&amp;C&amp;8&amp;P z &amp;N&amp;R&amp;8&amp;D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FE48-20B1-4D6A-B420-CC39F91A9716}">
  <dimension ref="A1:D3"/>
  <sheetViews>
    <sheetView workbookViewId="0"/>
  </sheetViews>
  <sheetFormatPr defaultRowHeight="12.75"/>
  <cols>
    <col min="1" max="1" width="8.7109375" customWidth="1"/>
    <col min="2" max="2" width="40.7109375" customWidth="1"/>
    <col min="3" max="3" width="10.7109375" customWidth="1"/>
    <col min="4" max="4" width="40.7109375" customWidth="1"/>
  </cols>
  <sheetData>
    <row r="1" spans="1:4">
      <c r="A1" s="116" t="s">
        <v>194</v>
      </c>
      <c r="B1" s="116" t="s">
        <v>195</v>
      </c>
      <c r="C1" s="116" t="s">
        <v>196</v>
      </c>
      <c r="D1" s="116" t="s">
        <v>10</v>
      </c>
    </row>
    <row r="2" spans="1:4" ht="12.75" customHeight="1">
      <c r="A2" s="84"/>
      <c r="B2" s="86" t="s">
        <v>142</v>
      </c>
      <c r="C2" s="87"/>
      <c r="D2" s="85"/>
    </row>
    <row r="3" spans="1:4" ht="12.75" customHeight="1">
      <c r="A3" s="84"/>
      <c r="B3" s="86" t="s">
        <v>137</v>
      </c>
      <c r="C3" s="87"/>
      <c r="D3" s="85"/>
    </row>
  </sheetData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X</cp:lastModifiedBy>
  <cp:revision/>
  <dcterms:created xsi:type="dcterms:W3CDTF">2007-10-16T11:08:58Z</dcterms:created>
  <dcterms:modified xsi:type="dcterms:W3CDTF">2026-03-16T08:39:16Z</dcterms:modified>
  <cp:category/>
  <cp:contentStatus/>
</cp:coreProperties>
</file>