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xr:revisionPtr revIDLastSave="0" documentId="13_ncr:1_{A4A068ED-4296-4F73-BF9C-A9F5FA5E98D5}" xr6:coauthVersionLast="47" xr6:coauthVersionMax="47" xr10:uidLastSave="{00000000-0000-0000-0000-000000000000}"/>
  <bookViews>
    <workbookView xWindow="-76910" yWindow="-10820" windowWidth="38620" windowHeight="21820" xr2:uid="{00000000-000D-0000-FFFF-FFFF00000000}"/>
  </bookViews>
  <sheets>
    <sheet name="Rekapitulace stavby" sheetId="1" r:id="rId1"/>
    <sheet name="DEM_KD - Demolice objektu..." sheetId="2" r:id="rId2"/>
  </sheets>
  <definedNames>
    <definedName name="_xlnm._FilterDatabase" localSheetId="1" hidden="1">'DEM_KD - Demolice objektu...'!$C$88:$K$225</definedName>
    <definedName name="_xlnm.Print_Titles" localSheetId="1">'DEM_KD - Demolice objektu...'!$88:$88</definedName>
    <definedName name="_xlnm.Print_Titles" localSheetId="0">'Rekapitulace stavby'!$52:$52</definedName>
    <definedName name="_xlnm.Print_Area" localSheetId="1">'DEM_KD - Demolice objektu...'!$C$4:$J$37,'DEM_KD - Demolice objektu...'!$C$43:$J$72,'DEM_KD - Demolice objektu...'!$C$78:$K$225</definedName>
    <definedName name="_xlnm.Print_Area" localSheetId="0">'Rekapitulace stavby'!$D$4:$AO$36,'Rekapitulace stavby'!$C$42:$AQ$56</definedName>
  </definedNames>
  <calcPr calcId="191029"/>
</workbook>
</file>

<file path=xl/calcChain.xml><?xml version="1.0" encoding="utf-8"?>
<calcChain xmlns="http://schemas.openxmlformats.org/spreadsheetml/2006/main">
  <c r="J35" i="2" l="1"/>
  <c r="J34" i="2"/>
  <c r="AY55" i="1"/>
  <c r="J33" i="2"/>
  <c r="AX55" i="1"/>
  <c r="BI224" i="2"/>
  <c r="BH224" i="2"/>
  <c r="BG224" i="2"/>
  <c r="BF224" i="2"/>
  <c r="T224" i="2"/>
  <c r="T223" i="2"/>
  <c r="R224" i="2"/>
  <c r="R223" i="2"/>
  <c r="P224" i="2"/>
  <c r="P223" i="2"/>
  <c r="BI220" i="2"/>
  <c r="BH220" i="2"/>
  <c r="BG220" i="2"/>
  <c r="BF220" i="2"/>
  <c r="T220" i="2"/>
  <c r="T219" i="2"/>
  <c r="R220" i="2"/>
  <c r="R219" i="2" s="1"/>
  <c r="P220" i="2"/>
  <c r="P219" i="2"/>
  <c r="BI217" i="2"/>
  <c r="BH217" i="2"/>
  <c r="BG217" i="2"/>
  <c r="BF217" i="2"/>
  <c r="T217" i="2"/>
  <c r="T216" i="2"/>
  <c r="R217" i="2"/>
  <c r="R216" i="2" s="1"/>
  <c r="P217" i="2"/>
  <c r="P216" i="2"/>
  <c r="BI214" i="2"/>
  <c r="BH214" i="2"/>
  <c r="BG214" i="2"/>
  <c r="BF214" i="2"/>
  <c r="T214" i="2"/>
  <c r="R214" i="2"/>
  <c r="P214" i="2"/>
  <c r="BI211" i="2"/>
  <c r="BH211" i="2"/>
  <c r="BG211" i="2"/>
  <c r="BF211" i="2"/>
  <c r="T211" i="2"/>
  <c r="R211" i="2"/>
  <c r="P211" i="2"/>
  <c r="BI208" i="2"/>
  <c r="BH208" i="2"/>
  <c r="BG208" i="2"/>
  <c r="BF208" i="2"/>
  <c r="T208" i="2"/>
  <c r="R208" i="2"/>
  <c r="P208" i="2"/>
  <c r="BI206" i="2"/>
  <c r="BH206" i="2"/>
  <c r="BG206" i="2"/>
  <c r="BF206" i="2"/>
  <c r="T206" i="2"/>
  <c r="R206" i="2"/>
  <c r="P206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6" i="2"/>
  <c r="BH196" i="2"/>
  <c r="BG196" i="2"/>
  <c r="BF196" i="2"/>
  <c r="T196" i="2"/>
  <c r="R196" i="2"/>
  <c r="P196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8" i="2"/>
  <c r="BH188" i="2"/>
  <c r="BG188" i="2"/>
  <c r="BF188" i="2"/>
  <c r="T188" i="2"/>
  <c r="R188" i="2"/>
  <c r="P188" i="2"/>
  <c r="BI183" i="2"/>
  <c r="BH183" i="2"/>
  <c r="BG183" i="2"/>
  <c r="BF183" i="2"/>
  <c r="T183" i="2"/>
  <c r="T182" i="2"/>
  <c r="R183" i="2"/>
  <c r="R182" i="2"/>
  <c r="P183" i="2"/>
  <c r="P182" i="2"/>
  <c r="BI180" i="2"/>
  <c r="BH180" i="2"/>
  <c r="BG180" i="2"/>
  <c r="BF180" i="2"/>
  <c r="T180" i="2"/>
  <c r="R180" i="2"/>
  <c r="P180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T168" i="2"/>
  <c r="R169" i="2"/>
  <c r="R168" i="2"/>
  <c r="P169" i="2"/>
  <c r="P168" i="2"/>
  <c r="BI165" i="2"/>
  <c r="BH165" i="2"/>
  <c r="BG165" i="2"/>
  <c r="BF165" i="2"/>
  <c r="T165" i="2"/>
  <c r="T164" i="2"/>
  <c r="R165" i="2"/>
  <c r="R164" i="2"/>
  <c r="P165" i="2"/>
  <c r="P164" i="2"/>
  <c r="BI161" i="2"/>
  <c r="BH161" i="2"/>
  <c r="BG161" i="2"/>
  <c r="BF161" i="2"/>
  <c r="T161" i="2"/>
  <c r="R161" i="2"/>
  <c r="P161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29" i="2"/>
  <c r="BH129" i="2"/>
  <c r="BG129" i="2"/>
  <c r="BF129" i="2"/>
  <c r="T129" i="2"/>
  <c r="R129" i="2"/>
  <c r="P129" i="2"/>
  <c r="BI127" i="2"/>
  <c r="BH127" i="2"/>
  <c r="BG127" i="2"/>
  <c r="BF127" i="2"/>
  <c r="T127" i="2"/>
  <c r="R127" i="2"/>
  <c r="P127" i="2"/>
  <c r="BI122" i="2"/>
  <c r="BH122" i="2"/>
  <c r="BG122" i="2"/>
  <c r="BF122" i="2"/>
  <c r="T122" i="2"/>
  <c r="R122" i="2"/>
  <c r="P122" i="2"/>
  <c r="BI120" i="2"/>
  <c r="BH120" i="2"/>
  <c r="BG120" i="2"/>
  <c r="BF120" i="2"/>
  <c r="T120" i="2"/>
  <c r="R120" i="2"/>
  <c r="P120" i="2"/>
  <c r="BI115" i="2"/>
  <c r="BH115" i="2"/>
  <c r="BG115" i="2"/>
  <c r="BF115" i="2"/>
  <c r="T115" i="2"/>
  <c r="R115" i="2"/>
  <c r="P115" i="2"/>
  <c r="BI113" i="2"/>
  <c r="BH113" i="2"/>
  <c r="BG113" i="2"/>
  <c r="BF113" i="2"/>
  <c r="T113" i="2"/>
  <c r="R113" i="2"/>
  <c r="P113" i="2"/>
  <c r="BI110" i="2"/>
  <c r="BH110" i="2"/>
  <c r="BG110" i="2"/>
  <c r="BF110" i="2"/>
  <c r="T110" i="2"/>
  <c r="R110" i="2"/>
  <c r="P110" i="2"/>
  <c r="BI108" i="2"/>
  <c r="BH108" i="2"/>
  <c r="BG108" i="2"/>
  <c r="BF108" i="2"/>
  <c r="T108" i="2"/>
  <c r="R108" i="2"/>
  <c r="P108" i="2"/>
  <c r="BI106" i="2"/>
  <c r="BH106" i="2"/>
  <c r="BG106" i="2"/>
  <c r="BF106" i="2"/>
  <c r="T106" i="2"/>
  <c r="R106" i="2"/>
  <c r="P106" i="2"/>
  <c r="BI103" i="2"/>
  <c r="BH103" i="2"/>
  <c r="BG103" i="2"/>
  <c r="BF103" i="2"/>
  <c r="T103" i="2"/>
  <c r="R103" i="2"/>
  <c r="P103" i="2"/>
  <c r="BI100" i="2"/>
  <c r="BH100" i="2"/>
  <c r="BG100" i="2"/>
  <c r="BF100" i="2"/>
  <c r="T100" i="2"/>
  <c r="R100" i="2"/>
  <c r="P100" i="2"/>
  <c r="BI98" i="2"/>
  <c r="BH98" i="2"/>
  <c r="BG98" i="2"/>
  <c r="BF98" i="2"/>
  <c r="T98" i="2"/>
  <c r="R98" i="2"/>
  <c r="P98" i="2"/>
  <c r="BI94" i="2"/>
  <c r="BH94" i="2"/>
  <c r="BG94" i="2"/>
  <c r="F33" i="2" s="1"/>
  <c r="BF94" i="2"/>
  <c r="T94" i="2"/>
  <c r="R94" i="2"/>
  <c r="P94" i="2"/>
  <c r="BI92" i="2"/>
  <c r="BH92" i="2"/>
  <c r="BG92" i="2"/>
  <c r="BF92" i="2"/>
  <c r="T92" i="2"/>
  <c r="R92" i="2"/>
  <c r="P92" i="2"/>
  <c r="J85" i="2"/>
  <c r="F85" i="2"/>
  <c r="F83" i="2"/>
  <c r="E81" i="2"/>
  <c r="J50" i="2"/>
  <c r="F50" i="2"/>
  <c r="F48" i="2"/>
  <c r="E46" i="2"/>
  <c r="J22" i="2"/>
  <c r="E22" i="2"/>
  <c r="J86" i="2"/>
  <c r="J21" i="2"/>
  <c r="J16" i="2"/>
  <c r="E16" i="2"/>
  <c r="F51" i="2"/>
  <c r="J15" i="2"/>
  <c r="J10" i="2"/>
  <c r="J83" i="2"/>
  <c r="L50" i="1"/>
  <c r="AM50" i="1"/>
  <c r="AM49" i="1"/>
  <c r="L49" i="1"/>
  <c r="AM47" i="1"/>
  <c r="L47" i="1"/>
  <c r="L45" i="1"/>
  <c r="L44" i="1"/>
  <c r="BK156" i="2"/>
  <c r="J141" i="2"/>
  <c r="J156" i="2"/>
  <c r="BK199" i="2"/>
  <c r="J108" i="2"/>
  <c r="J180" i="2"/>
  <c r="BK180" i="2"/>
  <c r="J153" i="2"/>
  <c r="J224" i="2"/>
  <c r="J106" i="2"/>
  <c r="J135" i="2"/>
  <c r="BK92" i="2"/>
  <c r="J161" i="2"/>
  <c r="BK115" i="2"/>
  <c r="J169" i="2"/>
  <c r="J172" i="2"/>
  <c r="BK137" i="2"/>
  <c r="J120" i="2"/>
  <c r="BK110" i="2"/>
  <c r="J94" i="2"/>
  <c r="J204" i="2"/>
  <c r="BK98" i="2"/>
  <c r="J137" i="2"/>
  <c r="BK165" i="2"/>
  <c r="J143" i="2"/>
  <c r="J214" i="2"/>
  <c r="BK141" i="2"/>
  <c r="BK201" i="2"/>
  <c r="J220" i="2"/>
  <c r="BK139" i="2"/>
  <c r="BK217" i="2"/>
  <c r="BK208" i="2"/>
  <c r="J211" i="2"/>
  <c r="J92" i="2"/>
  <c r="J98" i="2"/>
  <c r="J139" i="2"/>
  <c r="BK175" i="2"/>
  <c r="J129" i="2"/>
  <c r="BK120" i="2"/>
  <c r="J127" i="2"/>
  <c r="J149" i="2"/>
  <c r="J196" i="2"/>
  <c r="BK153" i="2"/>
  <c r="BK177" i="2"/>
  <c r="BK106" i="2"/>
  <c r="BK143" i="2"/>
  <c r="J133" i="2"/>
  <c r="BK193" i="2"/>
  <c r="BK204" i="2"/>
  <c r="BK94" i="2"/>
  <c r="J165" i="2"/>
  <c r="BK196" i="2"/>
  <c r="BK103" i="2"/>
  <c r="J190" i="2"/>
  <c r="BK108" i="2"/>
  <c r="J113" i="2"/>
  <c r="J183" i="2"/>
  <c r="J217" i="2"/>
  <c r="BK224" i="2"/>
  <c r="BK135" i="2"/>
  <c r="J147" i="2"/>
  <c r="BK169" i="2"/>
  <c r="J110" i="2"/>
  <c r="BK214" i="2"/>
  <c r="J115" i="2"/>
  <c r="BK188" i="2"/>
  <c r="BK183" i="2"/>
  <c r="J100" i="2"/>
  <c r="J199" i="2"/>
  <c r="BK149" i="2"/>
  <c r="BK206" i="2"/>
  <c r="BK147" i="2"/>
  <c r="J122" i="2"/>
  <c r="J188" i="2"/>
  <c r="BK100" i="2"/>
  <c r="BK220" i="2"/>
  <c r="J175" i="2"/>
  <c r="J208" i="2"/>
  <c r="J206" i="2"/>
  <c r="BK122" i="2"/>
  <c r="J193" i="2"/>
  <c r="J201" i="2"/>
  <c r="BK190" i="2"/>
  <c r="BK172" i="2"/>
  <c r="BK127" i="2"/>
  <c r="BK113" i="2"/>
  <c r="BK129" i="2"/>
  <c r="AS54" i="1"/>
  <c r="BK211" i="2"/>
  <c r="J177" i="2"/>
  <c r="J103" i="2"/>
  <c r="BK133" i="2"/>
  <c r="BK161" i="2"/>
  <c r="P132" i="2" l="1"/>
  <c r="BK132" i="2"/>
  <c r="J132" i="2"/>
  <c r="J59" i="2"/>
  <c r="R187" i="2"/>
  <c r="R91" i="2"/>
  <c r="BK171" i="2"/>
  <c r="J171" i="2"/>
  <c r="J63" i="2"/>
  <c r="T91" i="2"/>
  <c r="R97" i="2"/>
  <c r="T192" i="2"/>
  <c r="P91" i="2"/>
  <c r="T171" i="2"/>
  <c r="T167" i="2"/>
  <c r="T187" i="2"/>
  <c r="BK97" i="2"/>
  <c r="J97" i="2" s="1"/>
  <c r="J58" i="2" s="1"/>
  <c r="BK192" i="2"/>
  <c r="J192" i="2"/>
  <c r="J67" i="2"/>
  <c r="P97" i="2"/>
  <c r="R171" i="2"/>
  <c r="R167" i="2"/>
  <c r="P210" i="2"/>
  <c r="BK91" i="2"/>
  <c r="R192" i="2"/>
  <c r="T132" i="2"/>
  <c r="BK187" i="2"/>
  <c r="J187" i="2"/>
  <c r="J66" i="2"/>
  <c r="BK210" i="2"/>
  <c r="J210" i="2" s="1"/>
  <c r="J68" i="2" s="1"/>
  <c r="R132" i="2"/>
  <c r="P171" i="2"/>
  <c r="P167" i="2"/>
  <c r="P187" i="2"/>
  <c r="T210" i="2"/>
  <c r="T97" i="2"/>
  <c r="P192" i="2"/>
  <c r="P186" i="2" s="1"/>
  <c r="R210" i="2"/>
  <c r="BK164" i="2"/>
  <c r="J164" i="2"/>
  <c r="J60" i="2"/>
  <c r="BK223" i="2"/>
  <c r="J223" i="2"/>
  <c r="J71" i="2" s="1"/>
  <c r="BK168" i="2"/>
  <c r="BK167" i="2"/>
  <c r="J167" i="2"/>
  <c r="J61" i="2"/>
  <c r="BK219" i="2"/>
  <c r="J219" i="2"/>
  <c r="J70" i="2"/>
  <c r="BK182" i="2"/>
  <c r="J182" i="2"/>
  <c r="J64" i="2"/>
  <c r="BK216" i="2"/>
  <c r="J216" i="2"/>
  <c r="J69" i="2"/>
  <c r="BE127" i="2"/>
  <c r="BE161" i="2"/>
  <c r="BE175" i="2"/>
  <c r="BE177" i="2"/>
  <c r="BE193" i="2"/>
  <c r="BE201" i="2"/>
  <c r="BE214" i="2"/>
  <c r="BE217" i="2"/>
  <c r="BE224" i="2"/>
  <c r="BE113" i="2"/>
  <c r="BE135" i="2"/>
  <c r="J51" i="2"/>
  <c r="F86" i="2"/>
  <c r="BE106" i="2"/>
  <c r="BE115" i="2"/>
  <c r="BE153" i="2"/>
  <c r="BE183" i="2"/>
  <c r="BE98" i="2"/>
  <c r="BE147" i="2"/>
  <c r="BE188" i="2"/>
  <c r="BE196" i="2"/>
  <c r="BE204" i="2"/>
  <c r="BE206" i="2"/>
  <c r="BE208" i="2"/>
  <c r="BE211" i="2"/>
  <c r="BE220" i="2"/>
  <c r="BE156" i="2"/>
  <c r="BE180" i="2"/>
  <c r="BE92" i="2"/>
  <c r="BE122" i="2"/>
  <c r="BE139" i="2"/>
  <c r="BE149" i="2"/>
  <c r="BE169" i="2"/>
  <c r="J48" i="2"/>
  <c r="BE103" i="2"/>
  <c r="BE120" i="2"/>
  <c r="BE143" i="2"/>
  <c r="BE100" i="2"/>
  <c r="BE108" i="2"/>
  <c r="BE133" i="2"/>
  <c r="BE129" i="2"/>
  <c r="BE141" i="2"/>
  <c r="BE165" i="2"/>
  <c r="BE94" i="2"/>
  <c r="BE172" i="2"/>
  <c r="BE190" i="2"/>
  <c r="BE199" i="2"/>
  <c r="BE110" i="2"/>
  <c r="BE137" i="2"/>
  <c r="BB55" i="1"/>
  <c r="BB54" i="1" s="1"/>
  <c r="W31" i="1" s="1"/>
  <c r="F35" i="2"/>
  <c r="BD55" i="1"/>
  <c r="BD54" i="1"/>
  <c r="W33" i="1" s="1"/>
  <c r="J32" i="2"/>
  <c r="AW55" i="1" s="1"/>
  <c r="F34" i="2"/>
  <c r="BC55" i="1"/>
  <c r="BC54" i="1"/>
  <c r="W32" i="1"/>
  <c r="F32" i="2"/>
  <c r="BA55" i="1"/>
  <c r="BA54" i="1"/>
  <c r="W30" i="1"/>
  <c r="P90" i="2" l="1"/>
  <c r="P89" i="2" s="1"/>
  <c r="AU55" i="1" s="1"/>
  <c r="AU54" i="1" s="1"/>
  <c r="R186" i="2"/>
  <c r="T186" i="2"/>
  <c r="T90" i="2"/>
  <c r="T89" i="2"/>
  <c r="BK90" i="2"/>
  <c r="J90" i="2"/>
  <c r="J56" i="2"/>
  <c r="R90" i="2"/>
  <c r="R89" i="2"/>
  <c r="J91" i="2"/>
  <c r="J57" i="2"/>
  <c r="BK186" i="2"/>
  <c r="J186" i="2" s="1"/>
  <c r="J65" i="2" s="1"/>
  <c r="J168" i="2"/>
  <c r="J62" i="2"/>
  <c r="AY54" i="1"/>
  <c r="J31" i="2"/>
  <c r="AV55" i="1" s="1"/>
  <c r="AT55" i="1" s="1"/>
  <c r="F31" i="2"/>
  <c r="AZ55" i="1"/>
  <c r="AZ54" i="1"/>
  <c r="W29" i="1"/>
  <c r="AX54" i="1"/>
  <c r="AW54" i="1"/>
  <c r="AK30" i="1"/>
  <c r="BK89" i="2" l="1"/>
  <c r="J89" i="2" s="1"/>
  <c r="J55" i="2" s="1"/>
  <c r="AV54" i="1"/>
  <c r="AK29" i="1"/>
  <c r="J28" i="2" l="1"/>
  <c r="AG55" i="1"/>
  <c r="AG54" i="1"/>
  <c r="AK26" i="1"/>
  <c r="AT54" i="1"/>
  <c r="AN54" i="1"/>
  <c r="J37" i="2" l="1"/>
  <c r="AN55" i="1"/>
  <c r="AK35" i="1"/>
</calcChain>
</file>

<file path=xl/sharedStrings.xml><?xml version="1.0" encoding="utf-8"?>
<sst xmlns="http://schemas.openxmlformats.org/spreadsheetml/2006/main" count="1439" uniqueCount="412">
  <si>
    <t>Export Komplet</t>
  </si>
  <si>
    <t>VZ</t>
  </si>
  <si>
    <t>2.0</t>
  </si>
  <si>
    <t>ZAMOK</t>
  </si>
  <si>
    <t>False</t>
  </si>
  <si>
    <t>{69e2d9e1-5e27-4624-9071-96ec239835cd}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</si>
  <si>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</si>
  <si>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</si>
  <si>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</si>
  <si>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</si>
  <si>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</si>
  <si>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</si>
  <si>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</si>
  <si>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</si>
  <si>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DEM_KD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</si>
  <si>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</si>
  <si>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</si>
  <si>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Demolice objektu - kulturní dům Kokořín</t>
  </si>
  <si>
    <t>KSO:</t>
  </si>
  <si>
    <t>801 43 19</t>
  </si>
  <si>
    <t>CC-CZ:</t>
  </si>
  <si>
    <t>12614</t>
  </si>
  <si>
    <t>Místo:</t>
  </si>
  <si>
    <t>Kokořín</t>
  </si>
  <si>
    <t>Datum:</t>
  </si>
  <si>
    <t>7. 4. 2025</t>
  </si>
  <si>
    <t>Zadavatel:</t>
  </si>
  <si>
    <t>IČ:</t>
  </si>
  <si>
    <t/>
  </si>
  <si>
    <t>Obecní úřad Kokořín</t>
  </si>
  <si>
    <t>DIČ:</t>
  </si>
  <si>
    <t>Účastník:</t>
  </si>
  <si>
    <t>Vyplň údaj</t>
  </si>
  <si>
    <t>Projektant:</t>
  </si>
  <si>
    <t>DENTIO s.r.o.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</si>
  <si>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</si>
  <si>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</si>
  <si>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</si>
  <si>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</si>
  <si>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</si>
  <si>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</si>
  <si>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</si>
  <si>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</si>
  <si>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</si>
  <si>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</si>
  <si>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</si>
  <si>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</si>
  <si>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</si>
  <si>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</si>
  <si>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</si>
  <si>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</si>
  <si>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</si>
  <si>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</si>
  <si>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</si>
  <si>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</si>
  <si>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</si>
  <si>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</si>
  <si>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</si>
  <si>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</si>
  <si>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</si>
  <si>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</si>
  <si>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</si>
  <si>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</si>
  <si>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</si>
  <si>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</si>
  <si>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</si>
  <si>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</si>
  <si>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</si>
  <si>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</si>
  <si>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</si>
  <si>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</si>
  <si>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</si>
  <si>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</si>
  <si>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</si>
  <si>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</si>
  <si>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</si>
  <si>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</si>
  <si>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</si>
  <si>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</si>
  <si>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</si>
  <si>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</si>
  <si>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</si>
  <si>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</si>
  <si>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</si>
  <si>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</si>
  <si>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</si>
  <si>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</si>
  <si>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</si>
  <si>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2 - Zakládání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</si>
  <si>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</si>
  <si>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</si>
  <si>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</si>
  <si>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</si>
  <si>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762 - Konstrukce tesařské</t>
  </si>
  <si>
    <t xml:space="preserve">    765 - Krytina skládaná</t>
  </si>
  <si>
    <t>HZS - Hodinové zúčtovací sazby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</si>
  <si>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</si>
  <si>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</si>
  <si>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</si>
  <si>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</si>
  <si>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</si>
  <si>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</si>
  <si>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</si>
  <si>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</si>
  <si>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</si>
  <si>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</si>
  <si>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</si>
  <si>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</si>
  <si>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</si>
  <si>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</si>
  <si>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</si>
  <si>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</si>
  <si>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</si>
  <si>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</si>
  <si>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</si>
  <si>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</si>
  <si>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</si>
  <si>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</si>
  <si>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</si>
  <si>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</si>
  <si>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K</t>
  </si>
  <si>
    <t>271532213</t>
  </si>
  <si>
    <t>Podsyp pod základové konstrukce se zhutněním a urovnáním povrchu z kameniva hrubého, frakce 8 - 16 mm</t>
  </si>
  <si>
    <t>m3</t>
  </si>
  <si>
    <t>CS ÚRS 2025 01</t>
  </si>
  <si>
    <t>4</t>
  </si>
  <si>
    <t>-297543086</t>
  </si>
  <si>
    <t>Online PSC</t>
  </si>
  <si>
    <t>https://podminky.urs.cz/item/CS_URS_2025_01/271532213</t>
  </si>
  <si>
    <t>274313711</t>
  </si>
  <si>
    <t>Základy z betonu prostého pasy betonu kamenem neprokládaného tř. C 20/25</t>
  </si>
  <si>
    <t>1435702718</t>
  </si>
  <si>
    <t>https://podminky.urs.cz/item/CS_URS_2025_01/274313711</t>
  </si>
  <si>
    <t>VV</t>
  </si>
  <si>
    <t>2,6*(3,2*2,7+4,4*3,6+2,9*4,4+4,8*0,9)" zabetonování suterénních prostor</t>
  </si>
  <si>
    <t>9</t>
  </si>
  <si>
    <t>Ostatní konstrukce a práce, bourání</t>
  </si>
  <si>
    <t>3</t>
  </si>
  <si>
    <t>941221312</t>
  </si>
  <si>
    <t>Odborná prohlídka lešení řadového rámového těžkého pracovního s podlahami s provozním zatížením tř. 4 do 300 kg/m2 šířky tř. SW09 od 0,9 do 1,2 m výšky do 25 m, celkové plochy do 500 m2 zakrytého sítí</t>
  </si>
  <si>
    <t>kus</t>
  </si>
  <si>
    <t>106373455</t>
  </si>
  <si>
    <t>https://podminky.urs.cz/item/CS_URS_2025_01/941221312</t>
  </si>
  <si>
    <t>941311111</t>
  </si>
  <si>
    <t>Lešení řadové modulové lehké pracovní s podlahami s provozním zatížením tř. 3 do 200 kg/m2 šířky tř. SW06 od 0,6 do 0,9 m výšky do 10 m montáž</t>
  </si>
  <si>
    <t>m2</t>
  </si>
  <si>
    <t>1299672350</t>
  </si>
  <si>
    <t>https://podminky.urs.cz/item/CS_URS_2025_01/941311111</t>
  </si>
  <si>
    <t>(10,7+23)*2*6</t>
  </si>
  <si>
    <t>5</t>
  </si>
  <si>
    <t>941311211</t>
  </si>
  <si>
    <t>Lešení řadové modulové lehké pracovní s podlahami s provozním zatížením tř. 3 do 200 kg/m2 šířky tř. SW06 od 0,6 do 0,9 m výšky do 10 m příplatek k ceně za každý den použití</t>
  </si>
  <si>
    <t>-130548093</t>
  </si>
  <si>
    <t>https://podminky.urs.cz/item/CS_URS_2025_01/941311211</t>
  </si>
  <si>
    <t>404,4*60 'Přepočtené koeficientem množství</t>
  </si>
  <si>
    <t>6</t>
  </si>
  <si>
    <t>941311811</t>
  </si>
  <si>
    <t>Lešení řadové modulové lehké pracovní s podlahami s provozním zatížením tř. 3 do 200 kg/m2 šířky tř. SW06 od 0,6 do 0,9 m výšky do 10 m demontáž</t>
  </si>
  <si>
    <t>-1363069599</t>
  </si>
  <si>
    <t>https://podminky.urs.cz/item/CS_URS_2025_01/941311811</t>
  </si>
  <si>
    <t>7</t>
  </si>
  <si>
    <t>944511111</t>
  </si>
  <si>
    <t>Síť ochranná zavěšená na konstrukci lešení z textilie z umělých vláken montáž</t>
  </si>
  <si>
    <t>-618654874</t>
  </si>
  <si>
    <t>https://podminky.urs.cz/item/CS_URS_2025_01/944511111</t>
  </si>
  <si>
    <t>8</t>
  </si>
  <si>
    <t>944511211</t>
  </si>
  <si>
    <t>Síť ochranná zavěšená na konstrukci lešení z textilie z umělých vláken příplatek k ceně za každý den použití</t>
  </si>
  <si>
    <t>1386119221</t>
  </si>
  <si>
    <t>https://podminky.urs.cz/item/CS_URS_2025_01/944511211</t>
  </si>
  <si>
    <t>944511811</t>
  </si>
  <si>
    <t>Síť ochranná zavěšená na konstrukci lešení z textilie z umělých vláken demontáž</t>
  </si>
  <si>
    <t>2089903694</t>
  </si>
  <si>
    <t>https://podminky.urs.cz/item/CS_URS_2025_01/944511811</t>
  </si>
  <si>
    <t>10</t>
  </si>
  <si>
    <t>961021311</t>
  </si>
  <si>
    <t>Bourání základů ze zdiva kamenného na jakoukoli maltu</t>
  </si>
  <si>
    <t>-13542362</t>
  </si>
  <si>
    <t>https://podminky.urs.cz/item/CS_URS_2025_01/961021311</t>
  </si>
  <si>
    <t>1*1,2*(12+23+9)+0,8*1,2*(12+23+9)+0,5*0,8*(3,3+5+2*2+6+3,6+3,5)" budova</t>
  </si>
  <si>
    <t>0,8*1,2*(2*5,1+6,5)+0,4*0,6*(2,5+1,5)</t>
  </si>
  <si>
    <t>Součet</t>
  </si>
  <si>
    <t>11</t>
  </si>
  <si>
    <t>962032641</t>
  </si>
  <si>
    <t>Bourání zdiva nadzákladového komínového z cihel pálených, šamotových nebo vápenopískových, na maltu cementovou</t>
  </si>
  <si>
    <t>1481959133</t>
  </si>
  <si>
    <t>https://podminky.urs.cz/item/CS_URS_2025_01/962032641</t>
  </si>
  <si>
    <t>981011416</t>
  </si>
  <si>
    <t>Demolice budov postupným rozebíráním z cihel, kamene, tvárnic na maltu cementovou nebo z betonu prostého s podílem konstrukcí přes 30 do 35 %</t>
  </si>
  <si>
    <t>872953980</t>
  </si>
  <si>
    <t>https://podminky.urs.cz/item/CS_URS_2025_01/981011416</t>
  </si>
  <si>
    <t>23*(5,8+6,25)/2*11,5" vlastní budova</t>
  </si>
  <si>
    <t>6,4*5,1*3,8" přístavba</t>
  </si>
  <si>
    <t>13</t>
  </si>
  <si>
    <t>993111111</t>
  </si>
  <si>
    <t>Dovoz a odvoz lešení včetně naložení a složení řadového, na vzdálenost do 10 km</t>
  </si>
  <si>
    <t>591010890</t>
  </si>
  <si>
    <t>https://podminky.urs.cz/item/CS_URS_2025_01/993111111</t>
  </si>
  <si>
    <t>14</t>
  </si>
  <si>
    <t>993111119</t>
  </si>
  <si>
    <t>Dovoz a odvoz lešení včetně naložení a složení řadového, na vzdálenost Příplatek k ceně za každých dalších i započatých 10 km přes 10 km</t>
  </si>
  <si>
    <t>-1198027412</t>
  </si>
  <si>
    <t>https://podminky.urs.cz/item/CS_URS_2025_01/993111119</t>
  </si>
  <si>
    <t>404,4*3 'Přepočtené koeficientem množství</t>
  </si>
  <si>
    <t>997</t>
  </si>
  <si>
    <t>Doprava suti a vybouraných hmot</t>
  </si>
  <si>
    <t>15</t>
  </si>
  <si>
    <t>997002611</t>
  </si>
  <si>
    <t>Nakládání suti a vybouraných hmot na dopravní prostředek pro vodorovné přemístění</t>
  </si>
  <si>
    <t>t</t>
  </si>
  <si>
    <t>1515130429</t>
  </si>
  <si>
    <t>https://podminky.urs.cz/item/CS_URS_2025_01/997002611</t>
  </si>
  <si>
    <t>16</t>
  </si>
  <si>
    <t>997006004</t>
  </si>
  <si>
    <t>Úprava stavebního odpadu pytlování nebezpečného odpadu s obsahem azbestu ze šablon</t>
  </si>
  <si>
    <t>-1556471345</t>
  </si>
  <si>
    <t>https://podminky.urs.cz/item/CS_URS_2025_01/997006004</t>
  </si>
  <si>
    <t>17</t>
  </si>
  <si>
    <t>997006002</t>
  </si>
  <si>
    <t>Úprava stavebního odpadu třídění strojové</t>
  </si>
  <si>
    <t>-1150746867</t>
  </si>
  <si>
    <t>https://podminky.urs.cz/item/CS_URS_2025_01/997006002</t>
  </si>
  <si>
    <t>18</t>
  </si>
  <si>
    <t>997006014</t>
  </si>
  <si>
    <t>Úprava stavebního odpadu pytlování nebezpečného odpadu s obsahem azbestu z vlnitých tabulí</t>
  </si>
  <si>
    <t>1533024315</t>
  </si>
  <si>
    <t>https://podminky.urs.cz/item/CS_URS_2025_01/997006014</t>
  </si>
  <si>
    <t>19</t>
  </si>
  <si>
    <t>997006512</t>
  </si>
  <si>
    <t>Vodorovná doprava suti na skládku s naložením na dopravní prostředek a složením přes 100 m do 1 km</t>
  </si>
  <si>
    <t>1427203816</t>
  </si>
  <si>
    <t>https://podminky.urs.cz/item/CS_URS_2025_01/997006512</t>
  </si>
  <si>
    <t>20</t>
  </si>
  <si>
    <t>997006519</t>
  </si>
  <si>
    <t>Vodorovná doprava suti na skládku Příplatek k ceně -6512 za každý další i započatý 1 km</t>
  </si>
  <si>
    <t>-2087488447</t>
  </si>
  <si>
    <t>https://podminky.urs.cz/item/CS_URS_2025_01/997006519</t>
  </si>
  <si>
    <t>P</t>
  </si>
  <si>
    <t>Poznámka k položce:_x000D_
skládka do 15 km (1+14)</t>
  </si>
  <si>
    <t>1486,287*14 'Přepočtené koeficientem množství</t>
  </si>
  <si>
    <t>997013311</t>
  </si>
  <si>
    <t>Shoz na stavební suť montáž a demontáž shozu výšky do 10 m</t>
  </si>
  <si>
    <t>m</t>
  </si>
  <si>
    <t>-283539758</t>
  </si>
  <si>
    <t>https://podminky.urs.cz/item/CS_URS_2025_01/997013311</t>
  </si>
  <si>
    <t>22</t>
  </si>
  <si>
    <t>997013321</t>
  </si>
  <si>
    <t>Shoz na stavební suť montáž a demontáž shozu výšky Příplatek za první a každý další den použití shozu výšky do 10 m</t>
  </si>
  <si>
    <t>1284146489</t>
  </si>
  <si>
    <t>https://podminky.urs.cz/item/CS_URS_2025_01/997013321</t>
  </si>
  <si>
    <t>Poznámka k položce:_x000D_
předpoklad 15 dní</t>
  </si>
  <si>
    <t>15*15 'Přepočtené koeficientem množství</t>
  </si>
  <si>
    <t>23</t>
  </si>
  <si>
    <t>997013821</t>
  </si>
  <si>
    <t>Poplatek za uložení stavebního odpadu na skládce (skládkovné) ze stavebních materiálů obsahujících azbest zatříděných do Katalogu odpadů pod kódem 17 06 05</t>
  </si>
  <si>
    <t>-1761953232</t>
  </si>
  <si>
    <t>https://podminky.urs.cz/item/CS_URS_2025_01/997013821</t>
  </si>
  <si>
    <t>6,728+0,567" šablony + vlnitá krytina</t>
  </si>
  <si>
    <t>24</t>
  </si>
  <si>
    <t>997013869</t>
  </si>
  <si>
    <t>Poplatek za uložení stavebního odpadu na recyklační skládce (skládkovné) ze směsí nebo oddělených frakcí betonu, cihel a keramických výrobků zatříděného do Katalogu odpadů pod kódem 17 01 07</t>
  </si>
  <si>
    <t>1047059641</t>
  </si>
  <si>
    <t>https://podminky.urs.cz/item/CS_URS_2025_01/997013869</t>
  </si>
  <si>
    <t>1167,999" objekt</t>
  </si>
  <si>
    <t>5,514" komínové zdivo</t>
  </si>
  <si>
    <t>25</t>
  </si>
  <si>
    <t>997013873</t>
  </si>
  <si>
    <t>Poplatek za uložení stavebního odpadu na recyklační skládce (skládkovné) zeminy a kamení zatříděného do Katalogu odpadů pod kódem 17 05 04</t>
  </si>
  <si>
    <t>-694491589</t>
  </si>
  <si>
    <t>https://podminky.urs.cz/item/CS_URS_2025_01/997013873</t>
  </si>
  <si>
    <t>305,48" kamenivo ze základů</t>
  </si>
  <si>
    <t>998</t>
  </si>
  <si>
    <t>Přesun hmot</t>
  </si>
  <si>
    <t>26</t>
  </si>
  <si>
    <t>998001123</t>
  </si>
  <si>
    <t>Přesun hmot pro demolice objektů výšky do 21 m</t>
  </si>
  <si>
    <t>1667613769</t>
  </si>
  <si>
    <t>https://podminky.urs.cz/item/CS_URS_2025_01/998001123</t>
  </si>
  <si>
    <t>PSV</t>
  </si>
  <si>
    <t>Práce a dodávky PSV</t>
  </si>
  <si>
    <t>762</t>
  </si>
  <si>
    <t>Konstrukce tesařské</t>
  </si>
  <si>
    <t>27</t>
  </si>
  <si>
    <t>762331R001</t>
  </si>
  <si>
    <t>Demontáž vázaných konstrukcí krovů k dalšímu použití sklonu do 60° z hranolů, hranolků, fošen včetně bednění</t>
  </si>
  <si>
    <t>835461070</t>
  </si>
  <si>
    <t>Poznámka k položce:_x000D_
- bude uloženo na deponii určenou objednatelem _x000D_
- bude posouzena vhodnost využití dřevěných konstrukcí pro účeli objednatele_x000D_
- případně bude zlikvidováno na skládce a náklady budou účtovány dle skutečnosti_x000D_
- hmotnost není zahrnuta do nákladů na odvoz a uskladnění na skládce (poplatek za skládkovné)</t>
  </si>
  <si>
    <t>765</t>
  </si>
  <si>
    <t>Krytina skládaná</t>
  </si>
  <si>
    <t>28</t>
  </si>
  <si>
    <t>765131803</t>
  </si>
  <si>
    <t>Demontáž azbestocementové krytiny skládané sklonu do 30° do suti</t>
  </si>
  <si>
    <t>-1940198664</t>
  </si>
  <si>
    <t>https://podminky.urs.cz/item/CS_URS_2025_01/765131803</t>
  </si>
  <si>
    <t>8*11,5/2*2+2*(24+11,8)/2*8" budova</t>
  </si>
  <si>
    <t>29</t>
  </si>
  <si>
    <t>765131843</t>
  </si>
  <si>
    <t>Demontáž azbestocementové krytiny skládané Příplatek k cenám za sklon přes 30° demontáže krytiny</t>
  </si>
  <si>
    <t>-1596114308</t>
  </si>
  <si>
    <t>https://podminky.urs.cz/item/CS_URS_2025_01/765131843</t>
  </si>
  <si>
    <t>30</t>
  </si>
  <si>
    <t>765131857</t>
  </si>
  <si>
    <t>Demontáž azbestocementové krytiny vlnité sklonu do 30° do suti</t>
  </si>
  <si>
    <t>-1058165582</t>
  </si>
  <si>
    <t>https://podminky.urs.cz/item/CS_URS_2025_01/765131857</t>
  </si>
  <si>
    <t>5,6*6,6" přístřešek</t>
  </si>
  <si>
    <t>31</t>
  </si>
  <si>
    <t>998765122</t>
  </si>
  <si>
    <t>Přesun hmot pro krytiny skládané stanovený z hmotnosti přesunovaného materiálu vodorovná dopravní vzdálenost do 50 m ruční (bez užití mechanizace) na objektech výšky přes 6 do 12 m</t>
  </si>
  <si>
    <t>647162284</t>
  </si>
  <si>
    <t>https://podminky.urs.cz/item/CS_URS_2025_01/998765122</t>
  </si>
  <si>
    <t>HZS</t>
  </si>
  <si>
    <t>Hodinové zúčtovací sazby</t>
  </si>
  <si>
    <t>32</t>
  </si>
  <si>
    <t>HZS1291</t>
  </si>
  <si>
    <t>Hodinové zúčtovací sazby profesí HSV zemní a pomocné práce pomocný stavební dělník</t>
  </si>
  <si>
    <t>hod</t>
  </si>
  <si>
    <t>512</t>
  </si>
  <si>
    <t>600841049</t>
  </si>
  <si>
    <t>https://podminky.urs.cz/item/CS_URS_2025_01/HZS1291</t>
  </si>
  <si>
    <t>2*10*3" 2 lidé, 10h, 3 dny - vyklizení objektu</t>
  </si>
  <si>
    <t>VRN</t>
  </si>
  <si>
    <t>Vedlejší rozpočtové náklady</t>
  </si>
  <si>
    <t>VRN1</t>
  </si>
  <si>
    <t>Průzkumné, zeměměřičské a projektové práce</t>
  </si>
  <si>
    <t>33</t>
  </si>
  <si>
    <t>012164000</t>
  </si>
  <si>
    <t>Vytyčení a zaměření inženýrských sítí</t>
  </si>
  <si>
    <t>soubor</t>
  </si>
  <si>
    <t>1024</t>
  </si>
  <si>
    <t>-633889982</t>
  </si>
  <si>
    <t>https://podminky.urs.cz/item/CS_URS_2025_01/012164000</t>
  </si>
  <si>
    <t>34</t>
  </si>
  <si>
    <t>013264000</t>
  </si>
  <si>
    <t>Dokumentace bouracích prací</t>
  </si>
  <si>
    <t>332999063</t>
  </si>
  <si>
    <t>https://podminky.urs.cz/item/CS_URS_2025_01/013264000</t>
  </si>
  <si>
    <t>VRN3</t>
  </si>
  <si>
    <t>Zařízení staveniště</t>
  </si>
  <si>
    <t>35</t>
  </si>
  <si>
    <t>032002000</t>
  </si>
  <si>
    <t>Vybavení staveniště</t>
  </si>
  <si>
    <t>532217611</t>
  </si>
  <si>
    <t>https://podminky.urs.cz/item/CS_URS_2025_01/032002000</t>
  </si>
  <si>
    <t>Poznámka k položce:_x000D_
- buňka, sklad (3 měsíce)</t>
  </si>
  <si>
    <t>36</t>
  </si>
  <si>
    <t>032803000</t>
  </si>
  <si>
    <t>Ostatní vybavení staveniště</t>
  </si>
  <si>
    <t>-1946004072</t>
  </si>
  <si>
    <t>https://podminky.urs.cz/item/CS_URS_2025_01/032803000</t>
  </si>
  <si>
    <t>1,000" uskladnění dřevěných konstrukcí</t>
  </si>
  <si>
    <t>37</t>
  </si>
  <si>
    <t>033002R001</t>
  </si>
  <si>
    <t>Odpojení energií</t>
  </si>
  <si>
    <t>-751258389</t>
  </si>
  <si>
    <t>1+1" voda a elektřina</t>
  </si>
  <si>
    <t>38</t>
  </si>
  <si>
    <t>034103000</t>
  </si>
  <si>
    <t>Oplocení staveniště</t>
  </si>
  <si>
    <t>-1498551598</t>
  </si>
  <si>
    <t>https://podminky.urs.cz/item/CS_URS_2025_01/034103000</t>
  </si>
  <si>
    <t>Poznámka k položce:_x000D_
- předpoklad 3 měsíce</t>
  </si>
  <si>
    <t>39</t>
  </si>
  <si>
    <t>034303000</t>
  </si>
  <si>
    <t>Dopravní značení na staveništi</t>
  </si>
  <si>
    <t>1248227497</t>
  </si>
  <si>
    <t>https://podminky.urs.cz/item/CS_URS_2025_01/034303000</t>
  </si>
  <si>
    <t>40</t>
  </si>
  <si>
    <t>035103000</t>
  </si>
  <si>
    <t>Pronájem ploch</t>
  </si>
  <si>
    <t>1197558553</t>
  </si>
  <si>
    <t>https://podminky.urs.cz/item/CS_URS_2025_01/035103000</t>
  </si>
  <si>
    <t>41</t>
  </si>
  <si>
    <t>039002000</t>
  </si>
  <si>
    <t>Zrušení zařízení staveniště</t>
  </si>
  <si>
    <t>746445451</t>
  </si>
  <si>
    <t>https://podminky.urs.cz/item/CS_URS_2025_01/039002000</t>
  </si>
  <si>
    <t>VRN4</t>
  </si>
  <si>
    <t>Inženýrská činnost</t>
  </si>
  <si>
    <t>42</t>
  </si>
  <si>
    <t>041403000</t>
  </si>
  <si>
    <t>Bezpečnost a ochrana zdraví při práci na staveništi</t>
  </si>
  <si>
    <t>-611081587</t>
  </si>
  <si>
    <t>https://podminky.urs.cz/item/CS_URS_2025_01/041403000</t>
  </si>
  <si>
    <t>Poznámka k položce:_x000D_
- zvýšené riziko při demolici_x000D_
- zvýšené riziko spojené s demontáží krytiny s obsahem azbestu</t>
  </si>
  <si>
    <t>43</t>
  </si>
  <si>
    <t>043203000</t>
  </si>
  <si>
    <t>Měření, monitoring, rozbory</t>
  </si>
  <si>
    <t>1990529395</t>
  </si>
  <si>
    <t>https://podminky.urs.cz/item/CS_URS_2025_01/043203000</t>
  </si>
  <si>
    <t>VRN5</t>
  </si>
  <si>
    <t>Finanční náklady</t>
  </si>
  <si>
    <t>44</t>
  </si>
  <si>
    <t>051002000</t>
  </si>
  <si>
    <t>Pojistné</t>
  </si>
  <si>
    <t>-926929133</t>
  </si>
  <si>
    <t>https://podminky.urs.cz/item/CS_URS_2025_01/051002000</t>
  </si>
  <si>
    <t>VRN6</t>
  </si>
  <si>
    <t>Územní vlivy</t>
  </si>
  <si>
    <t>45</t>
  </si>
  <si>
    <t>064203000</t>
  </si>
  <si>
    <t>Práce se škodlivými materiály</t>
  </si>
  <si>
    <t>-772401764</t>
  </si>
  <si>
    <t>https://podminky.urs.cz/item/CS_URS_2025_01/064203000</t>
  </si>
  <si>
    <t>Poznámka k položce:_x000D_
- demontáž krytiny s obsahem azbestu</t>
  </si>
  <si>
    <t>VRN7</t>
  </si>
  <si>
    <t>Provozní vlivy</t>
  </si>
  <si>
    <t>46</t>
  </si>
  <si>
    <t>079002000</t>
  </si>
  <si>
    <t>Ostatní provozní vlivy - náklady na zajištění konstrukce (objektu)</t>
  </si>
  <si>
    <t>-1153000343</t>
  </si>
  <si>
    <t>https://podminky.urs.cz/item/CS_URS_2025_01/079002000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</si>
</sst>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8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4" fontId="22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0" fillId="0" borderId="22" xfId="0" applyFont="1" applyBorder="1" applyAlignment="1">
      <alignment horizontal="center" vertical="center"/>
    </xf>
    <xf numFmtId="49" fontId="20" fillId="0" borderId="22" xfId="0" applyNumberFormat="1" applyFont="1" applyBorder="1" applyAlignment="1">
      <alignment horizontal="left" vertical="center" wrapText="1"/>
    </xf>
    <xf numFmtId="0" fontId="20" fillId="0" borderId="22" xfId="0" applyFont="1" applyBorder="1" applyAlignment="1">
      <alignment horizontal="left" vertical="center" wrapText="1"/>
    </xf>
    <xf numFmtId="0" fontId="20" fillId="0" borderId="22" xfId="0" applyFont="1" applyBorder="1" applyAlignment="1">
      <alignment horizontal="center" vertical="center" wrapText="1"/>
    </xf>
    <xf numFmtId="167" fontId="20" fillId="0" borderId="22" xfId="0" applyNumberFormat="1" applyFont="1" applyBorder="1" applyAlignment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4" fillId="0" borderId="0" xfId="0" applyFont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944511211" TargetMode="External"/><Relationship Id="rId13" Type="http://schemas.openxmlformats.org/officeDocument/2006/relationships/hyperlink" Target="https://podminky.urs.cz/item/CS_URS_2025_01/993111111" TargetMode="External"/><Relationship Id="rId18" Type="http://schemas.openxmlformats.org/officeDocument/2006/relationships/hyperlink" Target="https://podminky.urs.cz/item/CS_URS_2025_01/997006014" TargetMode="External"/><Relationship Id="rId26" Type="http://schemas.openxmlformats.org/officeDocument/2006/relationships/hyperlink" Target="https://podminky.urs.cz/item/CS_URS_2025_01/998001123" TargetMode="External"/><Relationship Id="rId39" Type="http://schemas.openxmlformats.org/officeDocument/2006/relationships/hyperlink" Target="https://podminky.urs.cz/item/CS_URS_2025_01/039002000" TargetMode="External"/><Relationship Id="rId3" Type="http://schemas.openxmlformats.org/officeDocument/2006/relationships/hyperlink" Target="https://podminky.urs.cz/item/CS_URS_2025_01/941221312" TargetMode="External"/><Relationship Id="rId21" Type="http://schemas.openxmlformats.org/officeDocument/2006/relationships/hyperlink" Target="https://podminky.urs.cz/item/CS_URS_2025_01/997013311" TargetMode="External"/><Relationship Id="rId34" Type="http://schemas.openxmlformats.org/officeDocument/2006/relationships/hyperlink" Target="https://podminky.urs.cz/item/CS_URS_2025_01/032002000" TargetMode="External"/><Relationship Id="rId42" Type="http://schemas.openxmlformats.org/officeDocument/2006/relationships/hyperlink" Target="https://podminky.urs.cz/item/CS_URS_2025_01/051002000" TargetMode="External"/><Relationship Id="rId7" Type="http://schemas.openxmlformats.org/officeDocument/2006/relationships/hyperlink" Target="https://podminky.urs.cz/item/CS_URS_2025_01/944511111" TargetMode="External"/><Relationship Id="rId12" Type="http://schemas.openxmlformats.org/officeDocument/2006/relationships/hyperlink" Target="https://podminky.urs.cz/item/CS_URS_2025_01/981011416" TargetMode="External"/><Relationship Id="rId17" Type="http://schemas.openxmlformats.org/officeDocument/2006/relationships/hyperlink" Target="https://podminky.urs.cz/item/CS_URS_2025_01/997006002" TargetMode="External"/><Relationship Id="rId25" Type="http://schemas.openxmlformats.org/officeDocument/2006/relationships/hyperlink" Target="https://podminky.urs.cz/item/CS_URS_2025_01/997013873" TargetMode="External"/><Relationship Id="rId33" Type="http://schemas.openxmlformats.org/officeDocument/2006/relationships/hyperlink" Target="https://podminky.urs.cz/item/CS_URS_2025_01/013264000" TargetMode="External"/><Relationship Id="rId38" Type="http://schemas.openxmlformats.org/officeDocument/2006/relationships/hyperlink" Target="https://podminky.urs.cz/item/CS_URS_2025_01/035103000" TargetMode="External"/><Relationship Id="rId2" Type="http://schemas.openxmlformats.org/officeDocument/2006/relationships/hyperlink" Target="https://podminky.urs.cz/item/CS_URS_2025_01/274313711" TargetMode="External"/><Relationship Id="rId16" Type="http://schemas.openxmlformats.org/officeDocument/2006/relationships/hyperlink" Target="https://podminky.urs.cz/item/CS_URS_2025_01/997006004" TargetMode="External"/><Relationship Id="rId20" Type="http://schemas.openxmlformats.org/officeDocument/2006/relationships/hyperlink" Target="https://podminky.urs.cz/item/CS_URS_2025_01/997006519" TargetMode="External"/><Relationship Id="rId29" Type="http://schemas.openxmlformats.org/officeDocument/2006/relationships/hyperlink" Target="https://podminky.urs.cz/item/CS_URS_2025_01/765131857" TargetMode="External"/><Relationship Id="rId41" Type="http://schemas.openxmlformats.org/officeDocument/2006/relationships/hyperlink" Target="https://podminky.urs.cz/item/CS_URS_2025_01/043203000" TargetMode="External"/><Relationship Id="rId1" Type="http://schemas.openxmlformats.org/officeDocument/2006/relationships/hyperlink" Target="https://podminky.urs.cz/item/CS_URS_2025_01/271532213" TargetMode="External"/><Relationship Id="rId6" Type="http://schemas.openxmlformats.org/officeDocument/2006/relationships/hyperlink" Target="https://podminky.urs.cz/item/CS_URS_2025_01/941311811" TargetMode="External"/><Relationship Id="rId11" Type="http://schemas.openxmlformats.org/officeDocument/2006/relationships/hyperlink" Target="https://podminky.urs.cz/item/CS_URS_2025_01/962032641" TargetMode="External"/><Relationship Id="rId24" Type="http://schemas.openxmlformats.org/officeDocument/2006/relationships/hyperlink" Target="https://podminky.urs.cz/item/CS_URS_2025_01/997013869" TargetMode="External"/><Relationship Id="rId32" Type="http://schemas.openxmlformats.org/officeDocument/2006/relationships/hyperlink" Target="https://podminky.urs.cz/item/CS_URS_2025_01/012164000" TargetMode="External"/><Relationship Id="rId37" Type="http://schemas.openxmlformats.org/officeDocument/2006/relationships/hyperlink" Target="https://podminky.urs.cz/item/CS_URS_2025_01/034303000" TargetMode="External"/><Relationship Id="rId40" Type="http://schemas.openxmlformats.org/officeDocument/2006/relationships/hyperlink" Target="https://podminky.urs.cz/item/CS_URS_2025_01/041403000" TargetMode="External"/><Relationship Id="rId45" Type="http://schemas.openxmlformats.org/officeDocument/2006/relationships/drawing" Target="../drawings/drawing2.xml"/><Relationship Id="rId5" Type="http://schemas.openxmlformats.org/officeDocument/2006/relationships/hyperlink" Target="https://podminky.urs.cz/item/CS_URS_2025_01/941311211" TargetMode="External"/><Relationship Id="rId15" Type="http://schemas.openxmlformats.org/officeDocument/2006/relationships/hyperlink" Target="https://podminky.urs.cz/item/CS_URS_2025_01/997002611" TargetMode="External"/><Relationship Id="rId23" Type="http://schemas.openxmlformats.org/officeDocument/2006/relationships/hyperlink" Target="https://podminky.urs.cz/item/CS_URS_2025_01/997013821" TargetMode="External"/><Relationship Id="rId28" Type="http://schemas.openxmlformats.org/officeDocument/2006/relationships/hyperlink" Target="https://podminky.urs.cz/item/CS_URS_2025_01/765131843" TargetMode="External"/><Relationship Id="rId36" Type="http://schemas.openxmlformats.org/officeDocument/2006/relationships/hyperlink" Target="https://podminky.urs.cz/item/CS_URS_2025_01/034103000" TargetMode="External"/><Relationship Id="rId10" Type="http://schemas.openxmlformats.org/officeDocument/2006/relationships/hyperlink" Target="https://podminky.urs.cz/item/CS_URS_2025_01/961021311" TargetMode="External"/><Relationship Id="rId19" Type="http://schemas.openxmlformats.org/officeDocument/2006/relationships/hyperlink" Target="https://podminky.urs.cz/item/CS_URS_2025_01/997006512" TargetMode="External"/><Relationship Id="rId31" Type="http://schemas.openxmlformats.org/officeDocument/2006/relationships/hyperlink" Target="https://podminky.urs.cz/item/CS_URS_2025_01/HZS1291" TargetMode="External"/><Relationship Id="rId44" Type="http://schemas.openxmlformats.org/officeDocument/2006/relationships/hyperlink" Target="https://podminky.urs.cz/item/CS_URS_2025_01/079002000" TargetMode="External"/><Relationship Id="rId4" Type="http://schemas.openxmlformats.org/officeDocument/2006/relationships/hyperlink" Target="https://podminky.urs.cz/item/CS_URS_2025_01/941311111" TargetMode="External"/><Relationship Id="rId9" Type="http://schemas.openxmlformats.org/officeDocument/2006/relationships/hyperlink" Target="https://podminky.urs.cz/item/CS_URS_2025_01/944511811" TargetMode="External"/><Relationship Id="rId14" Type="http://schemas.openxmlformats.org/officeDocument/2006/relationships/hyperlink" Target="https://podminky.urs.cz/item/CS_URS_2025_01/993111119" TargetMode="External"/><Relationship Id="rId22" Type="http://schemas.openxmlformats.org/officeDocument/2006/relationships/hyperlink" Target="https://podminky.urs.cz/item/CS_URS_2025_01/997013321" TargetMode="External"/><Relationship Id="rId27" Type="http://schemas.openxmlformats.org/officeDocument/2006/relationships/hyperlink" Target="https://podminky.urs.cz/item/CS_URS_2025_01/765131803" TargetMode="External"/><Relationship Id="rId30" Type="http://schemas.openxmlformats.org/officeDocument/2006/relationships/hyperlink" Target="https://podminky.urs.cz/item/CS_URS_2025_01/998765122" TargetMode="External"/><Relationship Id="rId35" Type="http://schemas.openxmlformats.org/officeDocument/2006/relationships/hyperlink" Target="https://podminky.urs.cz/item/CS_URS_2025_01/032803000" TargetMode="External"/><Relationship Id="rId43" Type="http://schemas.openxmlformats.org/officeDocument/2006/relationships/hyperlink" Target="https://podminky.urs.cz/item/CS_URS_2025_01/064203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7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pans="1:74" ht="36.950000000000003" customHeight="1">
      <c r="AR2" s="160"/>
      <c r="AS2" s="160"/>
      <c r="AT2" s="160"/>
      <c r="AU2" s="160"/>
      <c r="AV2" s="160"/>
      <c r="AW2" s="160"/>
      <c r="AX2" s="160"/>
      <c r="AY2" s="160"/>
      <c r="AZ2" s="160"/>
      <c r="BA2" s="160"/>
      <c r="BB2" s="160"/>
      <c r="BC2" s="160"/>
      <c r="BD2" s="160"/>
      <c r="BE2" s="160"/>
      <c r="BS2" s="15" t="s">
        <v>6</v>
      </c>
      <c r="BT2" s="15" t="s">
        <v>7</v>
      </c>
    </row>
    <row r="3" spans="1:74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5" customHeight="1">
      <c r="B4" s="18"/>
      <c r="D4" s="19" t="s">
        <v>9</v>
      </c>
      <c r="AR4" s="18"/>
      <c r="AS4" s="20" t="s">
        <v>10</v>
      </c>
      <c r="BE4" s="21" t="s">
        <v>11</v>
      </c>
      <c r="BS4" s="15" t="s">
        <v>12</v>
      </c>
    </row>
    <row r="5" spans="1:74" ht="12" customHeight="1">
      <c r="B5" s="18"/>
      <c r="D5" s="22" t="s">
        <v>13</v>
      </c>
      <c r="K5" s="159" t="s">
        <v>14</v>
      </c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  <c r="Y5" s="160"/>
      <c r="Z5" s="160"/>
      <c r="AA5" s="160"/>
      <c r="AB5" s="160"/>
      <c r="AC5" s="160"/>
      <c r="AD5" s="160"/>
      <c r="AE5" s="160"/>
      <c r="AF5" s="160"/>
      <c r="AG5" s="160"/>
      <c r="AH5" s="160"/>
      <c r="AI5" s="160"/>
      <c r="AJ5" s="160"/>
      <c r="AK5" s="160"/>
      <c r="AL5" s="160"/>
      <c r="AM5" s="160"/>
      <c r="AN5" s="160"/>
      <c r="AO5" s="160"/>
      <c r="AR5" s="18"/>
      <c r="BE5" s="156" t="s">
        <v>15</v>
      </c>
      <c r="BS5" s="15" t="s">
        <v>6</v>
      </c>
    </row>
    <row r="6" spans="1:74" ht="36.950000000000003" customHeight="1">
      <c r="B6" s="18"/>
      <c r="D6" s="24" t="s">
        <v>16</v>
      </c>
      <c r="K6" s="161" t="s">
        <v>17</v>
      </c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  <c r="AJ6" s="160"/>
      <c r="AK6" s="160"/>
      <c r="AL6" s="160"/>
      <c r="AM6" s="160"/>
      <c r="AN6" s="160"/>
      <c r="AO6" s="160"/>
      <c r="AR6" s="18"/>
      <c r="BE6" s="157"/>
      <c r="BS6" s="15" t="s">
        <v>6</v>
      </c>
    </row>
    <row r="7" spans="1:74" ht="12" customHeight="1">
      <c r="B7" s="18"/>
      <c r="D7" s="25" t="s">
        <v>18</v>
      </c>
      <c r="K7" s="23" t="s">
        <v>19</v>
      </c>
      <c r="AK7" s="25" t="s">
        <v>20</v>
      </c>
      <c r="AN7" s="23" t="s">
        <v>21</v>
      </c>
      <c r="AR7" s="18"/>
      <c r="BE7" s="157"/>
      <c r="BS7" s="15" t="s">
        <v>6</v>
      </c>
    </row>
    <row r="8" spans="1:74" ht="12" customHeight="1">
      <c r="B8" s="18"/>
      <c r="D8" s="25" t="s">
        <v>22</v>
      </c>
      <c r="K8" s="23" t="s">
        <v>23</v>
      </c>
      <c r="AK8" s="25" t="s">
        <v>24</v>
      </c>
      <c r="AN8" s="26" t="s">
        <v>25</v>
      </c>
      <c r="AR8" s="18"/>
      <c r="BE8" s="157"/>
      <c r="BS8" s="15" t="s">
        <v>6</v>
      </c>
    </row>
    <row r="9" spans="1:74" ht="14.45" customHeight="1">
      <c r="B9" s="18"/>
      <c r="AR9" s="18"/>
      <c r="BE9" s="157"/>
      <c r="BS9" s="15" t="s">
        <v>6</v>
      </c>
    </row>
    <row r="10" spans="1:74" ht="12" customHeight="1">
      <c r="B10" s="18"/>
      <c r="D10" s="25" t="s">
        <v>26</v>
      </c>
      <c r="AK10" s="25" t="s">
        <v>27</v>
      </c>
      <c r="AN10" s="23" t="s">
        <v>28</v>
      </c>
      <c r="AR10" s="18"/>
      <c r="BE10" s="157"/>
      <c r="BS10" s="15" t="s">
        <v>6</v>
      </c>
    </row>
    <row r="11" spans="1:74" ht="18.399999999999999" customHeight="1">
      <c r="B11" s="18"/>
      <c r="E11" s="23" t="s">
        <v>29</v>
      </c>
      <c r="AK11" s="25" t="s">
        <v>30</v>
      </c>
      <c r="AN11" s="23" t="s">
        <v>28</v>
      </c>
      <c r="AR11" s="18"/>
      <c r="BE11" s="157"/>
      <c r="BS11" s="15" t="s">
        <v>6</v>
      </c>
    </row>
    <row r="12" spans="1:74" ht="6.95" customHeight="1">
      <c r="B12" s="18"/>
      <c r="AR12" s="18"/>
      <c r="BE12" s="157"/>
      <c r="BS12" s="15" t="s">
        <v>6</v>
      </c>
    </row>
    <row r="13" spans="1:74" ht="12" customHeight="1">
      <c r="B13" s="18"/>
      <c r="D13" s="25" t="s">
        <v>31</v>
      </c>
      <c r="AK13" s="25" t="s">
        <v>27</v>
      </c>
      <c r="AN13" s="27" t="s">
        <v>32</v>
      </c>
      <c r="AR13" s="18"/>
      <c r="BE13" s="157"/>
      <c r="BS13" s="15" t="s">
        <v>6</v>
      </c>
    </row>
    <row r="14" spans="1:74" ht="12.75">
      <c r="B14" s="18"/>
      <c r="E14" s="162" t="s">
        <v>32</v>
      </c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25" t="s">
        <v>30</v>
      </c>
      <c r="AN14" s="27" t="s">
        <v>32</v>
      </c>
      <c r="AR14" s="18"/>
      <c r="BE14" s="157"/>
      <c r="BS14" s="15" t="s">
        <v>6</v>
      </c>
    </row>
    <row r="15" spans="1:74" ht="6.95" customHeight="1">
      <c r="B15" s="18"/>
      <c r="AR15" s="18"/>
      <c r="BE15" s="157"/>
      <c r="BS15" s="15" t="s">
        <v>4</v>
      </c>
    </row>
    <row r="16" spans="1:74" ht="12" customHeight="1">
      <c r="B16" s="18"/>
      <c r="D16" s="25" t="s">
        <v>33</v>
      </c>
      <c r="AK16" s="25" t="s">
        <v>27</v>
      </c>
      <c r="AN16" s="23" t="s">
        <v>28</v>
      </c>
      <c r="AR16" s="18"/>
      <c r="BE16" s="157"/>
      <c r="BS16" s="15" t="s">
        <v>4</v>
      </c>
    </row>
    <row r="17" spans="2:71" ht="18.399999999999999" customHeight="1">
      <c r="B17" s="18"/>
      <c r="E17" s="23" t="s">
        <v>34</v>
      </c>
      <c r="AK17" s="25" t="s">
        <v>30</v>
      </c>
      <c r="AN17" s="23" t="s">
        <v>28</v>
      </c>
      <c r="AR17" s="18"/>
      <c r="BE17" s="157"/>
      <c r="BS17" s="15" t="s">
        <v>35</v>
      </c>
    </row>
    <row r="18" spans="2:71" ht="6.95" customHeight="1">
      <c r="B18" s="18"/>
      <c r="AR18" s="18"/>
      <c r="BE18" s="157"/>
      <c r="BS18" s="15" t="s">
        <v>6</v>
      </c>
    </row>
    <row r="19" spans="2:71" ht="12" customHeight="1">
      <c r="B19" s="18"/>
      <c r="D19" s="25" t="s">
        <v>36</v>
      </c>
      <c r="AK19" s="25" t="s">
        <v>27</v>
      </c>
      <c r="AN19" s="23" t="s">
        <v>28</v>
      </c>
      <c r="AR19" s="18"/>
      <c r="BE19" s="157"/>
      <c r="BS19" s="15" t="s">
        <v>6</v>
      </c>
    </row>
    <row r="20" spans="2:71" ht="18.399999999999999" customHeight="1">
      <c r="B20" s="18"/>
      <c r="E20" s="23" t="s">
        <v>37</v>
      </c>
      <c r="AK20" s="25" t="s">
        <v>30</v>
      </c>
      <c r="AN20" s="23" t="s">
        <v>28</v>
      </c>
      <c r="AR20" s="18"/>
      <c r="BE20" s="157"/>
      <c r="BS20" s="15" t="s">
        <v>4</v>
      </c>
    </row>
    <row r="21" spans="2:71" ht="6.95" customHeight="1">
      <c r="B21" s="18"/>
      <c r="AR21" s="18"/>
      <c r="BE21" s="157"/>
    </row>
    <row r="22" spans="2:71" ht="12" customHeight="1">
      <c r="B22" s="18"/>
      <c r="D22" s="25" t="s">
        <v>38</v>
      </c>
      <c r="AR22" s="18"/>
      <c r="BE22" s="157"/>
    </row>
    <row r="23" spans="2:71" ht="47.25" customHeight="1">
      <c r="B23" s="18"/>
      <c r="E23" s="164" t="s">
        <v>39</v>
      </c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R23" s="18"/>
      <c r="BE23" s="157"/>
    </row>
    <row r="24" spans="2:71" ht="6.95" customHeight="1">
      <c r="B24" s="18"/>
      <c r="AR24" s="18"/>
      <c r="BE24" s="157"/>
    </row>
    <row r="25" spans="2:71" ht="6.95" customHeight="1">
      <c r="B25" s="1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R25" s="18"/>
      <c r="BE25" s="157"/>
    </row>
    <row r="26" spans="2:71" s="1" customFormat="1" ht="25.9" customHeight="1">
      <c r="B26" s="30"/>
      <c r="D26" s="31" t="s">
        <v>40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65">
        <f>ROUND(AG54,2)</f>
        <v>0</v>
      </c>
      <c r="AL26" s="166"/>
      <c r="AM26" s="166"/>
      <c r="AN26" s="166"/>
      <c r="AO26" s="166"/>
      <c r="AR26" s="30"/>
      <c r="BE26" s="157"/>
    </row>
    <row r="27" spans="2:71" s="1" customFormat="1" ht="6.95" customHeight="1">
      <c r="B27" s="30"/>
      <c r="AR27" s="30"/>
      <c r="BE27" s="157"/>
    </row>
    <row r="28" spans="2:71" s="1" customFormat="1" ht="12.75">
      <c r="B28" s="30"/>
      <c r="L28" s="167" t="s">
        <v>41</v>
      </c>
      <c r="M28" s="167"/>
      <c r="N28" s="167"/>
      <c r="O28" s="167"/>
      <c r="P28" s="167"/>
      <c r="W28" s="167" t="s">
        <v>42</v>
      </c>
      <c r="X28" s="167"/>
      <c r="Y28" s="167"/>
      <c r="Z28" s="167"/>
      <c r="AA28" s="167"/>
      <c r="AB28" s="167"/>
      <c r="AC28" s="167"/>
      <c r="AD28" s="167"/>
      <c r="AE28" s="167"/>
      <c r="AK28" s="167" t="s">
        <v>43</v>
      </c>
      <c r="AL28" s="167"/>
      <c r="AM28" s="167"/>
      <c r="AN28" s="167"/>
      <c r="AO28" s="167"/>
      <c r="AR28" s="30"/>
      <c r="BE28" s="157"/>
    </row>
    <row r="29" spans="2:71" s="2" customFormat="1" ht="14.45" customHeight="1">
      <c r="B29" s="34"/>
      <c r="D29" s="25" t="s">
        <v>44</v>
      </c>
      <c r="F29" s="25" t="s">
        <v>45</v>
      </c>
      <c r="L29" s="170">
        <v>0.21</v>
      </c>
      <c r="M29" s="169"/>
      <c r="N29" s="169"/>
      <c r="O29" s="169"/>
      <c r="P29" s="169"/>
      <c r="W29" s="168">
        <f>ROUND(AZ54, 2)</f>
        <v>0</v>
      </c>
      <c r="X29" s="169"/>
      <c r="Y29" s="169"/>
      <c r="Z29" s="169"/>
      <c r="AA29" s="169"/>
      <c r="AB29" s="169"/>
      <c r="AC29" s="169"/>
      <c r="AD29" s="169"/>
      <c r="AE29" s="169"/>
      <c r="AK29" s="168">
        <f>ROUND(AV54, 2)</f>
        <v>0</v>
      </c>
      <c r="AL29" s="169"/>
      <c r="AM29" s="169"/>
      <c r="AN29" s="169"/>
      <c r="AO29" s="169"/>
      <c r="AR29" s="34"/>
      <c r="BE29" s="158"/>
    </row>
    <row r="30" spans="2:71" s="2" customFormat="1" ht="14.45" customHeight="1">
      <c r="B30" s="34"/>
      <c r="F30" s="25" t="s">
        <v>46</v>
      </c>
      <c r="L30" s="170">
        <v>0.12</v>
      </c>
      <c r="M30" s="169"/>
      <c r="N30" s="169"/>
      <c r="O30" s="169"/>
      <c r="P30" s="169"/>
      <c r="W30" s="168">
        <f>ROUND(BA54, 2)</f>
        <v>0</v>
      </c>
      <c r="X30" s="169"/>
      <c r="Y30" s="169"/>
      <c r="Z30" s="169"/>
      <c r="AA30" s="169"/>
      <c r="AB30" s="169"/>
      <c r="AC30" s="169"/>
      <c r="AD30" s="169"/>
      <c r="AE30" s="169"/>
      <c r="AK30" s="168">
        <f>ROUND(AW54, 2)</f>
        <v>0</v>
      </c>
      <c r="AL30" s="169"/>
      <c r="AM30" s="169"/>
      <c r="AN30" s="169"/>
      <c r="AO30" s="169"/>
      <c r="AR30" s="34"/>
      <c r="BE30" s="158"/>
    </row>
    <row r="31" spans="2:71" s="2" customFormat="1" ht="14.45" hidden="1" customHeight="1">
      <c r="B31" s="34"/>
      <c r="F31" s="25" t="s">
        <v>47</v>
      </c>
      <c r="L31" s="170">
        <v>0.21</v>
      </c>
      <c r="M31" s="169"/>
      <c r="N31" s="169"/>
      <c r="O31" s="169"/>
      <c r="P31" s="169"/>
      <c r="W31" s="168">
        <f>ROUND(BB54, 2)</f>
        <v>0</v>
      </c>
      <c r="X31" s="169"/>
      <c r="Y31" s="169"/>
      <c r="Z31" s="169"/>
      <c r="AA31" s="169"/>
      <c r="AB31" s="169"/>
      <c r="AC31" s="169"/>
      <c r="AD31" s="169"/>
      <c r="AE31" s="169"/>
      <c r="AK31" s="168">
        <v>0</v>
      </c>
      <c r="AL31" s="169"/>
      <c r="AM31" s="169"/>
      <c r="AN31" s="169"/>
      <c r="AO31" s="169"/>
      <c r="AR31" s="34"/>
      <c r="BE31" s="158"/>
    </row>
    <row r="32" spans="2:71" s="2" customFormat="1" ht="14.45" hidden="1" customHeight="1">
      <c r="B32" s="34"/>
      <c r="F32" s="25" t="s">
        <v>48</v>
      </c>
      <c r="L32" s="170">
        <v>0.12</v>
      </c>
      <c r="M32" s="169"/>
      <c r="N32" s="169"/>
      <c r="O32" s="169"/>
      <c r="P32" s="169"/>
      <c r="W32" s="168">
        <f>ROUND(BC54, 2)</f>
        <v>0</v>
      </c>
      <c r="X32" s="169"/>
      <c r="Y32" s="169"/>
      <c r="Z32" s="169"/>
      <c r="AA32" s="169"/>
      <c r="AB32" s="169"/>
      <c r="AC32" s="169"/>
      <c r="AD32" s="169"/>
      <c r="AE32" s="169"/>
      <c r="AK32" s="168">
        <v>0</v>
      </c>
      <c r="AL32" s="169"/>
      <c r="AM32" s="169"/>
      <c r="AN32" s="169"/>
      <c r="AO32" s="169"/>
      <c r="AR32" s="34"/>
      <c r="BE32" s="158"/>
    </row>
    <row r="33" spans="2:44" s="2" customFormat="1" ht="14.45" hidden="1" customHeight="1">
      <c r="B33" s="34"/>
      <c r="F33" s="25" t="s">
        <v>49</v>
      </c>
      <c r="L33" s="170">
        <v>0</v>
      </c>
      <c r="M33" s="169"/>
      <c r="N33" s="169"/>
      <c r="O33" s="169"/>
      <c r="P33" s="169"/>
      <c r="W33" s="168">
        <f>ROUND(BD54, 2)</f>
        <v>0</v>
      </c>
      <c r="X33" s="169"/>
      <c r="Y33" s="169"/>
      <c r="Z33" s="169"/>
      <c r="AA33" s="169"/>
      <c r="AB33" s="169"/>
      <c r="AC33" s="169"/>
      <c r="AD33" s="169"/>
      <c r="AE33" s="169"/>
      <c r="AK33" s="168">
        <v>0</v>
      </c>
      <c r="AL33" s="169"/>
      <c r="AM33" s="169"/>
      <c r="AN33" s="169"/>
      <c r="AO33" s="169"/>
      <c r="AR33" s="34"/>
    </row>
    <row r="34" spans="2:44" s="1" customFormat="1" ht="6.95" customHeight="1">
      <c r="B34" s="30"/>
      <c r="AR34" s="30"/>
    </row>
    <row r="35" spans="2:44" s="1" customFormat="1" ht="25.9" customHeight="1">
      <c r="B35" s="30"/>
      <c r="C35" s="35"/>
      <c r="D35" s="36" t="s">
        <v>50</v>
      </c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8" t="s">
        <v>51</v>
      </c>
      <c r="U35" s="37"/>
      <c r="V35" s="37"/>
      <c r="W35" s="37"/>
      <c r="X35" s="171" t="s">
        <v>52</v>
      </c>
      <c r="Y35" s="172"/>
      <c r="Z35" s="172"/>
      <c r="AA35" s="172"/>
      <c r="AB35" s="172"/>
      <c r="AC35" s="37"/>
      <c r="AD35" s="37"/>
      <c r="AE35" s="37"/>
      <c r="AF35" s="37"/>
      <c r="AG35" s="37"/>
      <c r="AH35" s="37"/>
      <c r="AI35" s="37"/>
      <c r="AJ35" s="37"/>
      <c r="AK35" s="173">
        <f>SUM(AK26:AK33)</f>
        <v>0</v>
      </c>
      <c r="AL35" s="172"/>
      <c r="AM35" s="172"/>
      <c r="AN35" s="172"/>
      <c r="AO35" s="174"/>
      <c r="AP35" s="35"/>
      <c r="AQ35" s="35"/>
      <c r="AR35" s="30"/>
    </row>
    <row r="36" spans="2:44" s="1" customFormat="1" ht="6.95" customHeight="1">
      <c r="B36" s="30"/>
      <c r="AR36" s="30"/>
    </row>
    <row r="37" spans="2:44" s="1" customFormat="1" ht="6.95" customHeight="1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30"/>
    </row>
    <row r="41" spans="2:44" s="1" customFormat="1" ht="6.95" customHeight="1">
      <c r="B41" s="41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30"/>
    </row>
    <row r="42" spans="2:44" s="1" customFormat="1" ht="24.95" customHeight="1">
      <c r="B42" s="30"/>
      <c r="C42" s="19" t="s">
        <v>53</v>
      </c>
      <c r="AR42" s="30"/>
    </row>
    <row r="43" spans="2:44" s="1" customFormat="1" ht="6.95" customHeight="1">
      <c r="B43" s="30"/>
      <c r="AR43" s="30"/>
    </row>
    <row r="44" spans="2:44" s="3" customFormat="1" ht="12" customHeight="1">
      <c r="B44" s="43"/>
      <c r="C44" s="25" t="s">
        <v>13</v>
      </c>
      <c r="L44" s="3" t="str">
        <f>K5</f>
        <v>DEM_KD</v>
      </c>
      <c r="AR44" s="43"/>
    </row>
    <row r="45" spans="2:44" s="4" customFormat="1" ht="36.950000000000003" customHeight="1">
      <c r="B45" s="44"/>
      <c r="C45" s="45" t="s">
        <v>16</v>
      </c>
      <c r="L45" s="175" t="str">
        <f>K6</f>
        <v>Demolice objektu - kulturní dům Kokořín</v>
      </c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R45" s="44"/>
    </row>
    <row r="46" spans="2:44" s="1" customFormat="1" ht="6.95" customHeight="1">
      <c r="B46" s="30"/>
      <c r="AR46" s="30"/>
    </row>
    <row r="47" spans="2:44" s="1" customFormat="1" ht="12" customHeight="1">
      <c r="B47" s="30"/>
      <c r="C47" s="25" t="s">
        <v>22</v>
      </c>
      <c r="L47" s="46" t="str">
        <f>IF(K8="","",K8)</f>
        <v>Kokořín</v>
      </c>
      <c r="AI47" s="25" t="s">
        <v>24</v>
      </c>
      <c r="AM47" s="177" t="str">
        <f>IF(AN8= "","",AN8)</f>
        <v>7. 4. 2025</v>
      </c>
      <c r="AN47" s="177"/>
      <c r="AR47" s="30"/>
    </row>
    <row r="48" spans="2:44" s="1" customFormat="1" ht="6.95" customHeight="1">
      <c r="B48" s="30"/>
      <c r="AR48" s="30"/>
    </row>
    <row r="49" spans="1:90" s="1" customFormat="1" ht="15.2" customHeight="1">
      <c r="B49" s="30"/>
      <c r="C49" s="25" t="s">
        <v>26</v>
      </c>
      <c r="L49" s="3" t="str">
        <f>IF(E11= "","",E11)</f>
        <v>Obecní úřad Kokořín</v>
      </c>
      <c r="AI49" s="25" t="s">
        <v>33</v>
      </c>
      <c r="AM49" s="178" t="str">
        <f>IF(E17="","",E17)</f>
        <v>DENTIO s.r.o.</v>
      </c>
      <c r="AN49" s="179"/>
      <c r="AO49" s="179"/>
      <c r="AP49" s="179"/>
      <c r="AR49" s="30"/>
      <c r="AS49" s="180" t="s">
        <v>54</v>
      </c>
      <c r="AT49" s="181"/>
      <c r="AU49" s="48"/>
      <c r="AV49" s="48"/>
      <c r="AW49" s="48"/>
      <c r="AX49" s="48"/>
      <c r="AY49" s="48"/>
      <c r="AZ49" s="48"/>
      <c r="BA49" s="48"/>
      <c r="BB49" s="48"/>
      <c r="BC49" s="48"/>
      <c r="BD49" s="49"/>
    </row>
    <row r="50" spans="1:90" s="1" customFormat="1" ht="15.2" customHeight="1">
      <c r="B50" s="30"/>
      <c r="C50" s="25" t="s">
        <v>31</v>
      </c>
      <c r="L50" s="3" t="str">
        <f>IF(E14= "Vyplň údaj","",E14)</f>
        <v/>
      </c>
      <c r="AI50" s="25" t="s">
        <v>36</v>
      </c>
      <c r="AM50" s="178" t="str">
        <f>IF(E20="","",E20)</f>
        <v xml:space="preserve"> </v>
      </c>
      <c r="AN50" s="179"/>
      <c r="AO50" s="179"/>
      <c r="AP50" s="179"/>
      <c r="AR50" s="30"/>
      <c r="AS50" s="182"/>
      <c r="AT50" s="183"/>
      <c r="BD50" s="51"/>
    </row>
    <row r="51" spans="1:90" s="1" customFormat="1" ht="10.9" customHeight="1">
      <c r="B51" s="30"/>
      <c r="AR51" s="30"/>
      <c r="AS51" s="182"/>
      <c r="AT51" s="183"/>
      <c r="BD51" s="51"/>
    </row>
    <row r="52" spans="1:90" s="1" customFormat="1" ht="29.25" customHeight="1">
      <c r="B52" s="30"/>
      <c r="C52" s="184" t="s">
        <v>55</v>
      </c>
      <c r="D52" s="185"/>
      <c r="E52" s="185"/>
      <c r="F52" s="185"/>
      <c r="G52" s="185"/>
      <c r="H52" s="52"/>
      <c r="I52" s="186" t="s">
        <v>56</v>
      </c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7" t="s">
        <v>57</v>
      </c>
      <c r="AH52" s="185"/>
      <c r="AI52" s="185"/>
      <c r="AJ52" s="185"/>
      <c r="AK52" s="185"/>
      <c r="AL52" s="185"/>
      <c r="AM52" s="185"/>
      <c r="AN52" s="186" t="s">
        <v>58</v>
      </c>
      <c r="AO52" s="185"/>
      <c r="AP52" s="185"/>
      <c r="AQ52" s="53" t="s">
        <v>59</v>
      </c>
      <c r="AR52" s="30"/>
      <c r="AS52" s="54" t="s">
        <v>60</v>
      </c>
      <c r="AT52" s="55" t="s">
        <v>61</v>
      </c>
      <c r="AU52" s="55" t="s">
        <v>62</v>
      </c>
      <c r="AV52" s="55" t="s">
        <v>63</v>
      </c>
      <c r="AW52" s="55" t="s">
        <v>64</v>
      </c>
      <c r="AX52" s="55" t="s">
        <v>65</v>
      </c>
      <c r="AY52" s="55" t="s">
        <v>66</v>
      </c>
      <c r="AZ52" s="55" t="s">
        <v>67</v>
      </c>
      <c r="BA52" s="55" t="s">
        <v>68</v>
      </c>
      <c r="BB52" s="55" t="s">
        <v>69</v>
      </c>
      <c r="BC52" s="55" t="s">
        <v>70</v>
      </c>
      <c r="BD52" s="56" t="s">
        <v>71</v>
      </c>
    </row>
    <row r="53" spans="1:90" s="1" customFormat="1" ht="10.9" customHeight="1">
      <c r="B53" s="30"/>
      <c r="AR53" s="30"/>
      <c r="AS53" s="57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9"/>
    </row>
    <row r="54" spans="1:90" s="5" customFormat="1" ht="32.450000000000003" customHeight="1">
      <c r="B54" s="58"/>
      <c r="C54" s="59" t="s">
        <v>72</v>
      </c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191">
        <f>ROUND(AG55,2)</f>
        <v>0</v>
      </c>
      <c r="AH54" s="191"/>
      <c r="AI54" s="191"/>
      <c r="AJ54" s="191"/>
      <c r="AK54" s="191"/>
      <c r="AL54" s="191"/>
      <c r="AM54" s="191"/>
      <c r="AN54" s="192">
        <f>SUM(AG54,AT54)</f>
        <v>0</v>
      </c>
      <c r="AO54" s="192"/>
      <c r="AP54" s="192"/>
      <c r="AQ54" s="62" t="s">
        <v>28</v>
      </c>
      <c r="AR54" s="58"/>
      <c r="AS54" s="63">
        <f>ROUND(AS55,2)</f>
        <v>0</v>
      </c>
      <c r="AT54" s="64">
        <f>ROUND(SUM(AV54:AW54),2)</f>
        <v>0</v>
      </c>
      <c r="AU54" s="65">
        <f>ROUND(AU55,5)</f>
        <v>0</v>
      </c>
      <c r="AV54" s="64">
        <f>ROUND(AZ54*L29,2)</f>
        <v>0</v>
      </c>
      <c r="AW54" s="64">
        <f>ROUND(BA54*L30,2)</f>
        <v>0</v>
      </c>
      <c r="AX54" s="64">
        <f>ROUND(BB54*L29,2)</f>
        <v>0</v>
      </c>
      <c r="AY54" s="64">
        <f>ROUND(BC54*L30,2)</f>
        <v>0</v>
      </c>
      <c r="AZ54" s="64">
        <f>ROUND(AZ55,2)</f>
        <v>0</v>
      </c>
      <c r="BA54" s="64">
        <f>ROUND(BA55,2)</f>
        <v>0</v>
      </c>
      <c r="BB54" s="64">
        <f>ROUND(BB55,2)</f>
        <v>0</v>
      </c>
      <c r="BC54" s="64">
        <f>ROUND(BC55,2)</f>
        <v>0</v>
      </c>
      <c r="BD54" s="66">
        <f>ROUND(BD55,2)</f>
        <v>0</v>
      </c>
      <c r="BS54" s="67" t="s">
        <v>73</v>
      </c>
      <c r="BT54" s="67" t="s">
        <v>74</v>
      </c>
      <c r="BV54" s="67" t="s">
        <v>75</v>
      </c>
      <c r="BW54" s="67" t="s">
        <v>5</v>
      </c>
      <c r="BX54" s="67" t="s">
        <v>76</v>
      </c>
      <c r="CL54" s="67" t="s">
        <v>19</v>
      </c>
    </row>
    <row r="55" spans="1:90" s="6" customFormat="1" ht="24.75" customHeight="1">
      <c r="A55" s="68" t="s">
        <v>77</v>
      </c>
      <c r="B55" s="69"/>
      <c r="C55" s="70"/>
      <c r="D55" s="190" t="s">
        <v>14</v>
      </c>
      <c r="E55" s="190"/>
      <c r="F55" s="190"/>
      <c r="G55" s="190"/>
      <c r="H55" s="190"/>
      <c r="I55" s="71"/>
      <c r="J55" s="190" t="s">
        <v>17</v>
      </c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88">
        <f>'DEM_KD - Demolice objektu...'!J28</f>
        <v>0</v>
      </c>
      <c r="AH55" s="189"/>
      <c r="AI55" s="189"/>
      <c r="AJ55" s="189"/>
      <c r="AK55" s="189"/>
      <c r="AL55" s="189"/>
      <c r="AM55" s="189"/>
      <c r="AN55" s="188">
        <f>SUM(AG55,AT55)</f>
        <v>0</v>
      </c>
      <c r="AO55" s="189"/>
      <c r="AP55" s="189"/>
      <c r="AQ55" s="72" t="s">
        <v>78</v>
      </c>
      <c r="AR55" s="69"/>
      <c r="AS55" s="73">
        <v>0</v>
      </c>
      <c r="AT55" s="74">
        <f>ROUND(SUM(AV55:AW55),2)</f>
        <v>0</v>
      </c>
      <c r="AU55" s="75">
        <f>'DEM_KD - Demolice objektu...'!P89</f>
        <v>0</v>
      </c>
      <c r="AV55" s="74">
        <f>'DEM_KD - Demolice objektu...'!J31</f>
        <v>0</v>
      </c>
      <c r="AW55" s="74">
        <f>'DEM_KD - Demolice objektu...'!J32</f>
        <v>0</v>
      </c>
      <c r="AX55" s="74">
        <f>'DEM_KD - Demolice objektu...'!J33</f>
        <v>0</v>
      </c>
      <c r="AY55" s="74">
        <f>'DEM_KD - Demolice objektu...'!J34</f>
        <v>0</v>
      </c>
      <c r="AZ55" s="74">
        <f>'DEM_KD - Demolice objektu...'!F31</f>
        <v>0</v>
      </c>
      <c r="BA55" s="74">
        <f>'DEM_KD - Demolice objektu...'!F32</f>
        <v>0</v>
      </c>
      <c r="BB55" s="74">
        <f>'DEM_KD - Demolice objektu...'!F33</f>
        <v>0</v>
      </c>
      <c r="BC55" s="74">
        <f>'DEM_KD - Demolice objektu...'!F34</f>
        <v>0</v>
      </c>
      <c r="BD55" s="76">
        <f>'DEM_KD - Demolice objektu...'!F35</f>
        <v>0</v>
      </c>
      <c r="BT55" s="77" t="s">
        <v>79</v>
      </c>
      <c r="BU55" s="77" t="s">
        <v>80</v>
      </c>
      <c r="BV55" s="77" t="s">
        <v>75</v>
      </c>
      <c r="BW55" s="77" t="s">
        <v>5</v>
      </c>
      <c r="BX55" s="77" t="s">
        <v>76</v>
      </c>
      <c r="CL55" s="77" t="s">
        <v>19</v>
      </c>
    </row>
    <row r="56" spans="1:90" s="1" customFormat="1" ht="30" customHeight="1">
      <c r="B56" s="30"/>
      <c r="AR56" s="30"/>
    </row>
    <row r="57" spans="1:90" s="1" customFormat="1" ht="6.95" customHeight="1">
      <c r="B57" s="39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30"/>
    </row>
  </sheetData>
  <sheetProtection algorithmName="SHA-512" hashValue="o4Mu7na3BHF5OOFbKX3Y39Txgmjtb7NBukfJS1wopLYlpf2tlgauMSvQDPc9NRTjz4G2W7444LrfREEHLZjA/g==" saltValue="IRQvBmOz3S5A0uLK4fioxbxX1SVhaJ6pHtWX6DmjvyS05CzyjJALRq6AhyHq8w8SsEc56kEmDCHI2WWny60GHA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DEM_KD - Demolice objektu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26"/>
  <sheetViews>
    <sheetView showGridLines="0" topLeftCell="A186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AT2" s="15" t="s">
        <v>5</v>
      </c>
    </row>
    <row r="3" spans="2:46" ht="6.95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81</v>
      </c>
    </row>
    <row r="4" spans="2:46" ht="24.95" customHeight="1">
      <c r="B4" s="18"/>
      <c r="D4" s="19" t="s">
        <v>82</v>
      </c>
      <c r="L4" s="18"/>
      <c r="M4" s="78" t="s">
        <v>10</v>
      </c>
      <c r="AT4" s="15" t="s">
        <v>4</v>
      </c>
    </row>
    <row r="5" spans="2:46" ht="6.95" customHeight="1">
      <c r="B5" s="18"/>
      <c r="L5" s="18"/>
    </row>
    <row r="6" spans="2:46" s="1" customFormat="1" ht="12" customHeight="1">
      <c r="B6" s="30"/>
      <c r="D6" s="25" t="s">
        <v>16</v>
      </c>
      <c r="L6" s="30"/>
    </row>
    <row r="7" spans="2:46" s="1" customFormat="1" ht="16.5" customHeight="1">
      <c r="B7" s="30"/>
      <c r="E7" s="175" t="s">
        <v>17</v>
      </c>
      <c r="F7" s="193"/>
      <c r="G7" s="193"/>
      <c r="H7" s="193"/>
      <c r="L7" s="30"/>
    </row>
    <row r="8" spans="2:46" s="1" customFormat="1" ht="11.25">
      <c r="B8" s="30"/>
      <c r="L8" s="30"/>
    </row>
    <row r="9" spans="2:46" s="1" customFormat="1" ht="12" customHeight="1">
      <c r="B9" s="30"/>
      <c r="D9" s="25" t="s">
        <v>18</v>
      </c>
      <c r="F9" s="23" t="s">
        <v>19</v>
      </c>
      <c r="I9" s="25" t="s">
        <v>20</v>
      </c>
      <c r="J9" s="23" t="s">
        <v>21</v>
      </c>
      <c r="L9" s="30"/>
    </row>
    <row r="10" spans="2:46" s="1" customFormat="1" ht="12" customHeight="1">
      <c r="B10" s="30"/>
      <c r="D10" s="25" t="s">
        <v>22</v>
      </c>
      <c r="F10" s="23" t="s">
        <v>23</v>
      </c>
      <c r="I10" s="25" t="s">
        <v>24</v>
      </c>
      <c r="J10" s="47" t="str">
        <f>'Rekapitulace stavby'!AN8</f>
        <v>7. 4. 2025</v>
      </c>
      <c r="L10" s="30"/>
    </row>
    <row r="11" spans="2:46" s="1" customFormat="1" ht="10.9" customHeight="1">
      <c r="B11" s="30"/>
      <c r="L11" s="30"/>
    </row>
    <row r="12" spans="2:46" s="1" customFormat="1" ht="12" customHeight="1">
      <c r="B12" s="30"/>
      <c r="D12" s="25" t="s">
        <v>26</v>
      </c>
      <c r="I12" s="25" t="s">
        <v>27</v>
      </c>
      <c r="J12" s="23" t="s">
        <v>28</v>
      </c>
      <c r="L12" s="30"/>
    </row>
    <row r="13" spans="2:46" s="1" customFormat="1" ht="18" customHeight="1">
      <c r="B13" s="30"/>
      <c r="E13" s="23" t="s">
        <v>29</v>
      </c>
      <c r="I13" s="25" t="s">
        <v>30</v>
      </c>
      <c r="J13" s="23" t="s">
        <v>28</v>
      </c>
      <c r="L13" s="30"/>
    </row>
    <row r="14" spans="2:46" s="1" customFormat="1" ht="6.95" customHeight="1">
      <c r="B14" s="30"/>
      <c r="L14" s="30"/>
    </row>
    <row r="15" spans="2:46" s="1" customFormat="1" ht="12" customHeight="1">
      <c r="B15" s="30"/>
      <c r="D15" s="25" t="s">
        <v>31</v>
      </c>
      <c r="I15" s="25" t="s">
        <v>27</v>
      </c>
      <c r="J15" s="26" t="str">
        <f>'Rekapitulace stavby'!AN13</f>
        <v>Vyplň údaj</v>
      </c>
      <c r="L15" s="30"/>
    </row>
    <row r="16" spans="2:46" s="1" customFormat="1" ht="18" customHeight="1">
      <c r="B16" s="30"/>
      <c r="E16" s="194" t="str">
        <f>'Rekapitulace stavby'!E14</f>
        <v>Vyplň údaj</v>
      </c>
      <c r="F16" s="159"/>
      <c r="G16" s="159"/>
      <c r="H16" s="159"/>
      <c r="I16" s="25" t="s">
        <v>30</v>
      </c>
      <c r="J16" s="26" t="str">
        <f>'Rekapitulace stavby'!AN14</f>
        <v>Vyplň údaj</v>
      </c>
      <c r="L16" s="30"/>
    </row>
    <row r="17" spans="2:12" s="1" customFormat="1" ht="6.95" customHeight="1">
      <c r="B17" s="30"/>
      <c r="L17" s="30"/>
    </row>
    <row r="18" spans="2:12" s="1" customFormat="1" ht="12" customHeight="1">
      <c r="B18" s="30"/>
      <c r="D18" s="25" t="s">
        <v>33</v>
      </c>
      <c r="I18" s="25" t="s">
        <v>27</v>
      </c>
      <c r="J18" s="23" t="s">
        <v>28</v>
      </c>
      <c r="L18" s="30"/>
    </row>
    <row r="19" spans="2:12" s="1" customFormat="1" ht="18" customHeight="1">
      <c r="B19" s="30"/>
      <c r="E19" s="23" t="s">
        <v>34</v>
      </c>
      <c r="I19" s="25" t="s">
        <v>30</v>
      </c>
      <c r="J19" s="23" t="s">
        <v>28</v>
      </c>
      <c r="L19" s="30"/>
    </row>
    <row r="20" spans="2:12" s="1" customFormat="1" ht="6.95" customHeight="1">
      <c r="B20" s="30"/>
      <c r="L20" s="30"/>
    </row>
    <row r="21" spans="2:12" s="1" customFormat="1" ht="12" customHeight="1">
      <c r="B21" s="30"/>
      <c r="D21" s="25" t="s">
        <v>36</v>
      </c>
      <c r="I21" s="25" t="s">
        <v>27</v>
      </c>
      <c r="J21" s="23" t="str">
        <f>IF('Rekapitulace stavby'!AN19="","",'Rekapitulace stavby'!AN19)</f>
        <v/>
      </c>
      <c r="L21" s="30"/>
    </row>
    <row r="22" spans="2:12" s="1" customFormat="1" ht="18" customHeight="1">
      <c r="B22" s="30"/>
      <c r="E22" s="23" t="str">
        <f>IF('Rekapitulace stavby'!E20="","",'Rekapitulace stavby'!E20)</f>
        <v xml:space="preserve"> </v>
      </c>
      <c r="I22" s="25" t="s">
        <v>30</v>
      </c>
      <c r="J22" s="23" t="str">
        <f>IF('Rekapitulace stavby'!AN20="","",'Rekapitulace stavby'!AN20)</f>
        <v/>
      </c>
      <c r="L22" s="30"/>
    </row>
    <row r="23" spans="2:12" s="1" customFormat="1" ht="6.95" customHeight="1">
      <c r="B23" s="30"/>
      <c r="L23" s="30"/>
    </row>
    <row r="24" spans="2:12" s="1" customFormat="1" ht="12" customHeight="1">
      <c r="B24" s="30"/>
      <c r="D24" s="25" t="s">
        <v>38</v>
      </c>
      <c r="L24" s="30"/>
    </row>
    <row r="25" spans="2:12" s="7" customFormat="1" ht="71.25" customHeight="1">
      <c r="B25" s="79"/>
      <c r="E25" s="164" t="s">
        <v>39</v>
      </c>
      <c r="F25" s="164"/>
      <c r="G25" s="164"/>
      <c r="H25" s="164"/>
      <c r="L25" s="79"/>
    </row>
    <row r="26" spans="2:12" s="1" customFormat="1" ht="6.95" customHeight="1">
      <c r="B26" s="30"/>
      <c r="L26" s="30"/>
    </row>
    <row r="27" spans="2:12" s="1" customFormat="1" ht="6.95" customHeight="1">
      <c r="B27" s="30"/>
      <c r="D27" s="48"/>
      <c r="E27" s="48"/>
      <c r="F27" s="48"/>
      <c r="G27" s="48"/>
      <c r="H27" s="48"/>
      <c r="I27" s="48"/>
      <c r="J27" s="48"/>
      <c r="K27" s="48"/>
      <c r="L27" s="30"/>
    </row>
    <row r="28" spans="2:12" s="1" customFormat="1" ht="25.35" customHeight="1">
      <c r="B28" s="30"/>
      <c r="D28" s="80" t="s">
        <v>40</v>
      </c>
      <c r="J28" s="61">
        <f>ROUND(J89, 2)</f>
        <v>0</v>
      </c>
      <c r="L28" s="30"/>
    </row>
    <row r="29" spans="2:12" s="1" customFormat="1" ht="6.95" customHeight="1">
      <c r="B29" s="30"/>
      <c r="D29" s="48"/>
      <c r="E29" s="48"/>
      <c r="F29" s="48"/>
      <c r="G29" s="48"/>
      <c r="H29" s="48"/>
      <c r="I29" s="48"/>
      <c r="J29" s="48"/>
      <c r="K29" s="48"/>
      <c r="L29" s="30"/>
    </row>
    <row r="30" spans="2:12" s="1" customFormat="1" ht="14.45" customHeight="1">
      <c r="B30" s="30"/>
      <c r="F30" s="33" t="s">
        <v>42</v>
      </c>
      <c r="I30" s="33" t="s">
        <v>41</v>
      </c>
      <c r="J30" s="33" t="s">
        <v>43</v>
      </c>
      <c r="L30" s="30"/>
    </row>
    <row r="31" spans="2:12" s="1" customFormat="1" ht="14.45" customHeight="1">
      <c r="B31" s="30"/>
      <c r="D31" s="50" t="s">
        <v>44</v>
      </c>
      <c r="E31" s="25" t="s">
        <v>45</v>
      </c>
      <c r="F31" s="81">
        <f>ROUND((SUM(BE89:BE225)),  2)</f>
        <v>0</v>
      </c>
      <c r="I31" s="82">
        <v>0.21</v>
      </c>
      <c r="J31" s="81">
        <f>ROUND(((SUM(BE89:BE225))*I31),  2)</f>
        <v>0</v>
      </c>
      <c r="L31" s="30"/>
    </row>
    <row r="32" spans="2:12" s="1" customFormat="1" ht="14.45" customHeight="1">
      <c r="B32" s="30"/>
      <c r="E32" s="25" t="s">
        <v>46</v>
      </c>
      <c r="F32" s="81">
        <f>ROUND((SUM(BF89:BF225)),  2)</f>
        <v>0</v>
      </c>
      <c r="I32" s="82">
        <v>0.12</v>
      </c>
      <c r="J32" s="81">
        <f>ROUND(((SUM(BF89:BF225))*I32),  2)</f>
        <v>0</v>
      </c>
      <c r="L32" s="30"/>
    </row>
    <row r="33" spans="2:12" s="1" customFormat="1" ht="14.45" hidden="1" customHeight="1">
      <c r="B33" s="30"/>
      <c r="E33" s="25" t="s">
        <v>47</v>
      </c>
      <c r="F33" s="81">
        <f>ROUND((SUM(BG89:BG225)),  2)</f>
        <v>0</v>
      </c>
      <c r="I33" s="82">
        <v>0.21</v>
      </c>
      <c r="J33" s="81">
        <f>0</f>
        <v>0</v>
      </c>
      <c r="L33" s="30"/>
    </row>
    <row r="34" spans="2:12" s="1" customFormat="1" ht="14.45" hidden="1" customHeight="1">
      <c r="B34" s="30"/>
      <c r="E34" s="25" t="s">
        <v>48</v>
      </c>
      <c r="F34" s="81">
        <f>ROUND((SUM(BH89:BH225)),  2)</f>
        <v>0</v>
      </c>
      <c r="I34" s="82">
        <v>0.12</v>
      </c>
      <c r="J34" s="81">
        <f>0</f>
        <v>0</v>
      </c>
      <c r="L34" s="30"/>
    </row>
    <row r="35" spans="2:12" s="1" customFormat="1" ht="14.45" hidden="1" customHeight="1">
      <c r="B35" s="30"/>
      <c r="E35" s="25" t="s">
        <v>49</v>
      </c>
      <c r="F35" s="81">
        <f>ROUND((SUM(BI89:BI225)),  2)</f>
        <v>0</v>
      </c>
      <c r="I35" s="82">
        <v>0</v>
      </c>
      <c r="J35" s="81">
        <f>0</f>
        <v>0</v>
      </c>
      <c r="L35" s="30"/>
    </row>
    <row r="36" spans="2:12" s="1" customFormat="1" ht="6.95" customHeight="1">
      <c r="B36" s="30"/>
      <c r="L36" s="30"/>
    </row>
    <row r="37" spans="2:12" s="1" customFormat="1" ht="25.35" customHeight="1">
      <c r="B37" s="30"/>
      <c r="C37" s="83"/>
      <c r="D37" s="84" t="s">
        <v>50</v>
      </c>
      <c r="E37" s="52"/>
      <c r="F37" s="52"/>
      <c r="G37" s="85" t="s">
        <v>51</v>
      </c>
      <c r="H37" s="86" t="s">
        <v>52</v>
      </c>
      <c r="I37" s="52"/>
      <c r="J37" s="87">
        <f>SUM(J28:J35)</f>
        <v>0</v>
      </c>
      <c r="K37" s="88"/>
      <c r="L37" s="30"/>
    </row>
    <row r="38" spans="2:12" s="1" customFormat="1" ht="14.45" customHeight="1"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30"/>
    </row>
    <row r="42" spans="2:12" s="1" customFormat="1" ht="6.95" customHeight="1">
      <c r="B42" s="41"/>
      <c r="C42" s="42"/>
      <c r="D42" s="42"/>
      <c r="E42" s="42"/>
      <c r="F42" s="42"/>
      <c r="G42" s="42"/>
      <c r="H42" s="42"/>
      <c r="I42" s="42"/>
      <c r="J42" s="42"/>
      <c r="K42" s="42"/>
      <c r="L42" s="30"/>
    </row>
    <row r="43" spans="2:12" s="1" customFormat="1" ht="24.95" customHeight="1">
      <c r="B43" s="30"/>
      <c r="C43" s="19" t="s">
        <v>83</v>
      </c>
      <c r="L43" s="30"/>
    </row>
    <row r="44" spans="2:12" s="1" customFormat="1" ht="6.95" customHeight="1">
      <c r="B44" s="30"/>
      <c r="L44" s="30"/>
    </row>
    <row r="45" spans="2:12" s="1" customFormat="1" ht="12" customHeight="1">
      <c r="B45" s="30"/>
      <c r="C45" s="25" t="s">
        <v>16</v>
      </c>
      <c r="L45" s="30"/>
    </row>
    <row r="46" spans="2:12" s="1" customFormat="1" ht="16.5" customHeight="1">
      <c r="B46" s="30"/>
      <c r="E46" s="175" t="str">
        <f>E7</f>
        <v>Demolice objektu - kulturní dům Kokořín</v>
      </c>
      <c r="F46" s="193"/>
      <c r="G46" s="193"/>
      <c r="H46" s="193"/>
      <c r="L46" s="30"/>
    </row>
    <row r="47" spans="2:12" s="1" customFormat="1" ht="6.95" customHeight="1">
      <c r="B47" s="30"/>
      <c r="L47" s="30"/>
    </row>
    <row r="48" spans="2:12" s="1" customFormat="1" ht="12" customHeight="1">
      <c r="B48" s="30"/>
      <c r="C48" s="25" t="s">
        <v>22</v>
      </c>
      <c r="F48" s="23" t="str">
        <f>F10</f>
        <v>Kokořín</v>
      </c>
      <c r="I48" s="25" t="s">
        <v>24</v>
      </c>
      <c r="J48" s="47" t="str">
        <f>IF(J10="","",J10)</f>
        <v>7. 4. 2025</v>
      </c>
      <c r="L48" s="30"/>
    </row>
    <row r="49" spans="2:47" s="1" customFormat="1" ht="6.95" customHeight="1">
      <c r="B49" s="30"/>
      <c r="L49" s="30"/>
    </row>
    <row r="50" spans="2:47" s="1" customFormat="1" ht="15.2" customHeight="1">
      <c r="B50" s="30"/>
      <c r="C50" s="25" t="s">
        <v>26</v>
      </c>
      <c r="F50" s="23" t="str">
        <f>E13</f>
        <v>Obecní úřad Kokořín</v>
      </c>
      <c r="I50" s="25" t="s">
        <v>33</v>
      </c>
      <c r="J50" s="28" t="str">
        <f>E19</f>
        <v>DENTIO s.r.o.</v>
      </c>
      <c r="L50" s="30"/>
    </row>
    <row r="51" spans="2:47" s="1" customFormat="1" ht="15.2" customHeight="1">
      <c r="B51" s="30"/>
      <c r="C51" s="25" t="s">
        <v>31</v>
      </c>
      <c r="F51" s="23" t="str">
        <f>IF(E16="","",E16)</f>
        <v>Vyplň údaj</v>
      </c>
      <c r="I51" s="25" t="s">
        <v>36</v>
      </c>
      <c r="J51" s="28" t="str">
        <f>E22</f>
        <v xml:space="preserve"> </v>
      </c>
      <c r="L51" s="30"/>
    </row>
    <row r="52" spans="2:47" s="1" customFormat="1" ht="10.35" customHeight="1">
      <c r="B52" s="30"/>
      <c r="L52" s="30"/>
    </row>
    <row r="53" spans="2:47" s="1" customFormat="1" ht="29.25" customHeight="1">
      <c r="B53" s="30"/>
      <c r="C53" s="89" t="s">
        <v>84</v>
      </c>
      <c r="D53" s="83"/>
      <c r="E53" s="83"/>
      <c r="F53" s="83"/>
      <c r="G53" s="83"/>
      <c r="H53" s="83"/>
      <c r="I53" s="83"/>
      <c r="J53" s="90" t="s">
        <v>85</v>
      </c>
      <c r="K53" s="83"/>
      <c r="L53" s="30"/>
    </row>
    <row r="54" spans="2:47" s="1" customFormat="1" ht="10.35" customHeight="1">
      <c r="B54" s="30"/>
      <c r="L54" s="30"/>
    </row>
    <row r="55" spans="2:47" s="1" customFormat="1" ht="22.9" customHeight="1">
      <c r="B55" s="30"/>
      <c r="C55" s="91" t="s">
        <v>72</v>
      </c>
      <c r="J55" s="61">
        <f>J89</f>
        <v>0</v>
      </c>
      <c r="L55" s="30"/>
      <c r="AU55" s="15" t="s">
        <v>86</v>
      </c>
    </row>
    <row r="56" spans="2:47" s="8" customFormat="1" ht="24.95" customHeight="1">
      <c r="B56" s="92"/>
      <c r="D56" s="93" t="s">
        <v>87</v>
      </c>
      <c r="E56" s="94"/>
      <c r="F56" s="94"/>
      <c r="G56" s="94"/>
      <c r="H56" s="94"/>
      <c r="I56" s="94"/>
      <c r="J56" s="95">
        <f>J90</f>
        <v>0</v>
      </c>
      <c r="L56" s="92"/>
    </row>
    <row r="57" spans="2:47" s="9" customFormat="1" ht="19.899999999999999" customHeight="1">
      <c r="B57" s="96"/>
      <c r="D57" s="97" t="s">
        <v>88</v>
      </c>
      <c r="E57" s="98"/>
      <c r="F57" s="98"/>
      <c r="G57" s="98"/>
      <c r="H57" s="98"/>
      <c r="I57" s="98"/>
      <c r="J57" s="99">
        <f>J91</f>
        <v>0</v>
      </c>
      <c r="L57" s="96"/>
    </row>
    <row r="58" spans="2:47" s="9" customFormat="1" ht="19.899999999999999" customHeight="1">
      <c r="B58" s="96"/>
      <c r="D58" s="97" t="s">
        <v>89</v>
      </c>
      <c r="E58" s="98"/>
      <c r="F58" s="98"/>
      <c r="G58" s="98"/>
      <c r="H58" s="98"/>
      <c r="I58" s="98"/>
      <c r="J58" s="99">
        <f>J97</f>
        <v>0</v>
      </c>
      <c r="L58" s="96"/>
    </row>
    <row r="59" spans="2:47" s="9" customFormat="1" ht="19.899999999999999" customHeight="1">
      <c r="B59" s="96"/>
      <c r="D59" s="97" t="s">
        <v>90</v>
      </c>
      <c r="E59" s="98"/>
      <c r="F59" s="98"/>
      <c r="G59" s="98"/>
      <c r="H59" s="98"/>
      <c r="I59" s="98"/>
      <c r="J59" s="99">
        <f>J132</f>
        <v>0</v>
      </c>
      <c r="L59" s="96"/>
    </row>
    <row r="60" spans="2:47" s="9" customFormat="1" ht="19.899999999999999" customHeight="1">
      <c r="B60" s="96"/>
      <c r="D60" s="97" t="s">
        <v>91</v>
      </c>
      <c r="E60" s="98"/>
      <c r="F60" s="98"/>
      <c r="G60" s="98"/>
      <c r="H60" s="98"/>
      <c r="I60" s="98"/>
      <c r="J60" s="99">
        <f>J164</f>
        <v>0</v>
      </c>
      <c r="L60" s="96"/>
    </row>
    <row r="61" spans="2:47" s="8" customFormat="1" ht="24.95" customHeight="1">
      <c r="B61" s="92"/>
      <c r="D61" s="93" t="s">
        <v>92</v>
      </c>
      <c r="E61" s="94"/>
      <c r="F61" s="94"/>
      <c r="G61" s="94"/>
      <c r="H61" s="94"/>
      <c r="I61" s="94"/>
      <c r="J61" s="95">
        <f>J167</f>
        <v>0</v>
      </c>
      <c r="L61" s="92"/>
    </row>
    <row r="62" spans="2:47" s="9" customFormat="1" ht="19.899999999999999" customHeight="1">
      <c r="B62" s="96"/>
      <c r="D62" s="97" t="s">
        <v>93</v>
      </c>
      <c r="E62" s="98"/>
      <c r="F62" s="98"/>
      <c r="G62" s="98"/>
      <c r="H62" s="98"/>
      <c r="I62" s="98"/>
      <c r="J62" s="99">
        <f>J168</f>
        <v>0</v>
      </c>
      <c r="L62" s="96"/>
    </row>
    <row r="63" spans="2:47" s="9" customFormat="1" ht="19.899999999999999" customHeight="1">
      <c r="B63" s="96"/>
      <c r="D63" s="97" t="s">
        <v>94</v>
      </c>
      <c r="E63" s="98"/>
      <c r="F63" s="98"/>
      <c r="G63" s="98"/>
      <c r="H63" s="98"/>
      <c r="I63" s="98"/>
      <c r="J63" s="99">
        <f>J171</f>
        <v>0</v>
      </c>
      <c r="L63" s="96"/>
    </row>
    <row r="64" spans="2:47" s="8" customFormat="1" ht="24.95" customHeight="1">
      <c r="B64" s="92"/>
      <c r="D64" s="93" t="s">
        <v>95</v>
      </c>
      <c r="E64" s="94"/>
      <c r="F64" s="94"/>
      <c r="G64" s="94"/>
      <c r="H64" s="94"/>
      <c r="I64" s="94"/>
      <c r="J64" s="95">
        <f>J182</f>
        <v>0</v>
      </c>
      <c r="L64" s="92"/>
    </row>
    <row r="65" spans="2:12" s="8" customFormat="1" ht="24.95" customHeight="1">
      <c r="B65" s="92"/>
      <c r="D65" s="93" t="s">
        <v>96</v>
      </c>
      <c r="E65" s="94"/>
      <c r="F65" s="94"/>
      <c r="G65" s="94"/>
      <c r="H65" s="94"/>
      <c r="I65" s="94"/>
      <c r="J65" s="95">
        <f>J186</f>
        <v>0</v>
      </c>
      <c r="L65" s="92"/>
    </row>
    <row r="66" spans="2:12" s="9" customFormat="1" ht="19.899999999999999" customHeight="1">
      <c r="B66" s="96"/>
      <c r="D66" s="97" t="s">
        <v>97</v>
      </c>
      <c r="E66" s="98"/>
      <c r="F66" s="98"/>
      <c r="G66" s="98"/>
      <c r="H66" s="98"/>
      <c r="I66" s="98"/>
      <c r="J66" s="99">
        <f>J187</f>
        <v>0</v>
      </c>
      <c r="L66" s="96"/>
    </row>
    <row r="67" spans="2:12" s="9" customFormat="1" ht="19.899999999999999" customHeight="1">
      <c r="B67" s="96"/>
      <c r="D67" s="97" t="s">
        <v>98</v>
      </c>
      <c r="E67" s="98"/>
      <c r="F67" s="98"/>
      <c r="G67" s="98"/>
      <c r="H67" s="98"/>
      <c r="I67" s="98"/>
      <c r="J67" s="99">
        <f>J192</f>
        <v>0</v>
      </c>
      <c r="L67" s="96"/>
    </row>
    <row r="68" spans="2:12" s="9" customFormat="1" ht="19.899999999999999" customHeight="1">
      <c r="B68" s="96"/>
      <c r="D68" s="97" t="s">
        <v>99</v>
      </c>
      <c r="E68" s="98"/>
      <c r="F68" s="98"/>
      <c r="G68" s="98"/>
      <c r="H68" s="98"/>
      <c r="I68" s="98"/>
      <c r="J68" s="99">
        <f>J210</f>
        <v>0</v>
      </c>
      <c r="L68" s="96"/>
    </row>
    <row r="69" spans="2:12" s="9" customFormat="1" ht="19.899999999999999" customHeight="1">
      <c r="B69" s="96"/>
      <c r="D69" s="97" t="s">
        <v>100</v>
      </c>
      <c r="E69" s="98"/>
      <c r="F69" s="98"/>
      <c r="G69" s="98"/>
      <c r="H69" s="98"/>
      <c r="I69" s="98"/>
      <c r="J69" s="99">
        <f>J216</f>
        <v>0</v>
      </c>
      <c r="L69" s="96"/>
    </row>
    <row r="70" spans="2:12" s="9" customFormat="1" ht="19.899999999999999" customHeight="1">
      <c r="B70" s="96"/>
      <c r="D70" s="97" t="s">
        <v>101</v>
      </c>
      <c r="E70" s="98"/>
      <c r="F70" s="98"/>
      <c r="G70" s="98"/>
      <c r="H70" s="98"/>
      <c r="I70" s="98"/>
      <c r="J70" s="99">
        <f>J219</f>
        <v>0</v>
      </c>
      <c r="L70" s="96"/>
    </row>
    <row r="71" spans="2:12" s="9" customFormat="1" ht="19.899999999999999" customHeight="1">
      <c r="B71" s="96"/>
      <c r="D71" s="97" t="s">
        <v>102</v>
      </c>
      <c r="E71" s="98"/>
      <c r="F71" s="98"/>
      <c r="G71" s="98"/>
      <c r="H71" s="98"/>
      <c r="I71" s="98"/>
      <c r="J71" s="99">
        <f>J223</f>
        <v>0</v>
      </c>
      <c r="L71" s="96"/>
    </row>
    <row r="72" spans="2:12" s="1" customFormat="1" ht="21.75" customHeight="1">
      <c r="B72" s="30"/>
      <c r="L72" s="30"/>
    </row>
    <row r="73" spans="2:12" s="1" customFormat="1" ht="6.95" customHeight="1"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30"/>
    </row>
    <row r="77" spans="2:12" s="1" customFormat="1" ht="6.95" customHeight="1"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0"/>
    </row>
    <row r="78" spans="2:12" s="1" customFormat="1" ht="24.95" customHeight="1">
      <c r="B78" s="30"/>
      <c r="C78" s="19" t="s">
        <v>103</v>
      </c>
      <c r="L78" s="30"/>
    </row>
    <row r="79" spans="2:12" s="1" customFormat="1" ht="6.95" customHeight="1">
      <c r="B79" s="30"/>
      <c r="L79" s="30"/>
    </row>
    <row r="80" spans="2:12" s="1" customFormat="1" ht="12" customHeight="1">
      <c r="B80" s="30"/>
      <c r="C80" s="25" t="s">
        <v>16</v>
      </c>
      <c r="L80" s="30"/>
    </row>
    <row r="81" spans="2:65" s="1" customFormat="1" ht="16.5" customHeight="1">
      <c r="B81" s="30"/>
      <c r="E81" s="175" t="str">
        <f>E7</f>
        <v>Demolice objektu - kulturní dům Kokořín</v>
      </c>
      <c r="F81" s="193"/>
      <c r="G81" s="193"/>
      <c r="H81" s="193"/>
      <c r="L81" s="30"/>
    </row>
    <row r="82" spans="2:65" s="1" customFormat="1" ht="6.95" customHeight="1">
      <c r="B82" s="30"/>
      <c r="L82" s="30"/>
    </row>
    <row r="83" spans="2:65" s="1" customFormat="1" ht="12" customHeight="1">
      <c r="B83" s="30"/>
      <c r="C83" s="25" t="s">
        <v>22</v>
      </c>
      <c r="F83" s="23" t="str">
        <f>F10</f>
        <v>Kokořín</v>
      </c>
      <c r="I83" s="25" t="s">
        <v>24</v>
      </c>
      <c r="J83" s="47" t="str">
        <f>IF(J10="","",J10)</f>
        <v>7. 4. 2025</v>
      </c>
      <c r="L83" s="30"/>
    </row>
    <row r="84" spans="2:65" s="1" customFormat="1" ht="6.95" customHeight="1">
      <c r="B84" s="30"/>
      <c r="L84" s="30"/>
    </row>
    <row r="85" spans="2:65" s="1" customFormat="1" ht="15.2" customHeight="1">
      <c r="B85" s="30"/>
      <c r="C85" s="25" t="s">
        <v>26</v>
      </c>
      <c r="F85" s="23" t="str">
        <f>E13</f>
        <v>Obecní úřad Kokořín</v>
      </c>
      <c r="I85" s="25" t="s">
        <v>33</v>
      </c>
      <c r="J85" s="28" t="str">
        <f>E19</f>
        <v>DENTIO s.r.o.</v>
      </c>
      <c r="L85" s="30"/>
    </row>
    <row r="86" spans="2:65" s="1" customFormat="1" ht="15.2" customHeight="1">
      <c r="B86" s="30"/>
      <c r="C86" s="25" t="s">
        <v>31</v>
      </c>
      <c r="F86" s="23" t="str">
        <f>IF(E16="","",E16)</f>
        <v>Vyplň údaj</v>
      </c>
      <c r="I86" s="25" t="s">
        <v>36</v>
      </c>
      <c r="J86" s="28" t="str">
        <f>E22</f>
        <v xml:space="preserve"> </v>
      </c>
      <c r="L86" s="30"/>
    </row>
    <row r="87" spans="2:65" s="1" customFormat="1" ht="10.35" customHeight="1">
      <c r="B87" s="30"/>
      <c r="L87" s="30"/>
    </row>
    <row r="88" spans="2:65" s="10" customFormat="1" ht="29.25" customHeight="1">
      <c r="B88" s="100"/>
      <c r="C88" s="101" t="s">
        <v>104</v>
      </c>
      <c r="D88" s="102" t="s">
        <v>59</v>
      </c>
      <c r="E88" s="102" t="s">
        <v>55</v>
      </c>
      <c r="F88" s="102" t="s">
        <v>56</v>
      </c>
      <c r="G88" s="102" t="s">
        <v>105</v>
      </c>
      <c r="H88" s="102" t="s">
        <v>106</v>
      </c>
      <c r="I88" s="102" t="s">
        <v>107</v>
      </c>
      <c r="J88" s="102" t="s">
        <v>85</v>
      </c>
      <c r="K88" s="103" t="s">
        <v>108</v>
      </c>
      <c r="L88" s="100"/>
      <c r="M88" s="54" t="s">
        <v>28</v>
      </c>
      <c r="N88" s="55" t="s">
        <v>44</v>
      </c>
      <c r="O88" s="55" t="s">
        <v>109</v>
      </c>
      <c r="P88" s="55" t="s">
        <v>110</v>
      </c>
      <c r="Q88" s="55" t="s">
        <v>111</v>
      </c>
      <c r="R88" s="55" t="s">
        <v>112</v>
      </c>
      <c r="S88" s="55" t="s">
        <v>113</v>
      </c>
      <c r="T88" s="56" t="s">
        <v>114</v>
      </c>
    </row>
    <row r="89" spans="2:65" s="1" customFormat="1" ht="22.9" customHeight="1">
      <c r="B89" s="30"/>
      <c r="C89" s="59" t="s">
        <v>115</v>
      </c>
      <c r="J89" s="104">
        <f>BK89</f>
        <v>0</v>
      </c>
      <c r="L89" s="30"/>
      <c r="M89" s="57"/>
      <c r="N89" s="48"/>
      <c r="O89" s="48"/>
      <c r="P89" s="105">
        <f>P90+P167+P182+P186</f>
        <v>0</v>
      </c>
      <c r="Q89" s="48"/>
      <c r="R89" s="105">
        <f>R90+R167+R182+R186</f>
        <v>305.03156761999998</v>
      </c>
      <c r="S89" s="48"/>
      <c r="T89" s="106">
        <f>T90+T167+T182+T186</f>
        <v>1486.2874488000002</v>
      </c>
      <c r="AT89" s="15" t="s">
        <v>73</v>
      </c>
      <c r="AU89" s="15" t="s">
        <v>86</v>
      </c>
      <c r="BK89" s="107">
        <f>BK90+BK167+BK182+BK186</f>
        <v>0</v>
      </c>
    </row>
    <row r="90" spans="2:65" s="11" customFormat="1" ht="25.9" customHeight="1">
      <c r="B90" s="108"/>
      <c r="D90" s="109" t="s">
        <v>73</v>
      </c>
      <c r="E90" s="110" t="s">
        <v>116</v>
      </c>
      <c r="F90" s="110" t="s">
        <v>117</v>
      </c>
      <c r="I90" s="111"/>
      <c r="J90" s="112">
        <f>BK90</f>
        <v>0</v>
      </c>
      <c r="L90" s="108"/>
      <c r="M90" s="113"/>
      <c r="P90" s="114">
        <f>P91+P97+P132+P164</f>
        <v>0</v>
      </c>
      <c r="R90" s="114">
        <f>R91+R97+R132+R164</f>
        <v>304.94332121999997</v>
      </c>
      <c r="T90" s="115">
        <f>T91+T97+T132+T164</f>
        <v>1478.9929000000002</v>
      </c>
      <c r="AR90" s="109" t="s">
        <v>79</v>
      </c>
      <c r="AT90" s="116" t="s">
        <v>73</v>
      </c>
      <c r="AU90" s="116" t="s">
        <v>74</v>
      </c>
      <c r="AY90" s="109" t="s">
        <v>118</v>
      </c>
      <c r="BK90" s="117">
        <f>BK91+BK97+BK132+BK164</f>
        <v>0</v>
      </c>
    </row>
    <row r="91" spans="2:65" s="11" customFormat="1" ht="22.9" customHeight="1">
      <c r="B91" s="108"/>
      <c r="D91" s="109" t="s">
        <v>73</v>
      </c>
      <c r="E91" s="118" t="s">
        <v>81</v>
      </c>
      <c r="F91" s="118" t="s">
        <v>119</v>
      </c>
      <c r="I91" s="111"/>
      <c r="J91" s="119">
        <f>BK91</f>
        <v>0</v>
      </c>
      <c r="L91" s="108"/>
      <c r="M91" s="113"/>
      <c r="P91" s="114">
        <f>SUM(P92:P96)</f>
        <v>0</v>
      </c>
      <c r="R91" s="114">
        <f>SUM(R92:R96)</f>
        <v>304.90206472</v>
      </c>
      <c r="T91" s="115">
        <f>SUM(T92:T96)</f>
        <v>0</v>
      </c>
      <c r="AR91" s="109" t="s">
        <v>79</v>
      </c>
      <c r="AT91" s="116" t="s">
        <v>73</v>
      </c>
      <c r="AU91" s="116" t="s">
        <v>79</v>
      </c>
      <c r="AY91" s="109" t="s">
        <v>118</v>
      </c>
      <c r="BK91" s="117">
        <f>SUM(BK92:BK96)</f>
        <v>0</v>
      </c>
    </row>
    <row r="92" spans="2:65" s="1" customFormat="1" ht="37.9" customHeight="1">
      <c r="B92" s="30"/>
      <c r="C92" s="120" t="s">
        <v>79</v>
      </c>
      <c r="D92" s="120" t="s">
        <v>120</v>
      </c>
      <c r="E92" s="121" t="s">
        <v>121</v>
      </c>
      <c r="F92" s="122" t="s">
        <v>122</v>
      </c>
      <c r="G92" s="123" t="s">
        <v>123</v>
      </c>
      <c r="H92" s="124">
        <v>16</v>
      </c>
      <c r="I92" s="125"/>
      <c r="J92" s="126">
        <f>ROUND(I92*H92,2)</f>
        <v>0</v>
      </c>
      <c r="K92" s="122" t="s">
        <v>124</v>
      </c>
      <c r="L92" s="30"/>
      <c r="M92" s="127" t="s">
        <v>28</v>
      </c>
      <c r="N92" s="128" t="s">
        <v>45</v>
      </c>
      <c r="P92" s="129">
        <f>O92*H92</f>
        <v>0</v>
      </c>
      <c r="Q92" s="129">
        <v>2.16</v>
      </c>
      <c r="R92" s="129">
        <f>Q92*H92</f>
        <v>34.56</v>
      </c>
      <c r="S92" s="129">
        <v>0</v>
      </c>
      <c r="T92" s="130">
        <f>S92*H92</f>
        <v>0</v>
      </c>
      <c r="AR92" s="131" t="s">
        <v>125</v>
      </c>
      <c r="AT92" s="131" t="s">
        <v>120</v>
      </c>
      <c r="AU92" s="131" t="s">
        <v>81</v>
      </c>
      <c r="AY92" s="15" t="s">
        <v>118</v>
      </c>
      <c r="BE92" s="132">
        <f>IF(N92="základní",J92,0)</f>
        <v>0</v>
      </c>
      <c r="BF92" s="132">
        <f>IF(N92="snížená",J92,0)</f>
        <v>0</v>
      </c>
      <c r="BG92" s="132">
        <f>IF(N92="zákl. přenesená",J92,0)</f>
        <v>0</v>
      </c>
      <c r="BH92" s="132">
        <f>IF(N92="sníž. přenesená",J92,0)</f>
        <v>0</v>
      </c>
      <c r="BI92" s="132">
        <f>IF(N92="nulová",J92,0)</f>
        <v>0</v>
      </c>
      <c r="BJ92" s="15" t="s">
        <v>79</v>
      </c>
      <c r="BK92" s="132">
        <f>ROUND(I92*H92,2)</f>
        <v>0</v>
      </c>
      <c r="BL92" s="15" t="s">
        <v>125</v>
      </c>
      <c r="BM92" s="131" t="s">
        <v>126</v>
      </c>
    </row>
    <row r="93" spans="2:65" s="1" customFormat="1" ht="11.25">
      <c r="B93" s="30"/>
      <c r="D93" s="133" t="s">
        <v>127</v>
      </c>
      <c r="F93" s="134" t="s">
        <v>128</v>
      </c>
      <c r="I93" s="135"/>
      <c r="L93" s="30"/>
      <c r="M93" s="136"/>
      <c r="T93" s="51"/>
      <c r="AT93" s="15" t="s">
        <v>127</v>
      </c>
      <c r="AU93" s="15" t="s">
        <v>81</v>
      </c>
    </row>
    <row r="94" spans="2:65" s="1" customFormat="1" ht="24.2" customHeight="1">
      <c r="B94" s="30"/>
      <c r="C94" s="120" t="s">
        <v>81</v>
      </c>
      <c r="D94" s="120" t="s">
        <v>120</v>
      </c>
      <c r="E94" s="121" t="s">
        <v>129</v>
      </c>
      <c r="F94" s="122" t="s">
        <v>130</v>
      </c>
      <c r="G94" s="123" t="s">
        <v>123</v>
      </c>
      <c r="H94" s="124">
        <v>108.056</v>
      </c>
      <c r="I94" s="125"/>
      <c r="J94" s="126">
        <f>ROUND(I94*H94,2)</f>
        <v>0</v>
      </c>
      <c r="K94" s="122" t="s">
        <v>124</v>
      </c>
      <c r="L94" s="30"/>
      <c r="M94" s="127" t="s">
        <v>28</v>
      </c>
      <c r="N94" s="128" t="s">
        <v>45</v>
      </c>
      <c r="P94" s="129">
        <f>O94*H94</f>
        <v>0</v>
      </c>
      <c r="Q94" s="129">
        <v>2.5018699999999998</v>
      </c>
      <c r="R94" s="129">
        <f>Q94*H94</f>
        <v>270.34206472</v>
      </c>
      <c r="S94" s="129">
        <v>0</v>
      </c>
      <c r="T94" s="130">
        <f>S94*H94</f>
        <v>0</v>
      </c>
      <c r="AR94" s="131" t="s">
        <v>125</v>
      </c>
      <c r="AT94" s="131" t="s">
        <v>120</v>
      </c>
      <c r="AU94" s="131" t="s">
        <v>81</v>
      </c>
      <c r="AY94" s="15" t="s">
        <v>118</v>
      </c>
      <c r="BE94" s="132">
        <f>IF(N94="základní",J94,0)</f>
        <v>0</v>
      </c>
      <c r="BF94" s="132">
        <f>IF(N94="snížená",J94,0)</f>
        <v>0</v>
      </c>
      <c r="BG94" s="132">
        <f>IF(N94="zákl. přenesená",J94,0)</f>
        <v>0</v>
      </c>
      <c r="BH94" s="132">
        <f>IF(N94="sníž. přenesená",J94,0)</f>
        <v>0</v>
      </c>
      <c r="BI94" s="132">
        <f>IF(N94="nulová",J94,0)</f>
        <v>0</v>
      </c>
      <c r="BJ94" s="15" t="s">
        <v>79</v>
      </c>
      <c r="BK94" s="132">
        <f>ROUND(I94*H94,2)</f>
        <v>0</v>
      </c>
      <c r="BL94" s="15" t="s">
        <v>125</v>
      </c>
      <c r="BM94" s="131" t="s">
        <v>131</v>
      </c>
    </row>
    <row r="95" spans="2:65" s="1" customFormat="1" ht="11.25">
      <c r="B95" s="30"/>
      <c r="D95" s="133" t="s">
        <v>127</v>
      </c>
      <c r="F95" s="134" t="s">
        <v>132</v>
      </c>
      <c r="I95" s="135"/>
      <c r="L95" s="30"/>
      <c r="M95" s="136"/>
      <c r="T95" s="51"/>
      <c r="AT95" s="15" t="s">
        <v>127</v>
      </c>
      <c r="AU95" s="15" t="s">
        <v>81</v>
      </c>
    </row>
    <row r="96" spans="2:65" s="12" customFormat="1" ht="22.5">
      <c r="B96" s="137"/>
      <c r="D96" s="138" t="s">
        <v>133</v>
      </c>
      <c r="E96" s="139" t="s">
        <v>28</v>
      </c>
      <c r="F96" s="140" t="s">
        <v>134</v>
      </c>
      <c r="H96" s="141">
        <v>108.056</v>
      </c>
      <c r="I96" s="142"/>
      <c r="L96" s="137"/>
      <c r="M96" s="143"/>
      <c r="T96" s="144"/>
      <c r="AT96" s="139" t="s">
        <v>133</v>
      </c>
      <c r="AU96" s="139" t="s">
        <v>81</v>
      </c>
      <c r="AV96" s="12" t="s">
        <v>81</v>
      </c>
      <c r="AW96" s="12" t="s">
        <v>35</v>
      </c>
      <c r="AX96" s="12" t="s">
        <v>79</v>
      </c>
      <c r="AY96" s="139" t="s">
        <v>118</v>
      </c>
    </row>
    <row r="97" spans="2:65" s="11" customFormat="1" ht="22.9" customHeight="1">
      <c r="B97" s="108"/>
      <c r="D97" s="109" t="s">
        <v>73</v>
      </c>
      <c r="E97" s="118" t="s">
        <v>135</v>
      </c>
      <c r="F97" s="118" t="s">
        <v>136</v>
      </c>
      <c r="I97" s="111"/>
      <c r="J97" s="119">
        <f>BK97</f>
        <v>0</v>
      </c>
      <c r="L97" s="108"/>
      <c r="M97" s="113"/>
      <c r="P97" s="114">
        <f>SUM(P98:P131)</f>
        <v>0</v>
      </c>
      <c r="R97" s="114">
        <f>SUM(R98:R131)</f>
        <v>0</v>
      </c>
      <c r="T97" s="115">
        <f>SUM(T98:T131)</f>
        <v>1478.9929000000002</v>
      </c>
      <c r="AR97" s="109" t="s">
        <v>79</v>
      </c>
      <c r="AT97" s="116" t="s">
        <v>73</v>
      </c>
      <c r="AU97" s="116" t="s">
        <v>79</v>
      </c>
      <c r="AY97" s="109" t="s">
        <v>118</v>
      </c>
      <c r="BK97" s="117">
        <f>SUM(BK98:BK131)</f>
        <v>0</v>
      </c>
    </row>
    <row r="98" spans="2:65" s="1" customFormat="1" ht="55.5" customHeight="1">
      <c r="B98" s="30"/>
      <c r="C98" s="120" t="s">
        <v>137</v>
      </c>
      <c r="D98" s="120" t="s">
        <v>120</v>
      </c>
      <c r="E98" s="121" t="s">
        <v>138</v>
      </c>
      <c r="F98" s="122" t="s">
        <v>139</v>
      </c>
      <c r="G98" s="123" t="s">
        <v>140</v>
      </c>
      <c r="H98" s="124">
        <v>1</v>
      </c>
      <c r="I98" s="125"/>
      <c r="J98" s="126">
        <f>ROUND(I98*H98,2)</f>
        <v>0</v>
      </c>
      <c r="K98" s="122" t="s">
        <v>124</v>
      </c>
      <c r="L98" s="30"/>
      <c r="M98" s="127" t="s">
        <v>28</v>
      </c>
      <c r="N98" s="128" t="s">
        <v>45</v>
      </c>
      <c r="P98" s="129">
        <f>O98*H98</f>
        <v>0</v>
      </c>
      <c r="Q98" s="129">
        <v>0</v>
      </c>
      <c r="R98" s="129">
        <f>Q98*H98</f>
        <v>0</v>
      </c>
      <c r="S98" s="129">
        <v>0</v>
      </c>
      <c r="T98" s="130">
        <f>S98*H98</f>
        <v>0</v>
      </c>
      <c r="AR98" s="131" t="s">
        <v>125</v>
      </c>
      <c r="AT98" s="131" t="s">
        <v>120</v>
      </c>
      <c r="AU98" s="131" t="s">
        <v>81</v>
      </c>
      <c r="AY98" s="15" t="s">
        <v>118</v>
      </c>
      <c r="BE98" s="132">
        <f>IF(N98="základní",J98,0)</f>
        <v>0</v>
      </c>
      <c r="BF98" s="132">
        <f>IF(N98="snížená",J98,0)</f>
        <v>0</v>
      </c>
      <c r="BG98" s="132">
        <f>IF(N98="zákl. přenesená",J98,0)</f>
        <v>0</v>
      </c>
      <c r="BH98" s="132">
        <f>IF(N98="sníž. přenesená",J98,0)</f>
        <v>0</v>
      </c>
      <c r="BI98" s="132">
        <f>IF(N98="nulová",J98,0)</f>
        <v>0</v>
      </c>
      <c r="BJ98" s="15" t="s">
        <v>79</v>
      </c>
      <c r="BK98" s="132">
        <f>ROUND(I98*H98,2)</f>
        <v>0</v>
      </c>
      <c r="BL98" s="15" t="s">
        <v>125</v>
      </c>
      <c r="BM98" s="131" t="s">
        <v>141</v>
      </c>
    </row>
    <row r="99" spans="2:65" s="1" customFormat="1" ht="11.25">
      <c r="B99" s="30"/>
      <c r="D99" s="133" t="s">
        <v>127</v>
      </c>
      <c r="F99" s="134" t="s">
        <v>142</v>
      </c>
      <c r="I99" s="135"/>
      <c r="L99" s="30"/>
      <c r="M99" s="136"/>
      <c r="T99" s="51"/>
      <c r="AT99" s="15" t="s">
        <v>127</v>
      </c>
      <c r="AU99" s="15" t="s">
        <v>81</v>
      </c>
    </row>
    <row r="100" spans="2:65" s="1" customFormat="1" ht="44.25" customHeight="1">
      <c r="B100" s="30"/>
      <c r="C100" s="120" t="s">
        <v>125</v>
      </c>
      <c r="D100" s="120" t="s">
        <v>120</v>
      </c>
      <c r="E100" s="121" t="s">
        <v>143</v>
      </c>
      <c r="F100" s="122" t="s">
        <v>144</v>
      </c>
      <c r="G100" s="123" t="s">
        <v>145</v>
      </c>
      <c r="H100" s="124">
        <v>404.4</v>
      </c>
      <c r="I100" s="125"/>
      <c r="J100" s="126">
        <f>ROUND(I100*H100,2)</f>
        <v>0</v>
      </c>
      <c r="K100" s="122" t="s">
        <v>124</v>
      </c>
      <c r="L100" s="30"/>
      <c r="M100" s="127" t="s">
        <v>28</v>
      </c>
      <c r="N100" s="128" t="s">
        <v>45</v>
      </c>
      <c r="P100" s="129">
        <f>O100*H100</f>
        <v>0</v>
      </c>
      <c r="Q100" s="129">
        <v>0</v>
      </c>
      <c r="R100" s="129">
        <f>Q100*H100</f>
        <v>0</v>
      </c>
      <c r="S100" s="129">
        <v>0</v>
      </c>
      <c r="T100" s="130">
        <f>S100*H100</f>
        <v>0</v>
      </c>
      <c r="AR100" s="131" t="s">
        <v>125</v>
      </c>
      <c r="AT100" s="131" t="s">
        <v>120</v>
      </c>
      <c r="AU100" s="131" t="s">
        <v>81</v>
      </c>
      <c r="AY100" s="15" t="s">
        <v>118</v>
      </c>
      <c r="BE100" s="132">
        <f>IF(N100="základní",J100,0)</f>
        <v>0</v>
      </c>
      <c r="BF100" s="132">
        <f>IF(N100="snížená",J100,0)</f>
        <v>0</v>
      </c>
      <c r="BG100" s="132">
        <f>IF(N100="zákl. přenesená",J100,0)</f>
        <v>0</v>
      </c>
      <c r="BH100" s="132">
        <f>IF(N100="sníž. přenesená",J100,0)</f>
        <v>0</v>
      </c>
      <c r="BI100" s="132">
        <f>IF(N100="nulová",J100,0)</f>
        <v>0</v>
      </c>
      <c r="BJ100" s="15" t="s">
        <v>79</v>
      </c>
      <c r="BK100" s="132">
        <f>ROUND(I100*H100,2)</f>
        <v>0</v>
      </c>
      <c r="BL100" s="15" t="s">
        <v>125</v>
      </c>
      <c r="BM100" s="131" t="s">
        <v>146</v>
      </c>
    </row>
    <row r="101" spans="2:65" s="1" customFormat="1" ht="11.25">
      <c r="B101" s="30"/>
      <c r="D101" s="133" t="s">
        <v>127</v>
      </c>
      <c r="F101" s="134" t="s">
        <v>147</v>
      </c>
      <c r="I101" s="135"/>
      <c r="L101" s="30"/>
      <c r="M101" s="136"/>
      <c r="T101" s="51"/>
      <c r="AT101" s="15" t="s">
        <v>127</v>
      </c>
      <c r="AU101" s="15" t="s">
        <v>81</v>
      </c>
    </row>
    <row r="102" spans="2:65" s="12" customFormat="1" ht="11.25">
      <c r="B102" s="137"/>
      <c r="D102" s="138" t="s">
        <v>133</v>
      </c>
      <c r="E102" s="139" t="s">
        <v>28</v>
      </c>
      <c r="F102" s="140" t="s">
        <v>148</v>
      </c>
      <c r="H102" s="141">
        <v>404.4</v>
      </c>
      <c r="I102" s="142"/>
      <c r="L102" s="137"/>
      <c r="M102" s="143"/>
      <c r="T102" s="144"/>
      <c r="AT102" s="139" t="s">
        <v>133</v>
      </c>
      <c r="AU102" s="139" t="s">
        <v>81</v>
      </c>
      <c r="AV102" s="12" t="s">
        <v>81</v>
      </c>
      <c r="AW102" s="12" t="s">
        <v>35</v>
      </c>
      <c r="AX102" s="12" t="s">
        <v>79</v>
      </c>
      <c r="AY102" s="139" t="s">
        <v>118</v>
      </c>
    </row>
    <row r="103" spans="2:65" s="1" customFormat="1" ht="49.15" customHeight="1">
      <c r="B103" s="30"/>
      <c r="C103" s="120" t="s">
        <v>149</v>
      </c>
      <c r="D103" s="120" t="s">
        <v>120</v>
      </c>
      <c r="E103" s="121" t="s">
        <v>150</v>
      </c>
      <c r="F103" s="122" t="s">
        <v>151</v>
      </c>
      <c r="G103" s="123" t="s">
        <v>145</v>
      </c>
      <c r="H103" s="124">
        <v>24264</v>
      </c>
      <c r="I103" s="125"/>
      <c r="J103" s="126">
        <f>ROUND(I103*H103,2)</f>
        <v>0</v>
      </c>
      <c r="K103" s="122" t="s">
        <v>124</v>
      </c>
      <c r="L103" s="30"/>
      <c r="M103" s="127" t="s">
        <v>28</v>
      </c>
      <c r="N103" s="128" t="s">
        <v>45</v>
      </c>
      <c r="P103" s="129">
        <f>O103*H103</f>
        <v>0</v>
      </c>
      <c r="Q103" s="129">
        <v>0</v>
      </c>
      <c r="R103" s="129">
        <f>Q103*H103</f>
        <v>0</v>
      </c>
      <c r="S103" s="129">
        <v>0</v>
      </c>
      <c r="T103" s="130">
        <f>S103*H103</f>
        <v>0</v>
      </c>
      <c r="AR103" s="131" t="s">
        <v>125</v>
      </c>
      <c r="AT103" s="131" t="s">
        <v>120</v>
      </c>
      <c r="AU103" s="131" t="s">
        <v>81</v>
      </c>
      <c r="AY103" s="15" t="s">
        <v>118</v>
      </c>
      <c r="BE103" s="132">
        <f>IF(N103="základní",J103,0)</f>
        <v>0</v>
      </c>
      <c r="BF103" s="132">
        <f>IF(N103="snížená",J103,0)</f>
        <v>0</v>
      </c>
      <c r="BG103" s="132">
        <f>IF(N103="zákl. přenesená",J103,0)</f>
        <v>0</v>
      </c>
      <c r="BH103" s="132">
        <f>IF(N103="sníž. přenesená",J103,0)</f>
        <v>0</v>
      </c>
      <c r="BI103" s="132">
        <f>IF(N103="nulová",J103,0)</f>
        <v>0</v>
      </c>
      <c r="BJ103" s="15" t="s">
        <v>79</v>
      </c>
      <c r="BK103" s="132">
        <f>ROUND(I103*H103,2)</f>
        <v>0</v>
      </c>
      <c r="BL103" s="15" t="s">
        <v>125</v>
      </c>
      <c r="BM103" s="131" t="s">
        <v>152</v>
      </c>
    </row>
    <row r="104" spans="2:65" s="1" customFormat="1" ht="11.25">
      <c r="B104" s="30"/>
      <c r="D104" s="133" t="s">
        <v>127</v>
      </c>
      <c r="F104" s="134" t="s">
        <v>153</v>
      </c>
      <c r="I104" s="135"/>
      <c r="L104" s="30"/>
      <c r="M104" s="136"/>
      <c r="T104" s="51"/>
      <c r="AT104" s="15" t="s">
        <v>127</v>
      </c>
      <c r="AU104" s="15" t="s">
        <v>81</v>
      </c>
    </row>
    <row r="105" spans="2:65" s="12" customFormat="1" ht="11.25">
      <c r="B105" s="137"/>
      <c r="D105" s="138" t="s">
        <v>133</v>
      </c>
      <c r="F105" s="140" t="s">
        <v>154</v>
      </c>
      <c r="H105" s="141">
        <v>24264</v>
      </c>
      <c r="I105" s="142"/>
      <c r="L105" s="137"/>
      <c r="M105" s="143"/>
      <c r="T105" s="144"/>
      <c r="AT105" s="139" t="s">
        <v>133</v>
      </c>
      <c r="AU105" s="139" t="s">
        <v>81</v>
      </c>
      <c r="AV105" s="12" t="s">
        <v>81</v>
      </c>
      <c r="AW105" s="12" t="s">
        <v>4</v>
      </c>
      <c r="AX105" s="12" t="s">
        <v>79</v>
      </c>
      <c r="AY105" s="139" t="s">
        <v>118</v>
      </c>
    </row>
    <row r="106" spans="2:65" s="1" customFormat="1" ht="44.25" customHeight="1">
      <c r="B106" s="30"/>
      <c r="C106" s="120" t="s">
        <v>155</v>
      </c>
      <c r="D106" s="120" t="s">
        <v>120</v>
      </c>
      <c r="E106" s="121" t="s">
        <v>156</v>
      </c>
      <c r="F106" s="122" t="s">
        <v>157</v>
      </c>
      <c r="G106" s="123" t="s">
        <v>145</v>
      </c>
      <c r="H106" s="124">
        <v>404.4</v>
      </c>
      <c r="I106" s="125"/>
      <c r="J106" s="126">
        <f>ROUND(I106*H106,2)</f>
        <v>0</v>
      </c>
      <c r="K106" s="122" t="s">
        <v>124</v>
      </c>
      <c r="L106" s="30"/>
      <c r="M106" s="127" t="s">
        <v>28</v>
      </c>
      <c r="N106" s="128" t="s">
        <v>45</v>
      </c>
      <c r="P106" s="129">
        <f>O106*H106</f>
        <v>0</v>
      </c>
      <c r="Q106" s="129">
        <v>0</v>
      </c>
      <c r="R106" s="129">
        <f>Q106*H106</f>
        <v>0</v>
      </c>
      <c r="S106" s="129">
        <v>0</v>
      </c>
      <c r="T106" s="130">
        <f>S106*H106</f>
        <v>0</v>
      </c>
      <c r="AR106" s="131" t="s">
        <v>125</v>
      </c>
      <c r="AT106" s="131" t="s">
        <v>120</v>
      </c>
      <c r="AU106" s="131" t="s">
        <v>81</v>
      </c>
      <c r="AY106" s="15" t="s">
        <v>118</v>
      </c>
      <c r="BE106" s="132">
        <f>IF(N106="základní",J106,0)</f>
        <v>0</v>
      </c>
      <c r="BF106" s="132">
        <f>IF(N106="snížená",J106,0)</f>
        <v>0</v>
      </c>
      <c r="BG106" s="132">
        <f>IF(N106="zákl. přenesená",J106,0)</f>
        <v>0</v>
      </c>
      <c r="BH106" s="132">
        <f>IF(N106="sníž. přenesená",J106,0)</f>
        <v>0</v>
      </c>
      <c r="BI106" s="132">
        <f>IF(N106="nulová",J106,0)</f>
        <v>0</v>
      </c>
      <c r="BJ106" s="15" t="s">
        <v>79</v>
      </c>
      <c r="BK106" s="132">
        <f>ROUND(I106*H106,2)</f>
        <v>0</v>
      </c>
      <c r="BL106" s="15" t="s">
        <v>125</v>
      </c>
      <c r="BM106" s="131" t="s">
        <v>158</v>
      </c>
    </row>
    <row r="107" spans="2:65" s="1" customFormat="1" ht="11.25">
      <c r="B107" s="30"/>
      <c r="D107" s="133" t="s">
        <v>127</v>
      </c>
      <c r="F107" s="134" t="s">
        <v>159</v>
      </c>
      <c r="I107" s="135"/>
      <c r="L107" s="30"/>
      <c r="M107" s="136"/>
      <c r="T107" s="51"/>
      <c r="AT107" s="15" t="s">
        <v>127</v>
      </c>
      <c r="AU107" s="15" t="s">
        <v>81</v>
      </c>
    </row>
    <row r="108" spans="2:65" s="1" customFormat="1" ht="24.2" customHeight="1">
      <c r="B108" s="30"/>
      <c r="C108" s="120" t="s">
        <v>160</v>
      </c>
      <c r="D108" s="120" t="s">
        <v>120</v>
      </c>
      <c r="E108" s="121" t="s">
        <v>161</v>
      </c>
      <c r="F108" s="122" t="s">
        <v>162</v>
      </c>
      <c r="G108" s="123" t="s">
        <v>145</v>
      </c>
      <c r="H108" s="124">
        <v>404.4</v>
      </c>
      <c r="I108" s="125"/>
      <c r="J108" s="126">
        <f>ROUND(I108*H108,2)</f>
        <v>0</v>
      </c>
      <c r="K108" s="122" t="s">
        <v>124</v>
      </c>
      <c r="L108" s="30"/>
      <c r="M108" s="127" t="s">
        <v>28</v>
      </c>
      <c r="N108" s="128" t="s">
        <v>45</v>
      </c>
      <c r="P108" s="129">
        <f>O108*H108</f>
        <v>0</v>
      </c>
      <c r="Q108" s="129">
        <v>0</v>
      </c>
      <c r="R108" s="129">
        <f>Q108*H108</f>
        <v>0</v>
      </c>
      <c r="S108" s="129">
        <v>0</v>
      </c>
      <c r="T108" s="130">
        <f>S108*H108</f>
        <v>0</v>
      </c>
      <c r="AR108" s="131" t="s">
        <v>125</v>
      </c>
      <c r="AT108" s="131" t="s">
        <v>120</v>
      </c>
      <c r="AU108" s="131" t="s">
        <v>81</v>
      </c>
      <c r="AY108" s="15" t="s">
        <v>118</v>
      </c>
      <c r="BE108" s="132">
        <f>IF(N108="základní",J108,0)</f>
        <v>0</v>
      </c>
      <c r="BF108" s="132">
        <f>IF(N108="snížená",J108,0)</f>
        <v>0</v>
      </c>
      <c r="BG108" s="132">
        <f>IF(N108="zákl. přenesená",J108,0)</f>
        <v>0</v>
      </c>
      <c r="BH108" s="132">
        <f>IF(N108="sníž. přenesená",J108,0)</f>
        <v>0</v>
      </c>
      <c r="BI108" s="132">
        <f>IF(N108="nulová",J108,0)</f>
        <v>0</v>
      </c>
      <c r="BJ108" s="15" t="s">
        <v>79</v>
      </c>
      <c r="BK108" s="132">
        <f>ROUND(I108*H108,2)</f>
        <v>0</v>
      </c>
      <c r="BL108" s="15" t="s">
        <v>125</v>
      </c>
      <c r="BM108" s="131" t="s">
        <v>163</v>
      </c>
    </row>
    <row r="109" spans="2:65" s="1" customFormat="1" ht="11.25">
      <c r="B109" s="30"/>
      <c r="D109" s="133" t="s">
        <v>127</v>
      </c>
      <c r="F109" s="134" t="s">
        <v>164</v>
      </c>
      <c r="I109" s="135"/>
      <c r="L109" s="30"/>
      <c r="M109" s="136"/>
      <c r="T109" s="51"/>
      <c r="AT109" s="15" t="s">
        <v>127</v>
      </c>
      <c r="AU109" s="15" t="s">
        <v>81</v>
      </c>
    </row>
    <row r="110" spans="2:65" s="1" customFormat="1" ht="33" customHeight="1">
      <c r="B110" s="30"/>
      <c r="C110" s="120" t="s">
        <v>165</v>
      </c>
      <c r="D110" s="120" t="s">
        <v>120</v>
      </c>
      <c r="E110" s="121" t="s">
        <v>166</v>
      </c>
      <c r="F110" s="122" t="s">
        <v>167</v>
      </c>
      <c r="G110" s="123" t="s">
        <v>145</v>
      </c>
      <c r="H110" s="124">
        <v>24264</v>
      </c>
      <c r="I110" s="125"/>
      <c r="J110" s="126">
        <f>ROUND(I110*H110,2)</f>
        <v>0</v>
      </c>
      <c r="K110" s="122" t="s">
        <v>124</v>
      </c>
      <c r="L110" s="30"/>
      <c r="M110" s="127" t="s">
        <v>28</v>
      </c>
      <c r="N110" s="128" t="s">
        <v>45</v>
      </c>
      <c r="P110" s="129">
        <f>O110*H110</f>
        <v>0</v>
      </c>
      <c r="Q110" s="129">
        <v>0</v>
      </c>
      <c r="R110" s="129">
        <f>Q110*H110</f>
        <v>0</v>
      </c>
      <c r="S110" s="129">
        <v>0</v>
      </c>
      <c r="T110" s="130">
        <f>S110*H110</f>
        <v>0</v>
      </c>
      <c r="AR110" s="131" t="s">
        <v>125</v>
      </c>
      <c r="AT110" s="131" t="s">
        <v>120</v>
      </c>
      <c r="AU110" s="131" t="s">
        <v>81</v>
      </c>
      <c r="AY110" s="15" t="s">
        <v>118</v>
      </c>
      <c r="BE110" s="132">
        <f>IF(N110="základní",J110,0)</f>
        <v>0</v>
      </c>
      <c r="BF110" s="132">
        <f>IF(N110="snížená",J110,0)</f>
        <v>0</v>
      </c>
      <c r="BG110" s="132">
        <f>IF(N110="zákl. přenesená",J110,0)</f>
        <v>0</v>
      </c>
      <c r="BH110" s="132">
        <f>IF(N110="sníž. přenesená",J110,0)</f>
        <v>0</v>
      </c>
      <c r="BI110" s="132">
        <f>IF(N110="nulová",J110,0)</f>
        <v>0</v>
      </c>
      <c r="BJ110" s="15" t="s">
        <v>79</v>
      </c>
      <c r="BK110" s="132">
        <f>ROUND(I110*H110,2)</f>
        <v>0</v>
      </c>
      <c r="BL110" s="15" t="s">
        <v>125</v>
      </c>
      <c r="BM110" s="131" t="s">
        <v>168</v>
      </c>
    </row>
    <row r="111" spans="2:65" s="1" customFormat="1" ht="11.25">
      <c r="B111" s="30"/>
      <c r="D111" s="133" t="s">
        <v>127</v>
      </c>
      <c r="F111" s="134" t="s">
        <v>169</v>
      </c>
      <c r="I111" s="135"/>
      <c r="L111" s="30"/>
      <c r="M111" s="136"/>
      <c r="T111" s="51"/>
      <c r="AT111" s="15" t="s">
        <v>127</v>
      </c>
      <c r="AU111" s="15" t="s">
        <v>81</v>
      </c>
    </row>
    <row r="112" spans="2:65" s="12" customFormat="1" ht="11.25">
      <c r="B112" s="137"/>
      <c r="D112" s="138" t="s">
        <v>133</v>
      </c>
      <c r="F112" s="140" t="s">
        <v>154</v>
      </c>
      <c r="H112" s="141">
        <v>24264</v>
      </c>
      <c r="I112" s="142"/>
      <c r="L112" s="137"/>
      <c r="M112" s="143"/>
      <c r="T112" s="144"/>
      <c r="AT112" s="139" t="s">
        <v>133</v>
      </c>
      <c r="AU112" s="139" t="s">
        <v>81</v>
      </c>
      <c r="AV112" s="12" t="s">
        <v>81</v>
      </c>
      <c r="AW112" s="12" t="s">
        <v>4</v>
      </c>
      <c r="AX112" s="12" t="s">
        <v>79</v>
      </c>
      <c r="AY112" s="139" t="s">
        <v>118</v>
      </c>
    </row>
    <row r="113" spans="2:65" s="1" customFormat="1" ht="24.2" customHeight="1">
      <c r="B113" s="30"/>
      <c r="C113" s="120" t="s">
        <v>135</v>
      </c>
      <c r="D113" s="120" t="s">
        <v>120</v>
      </c>
      <c r="E113" s="121" t="s">
        <v>170</v>
      </c>
      <c r="F113" s="122" t="s">
        <v>171</v>
      </c>
      <c r="G113" s="123" t="s">
        <v>145</v>
      </c>
      <c r="H113" s="124">
        <v>404.4</v>
      </c>
      <c r="I113" s="125"/>
      <c r="J113" s="126">
        <f>ROUND(I113*H113,2)</f>
        <v>0</v>
      </c>
      <c r="K113" s="122" t="s">
        <v>124</v>
      </c>
      <c r="L113" s="30"/>
      <c r="M113" s="127" t="s">
        <v>28</v>
      </c>
      <c r="N113" s="128" t="s">
        <v>45</v>
      </c>
      <c r="P113" s="129">
        <f>O113*H113</f>
        <v>0</v>
      </c>
      <c r="Q113" s="129">
        <v>0</v>
      </c>
      <c r="R113" s="129">
        <f>Q113*H113</f>
        <v>0</v>
      </c>
      <c r="S113" s="129">
        <v>0</v>
      </c>
      <c r="T113" s="130">
        <f>S113*H113</f>
        <v>0</v>
      </c>
      <c r="AR113" s="131" t="s">
        <v>125</v>
      </c>
      <c r="AT113" s="131" t="s">
        <v>120</v>
      </c>
      <c r="AU113" s="131" t="s">
        <v>81</v>
      </c>
      <c r="AY113" s="15" t="s">
        <v>118</v>
      </c>
      <c r="BE113" s="132">
        <f>IF(N113="základní",J113,0)</f>
        <v>0</v>
      </c>
      <c r="BF113" s="132">
        <f>IF(N113="snížená",J113,0)</f>
        <v>0</v>
      </c>
      <c r="BG113" s="132">
        <f>IF(N113="zákl. přenesená",J113,0)</f>
        <v>0</v>
      </c>
      <c r="BH113" s="132">
        <f>IF(N113="sníž. přenesená",J113,0)</f>
        <v>0</v>
      </c>
      <c r="BI113" s="132">
        <f>IF(N113="nulová",J113,0)</f>
        <v>0</v>
      </c>
      <c r="BJ113" s="15" t="s">
        <v>79</v>
      </c>
      <c r="BK113" s="132">
        <f>ROUND(I113*H113,2)</f>
        <v>0</v>
      </c>
      <c r="BL113" s="15" t="s">
        <v>125</v>
      </c>
      <c r="BM113" s="131" t="s">
        <v>172</v>
      </c>
    </row>
    <row r="114" spans="2:65" s="1" customFormat="1" ht="11.25">
      <c r="B114" s="30"/>
      <c r="D114" s="133" t="s">
        <v>127</v>
      </c>
      <c r="F114" s="134" t="s">
        <v>173</v>
      </c>
      <c r="I114" s="135"/>
      <c r="L114" s="30"/>
      <c r="M114" s="136"/>
      <c r="T114" s="51"/>
      <c r="AT114" s="15" t="s">
        <v>127</v>
      </c>
      <c r="AU114" s="15" t="s">
        <v>81</v>
      </c>
    </row>
    <row r="115" spans="2:65" s="1" customFormat="1" ht="24.2" customHeight="1">
      <c r="B115" s="30"/>
      <c r="C115" s="120" t="s">
        <v>174</v>
      </c>
      <c r="D115" s="120" t="s">
        <v>120</v>
      </c>
      <c r="E115" s="121" t="s">
        <v>175</v>
      </c>
      <c r="F115" s="122" t="s">
        <v>176</v>
      </c>
      <c r="G115" s="123" t="s">
        <v>123</v>
      </c>
      <c r="H115" s="124">
        <v>122.19199999999999</v>
      </c>
      <c r="I115" s="125"/>
      <c r="J115" s="126">
        <f>ROUND(I115*H115,2)</f>
        <v>0</v>
      </c>
      <c r="K115" s="122" t="s">
        <v>124</v>
      </c>
      <c r="L115" s="30"/>
      <c r="M115" s="127" t="s">
        <v>28</v>
      </c>
      <c r="N115" s="128" t="s">
        <v>45</v>
      </c>
      <c r="P115" s="129">
        <f>O115*H115</f>
        <v>0</v>
      </c>
      <c r="Q115" s="129">
        <v>0</v>
      </c>
      <c r="R115" s="129">
        <f>Q115*H115</f>
        <v>0</v>
      </c>
      <c r="S115" s="129">
        <v>2.5</v>
      </c>
      <c r="T115" s="130">
        <f>S115*H115</f>
        <v>305.47999999999996</v>
      </c>
      <c r="AR115" s="131" t="s">
        <v>125</v>
      </c>
      <c r="AT115" s="131" t="s">
        <v>120</v>
      </c>
      <c r="AU115" s="131" t="s">
        <v>81</v>
      </c>
      <c r="AY115" s="15" t="s">
        <v>118</v>
      </c>
      <c r="BE115" s="132">
        <f>IF(N115="základní",J115,0)</f>
        <v>0</v>
      </c>
      <c r="BF115" s="132">
        <f>IF(N115="snížená",J115,0)</f>
        <v>0</v>
      </c>
      <c r="BG115" s="132">
        <f>IF(N115="zákl. přenesená",J115,0)</f>
        <v>0</v>
      </c>
      <c r="BH115" s="132">
        <f>IF(N115="sníž. přenesená",J115,0)</f>
        <v>0</v>
      </c>
      <c r="BI115" s="132">
        <f>IF(N115="nulová",J115,0)</f>
        <v>0</v>
      </c>
      <c r="BJ115" s="15" t="s">
        <v>79</v>
      </c>
      <c r="BK115" s="132">
        <f>ROUND(I115*H115,2)</f>
        <v>0</v>
      </c>
      <c r="BL115" s="15" t="s">
        <v>125</v>
      </c>
      <c r="BM115" s="131" t="s">
        <v>177</v>
      </c>
    </row>
    <row r="116" spans="2:65" s="1" customFormat="1" ht="11.25">
      <c r="B116" s="30"/>
      <c r="D116" s="133" t="s">
        <v>127</v>
      </c>
      <c r="F116" s="134" t="s">
        <v>178</v>
      </c>
      <c r="I116" s="135"/>
      <c r="L116" s="30"/>
      <c r="M116" s="136"/>
      <c r="T116" s="51"/>
      <c r="AT116" s="15" t="s">
        <v>127</v>
      </c>
      <c r="AU116" s="15" t="s">
        <v>81</v>
      </c>
    </row>
    <row r="117" spans="2:65" s="12" customFormat="1" ht="22.5">
      <c r="B117" s="137"/>
      <c r="D117" s="138" t="s">
        <v>133</v>
      </c>
      <c r="E117" s="139" t="s">
        <v>28</v>
      </c>
      <c r="F117" s="140" t="s">
        <v>179</v>
      </c>
      <c r="H117" s="141">
        <v>105.2</v>
      </c>
      <c r="I117" s="142"/>
      <c r="L117" s="137"/>
      <c r="M117" s="143"/>
      <c r="T117" s="144"/>
      <c r="AT117" s="139" t="s">
        <v>133</v>
      </c>
      <c r="AU117" s="139" t="s">
        <v>81</v>
      </c>
      <c r="AV117" s="12" t="s">
        <v>81</v>
      </c>
      <c r="AW117" s="12" t="s">
        <v>35</v>
      </c>
      <c r="AX117" s="12" t="s">
        <v>74</v>
      </c>
      <c r="AY117" s="139" t="s">
        <v>118</v>
      </c>
    </row>
    <row r="118" spans="2:65" s="12" customFormat="1" ht="11.25">
      <c r="B118" s="137"/>
      <c r="D118" s="138" t="s">
        <v>133</v>
      </c>
      <c r="E118" s="139" t="s">
        <v>28</v>
      </c>
      <c r="F118" s="140" t="s">
        <v>180</v>
      </c>
      <c r="H118" s="141">
        <v>16.992000000000001</v>
      </c>
      <c r="I118" s="142"/>
      <c r="L118" s="137"/>
      <c r="M118" s="143"/>
      <c r="T118" s="144"/>
      <c r="AT118" s="139" t="s">
        <v>133</v>
      </c>
      <c r="AU118" s="139" t="s">
        <v>81</v>
      </c>
      <c r="AV118" s="12" t="s">
        <v>81</v>
      </c>
      <c r="AW118" s="12" t="s">
        <v>35</v>
      </c>
      <c r="AX118" s="12" t="s">
        <v>74</v>
      </c>
      <c r="AY118" s="139" t="s">
        <v>118</v>
      </c>
    </row>
    <row r="119" spans="2:65" s="13" customFormat="1" ht="11.25">
      <c r="B119" s="145"/>
      <c r="D119" s="138" t="s">
        <v>133</v>
      </c>
      <c r="E119" s="146" t="s">
        <v>28</v>
      </c>
      <c r="F119" s="147" t="s">
        <v>181</v>
      </c>
      <c r="H119" s="148">
        <v>122.19199999999999</v>
      </c>
      <c r="I119" s="149"/>
      <c r="L119" s="145"/>
      <c r="M119" s="150"/>
      <c r="T119" s="151"/>
      <c r="AT119" s="146" t="s">
        <v>133</v>
      </c>
      <c r="AU119" s="146" t="s">
        <v>81</v>
      </c>
      <c r="AV119" s="13" t="s">
        <v>125</v>
      </c>
      <c r="AW119" s="13" t="s">
        <v>35</v>
      </c>
      <c r="AX119" s="13" t="s">
        <v>79</v>
      </c>
      <c r="AY119" s="146" t="s">
        <v>118</v>
      </c>
    </row>
    <row r="120" spans="2:65" s="1" customFormat="1" ht="37.9" customHeight="1">
      <c r="B120" s="30"/>
      <c r="C120" s="120" t="s">
        <v>182</v>
      </c>
      <c r="D120" s="120" t="s">
        <v>120</v>
      </c>
      <c r="E120" s="121" t="s">
        <v>183</v>
      </c>
      <c r="F120" s="122" t="s">
        <v>184</v>
      </c>
      <c r="G120" s="123" t="s">
        <v>123</v>
      </c>
      <c r="H120" s="124">
        <v>3.3</v>
      </c>
      <c r="I120" s="125"/>
      <c r="J120" s="126">
        <f>ROUND(I120*H120,2)</f>
        <v>0</v>
      </c>
      <c r="K120" s="122" t="s">
        <v>124</v>
      </c>
      <c r="L120" s="30"/>
      <c r="M120" s="127" t="s">
        <v>28</v>
      </c>
      <c r="N120" s="128" t="s">
        <v>45</v>
      </c>
      <c r="P120" s="129">
        <f>O120*H120</f>
        <v>0</v>
      </c>
      <c r="Q120" s="129">
        <v>0</v>
      </c>
      <c r="R120" s="129">
        <f>Q120*H120</f>
        <v>0</v>
      </c>
      <c r="S120" s="129">
        <v>1.671</v>
      </c>
      <c r="T120" s="130">
        <f>S120*H120</f>
        <v>5.5142999999999995</v>
      </c>
      <c r="AR120" s="131" t="s">
        <v>125</v>
      </c>
      <c r="AT120" s="131" t="s">
        <v>120</v>
      </c>
      <c r="AU120" s="131" t="s">
        <v>81</v>
      </c>
      <c r="AY120" s="15" t="s">
        <v>118</v>
      </c>
      <c r="BE120" s="132">
        <f>IF(N120="základní",J120,0)</f>
        <v>0</v>
      </c>
      <c r="BF120" s="132">
        <f>IF(N120="snížená",J120,0)</f>
        <v>0</v>
      </c>
      <c r="BG120" s="132">
        <f>IF(N120="zákl. přenesená",J120,0)</f>
        <v>0</v>
      </c>
      <c r="BH120" s="132">
        <f>IF(N120="sníž. přenesená",J120,0)</f>
        <v>0</v>
      </c>
      <c r="BI120" s="132">
        <f>IF(N120="nulová",J120,0)</f>
        <v>0</v>
      </c>
      <c r="BJ120" s="15" t="s">
        <v>79</v>
      </c>
      <c r="BK120" s="132">
        <f>ROUND(I120*H120,2)</f>
        <v>0</v>
      </c>
      <c r="BL120" s="15" t="s">
        <v>125</v>
      </c>
      <c r="BM120" s="131" t="s">
        <v>185</v>
      </c>
    </row>
    <row r="121" spans="2:65" s="1" customFormat="1" ht="11.25">
      <c r="B121" s="30"/>
      <c r="D121" s="133" t="s">
        <v>127</v>
      </c>
      <c r="F121" s="134" t="s">
        <v>186</v>
      </c>
      <c r="I121" s="135"/>
      <c r="L121" s="30"/>
      <c r="M121" s="136"/>
      <c r="T121" s="51"/>
      <c r="AT121" s="15" t="s">
        <v>127</v>
      </c>
      <c r="AU121" s="15" t="s">
        <v>81</v>
      </c>
    </row>
    <row r="122" spans="2:65" s="1" customFormat="1" ht="44.25" customHeight="1">
      <c r="B122" s="30"/>
      <c r="C122" s="120" t="s">
        <v>8</v>
      </c>
      <c r="D122" s="120" t="s">
        <v>120</v>
      </c>
      <c r="E122" s="121" t="s">
        <v>187</v>
      </c>
      <c r="F122" s="122" t="s">
        <v>188</v>
      </c>
      <c r="G122" s="123" t="s">
        <v>123</v>
      </c>
      <c r="H122" s="124">
        <v>1717.645</v>
      </c>
      <c r="I122" s="125"/>
      <c r="J122" s="126">
        <f>ROUND(I122*H122,2)</f>
        <v>0</v>
      </c>
      <c r="K122" s="122" t="s">
        <v>124</v>
      </c>
      <c r="L122" s="30"/>
      <c r="M122" s="127" t="s">
        <v>28</v>
      </c>
      <c r="N122" s="128" t="s">
        <v>45</v>
      </c>
      <c r="P122" s="129">
        <f>O122*H122</f>
        <v>0</v>
      </c>
      <c r="Q122" s="129">
        <v>0</v>
      </c>
      <c r="R122" s="129">
        <f>Q122*H122</f>
        <v>0</v>
      </c>
      <c r="S122" s="129">
        <v>0.68</v>
      </c>
      <c r="T122" s="130">
        <f>S122*H122</f>
        <v>1167.9986000000001</v>
      </c>
      <c r="AR122" s="131" t="s">
        <v>125</v>
      </c>
      <c r="AT122" s="131" t="s">
        <v>120</v>
      </c>
      <c r="AU122" s="131" t="s">
        <v>81</v>
      </c>
      <c r="AY122" s="15" t="s">
        <v>118</v>
      </c>
      <c r="BE122" s="132">
        <f>IF(N122="základní",J122,0)</f>
        <v>0</v>
      </c>
      <c r="BF122" s="132">
        <f>IF(N122="snížená",J122,0)</f>
        <v>0</v>
      </c>
      <c r="BG122" s="132">
        <f>IF(N122="zákl. přenesená",J122,0)</f>
        <v>0</v>
      </c>
      <c r="BH122" s="132">
        <f>IF(N122="sníž. přenesená",J122,0)</f>
        <v>0</v>
      </c>
      <c r="BI122" s="132">
        <f>IF(N122="nulová",J122,0)</f>
        <v>0</v>
      </c>
      <c r="BJ122" s="15" t="s">
        <v>79</v>
      </c>
      <c r="BK122" s="132">
        <f>ROUND(I122*H122,2)</f>
        <v>0</v>
      </c>
      <c r="BL122" s="15" t="s">
        <v>125</v>
      </c>
      <c r="BM122" s="131" t="s">
        <v>189</v>
      </c>
    </row>
    <row r="123" spans="2:65" s="1" customFormat="1" ht="11.25">
      <c r="B123" s="30"/>
      <c r="D123" s="133" t="s">
        <v>127</v>
      </c>
      <c r="F123" s="134" t="s">
        <v>190</v>
      </c>
      <c r="I123" s="135"/>
      <c r="L123" s="30"/>
      <c r="M123" s="136"/>
      <c r="T123" s="51"/>
      <c r="AT123" s="15" t="s">
        <v>127</v>
      </c>
      <c r="AU123" s="15" t="s">
        <v>81</v>
      </c>
    </row>
    <row r="124" spans="2:65" s="12" customFormat="1" ht="11.25">
      <c r="B124" s="137"/>
      <c r="D124" s="138" t="s">
        <v>133</v>
      </c>
      <c r="E124" s="139" t="s">
        <v>28</v>
      </c>
      <c r="F124" s="140" t="s">
        <v>191</v>
      </c>
      <c r="H124" s="141">
        <v>1593.6130000000001</v>
      </c>
      <c r="I124" s="142"/>
      <c r="L124" s="137"/>
      <c r="M124" s="143"/>
      <c r="T124" s="144"/>
      <c r="AT124" s="139" t="s">
        <v>133</v>
      </c>
      <c r="AU124" s="139" t="s">
        <v>81</v>
      </c>
      <c r="AV124" s="12" t="s">
        <v>81</v>
      </c>
      <c r="AW124" s="12" t="s">
        <v>35</v>
      </c>
      <c r="AX124" s="12" t="s">
        <v>74</v>
      </c>
      <c r="AY124" s="139" t="s">
        <v>118</v>
      </c>
    </row>
    <row r="125" spans="2:65" s="12" customFormat="1" ht="11.25">
      <c r="B125" s="137"/>
      <c r="D125" s="138" t="s">
        <v>133</v>
      </c>
      <c r="E125" s="139" t="s">
        <v>28</v>
      </c>
      <c r="F125" s="140" t="s">
        <v>192</v>
      </c>
      <c r="H125" s="141">
        <v>124.032</v>
      </c>
      <c r="I125" s="142"/>
      <c r="L125" s="137"/>
      <c r="M125" s="143"/>
      <c r="T125" s="144"/>
      <c r="AT125" s="139" t="s">
        <v>133</v>
      </c>
      <c r="AU125" s="139" t="s">
        <v>81</v>
      </c>
      <c r="AV125" s="12" t="s">
        <v>81</v>
      </c>
      <c r="AW125" s="12" t="s">
        <v>35</v>
      </c>
      <c r="AX125" s="12" t="s">
        <v>74</v>
      </c>
      <c r="AY125" s="139" t="s">
        <v>118</v>
      </c>
    </row>
    <row r="126" spans="2:65" s="13" customFormat="1" ht="11.25">
      <c r="B126" s="145"/>
      <c r="D126" s="138" t="s">
        <v>133</v>
      </c>
      <c r="E126" s="146" t="s">
        <v>28</v>
      </c>
      <c r="F126" s="147" t="s">
        <v>181</v>
      </c>
      <c r="H126" s="148">
        <v>1717.645</v>
      </c>
      <c r="I126" s="149"/>
      <c r="L126" s="145"/>
      <c r="M126" s="150"/>
      <c r="T126" s="151"/>
      <c r="AT126" s="146" t="s">
        <v>133</v>
      </c>
      <c r="AU126" s="146" t="s">
        <v>81</v>
      </c>
      <c r="AV126" s="13" t="s">
        <v>125</v>
      </c>
      <c r="AW126" s="13" t="s">
        <v>35</v>
      </c>
      <c r="AX126" s="13" t="s">
        <v>79</v>
      </c>
      <c r="AY126" s="146" t="s">
        <v>118</v>
      </c>
    </row>
    <row r="127" spans="2:65" s="1" customFormat="1" ht="24.2" customHeight="1">
      <c r="B127" s="30"/>
      <c r="C127" s="120" t="s">
        <v>193</v>
      </c>
      <c r="D127" s="120" t="s">
        <v>120</v>
      </c>
      <c r="E127" s="121" t="s">
        <v>194</v>
      </c>
      <c r="F127" s="122" t="s">
        <v>195</v>
      </c>
      <c r="G127" s="123" t="s">
        <v>145</v>
      </c>
      <c r="H127" s="124">
        <v>404.4</v>
      </c>
      <c r="I127" s="125"/>
      <c r="J127" s="126">
        <f>ROUND(I127*H127,2)</f>
        <v>0</v>
      </c>
      <c r="K127" s="122" t="s">
        <v>124</v>
      </c>
      <c r="L127" s="30"/>
      <c r="M127" s="127" t="s">
        <v>28</v>
      </c>
      <c r="N127" s="128" t="s">
        <v>45</v>
      </c>
      <c r="P127" s="129">
        <f>O127*H127</f>
        <v>0</v>
      </c>
      <c r="Q127" s="129">
        <v>0</v>
      </c>
      <c r="R127" s="129">
        <f>Q127*H127</f>
        <v>0</v>
      </c>
      <c r="S127" s="129">
        <v>0</v>
      </c>
      <c r="T127" s="130">
        <f>S127*H127</f>
        <v>0</v>
      </c>
      <c r="AR127" s="131" t="s">
        <v>125</v>
      </c>
      <c r="AT127" s="131" t="s">
        <v>120</v>
      </c>
      <c r="AU127" s="131" t="s">
        <v>81</v>
      </c>
      <c r="AY127" s="15" t="s">
        <v>118</v>
      </c>
      <c r="BE127" s="132">
        <f>IF(N127="základní",J127,0)</f>
        <v>0</v>
      </c>
      <c r="BF127" s="132">
        <f>IF(N127="snížená",J127,0)</f>
        <v>0</v>
      </c>
      <c r="BG127" s="132">
        <f>IF(N127="zákl. přenesená",J127,0)</f>
        <v>0</v>
      </c>
      <c r="BH127" s="132">
        <f>IF(N127="sníž. přenesená",J127,0)</f>
        <v>0</v>
      </c>
      <c r="BI127" s="132">
        <f>IF(N127="nulová",J127,0)</f>
        <v>0</v>
      </c>
      <c r="BJ127" s="15" t="s">
        <v>79</v>
      </c>
      <c r="BK127" s="132">
        <f>ROUND(I127*H127,2)</f>
        <v>0</v>
      </c>
      <c r="BL127" s="15" t="s">
        <v>125</v>
      </c>
      <c r="BM127" s="131" t="s">
        <v>196</v>
      </c>
    </row>
    <row r="128" spans="2:65" s="1" customFormat="1" ht="11.25">
      <c r="B128" s="30"/>
      <c r="D128" s="133" t="s">
        <v>127</v>
      </c>
      <c r="F128" s="134" t="s">
        <v>197</v>
      </c>
      <c r="I128" s="135"/>
      <c r="L128" s="30"/>
      <c r="M128" s="136"/>
      <c r="T128" s="51"/>
      <c r="AT128" s="15" t="s">
        <v>127</v>
      </c>
      <c r="AU128" s="15" t="s">
        <v>81</v>
      </c>
    </row>
    <row r="129" spans="2:65" s="1" customFormat="1" ht="44.25" customHeight="1">
      <c r="B129" s="30"/>
      <c r="C129" s="120" t="s">
        <v>198</v>
      </c>
      <c r="D129" s="120" t="s">
        <v>120</v>
      </c>
      <c r="E129" s="121" t="s">
        <v>199</v>
      </c>
      <c r="F129" s="122" t="s">
        <v>200</v>
      </c>
      <c r="G129" s="123" t="s">
        <v>145</v>
      </c>
      <c r="H129" s="124">
        <v>1213.2</v>
      </c>
      <c r="I129" s="125"/>
      <c r="J129" s="126">
        <f>ROUND(I129*H129,2)</f>
        <v>0</v>
      </c>
      <c r="K129" s="122" t="s">
        <v>124</v>
      </c>
      <c r="L129" s="30"/>
      <c r="M129" s="127" t="s">
        <v>28</v>
      </c>
      <c r="N129" s="128" t="s">
        <v>45</v>
      </c>
      <c r="P129" s="129">
        <f>O129*H129</f>
        <v>0</v>
      </c>
      <c r="Q129" s="129">
        <v>0</v>
      </c>
      <c r="R129" s="129">
        <f>Q129*H129</f>
        <v>0</v>
      </c>
      <c r="S129" s="129">
        <v>0</v>
      </c>
      <c r="T129" s="130">
        <f>S129*H129</f>
        <v>0</v>
      </c>
      <c r="AR129" s="131" t="s">
        <v>125</v>
      </c>
      <c r="AT129" s="131" t="s">
        <v>120</v>
      </c>
      <c r="AU129" s="131" t="s">
        <v>81</v>
      </c>
      <c r="AY129" s="15" t="s">
        <v>118</v>
      </c>
      <c r="BE129" s="132">
        <f>IF(N129="základní",J129,0)</f>
        <v>0</v>
      </c>
      <c r="BF129" s="132">
        <f>IF(N129="snížená",J129,0)</f>
        <v>0</v>
      </c>
      <c r="BG129" s="132">
        <f>IF(N129="zákl. přenesená",J129,0)</f>
        <v>0</v>
      </c>
      <c r="BH129" s="132">
        <f>IF(N129="sníž. přenesená",J129,0)</f>
        <v>0</v>
      </c>
      <c r="BI129" s="132">
        <f>IF(N129="nulová",J129,0)</f>
        <v>0</v>
      </c>
      <c r="BJ129" s="15" t="s">
        <v>79</v>
      </c>
      <c r="BK129" s="132">
        <f>ROUND(I129*H129,2)</f>
        <v>0</v>
      </c>
      <c r="BL129" s="15" t="s">
        <v>125</v>
      </c>
      <c r="BM129" s="131" t="s">
        <v>201</v>
      </c>
    </row>
    <row r="130" spans="2:65" s="1" customFormat="1" ht="11.25">
      <c r="B130" s="30"/>
      <c r="D130" s="133" t="s">
        <v>127</v>
      </c>
      <c r="F130" s="134" t="s">
        <v>202</v>
      </c>
      <c r="I130" s="135"/>
      <c r="L130" s="30"/>
      <c r="M130" s="136"/>
      <c r="T130" s="51"/>
      <c r="AT130" s="15" t="s">
        <v>127</v>
      </c>
      <c r="AU130" s="15" t="s">
        <v>81</v>
      </c>
    </row>
    <row r="131" spans="2:65" s="12" customFormat="1" ht="11.25">
      <c r="B131" s="137"/>
      <c r="D131" s="138" t="s">
        <v>133</v>
      </c>
      <c r="F131" s="140" t="s">
        <v>203</v>
      </c>
      <c r="H131" s="141">
        <v>1213.2</v>
      </c>
      <c r="I131" s="142"/>
      <c r="L131" s="137"/>
      <c r="M131" s="143"/>
      <c r="T131" s="144"/>
      <c r="AT131" s="139" t="s">
        <v>133</v>
      </c>
      <c r="AU131" s="139" t="s">
        <v>81</v>
      </c>
      <c r="AV131" s="12" t="s">
        <v>81</v>
      </c>
      <c r="AW131" s="12" t="s">
        <v>4</v>
      </c>
      <c r="AX131" s="12" t="s">
        <v>79</v>
      </c>
      <c r="AY131" s="139" t="s">
        <v>118</v>
      </c>
    </row>
    <row r="132" spans="2:65" s="11" customFormat="1" ht="22.9" customHeight="1">
      <c r="B132" s="108"/>
      <c r="D132" s="109" t="s">
        <v>73</v>
      </c>
      <c r="E132" s="118" t="s">
        <v>204</v>
      </c>
      <c r="F132" s="118" t="s">
        <v>205</v>
      </c>
      <c r="I132" s="111"/>
      <c r="J132" s="119">
        <f>BK132</f>
        <v>0</v>
      </c>
      <c r="L132" s="108"/>
      <c r="M132" s="113"/>
      <c r="P132" s="114">
        <f>SUM(P133:P163)</f>
        <v>0</v>
      </c>
      <c r="R132" s="114">
        <f>SUM(R133:R163)</f>
        <v>4.1256499999999995E-2</v>
      </c>
      <c r="T132" s="115">
        <f>SUM(T133:T163)</f>
        <v>0</v>
      </c>
      <c r="AR132" s="109" t="s">
        <v>79</v>
      </c>
      <c r="AT132" s="116" t="s">
        <v>73</v>
      </c>
      <c r="AU132" s="116" t="s">
        <v>79</v>
      </c>
      <c r="AY132" s="109" t="s">
        <v>118</v>
      </c>
      <c r="BK132" s="117">
        <f>SUM(BK133:BK163)</f>
        <v>0</v>
      </c>
    </row>
    <row r="133" spans="2:65" s="1" customFormat="1" ht="24.2" customHeight="1">
      <c r="B133" s="30"/>
      <c r="C133" s="120" t="s">
        <v>206</v>
      </c>
      <c r="D133" s="120" t="s">
        <v>120</v>
      </c>
      <c r="E133" s="121" t="s">
        <v>207</v>
      </c>
      <c r="F133" s="122" t="s">
        <v>208</v>
      </c>
      <c r="G133" s="123" t="s">
        <v>209</v>
      </c>
      <c r="H133" s="124">
        <v>1486.287</v>
      </c>
      <c r="I133" s="125"/>
      <c r="J133" s="126">
        <f>ROUND(I133*H133,2)</f>
        <v>0</v>
      </c>
      <c r="K133" s="122" t="s">
        <v>124</v>
      </c>
      <c r="L133" s="30"/>
      <c r="M133" s="127" t="s">
        <v>28</v>
      </c>
      <c r="N133" s="128" t="s">
        <v>45</v>
      </c>
      <c r="P133" s="129">
        <f>O133*H133</f>
        <v>0</v>
      </c>
      <c r="Q133" s="129">
        <v>0</v>
      </c>
      <c r="R133" s="129">
        <f>Q133*H133</f>
        <v>0</v>
      </c>
      <c r="S133" s="129">
        <v>0</v>
      </c>
      <c r="T133" s="130">
        <f>S133*H133</f>
        <v>0</v>
      </c>
      <c r="AR133" s="131" t="s">
        <v>125</v>
      </c>
      <c r="AT133" s="131" t="s">
        <v>120</v>
      </c>
      <c r="AU133" s="131" t="s">
        <v>81</v>
      </c>
      <c r="AY133" s="15" t="s">
        <v>118</v>
      </c>
      <c r="BE133" s="132">
        <f>IF(N133="základní",J133,0)</f>
        <v>0</v>
      </c>
      <c r="BF133" s="132">
        <f>IF(N133="snížená",J133,0)</f>
        <v>0</v>
      </c>
      <c r="BG133" s="132">
        <f>IF(N133="zákl. přenesená",J133,0)</f>
        <v>0</v>
      </c>
      <c r="BH133" s="132">
        <f>IF(N133="sníž. přenesená",J133,0)</f>
        <v>0</v>
      </c>
      <c r="BI133" s="132">
        <f>IF(N133="nulová",J133,0)</f>
        <v>0</v>
      </c>
      <c r="BJ133" s="15" t="s">
        <v>79</v>
      </c>
      <c r="BK133" s="132">
        <f>ROUND(I133*H133,2)</f>
        <v>0</v>
      </c>
      <c r="BL133" s="15" t="s">
        <v>125</v>
      </c>
      <c r="BM133" s="131" t="s">
        <v>210</v>
      </c>
    </row>
    <row r="134" spans="2:65" s="1" customFormat="1" ht="11.25">
      <c r="B134" s="30"/>
      <c r="D134" s="133" t="s">
        <v>127</v>
      </c>
      <c r="F134" s="134" t="s">
        <v>211</v>
      </c>
      <c r="I134" s="135"/>
      <c r="L134" s="30"/>
      <c r="M134" s="136"/>
      <c r="T134" s="51"/>
      <c r="AT134" s="15" t="s">
        <v>127</v>
      </c>
      <c r="AU134" s="15" t="s">
        <v>81</v>
      </c>
    </row>
    <row r="135" spans="2:65" s="1" customFormat="1" ht="33" customHeight="1">
      <c r="B135" s="30"/>
      <c r="C135" s="120" t="s">
        <v>212</v>
      </c>
      <c r="D135" s="120" t="s">
        <v>120</v>
      </c>
      <c r="E135" s="121" t="s">
        <v>213</v>
      </c>
      <c r="F135" s="122" t="s">
        <v>214</v>
      </c>
      <c r="G135" s="123" t="s">
        <v>209</v>
      </c>
      <c r="H135" s="124">
        <v>6.7279999999999998</v>
      </c>
      <c r="I135" s="125"/>
      <c r="J135" s="126">
        <f>ROUND(I135*H135,2)</f>
        <v>0</v>
      </c>
      <c r="K135" s="122" t="s">
        <v>124</v>
      </c>
      <c r="L135" s="30"/>
      <c r="M135" s="127" t="s">
        <v>28</v>
      </c>
      <c r="N135" s="128" t="s">
        <v>45</v>
      </c>
      <c r="P135" s="129">
        <f>O135*H135</f>
        <v>0</v>
      </c>
      <c r="Q135" s="129">
        <v>5.4999999999999997E-3</v>
      </c>
      <c r="R135" s="129">
        <f>Q135*H135</f>
        <v>3.7003999999999995E-2</v>
      </c>
      <c r="S135" s="129">
        <v>0</v>
      </c>
      <c r="T135" s="130">
        <f>S135*H135</f>
        <v>0</v>
      </c>
      <c r="AR135" s="131" t="s">
        <v>125</v>
      </c>
      <c r="AT135" s="131" t="s">
        <v>120</v>
      </c>
      <c r="AU135" s="131" t="s">
        <v>81</v>
      </c>
      <c r="AY135" s="15" t="s">
        <v>118</v>
      </c>
      <c r="BE135" s="132">
        <f>IF(N135="základní",J135,0)</f>
        <v>0</v>
      </c>
      <c r="BF135" s="132">
        <f>IF(N135="snížená",J135,0)</f>
        <v>0</v>
      </c>
      <c r="BG135" s="132">
        <f>IF(N135="zákl. přenesená",J135,0)</f>
        <v>0</v>
      </c>
      <c r="BH135" s="132">
        <f>IF(N135="sníž. přenesená",J135,0)</f>
        <v>0</v>
      </c>
      <c r="BI135" s="132">
        <f>IF(N135="nulová",J135,0)</f>
        <v>0</v>
      </c>
      <c r="BJ135" s="15" t="s">
        <v>79</v>
      </c>
      <c r="BK135" s="132">
        <f>ROUND(I135*H135,2)</f>
        <v>0</v>
      </c>
      <c r="BL135" s="15" t="s">
        <v>125</v>
      </c>
      <c r="BM135" s="131" t="s">
        <v>215</v>
      </c>
    </row>
    <row r="136" spans="2:65" s="1" customFormat="1" ht="11.25">
      <c r="B136" s="30"/>
      <c r="D136" s="133" t="s">
        <v>127</v>
      </c>
      <c r="F136" s="134" t="s">
        <v>216</v>
      </c>
      <c r="I136" s="135"/>
      <c r="L136" s="30"/>
      <c r="M136" s="136"/>
      <c r="T136" s="51"/>
      <c r="AT136" s="15" t="s">
        <v>127</v>
      </c>
      <c r="AU136" s="15" t="s">
        <v>81</v>
      </c>
    </row>
    <row r="137" spans="2:65" s="1" customFormat="1" ht="16.5" customHeight="1">
      <c r="B137" s="30"/>
      <c r="C137" s="120" t="s">
        <v>217</v>
      </c>
      <c r="D137" s="120" t="s">
        <v>120</v>
      </c>
      <c r="E137" s="121" t="s">
        <v>218</v>
      </c>
      <c r="F137" s="122" t="s">
        <v>219</v>
      </c>
      <c r="G137" s="123" t="s">
        <v>209</v>
      </c>
      <c r="H137" s="124">
        <v>1486.287</v>
      </c>
      <c r="I137" s="125"/>
      <c r="J137" s="126">
        <f>ROUND(I137*H137,2)</f>
        <v>0</v>
      </c>
      <c r="K137" s="122" t="s">
        <v>124</v>
      </c>
      <c r="L137" s="30"/>
      <c r="M137" s="127" t="s">
        <v>28</v>
      </c>
      <c r="N137" s="128" t="s">
        <v>45</v>
      </c>
      <c r="P137" s="129">
        <f>O137*H137</f>
        <v>0</v>
      </c>
      <c r="Q137" s="129">
        <v>0</v>
      </c>
      <c r="R137" s="129">
        <f>Q137*H137</f>
        <v>0</v>
      </c>
      <c r="S137" s="129">
        <v>0</v>
      </c>
      <c r="T137" s="130">
        <f>S137*H137</f>
        <v>0</v>
      </c>
      <c r="AR137" s="131" t="s">
        <v>125</v>
      </c>
      <c r="AT137" s="131" t="s">
        <v>120</v>
      </c>
      <c r="AU137" s="131" t="s">
        <v>81</v>
      </c>
      <c r="AY137" s="15" t="s">
        <v>118</v>
      </c>
      <c r="BE137" s="132">
        <f>IF(N137="základní",J137,0)</f>
        <v>0</v>
      </c>
      <c r="BF137" s="132">
        <f>IF(N137="snížená",J137,0)</f>
        <v>0</v>
      </c>
      <c r="BG137" s="132">
        <f>IF(N137="zákl. přenesená",J137,0)</f>
        <v>0</v>
      </c>
      <c r="BH137" s="132">
        <f>IF(N137="sníž. přenesená",J137,0)</f>
        <v>0</v>
      </c>
      <c r="BI137" s="132">
        <f>IF(N137="nulová",J137,0)</f>
        <v>0</v>
      </c>
      <c r="BJ137" s="15" t="s">
        <v>79</v>
      </c>
      <c r="BK137" s="132">
        <f>ROUND(I137*H137,2)</f>
        <v>0</v>
      </c>
      <c r="BL137" s="15" t="s">
        <v>125</v>
      </c>
      <c r="BM137" s="131" t="s">
        <v>220</v>
      </c>
    </row>
    <row r="138" spans="2:65" s="1" customFormat="1" ht="11.25">
      <c r="B138" s="30"/>
      <c r="D138" s="133" t="s">
        <v>127</v>
      </c>
      <c r="F138" s="134" t="s">
        <v>221</v>
      </c>
      <c r="I138" s="135"/>
      <c r="L138" s="30"/>
      <c r="M138" s="136"/>
      <c r="T138" s="51"/>
      <c r="AT138" s="15" t="s">
        <v>127</v>
      </c>
      <c r="AU138" s="15" t="s">
        <v>81</v>
      </c>
    </row>
    <row r="139" spans="2:65" s="1" customFormat="1" ht="33" customHeight="1">
      <c r="B139" s="30"/>
      <c r="C139" s="120" t="s">
        <v>222</v>
      </c>
      <c r="D139" s="120" t="s">
        <v>120</v>
      </c>
      <c r="E139" s="121" t="s">
        <v>223</v>
      </c>
      <c r="F139" s="122" t="s">
        <v>224</v>
      </c>
      <c r="G139" s="123" t="s">
        <v>209</v>
      </c>
      <c r="H139" s="124">
        <v>0.56699999999999995</v>
      </c>
      <c r="I139" s="125"/>
      <c r="J139" s="126">
        <f>ROUND(I139*H139,2)</f>
        <v>0</v>
      </c>
      <c r="K139" s="122" t="s">
        <v>124</v>
      </c>
      <c r="L139" s="30"/>
      <c r="M139" s="127" t="s">
        <v>28</v>
      </c>
      <c r="N139" s="128" t="s">
        <v>45</v>
      </c>
      <c r="P139" s="129">
        <f>O139*H139</f>
        <v>0</v>
      </c>
      <c r="Q139" s="129">
        <v>7.4999999999999997E-3</v>
      </c>
      <c r="R139" s="129">
        <f>Q139*H139</f>
        <v>4.2524999999999993E-3</v>
      </c>
      <c r="S139" s="129">
        <v>0</v>
      </c>
      <c r="T139" s="130">
        <f>S139*H139</f>
        <v>0</v>
      </c>
      <c r="AR139" s="131" t="s">
        <v>125</v>
      </c>
      <c r="AT139" s="131" t="s">
        <v>120</v>
      </c>
      <c r="AU139" s="131" t="s">
        <v>81</v>
      </c>
      <c r="AY139" s="15" t="s">
        <v>118</v>
      </c>
      <c r="BE139" s="132">
        <f>IF(N139="základní",J139,0)</f>
        <v>0</v>
      </c>
      <c r="BF139" s="132">
        <f>IF(N139="snížená",J139,0)</f>
        <v>0</v>
      </c>
      <c r="BG139" s="132">
        <f>IF(N139="zákl. přenesená",J139,0)</f>
        <v>0</v>
      </c>
      <c r="BH139" s="132">
        <f>IF(N139="sníž. přenesená",J139,0)</f>
        <v>0</v>
      </c>
      <c r="BI139" s="132">
        <f>IF(N139="nulová",J139,0)</f>
        <v>0</v>
      </c>
      <c r="BJ139" s="15" t="s">
        <v>79</v>
      </c>
      <c r="BK139" s="132">
        <f>ROUND(I139*H139,2)</f>
        <v>0</v>
      </c>
      <c r="BL139" s="15" t="s">
        <v>125</v>
      </c>
      <c r="BM139" s="131" t="s">
        <v>225</v>
      </c>
    </row>
    <row r="140" spans="2:65" s="1" customFormat="1" ht="11.25">
      <c r="B140" s="30"/>
      <c r="D140" s="133" t="s">
        <v>127</v>
      </c>
      <c r="F140" s="134" t="s">
        <v>226</v>
      </c>
      <c r="I140" s="135"/>
      <c r="L140" s="30"/>
      <c r="M140" s="136"/>
      <c r="T140" s="51"/>
      <c r="AT140" s="15" t="s">
        <v>127</v>
      </c>
      <c r="AU140" s="15" t="s">
        <v>81</v>
      </c>
    </row>
    <row r="141" spans="2:65" s="1" customFormat="1" ht="33" customHeight="1">
      <c r="B141" s="30"/>
      <c r="C141" s="120" t="s">
        <v>227</v>
      </c>
      <c r="D141" s="120" t="s">
        <v>120</v>
      </c>
      <c r="E141" s="121" t="s">
        <v>228</v>
      </c>
      <c r="F141" s="122" t="s">
        <v>229</v>
      </c>
      <c r="G141" s="123" t="s">
        <v>209</v>
      </c>
      <c r="H141" s="124">
        <v>1486.287</v>
      </c>
      <c r="I141" s="125"/>
      <c r="J141" s="126">
        <f>ROUND(I141*H141,2)</f>
        <v>0</v>
      </c>
      <c r="K141" s="122" t="s">
        <v>124</v>
      </c>
      <c r="L141" s="30"/>
      <c r="M141" s="127" t="s">
        <v>28</v>
      </c>
      <c r="N141" s="128" t="s">
        <v>45</v>
      </c>
      <c r="P141" s="129">
        <f>O141*H141</f>
        <v>0</v>
      </c>
      <c r="Q141" s="129">
        <v>0</v>
      </c>
      <c r="R141" s="129">
        <f>Q141*H141</f>
        <v>0</v>
      </c>
      <c r="S141" s="129">
        <v>0</v>
      </c>
      <c r="T141" s="130">
        <f>S141*H141</f>
        <v>0</v>
      </c>
      <c r="AR141" s="131" t="s">
        <v>125</v>
      </c>
      <c r="AT141" s="131" t="s">
        <v>120</v>
      </c>
      <c r="AU141" s="131" t="s">
        <v>81</v>
      </c>
      <c r="AY141" s="15" t="s">
        <v>118</v>
      </c>
      <c r="BE141" s="132">
        <f>IF(N141="základní",J141,0)</f>
        <v>0</v>
      </c>
      <c r="BF141" s="132">
        <f>IF(N141="snížená",J141,0)</f>
        <v>0</v>
      </c>
      <c r="BG141" s="132">
        <f>IF(N141="zákl. přenesená",J141,0)</f>
        <v>0</v>
      </c>
      <c r="BH141" s="132">
        <f>IF(N141="sníž. přenesená",J141,0)</f>
        <v>0</v>
      </c>
      <c r="BI141" s="132">
        <f>IF(N141="nulová",J141,0)</f>
        <v>0</v>
      </c>
      <c r="BJ141" s="15" t="s">
        <v>79</v>
      </c>
      <c r="BK141" s="132">
        <f>ROUND(I141*H141,2)</f>
        <v>0</v>
      </c>
      <c r="BL141" s="15" t="s">
        <v>125</v>
      </c>
      <c r="BM141" s="131" t="s">
        <v>230</v>
      </c>
    </row>
    <row r="142" spans="2:65" s="1" customFormat="1" ht="11.25">
      <c r="B142" s="30"/>
      <c r="D142" s="133" t="s">
        <v>127</v>
      </c>
      <c r="F142" s="134" t="s">
        <v>231</v>
      </c>
      <c r="I142" s="135"/>
      <c r="L142" s="30"/>
      <c r="M142" s="136"/>
      <c r="T142" s="51"/>
      <c r="AT142" s="15" t="s">
        <v>127</v>
      </c>
      <c r="AU142" s="15" t="s">
        <v>81</v>
      </c>
    </row>
    <row r="143" spans="2:65" s="1" customFormat="1" ht="24.2" customHeight="1">
      <c r="B143" s="30"/>
      <c r="C143" s="120" t="s">
        <v>232</v>
      </c>
      <c r="D143" s="120" t="s">
        <v>120</v>
      </c>
      <c r="E143" s="121" t="s">
        <v>233</v>
      </c>
      <c r="F143" s="122" t="s">
        <v>234</v>
      </c>
      <c r="G143" s="123" t="s">
        <v>209</v>
      </c>
      <c r="H143" s="124">
        <v>20808.018</v>
      </c>
      <c r="I143" s="125"/>
      <c r="J143" s="126">
        <f>ROUND(I143*H143,2)</f>
        <v>0</v>
      </c>
      <c r="K143" s="122" t="s">
        <v>124</v>
      </c>
      <c r="L143" s="30"/>
      <c r="M143" s="127" t="s">
        <v>28</v>
      </c>
      <c r="N143" s="128" t="s">
        <v>45</v>
      </c>
      <c r="P143" s="129">
        <f>O143*H143</f>
        <v>0</v>
      </c>
      <c r="Q143" s="129">
        <v>0</v>
      </c>
      <c r="R143" s="129">
        <f>Q143*H143</f>
        <v>0</v>
      </c>
      <c r="S143" s="129">
        <v>0</v>
      </c>
      <c r="T143" s="130">
        <f>S143*H143</f>
        <v>0</v>
      </c>
      <c r="AR143" s="131" t="s">
        <v>125</v>
      </c>
      <c r="AT143" s="131" t="s">
        <v>120</v>
      </c>
      <c r="AU143" s="131" t="s">
        <v>81</v>
      </c>
      <c r="AY143" s="15" t="s">
        <v>118</v>
      </c>
      <c r="BE143" s="132">
        <f>IF(N143="základní",J143,0)</f>
        <v>0</v>
      </c>
      <c r="BF143" s="132">
        <f>IF(N143="snížená",J143,0)</f>
        <v>0</v>
      </c>
      <c r="BG143" s="132">
        <f>IF(N143="zákl. přenesená",J143,0)</f>
        <v>0</v>
      </c>
      <c r="BH143" s="132">
        <f>IF(N143="sníž. přenesená",J143,0)</f>
        <v>0</v>
      </c>
      <c r="BI143" s="132">
        <f>IF(N143="nulová",J143,0)</f>
        <v>0</v>
      </c>
      <c r="BJ143" s="15" t="s">
        <v>79</v>
      </c>
      <c r="BK143" s="132">
        <f>ROUND(I143*H143,2)</f>
        <v>0</v>
      </c>
      <c r="BL143" s="15" t="s">
        <v>125</v>
      </c>
      <c r="BM143" s="131" t="s">
        <v>235</v>
      </c>
    </row>
    <row r="144" spans="2:65" s="1" customFormat="1" ht="11.25">
      <c r="B144" s="30"/>
      <c r="D144" s="133" t="s">
        <v>127</v>
      </c>
      <c r="F144" s="134" t="s">
        <v>236</v>
      </c>
      <c r="I144" s="135"/>
      <c r="L144" s="30"/>
      <c r="M144" s="136"/>
      <c r="T144" s="51"/>
      <c r="AT144" s="15" t="s">
        <v>127</v>
      </c>
      <c r="AU144" s="15" t="s">
        <v>81</v>
      </c>
    </row>
    <row r="145" spans="2:65" s="1" customFormat="1" ht="19.5">
      <c r="B145" s="30"/>
      <c r="D145" s="138" t="s">
        <v>237</v>
      </c>
      <c r="F145" s="152" t="s">
        <v>238</v>
      </c>
      <c r="I145" s="135"/>
      <c r="L145" s="30"/>
      <c r="M145" s="136"/>
      <c r="T145" s="51"/>
      <c r="AT145" s="15" t="s">
        <v>237</v>
      </c>
      <c r="AU145" s="15" t="s">
        <v>81</v>
      </c>
    </row>
    <row r="146" spans="2:65" s="12" customFormat="1" ht="11.25">
      <c r="B146" s="137"/>
      <c r="D146" s="138" t="s">
        <v>133</v>
      </c>
      <c r="F146" s="140" t="s">
        <v>239</v>
      </c>
      <c r="H146" s="141">
        <v>20808.018</v>
      </c>
      <c r="I146" s="142"/>
      <c r="L146" s="137"/>
      <c r="M146" s="143"/>
      <c r="T146" s="144"/>
      <c r="AT146" s="139" t="s">
        <v>133</v>
      </c>
      <c r="AU146" s="139" t="s">
        <v>81</v>
      </c>
      <c r="AV146" s="12" t="s">
        <v>81</v>
      </c>
      <c r="AW146" s="12" t="s">
        <v>4</v>
      </c>
      <c r="AX146" s="12" t="s">
        <v>79</v>
      </c>
      <c r="AY146" s="139" t="s">
        <v>118</v>
      </c>
    </row>
    <row r="147" spans="2:65" s="1" customFormat="1" ht="24.2" customHeight="1">
      <c r="B147" s="30"/>
      <c r="C147" s="120" t="s">
        <v>7</v>
      </c>
      <c r="D147" s="120" t="s">
        <v>120</v>
      </c>
      <c r="E147" s="121" t="s">
        <v>240</v>
      </c>
      <c r="F147" s="122" t="s">
        <v>241</v>
      </c>
      <c r="G147" s="123" t="s">
        <v>242</v>
      </c>
      <c r="H147" s="124">
        <v>15</v>
      </c>
      <c r="I147" s="125"/>
      <c r="J147" s="126">
        <f>ROUND(I147*H147,2)</f>
        <v>0</v>
      </c>
      <c r="K147" s="122" t="s">
        <v>124</v>
      </c>
      <c r="L147" s="30"/>
      <c r="M147" s="127" t="s">
        <v>28</v>
      </c>
      <c r="N147" s="128" t="s">
        <v>45</v>
      </c>
      <c r="P147" s="129">
        <f>O147*H147</f>
        <v>0</v>
      </c>
      <c r="Q147" s="129">
        <v>0</v>
      </c>
      <c r="R147" s="129">
        <f>Q147*H147</f>
        <v>0</v>
      </c>
      <c r="S147" s="129">
        <v>0</v>
      </c>
      <c r="T147" s="130">
        <f>S147*H147</f>
        <v>0</v>
      </c>
      <c r="AR147" s="131" t="s">
        <v>125</v>
      </c>
      <c r="AT147" s="131" t="s">
        <v>120</v>
      </c>
      <c r="AU147" s="131" t="s">
        <v>81</v>
      </c>
      <c r="AY147" s="15" t="s">
        <v>118</v>
      </c>
      <c r="BE147" s="132">
        <f>IF(N147="základní",J147,0)</f>
        <v>0</v>
      </c>
      <c r="BF147" s="132">
        <f>IF(N147="snížená",J147,0)</f>
        <v>0</v>
      </c>
      <c r="BG147" s="132">
        <f>IF(N147="zákl. přenesená",J147,0)</f>
        <v>0</v>
      </c>
      <c r="BH147" s="132">
        <f>IF(N147="sníž. přenesená",J147,0)</f>
        <v>0</v>
      </c>
      <c r="BI147" s="132">
        <f>IF(N147="nulová",J147,0)</f>
        <v>0</v>
      </c>
      <c r="BJ147" s="15" t="s">
        <v>79</v>
      </c>
      <c r="BK147" s="132">
        <f>ROUND(I147*H147,2)</f>
        <v>0</v>
      </c>
      <c r="BL147" s="15" t="s">
        <v>125</v>
      </c>
      <c r="BM147" s="131" t="s">
        <v>243</v>
      </c>
    </row>
    <row r="148" spans="2:65" s="1" customFormat="1" ht="11.25">
      <c r="B148" s="30"/>
      <c r="D148" s="133" t="s">
        <v>127</v>
      </c>
      <c r="F148" s="134" t="s">
        <v>244</v>
      </c>
      <c r="I148" s="135"/>
      <c r="L148" s="30"/>
      <c r="M148" s="136"/>
      <c r="T148" s="51"/>
      <c r="AT148" s="15" t="s">
        <v>127</v>
      </c>
      <c r="AU148" s="15" t="s">
        <v>81</v>
      </c>
    </row>
    <row r="149" spans="2:65" s="1" customFormat="1" ht="37.9" customHeight="1">
      <c r="B149" s="30"/>
      <c r="C149" s="120" t="s">
        <v>245</v>
      </c>
      <c r="D149" s="120" t="s">
        <v>120</v>
      </c>
      <c r="E149" s="121" t="s">
        <v>246</v>
      </c>
      <c r="F149" s="122" t="s">
        <v>247</v>
      </c>
      <c r="G149" s="123" t="s">
        <v>242</v>
      </c>
      <c r="H149" s="124">
        <v>225</v>
      </c>
      <c r="I149" s="125"/>
      <c r="J149" s="126">
        <f>ROUND(I149*H149,2)</f>
        <v>0</v>
      </c>
      <c r="K149" s="122" t="s">
        <v>124</v>
      </c>
      <c r="L149" s="30"/>
      <c r="M149" s="127" t="s">
        <v>28</v>
      </c>
      <c r="N149" s="128" t="s">
        <v>45</v>
      </c>
      <c r="P149" s="129">
        <f>O149*H149</f>
        <v>0</v>
      </c>
      <c r="Q149" s="129">
        <v>0</v>
      </c>
      <c r="R149" s="129">
        <f>Q149*H149</f>
        <v>0</v>
      </c>
      <c r="S149" s="129">
        <v>0</v>
      </c>
      <c r="T149" s="130">
        <f>S149*H149</f>
        <v>0</v>
      </c>
      <c r="AR149" s="131" t="s">
        <v>125</v>
      </c>
      <c r="AT149" s="131" t="s">
        <v>120</v>
      </c>
      <c r="AU149" s="131" t="s">
        <v>81</v>
      </c>
      <c r="AY149" s="15" t="s">
        <v>118</v>
      </c>
      <c r="BE149" s="132">
        <f>IF(N149="základní",J149,0)</f>
        <v>0</v>
      </c>
      <c r="BF149" s="132">
        <f>IF(N149="snížená",J149,0)</f>
        <v>0</v>
      </c>
      <c r="BG149" s="132">
        <f>IF(N149="zákl. přenesená",J149,0)</f>
        <v>0</v>
      </c>
      <c r="BH149" s="132">
        <f>IF(N149="sníž. přenesená",J149,0)</f>
        <v>0</v>
      </c>
      <c r="BI149" s="132">
        <f>IF(N149="nulová",J149,0)</f>
        <v>0</v>
      </c>
      <c r="BJ149" s="15" t="s">
        <v>79</v>
      </c>
      <c r="BK149" s="132">
        <f>ROUND(I149*H149,2)</f>
        <v>0</v>
      </c>
      <c r="BL149" s="15" t="s">
        <v>125</v>
      </c>
      <c r="BM149" s="131" t="s">
        <v>248</v>
      </c>
    </row>
    <row r="150" spans="2:65" s="1" customFormat="1" ht="11.25">
      <c r="B150" s="30"/>
      <c r="D150" s="133" t="s">
        <v>127</v>
      </c>
      <c r="F150" s="134" t="s">
        <v>249</v>
      </c>
      <c r="I150" s="135"/>
      <c r="L150" s="30"/>
      <c r="M150" s="136"/>
      <c r="T150" s="51"/>
      <c r="AT150" s="15" t="s">
        <v>127</v>
      </c>
      <c r="AU150" s="15" t="s">
        <v>81</v>
      </c>
    </row>
    <row r="151" spans="2:65" s="1" customFormat="1" ht="19.5">
      <c r="B151" s="30"/>
      <c r="D151" s="138" t="s">
        <v>237</v>
      </c>
      <c r="F151" s="152" t="s">
        <v>250</v>
      </c>
      <c r="I151" s="135"/>
      <c r="L151" s="30"/>
      <c r="M151" s="136"/>
      <c r="T151" s="51"/>
      <c r="AT151" s="15" t="s">
        <v>237</v>
      </c>
      <c r="AU151" s="15" t="s">
        <v>81</v>
      </c>
    </row>
    <row r="152" spans="2:65" s="12" customFormat="1" ht="11.25">
      <c r="B152" s="137"/>
      <c r="D152" s="138" t="s">
        <v>133</v>
      </c>
      <c r="F152" s="140" t="s">
        <v>251</v>
      </c>
      <c r="H152" s="141">
        <v>225</v>
      </c>
      <c r="I152" s="142"/>
      <c r="L152" s="137"/>
      <c r="M152" s="143"/>
      <c r="T152" s="144"/>
      <c r="AT152" s="139" t="s">
        <v>133</v>
      </c>
      <c r="AU152" s="139" t="s">
        <v>81</v>
      </c>
      <c r="AV152" s="12" t="s">
        <v>81</v>
      </c>
      <c r="AW152" s="12" t="s">
        <v>4</v>
      </c>
      <c r="AX152" s="12" t="s">
        <v>79</v>
      </c>
      <c r="AY152" s="139" t="s">
        <v>118</v>
      </c>
    </row>
    <row r="153" spans="2:65" s="1" customFormat="1" ht="49.15" customHeight="1">
      <c r="B153" s="30"/>
      <c r="C153" s="120" t="s">
        <v>252</v>
      </c>
      <c r="D153" s="120" t="s">
        <v>120</v>
      </c>
      <c r="E153" s="121" t="s">
        <v>253</v>
      </c>
      <c r="F153" s="122" t="s">
        <v>254</v>
      </c>
      <c r="G153" s="123" t="s">
        <v>209</v>
      </c>
      <c r="H153" s="124">
        <v>7.2949999999999999</v>
      </c>
      <c r="I153" s="125"/>
      <c r="J153" s="126">
        <f>ROUND(I153*H153,2)</f>
        <v>0</v>
      </c>
      <c r="K153" s="122" t="s">
        <v>124</v>
      </c>
      <c r="L153" s="30"/>
      <c r="M153" s="127" t="s">
        <v>28</v>
      </c>
      <c r="N153" s="128" t="s">
        <v>45</v>
      </c>
      <c r="P153" s="129">
        <f>O153*H153</f>
        <v>0</v>
      </c>
      <c r="Q153" s="129">
        <v>0</v>
      </c>
      <c r="R153" s="129">
        <f>Q153*H153</f>
        <v>0</v>
      </c>
      <c r="S153" s="129">
        <v>0</v>
      </c>
      <c r="T153" s="130">
        <f>S153*H153</f>
        <v>0</v>
      </c>
      <c r="AR153" s="131" t="s">
        <v>125</v>
      </c>
      <c r="AT153" s="131" t="s">
        <v>120</v>
      </c>
      <c r="AU153" s="131" t="s">
        <v>81</v>
      </c>
      <c r="AY153" s="15" t="s">
        <v>118</v>
      </c>
      <c r="BE153" s="132">
        <f>IF(N153="základní",J153,0)</f>
        <v>0</v>
      </c>
      <c r="BF153" s="132">
        <f>IF(N153="snížená",J153,0)</f>
        <v>0</v>
      </c>
      <c r="BG153" s="132">
        <f>IF(N153="zákl. přenesená",J153,0)</f>
        <v>0</v>
      </c>
      <c r="BH153" s="132">
        <f>IF(N153="sníž. přenesená",J153,0)</f>
        <v>0</v>
      </c>
      <c r="BI153" s="132">
        <f>IF(N153="nulová",J153,0)</f>
        <v>0</v>
      </c>
      <c r="BJ153" s="15" t="s">
        <v>79</v>
      </c>
      <c r="BK153" s="132">
        <f>ROUND(I153*H153,2)</f>
        <v>0</v>
      </c>
      <c r="BL153" s="15" t="s">
        <v>125</v>
      </c>
      <c r="BM153" s="131" t="s">
        <v>255</v>
      </c>
    </row>
    <row r="154" spans="2:65" s="1" customFormat="1" ht="11.25">
      <c r="B154" s="30"/>
      <c r="D154" s="133" t="s">
        <v>127</v>
      </c>
      <c r="F154" s="134" t="s">
        <v>256</v>
      </c>
      <c r="I154" s="135"/>
      <c r="L154" s="30"/>
      <c r="M154" s="136"/>
      <c r="T154" s="51"/>
      <c r="AT154" s="15" t="s">
        <v>127</v>
      </c>
      <c r="AU154" s="15" t="s">
        <v>81</v>
      </c>
    </row>
    <row r="155" spans="2:65" s="12" customFormat="1" ht="11.25">
      <c r="B155" s="137"/>
      <c r="D155" s="138" t="s">
        <v>133</v>
      </c>
      <c r="E155" s="139" t="s">
        <v>28</v>
      </c>
      <c r="F155" s="140" t="s">
        <v>257</v>
      </c>
      <c r="H155" s="141">
        <v>7.2949999999999999</v>
      </c>
      <c r="I155" s="142"/>
      <c r="L155" s="137"/>
      <c r="M155" s="143"/>
      <c r="T155" s="144"/>
      <c r="AT155" s="139" t="s">
        <v>133</v>
      </c>
      <c r="AU155" s="139" t="s">
        <v>81</v>
      </c>
      <c r="AV155" s="12" t="s">
        <v>81</v>
      </c>
      <c r="AW155" s="12" t="s">
        <v>35</v>
      </c>
      <c r="AX155" s="12" t="s">
        <v>79</v>
      </c>
      <c r="AY155" s="139" t="s">
        <v>118</v>
      </c>
    </row>
    <row r="156" spans="2:65" s="1" customFormat="1" ht="55.5" customHeight="1">
      <c r="B156" s="30"/>
      <c r="C156" s="120" t="s">
        <v>258</v>
      </c>
      <c r="D156" s="120" t="s">
        <v>120</v>
      </c>
      <c r="E156" s="121" t="s">
        <v>259</v>
      </c>
      <c r="F156" s="122" t="s">
        <v>260</v>
      </c>
      <c r="G156" s="123" t="s">
        <v>209</v>
      </c>
      <c r="H156" s="124">
        <v>1173.5129999999999</v>
      </c>
      <c r="I156" s="125"/>
      <c r="J156" s="126">
        <f>ROUND(I156*H156,2)</f>
        <v>0</v>
      </c>
      <c r="K156" s="122" t="s">
        <v>124</v>
      </c>
      <c r="L156" s="30"/>
      <c r="M156" s="127" t="s">
        <v>28</v>
      </c>
      <c r="N156" s="128" t="s">
        <v>45</v>
      </c>
      <c r="P156" s="129">
        <f>O156*H156</f>
        <v>0</v>
      </c>
      <c r="Q156" s="129">
        <v>0</v>
      </c>
      <c r="R156" s="129">
        <f>Q156*H156</f>
        <v>0</v>
      </c>
      <c r="S156" s="129">
        <v>0</v>
      </c>
      <c r="T156" s="130">
        <f>S156*H156</f>
        <v>0</v>
      </c>
      <c r="AR156" s="131" t="s">
        <v>125</v>
      </c>
      <c r="AT156" s="131" t="s">
        <v>120</v>
      </c>
      <c r="AU156" s="131" t="s">
        <v>81</v>
      </c>
      <c r="AY156" s="15" t="s">
        <v>118</v>
      </c>
      <c r="BE156" s="132">
        <f>IF(N156="základní",J156,0)</f>
        <v>0</v>
      </c>
      <c r="BF156" s="132">
        <f>IF(N156="snížená",J156,0)</f>
        <v>0</v>
      </c>
      <c r="BG156" s="132">
        <f>IF(N156="zákl. přenesená",J156,0)</f>
        <v>0</v>
      </c>
      <c r="BH156" s="132">
        <f>IF(N156="sníž. přenesená",J156,0)</f>
        <v>0</v>
      </c>
      <c r="BI156" s="132">
        <f>IF(N156="nulová",J156,0)</f>
        <v>0</v>
      </c>
      <c r="BJ156" s="15" t="s">
        <v>79</v>
      </c>
      <c r="BK156" s="132">
        <f>ROUND(I156*H156,2)</f>
        <v>0</v>
      </c>
      <c r="BL156" s="15" t="s">
        <v>125</v>
      </c>
      <c r="BM156" s="131" t="s">
        <v>261</v>
      </c>
    </row>
    <row r="157" spans="2:65" s="1" customFormat="1" ht="11.25">
      <c r="B157" s="30"/>
      <c r="D157" s="133" t="s">
        <v>127</v>
      </c>
      <c r="F157" s="134" t="s">
        <v>262</v>
      </c>
      <c r="I157" s="135"/>
      <c r="L157" s="30"/>
      <c r="M157" s="136"/>
      <c r="T157" s="51"/>
      <c r="AT157" s="15" t="s">
        <v>127</v>
      </c>
      <c r="AU157" s="15" t="s">
        <v>81</v>
      </c>
    </row>
    <row r="158" spans="2:65" s="12" customFormat="1" ht="11.25">
      <c r="B158" s="137"/>
      <c r="D158" s="138" t="s">
        <v>133</v>
      </c>
      <c r="E158" s="139" t="s">
        <v>28</v>
      </c>
      <c r="F158" s="140" t="s">
        <v>263</v>
      </c>
      <c r="H158" s="141">
        <v>1167.999</v>
      </c>
      <c r="I158" s="142"/>
      <c r="L158" s="137"/>
      <c r="M158" s="143"/>
      <c r="T158" s="144"/>
      <c r="AT158" s="139" t="s">
        <v>133</v>
      </c>
      <c r="AU158" s="139" t="s">
        <v>81</v>
      </c>
      <c r="AV158" s="12" t="s">
        <v>81</v>
      </c>
      <c r="AW158" s="12" t="s">
        <v>35</v>
      </c>
      <c r="AX158" s="12" t="s">
        <v>74</v>
      </c>
      <c r="AY158" s="139" t="s">
        <v>118</v>
      </c>
    </row>
    <row r="159" spans="2:65" s="12" customFormat="1" ht="11.25">
      <c r="B159" s="137"/>
      <c r="D159" s="138" t="s">
        <v>133</v>
      </c>
      <c r="E159" s="139" t="s">
        <v>28</v>
      </c>
      <c r="F159" s="140" t="s">
        <v>264</v>
      </c>
      <c r="H159" s="141">
        <v>5.5140000000000002</v>
      </c>
      <c r="I159" s="142"/>
      <c r="L159" s="137"/>
      <c r="M159" s="143"/>
      <c r="T159" s="144"/>
      <c r="AT159" s="139" t="s">
        <v>133</v>
      </c>
      <c r="AU159" s="139" t="s">
        <v>81</v>
      </c>
      <c r="AV159" s="12" t="s">
        <v>81</v>
      </c>
      <c r="AW159" s="12" t="s">
        <v>35</v>
      </c>
      <c r="AX159" s="12" t="s">
        <v>74</v>
      </c>
      <c r="AY159" s="139" t="s">
        <v>118</v>
      </c>
    </row>
    <row r="160" spans="2:65" s="13" customFormat="1" ht="11.25">
      <c r="B160" s="145"/>
      <c r="D160" s="138" t="s">
        <v>133</v>
      </c>
      <c r="E160" s="146" t="s">
        <v>28</v>
      </c>
      <c r="F160" s="147" t="s">
        <v>181</v>
      </c>
      <c r="H160" s="148">
        <v>1173.5129999999999</v>
      </c>
      <c r="I160" s="149"/>
      <c r="L160" s="145"/>
      <c r="M160" s="150"/>
      <c r="T160" s="151"/>
      <c r="AT160" s="146" t="s">
        <v>133</v>
      </c>
      <c r="AU160" s="146" t="s">
        <v>81</v>
      </c>
      <c r="AV160" s="13" t="s">
        <v>125</v>
      </c>
      <c r="AW160" s="13" t="s">
        <v>35</v>
      </c>
      <c r="AX160" s="13" t="s">
        <v>79</v>
      </c>
      <c r="AY160" s="146" t="s">
        <v>118</v>
      </c>
    </row>
    <row r="161" spans="2:65" s="1" customFormat="1" ht="44.25" customHeight="1">
      <c r="B161" s="30"/>
      <c r="C161" s="120" t="s">
        <v>265</v>
      </c>
      <c r="D161" s="120" t="s">
        <v>120</v>
      </c>
      <c r="E161" s="121" t="s">
        <v>266</v>
      </c>
      <c r="F161" s="122" t="s">
        <v>267</v>
      </c>
      <c r="G161" s="123" t="s">
        <v>209</v>
      </c>
      <c r="H161" s="124">
        <v>305.48</v>
      </c>
      <c r="I161" s="125"/>
      <c r="J161" s="126">
        <f>ROUND(I161*H161,2)</f>
        <v>0</v>
      </c>
      <c r="K161" s="122" t="s">
        <v>124</v>
      </c>
      <c r="L161" s="30"/>
      <c r="M161" s="127" t="s">
        <v>28</v>
      </c>
      <c r="N161" s="128" t="s">
        <v>45</v>
      </c>
      <c r="P161" s="129">
        <f>O161*H161</f>
        <v>0</v>
      </c>
      <c r="Q161" s="129">
        <v>0</v>
      </c>
      <c r="R161" s="129">
        <f>Q161*H161</f>
        <v>0</v>
      </c>
      <c r="S161" s="129">
        <v>0</v>
      </c>
      <c r="T161" s="130">
        <f>S161*H161</f>
        <v>0</v>
      </c>
      <c r="AR161" s="131" t="s">
        <v>125</v>
      </c>
      <c r="AT161" s="131" t="s">
        <v>120</v>
      </c>
      <c r="AU161" s="131" t="s">
        <v>81</v>
      </c>
      <c r="AY161" s="15" t="s">
        <v>118</v>
      </c>
      <c r="BE161" s="132">
        <f>IF(N161="základní",J161,0)</f>
        <v>0</v>
      </c>
      <c r="BF161" s="132">
        <f>IF(N161="snížená",J161,0)</f>
        <v>0</v>
      </c>
      <c r="BG161" s="132">
        <f>IF(N161="zákl. přenesená",J161,0)</f>
        <v>0</v>
      </c>
      <c r="BH161" s="132">
        <f>IF(N161="sníž. přenesená",J161,0)</f>
        <v>0</v>
      </c>
      <c r="BI161" s="132">
        <f>IF(N161="nulová",J161,0)</f>
        <v>0</v>
      </c>
      <c r="BJ161" s="15" t="s">
        <v>79</v>
      </c>
      <c r="BK161" s="132">
        <f>ROUND(I161*H161,2)</f>
        <v>0</v>
      </c>
      <c r="BL161" s="15" t="s">
        <v>125</v>
      </c>
      <c r="BM161" s="131" t="s">
        <v>268</v>
      </c>
    </row>
    <row r="162" spans="2:65" s="1" customFormat="1" ht="11.25">
      <c r="B162" s="30"/>
      <c r="D162" s="133" t="s">
        <v>127</v>
      </c>
      <c r="F162" s="134" t="s">
        <v>269</v>
      </c>
      <c r="I162" s="135"/>
      <c r="L162" s="30"/>
      <c r="M162" s="136"/>
      <c r="T162" s="51"/>
      <c r="AT162" s="15" t="s">
        <v>127</v>
      </c>
      <c r="AU162" s="15" t="s">
        <v>81</v>
      </c>
    </row>
    <row r="163" spans="2:65" s="12" customFormat="1" ht="11.25">
      <c r="B163" s="137"/>
      <c r="D163" s="138" t="s">
        <v>133</v>
      </c>
      <c r="E163" s="139" t="s">
        <v>28</v>
      </c>
      <c r="F163" s="140" t="s">
        <v>270</v>
      </c>
      <c r="H163" s="141">
        <v>305.48</v>
      </c>
      <c r="I163" s="142"/>
      <c r="L163" s="137"/>
      <c r="M163" s="143"/>
      <c r="T163" s="144"/>
      <c r="AT163" s="139" t="s">
        <v>133</v>
      </c>
      <c r="AU163" s="139" t="s">
        <v>81</v>
      </c>
      <c r="AV163" s="12" t="s">
        <v>81</v>
      </c>
      <c r="AW163" s="12" t="s">
        <v>35</v>
      </c>
      <c r="AX163" s="12" t="s">
        <v>79</v>
      </c>
      <c r="AY163" s="139" t="s">
        <v>118</v>
      </c>
    </row>
    <row r="164" spans="2:65" s="11" customFormat="1" ht="22.9" customHeight="1">
      <c r="B164" s="108"/>
      <c r="D164" s="109" t="s">
        <v>73</v>
      </c>
      <c r="E164" s="118" t="s">
        <v>271</v>
      </c>
      <c r="F164" s="118" t="s">
        <v>272</v>
      </c>
      <c r="I164" s="111"/>
      <c r="J164" s="119">
        <f>BK164</f>
        <v>0</v>
      </c>
      <c r="L164" s="108"/>
      <c r="M164" s="113"/>
      <c r="P164" s="114">
        <f>SUM(P165:P166)</f>
        <v>0</v>
      </c>
      <c r="R164" s="114">
        <f>SUM(R165:R166)</f>
        <v>0</v>
      </c>
      <c r="T164" s="115">
        <f>SUM(T165:T166)</f>
        <v>0</v>
      </c>
      <c r="AR164" s="109" t="s">
        <v>79</v>
      </c>
      <c r="AT164" s="116" t="s">
        <v>73</v>
      </c>
      <c r="AU164" s="116" t="s">
        <v>79</v>
      </c>
      <c r="AY164" s="109" t="s">
        <v>118</v>
      </c>
      <c r="BK164" s="117">
        <f>SUM(BK165:BK166)</f>
        <v>0</v>
      </c>
    </row>
    <row r="165" spans="2:65" s="1" customFormat="1" ht="21.75" customHeight="1">
      <c r="B165" s="30"/>
      <c r="C165" s="120" t="s">
        <v>273</v>
      </c>
      <c r="D165" s="120" t="s">
        <v>120</v>
      </c>
      <c r="E165" s="121" t="s">
        <v>274</v>
      </c>
      <c r="F165" s="122" t="s">
        <v>275</v>
      </c>
      <c r="G165" s="123" t="s">
        <v>209</v>
      </c>
      <c r="H165" s="124">
        <v>304.94299999999998</v>
      </c>
      <c r="I165" s="125"/>
      <c r="J165" s="126">
        <f>ROUND(I165*H165,2)</f>
        <v>0</v>
      </c>
      <c r="K165" s="122" t="s">
        <v>124</v>
      </c>
      <c r="L165" s="30"/>
      <c r="M165" s="127" t="s">
        <v>28</v>
      </c>
      <c r="N165" s="128" t="s">
        <v>45</v>
      </c>
      <c r="P165" s="129">
        <f>O165*H165</f>
        <v>0</v>
      </c>
      <c r="Q165" s="129">
        <v>0</v>
      </c>
      <c r="R165" s="129">
        <f>Q165*H165</f>
        <v>0</v>
      </c>
      <c r="S165" s="129">
        <v>0</v>
      </c>
      <c r="T165" s="130">
        <f>S165*H165</f>
        <v>0</v>
      </c>
      <c r="AR165" s="131" t="s">
        <v>125</v>
      </c>
      <c r="AT165" s="131" t="s">
        <v>120</v>
      </c>
      <c r="AU165" s="131" t="s">
        <v>81</v>
      </c>
      <c r="AY165" s="15" t="s">
        <v>118</v>
      </c>
      <c r="BE165" s="132">
        <f>IF(N165="základní",J165,0)</f>
        <v>0</v>
      </c>
      <c r="BF165" s="132">
        <f>IF(N165="snížená",J165,0)</f>
        <v>0</v>
      </c>
      <c r="BG165" s="132">
        <f>IF(N165="zákl. přenesená",J165,0)</f>
        <v>0</v>
      </c>
      <c r="BH165" s="132">
        <f>IF(N165="sníž. přenesená",J165,0)</f>
        <v>0</v>
      </c>
      <c r="BI165" s="132">
        <f>IF(N165="nulová",J165,0)</f>
        <v>0</v>
      </c>
      <c r="BJ165" s="15" t="s">
        <v>79</v>
      </c>
      <c r="BK165" s="132">
        <f>ROUND(I165*H165,2)</f>
        <v>0</v>
      </c>
      <c r="BL165" s="15" t="s">
        <v>125</v>
      </c>
      <c r="BM165" s="131" t="s">
        <v>276</v>
      </c>
    </row>
    <row r="166" spans="2:65" s="1" customFormat="1" ht="11.25">
      <c r="B166" s="30"/>
      <c r="D166" s="133" t="s">
        <v>127</v>
      </c>
      <c r="F166" s="134" t="s">
        <v>277</v>
      </c>
      <c r="I166" s="135"/>
      <c r="L166" s="30"/>
      <c r="M166" s="136"/>
      <c r="T166" s="51"/>
      <c r="AT166" s="15" t="s">
        <v>127</v>
      </c>
      <c r="AU166" s="15" t="s">
        <v>81</v>
      </c>
    </row>
    <row r="167" spans="2:65" s="11" customFormat="1" ht="25.9" customHeight="1">
      <c r="B167" s="108"/>
      <c r="D167" s="109" t="s">
        <v>73</v>
      </c>
      <c r="E167" s="110" t="s">
        <v>278</v>
      </c>
      <c r="F167" s="110" t="s">
        <v>279</v>
      </c>
      <c r="I167" s="111"/>
      <c r="J167" s="112">
        <f>BK167</f>
        <v>0</v>
      </c>
      <c r="L167" s="108"/>
      <c r="M167" s="113"/>
      <c r="P167" s="114">
        <f>P168+P171</f>
        <v>0</v>
      </c>
      <c r="R167" s="114">
        <f>R168+R171</f>
        <v>8.8246400000000003E-2</v>
      </c>
      <c r="T167" s="115">
        <f>T168+T171</f>
        <v>7.2945488000000003</v>
      </c>
      <c r="AR167" s="109" t="s">
        <v>81</v>
      </c>
      <c r="AT167" s="116" t="s">
        <v>73</v>
      </c>
      <c r="AU167" s="116" t="s">
        <v>74</v>
      </c>
      <c r="AY167" s="109" t="s">
        <v>118</v>
      </c>
      <c r="BK167" s="117">
        <f>BK168+BK171</f>
        <v>0</v>
      </c>
    </row>
    <row r="168" spans="2:65" s="11" customFormat="1" ht="22.9" customHeight="1">
      <c r="B168" s="108"/>
      <c r="D168" s="109" t="s">
        <v>73</v>
      </c>
      <c r="E168" s="118" t="s">
        <v>280</v>
      </c>
      <c r="F168" s="118" t="s">
        <v>281</v>
      </c>
      <c r="I168" s="111"/>
      <c r="J168" s="119">
        <f>BK168</f>
        <v>0</v>
      </c>
      <c r="L168" s="108"/>
      <c r="M168" s="113"/>
      <c r="P168" s="114">
        <f>SUM(P169:P170)</f>
        <v>0</v>
      </c>
      <c r="R168" s="114">
        <f>SUM(R169:R170)</f>
        <v>0</v>
      </c>
      <c r="T168" s="115">
        <f>SUM(T169:T170)</f>
        <v>0</v>
      </c>
      <c r="AR168" s="109" t="s">
        <v>81</v>
      </c>
      <c r="AT168" s="116" t="s">
        <v>73</v>
      </c>
      <c r="AU168" s="116" t="s">
        <v>79</v>
      </c>
      <c r="AY168" s="109" t="s">
        <v>118</v>
      </c>
      <c r="BK168" s="117">
        <f>SUM(BK169:BK170)</f>
        <v>0</v>
      </c>
    </row>
    <row r="169" spans="2:65" s="1" customFormat="1" ht="37.9" customHeight="1">
      <c r="B169" s="30"/>
      <c r="C169" s="120" t="s">
        <v>282</v>
      </c>
      <c r="D169" s="120" t="s">
        <v>120</v>
      </c>
      <c r="E169" s="121" t="s">
        <v>283</v>
      </c>
      <c r="F169" s="122" t="s">
        <v>284</v>
      </c>
      <c r="G169" s="123" t="s">
        <v>145</v>
      </c>
      <c r="H169" s="124">
        <v>415.36</v>
      </c>
      <c r="I169" s="125"/>
      <c r="J169" s="126">
        <f>ROUND(I169*H169,2)</f>
        <v>0</v>
      </c>
      <c r="K169" s="122" t="s">
        <v>28</v>
      </c>
      <c r="L169" s="30"/>
      <c r="M169" s="127" t="s">
        <v>28</v>
      </c>
      <c r="N169" s="128" t="s">
        <v>45</v>
      </c>
      <c r="P169" s="129">
        <f>O169*H169</f>
        <v>0</v>
      </c>
      <c r="Q169" s="129">
        <v>0</v>
      </c>
      <c r="R169" s="129">
        <f>Q169*H169</f>
        <v>0</v>
      </c>
      <c r="S169" s="129">
        <v>0</v>
      </c>
      <c r="T169" s="130">
        <f>S169*H169</f>
        <v>0</v>
      </c>
      <c r="AR169" s="131" t="s">
        <v>212</v>
      </c>
      <c r="AT169" s="131" t="s">
        <v>120</v>
      </c>
      <c r="AU169" s="131" t="s">
        <v>81</v>
      </c>
      <c r="AY169" s="15" t="s">
        <v>118</v>
      </c>
      <c r="BE169" s="132">
        <f>IF(N169="základní",J169,0)</f>
        <v>0</v>
      </c>
      <c r="BF169" s="132">
        <f>IF(N169="snížená",J169,0)</f>
        <v>0</v>
      </c>
      <c r="BG169" s="132">
        <f>IF(N169="zákl. přenesená",J169,0)</f>
        <v>0</v>
      </c>
      <c r="BH169" s="132">
        <f>IF(N169="sníž. přenesená",J169,0)</f>
        <v>0</v>
      </c>
      <c r="BI169" s="132">
        <f>IF(N169="nulová",J169,0)</f>
        <v>0</v>
      </c>
      <c r="BJ169" s="15" t="s">
        <v>79</v>
      </c>
      <c r="BK169" s="132">
        <f>ROUND(I169*H169,2)</f>
        <v>0</v>
      </c>
      <c r="BL169" s="15" t="s">
        <v>212</v>
      </c>
      <c r="BM169" s="131" t="s">
        <v>285</v>
      </c>
    </row>
    <row r="170" spans="2:65" s="1" customFormat="1" ht="78">
      <c r="B170" s="30"/>
      <c r="D170" s="138" t="s">
        <v>237</v>
      </c>
      <c r="F170" s="152" t="s">
        <v>286</v>
      </c>
      <c r="I170" s="135"/>
      <c r="L170" s="30"/>
      <c r="M170" s="136"/>
      <c r="T170" s="51"/>
      <c r="AT170" s="15" t="s">
        <v>237</v>
      </c>
      <c r="AU170" s="15" t="s">
        <v>81</v>
      </c>
    </row>
    <row r="171" spans="2:65" s="11" customFormat="1" ht="22.9" customHeight="1">
      <c r="B171" s="108"/>
      <c r="D171" s="109" t="s">
        <v>73</v>
      </c>
      <c r="E171" s="118" t="s">
        <v>287</v>
      </c>
      <c r="F171" s="118" t="s">
        <v>288</v>
      </c>
      <c r="I171" s="111"/>
      <c r="J171" s="119">
        <f>BK171</f>
        <v>0</v>
      </c>
      <c r="L171" s="108"/>
      <c r="M171" s="113"/>
      <c r="P171" s="114">
        <f>SUM(P172:P181)</f>
        <v>0</v>
      </c>
      <c r="R171" s="114">
        <f>SUM(R172:R181)</f>
        <v>8.8246400000000003E-2</v>
      </c>
      <c r="T171" s="115">
        <f>SUM(T172:T181)</f>
        <v>7.2945488000000003</v>
      </c>
      <c r="AR171" s="109" t="s">
        <v>81</v>
      </c>
      <c r="AT171" s="116" t="s">
        <v>73</v>
      </c>
      <c r="AU171" s="116" t="s">
        <v>79</v>
      </c>
      <c r="AY171" s="109" t="s">
        <v>118</v>
      </c>
      <c r="BK171" s="117">
        <f>SUM(BK172:BK181)</f>
        <v>0</v>
      </c>
    </row>
    <row r="172" spans="2:65" s="1" customFormat="1" ht="24.2" customHeight="1">
      <c r="B172" s="30"/>
      <c r="C172" s="120" t="s">
        <v>289</v>
      </c>
      <c r="D172" s="120" t="s">
        <v>120</v>
      </c>
      <c r="E172" s="121" t="s">
        <v>290</v>
      </c>
      <c r="F172" s="122" t="s">
        <v>291</v>
      </c>
      <c r="G172" s="123" t="s">
        <v>145</v>
      </c>
      <c r="H172" s="124">
        <v>378.4</v>
      </c>
      <c r="I172" s="125"/>
      <c r="J172" s="126">
        <f>ROUND(I172*H172,2)</f>
        <v>0</v>
      </c>
      <c r="K172" s="122" t="s">
        <v>124</v>
      </c>
      <c r="L172" s="30"/>
      <c r="M172" s="127" t="s">
        <v>28</v>
      </c>
      <c r="N172" s="128" t="s">
        <v>45</v>
      </c>
      <c r="P172" s="129">
        <f>O172*H172</f>
        <v>0</v>
      </c>
      <c r="Q172" s="129">
        <v>2.0000000000000001E-4</v>
      </c>
      <c r="R172" s="129">
        <f>Q172*H172</f>
        <v>7.5679999999999997E-2</v>
      </c>
      <c r="S172" s="129">
        <v>1.7780000000000001E-2</v>
      </c>
      <c r="T172" s="130">
        <f>S172*H172</f>
        <v>6.7279520000000002</v>
      </c>
      <c r="AR172" s="131" t="s">
        <v>212</v>
      </c>
      <c r="AT172" s="131" t="s">
        <v>120</v>
      </c>
      <c r="AU172" s="131" t="s">
        <v>81</v>
      </c>
      <c r="AY172" s="15" t="s">
        <v>118</v>
      </c>
      <c r="BE172" s="132">
        <f>IF(N172="základní",J172,0)</f>
        <v>0</v>
      </c>
      <c r="BF172" s="132">
        <f>IF(N172="snížená",J172,0)</f>
        <v>0</v>
      </c>
      <c r="BG172" s="132">
        <f>IF(N172="zákl. přenesená",J172,0)</f>
        <v>0</v>
      </c>
      <c r="BH172" s="132">
        <f>IF(N172="sníž. přenesená",J172,0)</f>
        <v>0</v>
      </c>
      <c r="BI172" s="132">
        <f>IF(N172="nulová",J172,0)</f>
        <v>0</v>
      </c>
      <c r="BJ172" s="15" t="s">
        <v>79</v>
      </c>
      <c r="BK172" s="132">
        <f>ROUND(I172*H172,2)</f>
        <v>0</v>
      </c>
      <c r="BL172" s="15" t="s">
        <v>212</v>
      </c>
      <c r="BM172" s="131" t="s">
        <v>292</v>
      </c>
    </row>
    <row r="173" spans="2:65" s="1" customFormat="1" ht="11.25">
      <c r="B173" s="30"/>
      <c r="D173" s="133" t="s">
        <v>127</v>
      </c>
      <c r="F173" s="134" t="s">
        <v>293</v>
      </c>
      <c r="I173" s="135"/>
      <c r="L173" s="30"/>
      <c r="M173" s="136"/>
      <c r="T173" s="51"/>
      <c r="AT173" s="15" t="s">
        <v>127</v>
      </c>
      <c r="AU173" s="15" t="s">
        <v>81</v>
      </c>
    </row>
    <row r="174" spans="2:65" s="12" customFormat="1" ht="11.25">
      <c r="B174" s="137"/>
      <c r="D174" s="138" t="s">
        <v>133</v>
      </c>
      <c r="E174" s="139" t="s">
        <v>28</v>
      </c>
      <c r="F174" s="140" t="s">
        <v>294</v>
      </c>
      <c r="H174" s="141">
        <v>378.4</v>
      </c>
      <c r="I174" s="142"/>
      <c r="L174" s="137"/>
      <c r="M174" s="143"/>
      <c r="T174" s="144"/>
      <c r="AT174" s="139" t="s">
        <v>133</v>
      </c>
      <c r="AU174" s="139" t="s">
        <v>81</v>
      </c>
      <c r="AV174" s="12" t="s">
        <v>81</v>
      </c>
      <c r="AW174" s="12" t="s">
        <v>35</v>
      </c>
      <c r="AX174" s="12" t="s">
        <v>79</v>
      </c>
      <c r="AY174" s="139" t="s">
        <v>118</v>
      </c>
    </row>
    <row r="175" spans="2:65" s="1" customFormat="1" ht="33" customHeight="1">
      <c r="B175" s="30"/>
      <c r="C175" s="120" t="s">
        <v>295</v>
      </c>
      <c r="D175" s="120" t="s">
        <v>120</v>
      </c>
      <c r="E175" s="121" t="s">
        <v>296</v>
      </c>
      <c r="F175" s="122" t="s">
        <v>297</v>
      </c>
      <c r="G175" s="123" t="s">
        <v>145</v>
      </c>
      <c r="H175" s="124">
        <v>378.4</v>
      </c>
      <c r="I175" s="125"/>
      <c r="J175" s="126">
        <f>ROUND(I175*H175,2)</f>
        <v>0</v>
      </c>
      <c r="K175" s="122" t="s">
        <v>124</v>
      </c>
      <c r="L175" s="30"/>
      <c r="M175" s="127" t="s">
        <v>28</v>
      </c>
      <c r="N175" s="128" t="s">
        <v>45</v>
      </c>
      <c r="P175" s="129">
        <f>O175*H175</f>
        <v>0</v>
      </c>
      <c r="Q175" s="129">
        <v>0</v>
      </c>
      <c r="R175" s="129">
        <f>Q175*H175</f>
        <v>0</v>
      </c>
      <c r="S175" s="129">
        <v>0</v>
      </c>
      <c r="T175" s="130">
        <f>S175*H175</f>
        <v>0</v>
      </c>
      <c r="AR175" s="131" t="s">
        <v>212</v>
      </c>
      <c r="AT175" s="131" t="s">
        <v>120</v>
      </c>
      <c r="AU175" s="131" t="s">
        <v>81</v>
      </c>
      <c r="AY175" s="15" t="s">
        <v>118</v>
      </c>
      <c r="BE175" s="132">
        <f>IF(N175="základní",J175,0)</f>
        <v>0</v>
      </c>
      <c r="BF175" s="132">
        <f>IF(N175="snížená",J175,0)</f>
        <v>0</v>
      </c>
      <c r="BG175" s="132">
        <f>IF(N175="zákl. přenesená",J175,0)</f>
        <v>0</v>
      </c>
      <c r="BH175" s="132">
        <f>IF(N175="sníž. přenesená",J175,0)</f>
        <v>0</v>
      </c>
      <c r="BI175" s="132">
        <f>IF(N175="nulová",J175,0)</f>
        <v>0</v>
      </c>
      <c r="BJ175" s="15" t="s">
        <v>79</v>
      </c>
      <c r="BK175" s="132">
        <f>ROUND(I175*H175,2)</f>
        <v>0</v>
      </c>
      <c r="BL175" s="15" t="s">
        <v>212</v>
      </c>
      <c r="BM175" s="131" t="s">
        <v>298</v>
      </c>
    </row>
    <row r="176" spans="2:65" s="1" customFormat="1" ht="11.25">
      <c r="B176" s="30"/>
      <c r="D176" s="133" t="s">
        <v>127</v>
      </c>
      <c r="F176" s="134" t="s">
        <v>299</v>
      </c>
      <c r="I176" s="135"/>
      <c r="L176" s="30"/>
      <c r="M176" s="136"/>
      <c r="T176" s="51"/>
      <c r="AT176" s="15" t="s">
        <v>127</v>
      </c>
      <c r="AU176" s="15" t="s">
        <v>81</v>
      </c>
    </row>
    <row r="177" spans="2:65" s="1" customFormat="1" ht="24.2" customHeight="1">
      <c r="B177" s="30"/>
      <c r="C177" s="120" t="s">
        <v>300</v>
      </c>
      <c r="D177" s="120" t="s">
        <v>120</v>
      </c>
      <c r="E177" s="121" t="s">
        <v>301</v>
      </c>
      <c r="F177" s="122" t="s">
        <v>302</v>
      </c>
      <c r="G177" s="123" t="s">
        <v>145</v>
      </c>
      <c r="H177" s="124">
        <v>36.96</v>
      </c>
      <c r="I177" s="125"/>
      <c r="J177" s="126">
        <f>ROUND(I177*H177,2)</f>
        <v>0</v>
      </c>
      <c r="K177" s="122" t="s">
        <v>124</v>
      </c>
      <c r="L177" s="30"/>
      <c r="M177" s="127" t="s">
        <v>28</v>
      </c>
      <c r="N177" s="128" t="s">
        <v>45</v>
      </c>
      <c r="P177" s="129">
        <f>O177*H177</f>
        <v>0</v>
      </c>
      <c r="Q177" s="129">
        <v>3.4000000000000002E-4</v>
      </c>
      <c r="R177" s="129">
        <f>Q177*H177</f>
        <v>1.2566400000000002E-2</v>
      </c>
      <c r="S177" s="129">
        <v>1.533E-2</v>
      </c>
      <c r="T177" s="130">
        <f>S177*H177</f>
        <v>0.56659680000000001</v>
      </c>
      <c r="AR177" s="131" t="s">
        <v>212</v>
      </c>
      <c r="AT177" s="131" t="s">
        <v>120</v>
      </c>
      <c r="AU177" s="131" t="s">
        <v>81</v>
      </c>
      <c r="AY177" s="15" t="s">
        <v>118</v>
      </c>
      <c r="BE177" s="132">
        <f>IF(N177="základní",J177,0)</f>
        <v>0</v>
      </c>
      <c r="BF177" s="132">
        <f>IF(N177="snížená",J177,0)</f>
        <v>0</v>
      </c>
      <c r="BG177" s="132">
        <f>IF(N177="zákl. přenesená",J177,0)</f>
        <v>0</v>
      </c>
      <c r="BH177" s="132">
        <f>IF(N177="sníž. přenesená",J177,0)</f>
        <v>0</v>
      </c>
      <c r="BI177" s="132">
        <f>IF(N177="nulová",J177,0)</f>
        <v>0</v>
      </c>
      <c r="BJ177" s="15" t="s">
        <v>79</v>
      </c>
      <c r="BK177" s="132">
        <f>ROUND(I177*H177,2)</f>
        <v>0</v>
      </c>
      <c r="BL177" s="15" t="s">
        <v>212</v>
      </c>
      <c r="BM177" s="131" t="s">
        <v>303</v>
      </c>
    </row>
    <row r="178" spans="2:65" s="1" customFormat="1" ht="11.25">
      <c r="B178" s="30"/>
      <c r="D178" s="133" t="s">
        <v>127</v>
      </c>
      <c r="F178" s="134" t="s">
        <v>304</v>
      </c>
      <c r="I178" s="135"/>
      <c r="L178" s="30"/>
      <c r="M178" s="136"/>
      <c r="T178" s="51"/>
      <c r="AT178" s="15" t="s">
        <v>127</v>
      </c>
      <c r="AU178" s="15" t="s">
        <v>81</v>
      </c>
    </row>
    <row r="179" spans="2:65" s="12" customFormat="1" ht="11.25">
      <c r="B179" s="137"/>
      <c r="D179" s="138" t="s">
        <v>133</v>
      </c>
      <c r="E179" s="139" t="s">
        <v>28</v>
      </c>
      <c r="F179" s="140" t="s">
        <v>305</v>
      </c>
      <c r="H179" s="141">
        <v>36.96</v>
      </c>
      <c r="I179" s="142"/>
      <c r="L179" s="137"/>
      <c r="M179" s="143"/>
      <c r="T179" s="144"/>
      <c r="AT179" s="139" t="s">
        <v>133</v>
      </c>
      <c r="AU179" s="139" t="s">
        <v>81</v>
      </c>
      <c r="AV179" s="12" t="s">
        <v>81</v>
      </c>
      <c r="AW179" s="12" t="s">
        <v>35</v>
      </c>
      <c r="AX179" s="12" t="s">
        <v>79</v>
      </c>
      <c r="AY179" s="139" t="s">
        <v>118</v>
      </c>
    </row>
    <row r="180" spans="2:65" s="1" customFormat="1" ht="55.5" customHeight="1">
      <c r="B180" s="30"/>
      <c r="C180" s="120" t="s">
        <v>306</v>
      </c>
      <c r="D180" s="120" t="s">
        <v>120</v>
      </c>
      <c r="E180" s="121" t="s">
        <v>307</v>
      </c>
      <c r="F180" s="122" t="s">
        <v>308</v>
      </c>
      <c r="G180" s="123" t="s">
        <v>209</v>
      </c>
      <c r="H180" s="124">
        <v>8.7999999999999995E-2</v>
      </c>
      <c r="I180" s="125"/>
      <c r="J180" s="126">
        <f>ROUND(I180*H180,2)</f>
        <v>0</v>
      </c>
      <c r="K180" s="122" t="s">
        <v>124</v>
      </c>
      <c r="L180" s="30"/>
      <c r="M180" s="127" t="s">
        <v>28</v>
      </c>
      <c r="N180" s="128" t="s">
        <v>45</v>
      </c>
      <c r="P180" s="129">
        <f>O180*H180</f>
        <v>0</v>
      </c>
      <c r="Q180" s="129">
        <v>0</v>
      </c>
      <c r="R180" s="129">
        <f>Q180*H180</f>
        <v>0</v>
      </c>
      <c r="S180" s="129">
        <v>0</v>
      </c>
      <c r="T180" s="130">
        <f>S180*H180</f>
        <v>0</v>
      </c>
      <c r="AR180" s="131" t="s">
        <v>212</v>
      </c>
      <c r="AT180" s="131" t="s">
        <v>120</v>
      </c>
      <c r="AU180" s="131" t="s">
        <v>81</v>
      </c>
      <c r="AY180" s="15" t="s">
        <v>118</v>
      </c>
      <c r="BE180" s="132">
        <f>IF(N180="základní",J180,0)</f>
        <v>0</v>
      </c>
      <c r="BF180" s="132">
        <f>IF(N180="snížená",J180,0)</f>
        <v>0</v>
      </c>
      <c r="BG180" s="132">
        <f>IF(N180="zákl. přenesená",J180,0)</f>
        <v>0</v>
      </c>
      <c r="BH180" s="132">
        <f>IF(N180="sníž. přenesená",J180,0)</f>
        <v>0</v>
      </c>
      <c r="BI180" s="132">
        <f>IF(N180="nulová",J180,0)</f>
        <v>0</v>
      </c>
      <c r="BJ180" s="15" t="s">
        <v>79</v>
      </c>
      <c r="BK180" s="132">
        <f>ROUND(I180*H180,2)</f>
        <v>0</v>
      </c>
      <c r="BL180" s="15" t="s">
        <v>212</v>
      </c>
      <c r="BM180" s="131" t="s">
        <v>309</v>
      </c>
    </row>
    <row r="181" spans="2:65" s="1" customFormat="1" ht="11.25">
      <c r="B181" s="30"/>
      <c r="D181" s="133" t="s">
        <v>127</v>
      </c>
      <c r="F181" s="134" t="s">
        <v>310</v>
      </c>
      <c r="I181" s="135"/>
      <c r="L181" s="30"/>
      <c r="M181" s="136"/>
      <c r="T181" s="51"/>
      <c r="AT181" s="15" t="s">
        <v>127</v>
      </c>
      <c r="AU181" s="15" t="s">
        <v>81</v>
      </c>
    </row>
    <row r="182" spans="2:65" s="11" customFormat="1" ht="25.9" customHeight="1">
      <c r="B182" s="108"/>
      <c r="D182" s="109" t="s">
        <v>73</v>
      </c>
      <c r="E182" s="110" t="s">
        <v>311</v>
      </c>
      <c r="F182" s="110" t="s">
        <v>312</v>
      </c>
      <c r="I182" s="111"/>
      <c r="J182" s="112">
        <f>BK182</f>
        <v>0</v>
      </c>
      <c r="L182" s="108"/>
      <c r="M182" s="113"/>
      <c r="P182" s="114">
        <f>SUM(P183:P185)</f>
        <v>0</v>
      </c>
      <c r="R182" s="114">
        <f>SUM(R183:R185)</f>
        <v>0</v>
      </c>
      <c r="T182" s="115">
        <f>SUM(T183:T185)</f>
        <v>0</v>
      </c>
      <c r="AR182" s="109" t="s">
        <v>125</v>
      </c>
      <c r="AT182" s="116" t="s">
        <v>73</v>
      </c>
      <c r="AU182" s="116" t="s">
        <v>74</v>
      </c>
      <c r="AY182" s="109" t="s">
        <v>118</v>
      </c>
      <c r="BK182" s="117">
        <f>SUM(BK183:BK185)</f>
        <v>0</v>
      </c>
    </row>
    <row r="183" spans="2:65" s="1" customFormat="1" ht="24.2" customHeight="1">
      <c r="B183" s="30"/>
      <c r="C183" s="120" t="s">
        <v>313</v>
      </c>
      <c r="D183" s="120" t="s">
        <v>120</v>
      </c>
      <c r="E183" s="121" t="s">
        <v>314</v>
      </c>
      <c r="F183" s="122" t="s">
        <v>315</v>
      </c>
      <c r="G183" s="123" t="s">
        <v>316</v>
      </c>
      <c r="H183" s="124">
        <v>60</v>
      </c>
      <c r="I183" s="125"/>
      <c r="J183" s="126">
        <f>ROUND(I183*H183,2)</f>
        <v>0</v>
      </c>
      <c r="K183" s="122" t="s">
        <v>124</v>
      </c>
      <c r="L183" s="30"/>
      <c r="M183" s="127" t="s">
        <v>28</v>
      </c>
      <c r="N183" s="128" t="s">
        <v>45</v>
      </c>
      <c r="P183" s="129">
        <f>O183*H183</f>
        <v>0</v>
      </c>
      <c r="Q183" s="129">
        <v>0</v>
      </c>
      <c r="R183" s="129">
        <f>Q183*H183</f>
        <v>0</v>
      </c>
      <c r="S183" s="129">
        <v>0</v>
      </c>
      <c r="T183" s="130">
        <f>S183*H183</f>
        <v>0</v>
      </c>
      <c r="AR183" s="131" t="s">
        <v>317</v>
      </c>
      <c r="AT183" s="131" t="s">
        <v>120</v>
      </c>
      <c r="AU183" s="131" t="s">
        <v>79</v>
      </c>
      <c r="AY183" s="15" t="s">
        <v>118</v>
      </c>
      <c r="BE183" s="132">
        <f>IF(N183="základní",J183,0)</f>
        <v>0</v>
      </c>
      <c r="BF183" s="132">
        <f>IF(N183="snížená",J183,0)</f>
        <v>0</v>
      </c>
      <c r="BG183" s="132">
        <f>IF(N183="zákl. přenesená",J183,0)</f>
        <v>0</v>
      </c>
      <c r="BH183" s="132">
        <f>IF(N183="sníž. přenesená",J183,0)</f>
        <v>0</v>
      </c>
      <c r="BI183" s="132">
        <f>IF(N183="nulová",J183,0)</f>
        <v>0</v>
      </c>
      <c r="BJ183" s="15" t="s">
        <v>79</v>
      </c>
      <c r="BK183" s="132">
        <f>ROUND(I183*H183,2)</f>
        <v>0</v>
      </c>
      <c r="BL183" s="15" t="s">
        <v>317</v>
      </c>
      <c r="BM183" s="131" t="s">
        <v>318</v>
      </c>
    </row>
    <row r="184" spans="2:65" s="1" customFormat="1" ht="11.25">
      <c r="B184" s="30"/>
      <c r="D184" s="133" t="s">
        <v>127</v>
      </c>
      <c r="F184" s="134" t="s">
        <v>319</v>
      </c>
      <c r="I184" s="135"/>
      <c r="L184" s="30"/>
      <c r="M184" s="136"/>
      <c r="T184" s="51"/>
      <c r="AT184" s="15" t="s">
        <v>127</v>
      </c>
      <c r="AU184" s="15" t="s">
        <v>79</v>
      </c>
    </row>
    <row r="185" spans="2:65" s="12" customFormat="1" ht="11.25">
      <c r="B185" s="137"/>
      <c r="D185" s="138" t="s">
        <v>133</v>
      </c>
      <c r="E185" s="139" t="s">
        <v>28</v>
      </c>
      <c r="F185" s="140" t="s">
        <v>320</v>
      </c>
      <c r="H185" s="141">
        <v>60</v>
      </c>
      <c r="I185" s="142"/>
      <c r="L185" s="137"/>
      <c r="M185" s="143"/>
      <c r="T185" s="144"/>
      <c r="AT185" s="139" t="s">
        <v>133</v>
      </c>
      <c r="AU185" s="139" t="s">
        <v>79</v>
      </c>
      <c r="AV185" s="12" t="s">
        <v>81</v>
      </c>
      <c r="AW185" s="12" t="s">
        <v>35</v>
      </c>
      <c r="AX185" s="12" t="s">
        <v>79</v>
      </c>
      <c r="AY185" s="139" t="s">
        <v>118</v>
      </c>
    </row>
    <row r="186" spans="2:65" s="11" customFormat="1" ht="25.9" customHeight="1">
      <c r="B186" s="108"/>
      <c r="D186" s="109" t="s">
        <v>73</v>
      </c>
      <c r="E186" s="110" t="s">
        <v>321</v>
      </c>
      <c r="F186" s="110" t="s">
        <v>322</v>
      </c>
      <c r="I186" s="111"/>
      <c r="J186" s="112">
        <f>BK186</f>
        <v>0</v>
      </c>
      <c r="L186" s="108"/>
      <c r="M186" s="113"/>
      <c r="P186" s="114">
        <f>P187+P192+P210+P216+P219+P223</f>
        <v>0</v>
      </c>
      <c r="R186" s="114">
        <f>R187+R192+R210+R216+R219+R223</f>
        <v>0</v>
      </c>
      <c r="T186" s="115">
        <f>T187+T192+T210+T216+T219+T223</f>
        <v>0</v>
      </c>
      <c r="AR186" s="109" t="s">
        <v>149</v>
      </c>
      <c r="AT186" s="116" t="s">
        <v>73</v>
      </c>
      <c r="AU186" s="116" t="s">
        <v>74</v>
      </c>
      <c r="AY186" s="109" t="s">
        <v>118</v>
      </c>
      <c r="BK186" s="117">
        <f>BK187+BK192+BK210+BK216+BK219+BK223</f>
        <v>0</v>
      </c>
    </row>
    <row r="187" spans="2:65" s="11" customFormat="1" ht="22.9" customHeight="1">
      <c r="B187" s="108"/>
      <c r="D187" s="109" t="s">
        <v>73</v>
      </c>
      <c r="E187" s="118" t="s">
        <v>323</v>
      </c>
      <c r="F187" s="118" t="s">
        <v>324</v>
      </c>
      <c r="I187" s="111"/>
      <c r="J187" s="119">
        <f>BK187</f>
        <v>0</v>
      </c>
      <c r="L187" s="108"/>
      <c r="M187" s="113"/>
      <c r="P187" s="114">
        <f>SUM(P188:P191)</f>
        <v>0</v>
      </c>
      <c r="R187" s="114">
        <f>SUM(R188:R191)</f>
        <v>0</v>
      </c>
      <c r="T187" s="115">
        <f>SUM(T188:T191)</f>
        <v>0</v>
      </c>
      <c r="AR187" s="109" t="s">
        <v>149</v>
      </c>
      <c r="AT187" s="116" t="s">
        <v>73</v>
      </c>
      <c r="AU187" s="116" t="s">
        <v>79</v>
      </c>
      <c r="AY187" s="109" t="s">
        <v>118</v>
      </c>
      <c r="BK187" s="117">
        <f>SUM(BK188:BK191)</f>
        <v>0</v>
      </c>
    </row>
    <row r="188" spans="2:65" s="1" customFormat="1" ht="16.5" customHeight="1">
      <c r="B188" s="30"/>
      <c r="C188" s="120" t="s">
        <v>325</v>
      </c>
      <c r="D188" s="120" t="s">
        <v>120</v>
      </c>
      <c r="E188" s="121" t="s">
        <v>326</v>
      </c>
      <c r="F188" s="122" t="s">
        <v>327</v>
      </c>
      <c r="G188" s="123" t="s">
        <v>328</v>
      </c>
      <c r="H188" s="124">
        <v>1</v>
      </c>
      <c r="I188" s="125"/>
      <c r="J188" s="126">
        <f>ROUND(I188*H188,2)</f>
        <v>0</v>
      </c>
      <c r="K188" s="122" t="s">
        <v>124</v>
      </c>
      <c r="L188" s="30"/>
      <c r="M188" s="127" t="s">
        <v>28</v>
      </c>
      <c r="N188" s="128" t="s">
        <v>45</v>
      </c>
      <c r="P188" s="129">
        <f>O188*H188</f>
        <v>0</v>
      </c>
      <c r="Q188" s="129">
        <v>0</v>
      </c>
      <c r="R188" s="129">
        <f>Q188*H188</f>
        <v>0</v>
      </c>
      <c r="S188" s="129">
        <v>0</v>
      </c>
      <c r="T188" s="130">
        <f>S188*H188</f>
        <v>0</v>
      </c>
      <c r="AR188" s="131" t="s">
        <v>329</v>
      </c>
      <c r="AT188" s="131" t="s">
        <v>120</v>
      </c>
      <c r="AU188" s="131" t="s">
        <v>81</v>
      </c>
      <c r="AY188" s="15" t="s">
        <v>118</v>
      </c>
      <c r="BE188" s="132">
        <f>IF(N188="základní",J188,0)</f>
        <v>0</v>
      </c>
      <c r="BF188" s="132">
        <f>IF(N188="snížená",J188,0)</f>
        <v>0</v>
      </c>
      <c r="BG188" s="132">
        <f>IF(N188="zákl. přenesená",J188,0)</f>
        <v>0</v>
      </c>
      <c r="BH188" s="132">
        <f>IF(N188="sníž. přenesená",J188,0)</f>
        <v>0</v>
      </c>
      <c r="BI188" s="132">
        <f>IF(N188="nulová",J188,0)</f>
        <v>0</v>
      </c>
      <c r="BJ188" s="15" t="s">
        <v>79</v>
      </c>
      <c r="BK188" s="132">
        <f>ROUND(I188*H188,2)</f>
        <v>0</v>
      </c>
      <c r="BL188" s="15" t="s">
        <v>329</v>
      </c>
      <c r="BM188" s="131" t="s">
        <v>330</v>
      </c>
    </row>
    <row r="189" spans="2:65" s="1" customFormat="1" ht="11.25">
      <c r="B189" s="30"/>
      <c r="D189" s="133" t="s">
        <v>127</v>
      </c>
      <c r="F189" s="134" t="s">
        <v>331</v>
      </c>
      <c r="I189" s="135"/>
      <c r="L189" s="30"/>
      <c r="M189" s="136"/>
      <c r="T189" s="51"/>
      <c r="AT189" s="15" t="s">
        <v>127</v>
      </c>
      <c r="AU189" s="15" t="s">
        <v>81</v>
      </c>
    </row>
    <row r="190" spans="2:65" s="1" customFormat="1" ht="16.5" customHeight="1">
      <c r="B190" s="30"/>
      <c r="C190" s="120" t="s">
        <v>332</v>
      </c>
      <c r="D190" s="120" t="s">
        <v>120</v>
      </c>
      <c r="E190" s="121" t="s">
        <v>333</v>
      </c>
      <c r="F190" s="122" t="s">
        <v>334</v>
      </c>
      <c r="G190" s="123" t="s">
        <v>328</v>
      </c>
      <c r="H190" s="124">
        <v>1</v>
      </c>
      <c r="I190" s="125"/>
      <c r="J190" s="126">
        <f>ROUND(I190*H190,2)</f>
        <v>0</v>
      </c>
      <c r="K190" s="122" t="s">
        <v>124</v>
      </c>
      <c r="L190" s="30"/>
      <c r="M190" s="127" t="s">
        <v>28</v>
      </c>
      <c r="N190" s="128" t="s">
        <v>45</v>
      </c>
      <c r="P190" s="129">
        <f>O190*H190</f>
        <v>0</v>
      </c>
      <c r="Q190" s="129">
        <v>0</v>
      </c>
      <c r="R190" s="129">
        <f>Q190*H190</f>
        <v>0</v>
      </c>
      <c r="S190" s="129">
        <v>0</v>
      </c>
      <c r="T190" s="130">
        <f>S190*H190</f>
        <v>0</v>
      </c>
      <c r="AR190" s="131" t="s">
        <v>329</v>
      </c>
      <c r="AT190" s="131" t="s">
        <v>120</v>
      </c>
      <c r="AU190" s="131" t="s">
        <v>81</v>
      </c>
      <c r="AY190" s="15" t="s">
        <v>118</v>
      </c>
      <c r="BE190" s="132">
        <f>IF(N190="základní",J190,0)</f>
        <v>0</v>
      </c>
      <c r="BF190" s="132">
        <f>IF(N190="snížená",J190,0)</f>
        <v>0</v>
      </c>
      <c r="BG190" s="132">
        <f>IF(N190="zákl. přenesená",J190,0)</f>
        <v>0</v>
      </c>
      <c r="BH190" s="132">
        <f>IF(N190="sníž. přenesená",J190,0)</f>
        <v>0</v>
      </c>
      <c r="BI190" s="132">
        <f>IF(N190="nulová",J190,0)</f>
        <v>0</v>
      </c>
      <c r="BJ190" s="15" t="s">
        <v>79</v>
      </c>
      <c r="BK190" s="132">
        <f>ROUND(I190*H190,2)</f>
        <v>0</v>
      </c>
      <c r="BL190" s="15" t="s">
        <v>329</v>
      </c>
      <c r="BM190" s="131" t="s">
        <v>335</v>
      </c>
    </row>
    <row r="191" spans="2:65" s="1" customFormat="1" ht="11.25">
      <c r="B191" s="30"/>
      <c r="D191" s="133" t="s">
        <v>127</v>
      </c>
      <c r="F191" s="134" t="s">
        <v>336</v>
      </c>
      <c r="I191" s="135"/>
      <c r="L191" s="30"/>
      <c r="M191" s="136"/>
      <c r="T191" s="51"/>
      <c r="AT191" s="15" t="s">
        <v>127</v>
      </c>
      <c r="AU191" s="15" t="s">
        <v>81</v>
      </c>
    </row>
    <row r="192" spans="2:65" s="11" customFormat="1" ht="22.9" customHeight="1">
      <c r="B192" s="108"/>
      <c r="D192" s="109" t="s">
        <v>73</v>
      </c>
      <c r="E192" s="118" t="s">
        <v>337</v>
      </c>
      <c r="F192" s="118" t="s">
        <v>338</v>
      </c>
      <c r="I192" s="111"/>
      <c r="J192" s="119">
        <f>BK192</f>
        <v>0</v>
      </c>
      <c r="L192" s="108"/>
      <c r="M192" s="113"/>
      <c r="P192" s="114">
        <f>SUM(P193:P209)</f>
        <v>0</v>
      </c>
      <c r="R192" s="114">
        <f>SUM(R193:R209)</f>
        <v>0</v>
      </c>
      <c r="T192" s="115">
        <f>SUM(T193:T209)</f>
        <v>0</v>
      </c>
      <c r="AR192" s="109" t="s">
        <v>149</v>
      </c>
      <c r="AT192" s="116" t="s">
        <v>73</v>
      </c>
      <c r="AU192" s="116" t="s">
        <v>79</v>
      </c>
      <c r="AY192" s="109" t="s">
        <v>118</v>
      </c>
      <c r="BK192" s="117">
        <f>SUM(BK193:BK209)</f>
        <v>0</v>
      </c>
    </row>
    <row r="193" spans="2:65" s="1" customFormat="1" ht="16.5" customHeight="1">
      <c r="B193" s="30"/>
      <c r="C193" s="120" t="s">
        <v>339</v>
      </c>
      <c r="D193" s="120" t="s">
        <v>120</v>
      </c>
      <c r="E193" s="121" t="s">
        <v>340</v>
      </c>
      <c r="F193" s="122" t="s">
        <v>341</v>
      </c>
      <c r="G193" s="123" t="s">
        <v>328</v>
      </c>
      <c r="H193" s="124">
        <v>1</v>
      </c>
      <c r="I193" s="125"/>
      <c r="J193" s="126">
        <f>ROUND(I193*H193,2)</f>
        <v>0</v>
      </c>
      <c r="K193" s="122" t="s">
        <v>124</v>
      </c>
      <c r="L193" s="30"/>
      <c r="M193" s="127" t="s">
        <v>28</v>
      </c>
      <c r="N193" s="128" t="s">
        <v>45</v>
      </c>
      <c r="P193" s="129">
        <f>O193*H193</f>
        <v>0</v>
      </c>
      <c r="Q193" s="129">
        <v>0</v>
      </c>
      <c r="R193" s="129">
        <f>Q193*H193</f>
        <v>0</v>
      </c>
      <c r="S193" s="129">
        <v>0</v>
      </c>
      <c r="T193" s="130">
        <f>S193*H193</f>
        <v>0</v>
      </c>
      <c r="AR193" s="131" t="s">
        <v>329</v>
      </c>
      <c r="AT193" s="131" t="s">
        <v>120</v>
      </c>
      <c r="AU193" s="131" t="s">
        <v>81</v>
      </c>
      <c r="AY193" s="15" t="s">
        <v>118</v>
      </c>
      <c r="BE193" s="132">
        <f>IF(N193="základní",J193,0)</f>
        <v>0</v>
      </c>
      <c r="BF193" s="132">
        <f>IF(N193="snížená",J193,0)</f>
        <v>0</v>
      </c>
      <c r="BG193" s="132">
        <f>IF(N193="zákl. přenesená",J193,0)</f>
        <v>0</v>
      </c>
      <c r="BH193" s="132">
        <f>IF(N193="sníž. přenesená",J193,0)</f>
        <v>0</v>
      </c>
      <c r="BI193" s="132">
        <f>IF(N193="nulová",J193,0)</f>
        <v>0</v>
      </c>
      <c r="BJ193" s="15" t="s">
        <v>79</v>
      </c>
      <c r="BK193" s="132">
        <f>ROUND(I193*H193,2)</f>
        <v>0</v>
      </c>
      <c r="BL193" s="15" t="s">
        <v>329</v>
      </c>
      <c r="BM193" s="131" t="s">
        <v>342</v>
      </c>
    </row>
    <row r="194" spans="2:65" s="1" customFormat="1" ht="11.25">
      <c r="B194" s="30"/>
      <c r="D194" s="133" t="s">
        <v>127</v>
      </c>
      <c r="F194" s="134" t="s">
        <v>343</v>
      </c>
      <c r="I194" s="135"/>
      <c r="L194" s="30"/>
      <c r="M194" s="136"/>
      <c r="T194" s="51"/>
      <c r="AT194" s="15" t="s">
        <v>127</v>
      </c>
      <c r="AU194" s="15" t="s">
        <v>81</v>
      </c>
    </row>
    <row r="195" spans="2:65" s="1" customFormat="1" ht="19.5">
      <c r="B195" s="30"/>
      <c r="D195" s="138" t="s">
        <v>237</v>
      </c>
      <c r="F195" s="152" t="s">
        <v>344</v>
      </c>
      <c r="I195" s="135"/>
      <c r="L195" s="30"/>
      <c r="M195" s="136"/>
      <c r="T195" s="51"/>
      <c r="AT195" s="15" t="s">
        <v>237</v>
      </c>
      <c r="AU195" s="15" t="s">
        <v>81</v>
      </c>
    </row>
    <row r="196" spans="2:65" s="1" customFormat="1" ht="16.5" customHeight="1">
      <c r="B196" s="30"/>
      <c r="C196" s="120" t="s">
        <v>345</v>
      </c>
      <c r="D196" s="120" t="s">
        <v>120</v>
      </c>
      <c r="E196" s="121" t="s">
        <v>346</v>
      </c>
      <c r="F196" s="122" t="s">
        <v>347</v>
      </c>
      <c r="G196" s="123" t="s">
        <v>328</v>
      </c>
      <c r="H196" s="124">
        <v>1</v>
      </c>
      <c r="I196" s="125"/>
      <c r="J196" s="126">
        <f>ROUND(I196*H196,2)</f>
        <v>0</v>
      </c>
      <c r="K196" s="122" t="s">
        <v>124</v>
      </c>
      <c r="L196" s="30"/>
      <c r="M196" s="127" t="s">
        <v>28</v>
      </c>
      <c r="N196" s="128" t="s">
        <v>45</v>
      </c>
      <c r="P196" s="129">
        <f>O196*H196</f>
        <v>0</v>
      </c>
      <c r="Q196" s="129">
        <v>0</v>
      </c>
      <c r="R196" s="129">
        <f>Q196*H196</f>
        <v>0</v>
      </c>
      <c r="S196" s="129">
        <v>0</v>
      </c>
      <c r="T196" s="130">
        <f>S196*H196</f>
        <v>0</v>
      </c>
      <c r="AR196" s="131" t="s">
        <v>329</v>
      </c>
      <c r="AT196" s="131" t="s">
        <v>120</v>
      </c>
      <c r="AU196" s="131" t="s">
        <v>81</v>
      </c>
      <c r="AY196" s="15" t="s">
        <v>118</v>
      </c>
      <c r="BE196" s="132">
        <f>IF(N196="základní",J196,0)</f>
        <v>0</v>
      </c>
      <c r="BF196" s="132">
        <f>IF(N196="snížená",J196,0)</f>
        <v>0</v>
      </c>
      <c r="BG196" s="132">
        <f>IF(N196="zákl. přenesená",J196,0)</f>
        <v>0</v>
      </c>
      <c r="BH196" s="132">
        <f>IF(N196="sníž. přenesená",J196,0)</f>
        <v>0</v>
      </c>
      <c r="BI196" s="132">
        <f>IF(N196="nulová",J196,0)</f>
        <v>0</v>
      </c>
      <c r="BJ196" s="15" t="s">
        <v>79</v>
      </c>
      <c r="BK196" s="132">
        <f>ROUND(I196*H196,2)</f>
        <v>0</v>
      </c>
      <c r="BL196" s="15" t="s">
        <v>329</v>
      </c>
      <c r="BM196" s="131" t="s">
        <v>348</v>
      </c>
    </row>
    <row r="197" spans="2:65" s="1" customFormat="1" ht="11.25">
      <c r="B197" s="30"/>
      <c r="D197" s="133" t="s">
        <v>127</v>
      </c>
      <c r="F197" s="134" t="s">
        <v>349</v>
      </c>
      <c r="I197" s="135"/>
      <c r="L197" s="30"/>
      <c r="M197" s="136"/>
      <c r="T197" s="51"/>
      <c r="AT197" s="15" t="s">
        <v>127</v>
      </c>
      <c r="AU197" s="15" t="s">
        <v>81</v>
      </c>
    </row>
    <row r="198" spans="2:65" s="12" customFormat="1" ht="11.25">
      <c r="B198" s="137"/>
      <c r="D198" s="138" t="s">
        <v>133</v>
      </c>
      <c r="E198" s="139" t="s">
        <v>28</v>
      </c>
      <c r="F198" s="140" t="s">
        <v>350</v>
      </c>
      <c r="H198" s="141">
        <v>1</v>
      </c>
      <c r="I198" s="142"/>
      <c r="L198" s="137"/>
      <c r="M198" s="143"/>
      <c r="T198" s="144"/>
      <c r="AT198" s="139" t="s">
        <v>133</v>
      </c>
      <c r="AU198" s="139" t="s">
        <v>81</v>
      </c>
      <c r="AV198" s="12" t="s">
        <v>81</v>
      </c>
      <c r="AW198" s="12" t="s">
        <v>35</v>
      </c>
      <c r="AX198" s="12" t="s">
        <v>79</v>
      </c>
      <c r="AY198" s="139" t="s">
        <v>118</v>
      </c>
    </row>
    <row r="199" spans="2:65" s="1" customFormat="1" ht="16.5" customHeight="1">
      <c r="B199" s="30"/>
      <c r="C199" s="120" t="s">
        <v>351</v>
      </c>
      <c r="D199" s="120" t="s">
        <v>120</v>
      </c>
      <c r="E199" s="121" t="s">
        <v>352</v>
      </c>
      <c r="F199" s="122" t="s">
        <v>353</v>
      </c>
      <c r="G199" s="123" t="s">
        <v>328</v>
      </c>
      <c r="H199" s="124">
        <v>2</v>
      </c>
      <c r="I199" s="125"/>
      <c r="J199" s="126">
        <f>ROUND(I199*H199,2)</f>
        <v>0</v>
      </c>
      <c r="K199" s="122" t="s">
        <v>28</v>
      </c>
      <c r="L199" s="30"/>
      <c r="M199" s="127" t="s">
        <v>28</v>
      </c>
      <c r="N199" s="128" t="s">
        <v>45</v>
      </c>
      <c r="P199" s="129">
        <f>O199*H199</f>
        <v>0</v>
      </c>
      <c r="Q199" s="129">
        <v>0</v>
      </c>
      <c r="R199" s="129">
        <f>Q199*H199</f>
        <v>0</v>
      </c>
      <c r="S199" s="129">
        <v>0</v>
      </c>
      <c r="T199" s="130">
        <f>S199*H199</f>
        <v>0</v>
      </c>
      <c r="AR199" s="131" t="s">
        <v>329</v>
      </c>
      <c r="AT199" s="131" t="s">
        <v>120</v>
      </c>
      <c r="AU199" s="131" t="s">
        <v>81</v>
      </c>
      <c r="AY199" s="15" t="s">
        <v>118</v>
      </c>
      <c r="BE199" s="132">
        <f>IF(N199="základní",J199,0)</f>
        <v>0</v>
      </c>
      <c r="BF199" s="132">
        <f>IF(N199="snížená",J199,0)</f>
        <v>0</v>
      </c>
      <c r="BG199" s="132">
        <f>IF(N199="zákl. přenesená",J199,0)</f>
        <v>0</v>
      </c>
      <c r="BH199" s="132">
        <f>IF(N199="sníž. přenesená",J199,0)</f>
        <v>0</v>
      </c>
      <c r="BI199" s="132">
        <f>IF(N199="nulová",J199,0)</f>
        <v>0</v>
      </c>
      <c r="BJ199" s="15" t="s">
        <v>79</v>
      </c>
      <c r="BK199" s="132">
        <f>ROUND(I199*H199,2)</f>
        <v>0</v>
      </c>
      <c r="BL199" s="15" t="s">
        <v>329</v>
      </c>
      <c r="BM199" s="131" t="s">
        <v>354</v>
      </c>
    </row>
    <row r="200" spans="2:65" s="12" customFormat="1" ht="11.25">
      <c r="B200" s="137"/>
      <c r="D200" s="138" t="s">
        <v>133</v>
      </c>
      <c r="E200" s="139" t="s">
        <v>28</v>
      </c>
      <c r="F200" s="140" t="s">
        <v>355</v>
      </c>
      <c r="H200" s="141">
        <v>2</v>
      </c>
      <c r="I200" s="142"/>
      <c r="L200" s="137"/>
      <c r="M200" s="143"/>
      <c r="T200" s="144"/>
      <c r="AT200" s="139" t="s">
        <v>133</v>
      </c>
      <c r="AU200" s="139" t="s">
        <v>81</v>
      </c>
      <c r="AV200" s="12" t="s">
        <v>81</v>
      </c>
      <c r="AW200" s="12" t="s">
        <v>35</v>
      </c>
      <c r="AX200" s="12" t="s">
        <v>79</v>
      </c>
      <c r="AY200" s="139" t="s">
        <v>118</v>
      </c>
    </row>
    <row r="201" spans="2:65" s="1" customFormat="1" ht="16.5" customHeight="1">
      <c r="B201" s="30"/>
      <c r="C201" s="120" t="s">
        <v>356</v>
      </c>
      <c r="D201" s="120" t="s">
        <v>120</v>
      </c>
      <c r="E201" s="121" t="s">
        <v>357</v>
      </c>
      <c r="F201" s="122" t="s">
        <v>358</v>
      </c>
      <c r="G201" s="123" t="s">
        <v>242</v>
      </c>
      <c r="H201" s="124">
        <v>120</v>
      </c>
      <c r="I201" s="125"/>
      <c r="J201" s="126">
        <f>ROUND(I201*H201,2)</f>
        <v>0</v>
      </c>
      <c r="K201" s="122" t="s">
        <v>124</v>
      </c>
      <c r="L201" s="30"/>
      <c r="M201" s="127" t="s">
        <v>28</v>
      </c>
      <c r="N201" s="128" t="s">
        <v>45</v>
      </c>
      <c r="P201" s="129">
        <f>O201*H201</f>
        <v>0</v>
      </c>
      <c r="Q201" s="129">
        <v>0</v>
      </c>
      <c r="R201" s="129">
        <f>Q201*H201</f>
        <v>0</v>
      </c>
      <c r="S201" s="129">
        <v>0</v>
      </c>
      <c r="T201" s="130">
        <f>S201*H201</f>
        <v>0</v>
      </c>
      <c r="AR201" s="131" t="s">
        <v>329</v>
      </c>
      <c r="AT201" s="131" t="s">
        <v>120</v>
      </c>
      <c r="AU201" s="131" t="s">
        <v>81</v>
      </c>
      <c r="AY201" s="15" t="s">
        <v>118</v>
      </c>
      <c r="BE201" s="132">
        <f>IF(N201="základní",J201,0)</f>
        <v>0</v>
      </c>
      <c r="BF201" s="132">
        <f>IF(N201="snížená",J201,0)</f>
        <v>0</v>
      </c>
      <c r="BG201" s="132">
        <f>IF(N201="zákl. přenesená",J201,0)</f>
        <v>0</v>
      </c>
      <c r="BH201" s="132">
        <f>IF(N201="sníž. přenesená",J201,0)</f>
        <v>0</v>
      </c>
      <c r="BI201" s="132">
        <f>IF(N201="nulová",J201,0)</f>
        <v>0</v>
      </c>
      <c r="BJ201" s="15" t="s">
        <v>79</v>
      </c>
      <c r="BK201" s="132">
        <f>ROUND(I201*H201,2)</f>
        <v>0</v>
      </c>
      <c r="BL201" s="15" t="s">
        <v>329</v>
      </c>
      <c r="BM201" s="131" t="s">
        <v>359</v>
      </c>
    </row>
    <row r="202" spans="2:65" s="1" customFormat="1" ht="11.25">
      <c r="B202" s="30"/>
      <c r="D202" s="133" t="s">
        <v>127</v>
      </c>
      <c r="F202" s="134" t="s">
        <v>360</v>
      </c>
      <c r="I202" s="135"/>
      <c r="L202" s="30"/>
      <c r="M202" s="136"/>
      <c r="T202" s="51"/>
      <c r="AT202" s="15" t="s">
        <v>127</v>
      </c>
      <c r="AU202" s="15" t="s">
        <v>81</v>
      </c>
    </row>
    <row r="203" spans="2:65" s="1" customFormat="1" ht="19.5">
      <c r="B203" s="30"/>
      <c r="D203" s="138" t="s">
        <v>237</v>
      </c>
      <c r="F203" s="152" t="s">
        <v>361</v>
      </c>
      <c r="I203" s="135"/>
      <c r="L203" s="30"/>
      <c r="M203" s="136"/>
      <c r="T203" s="51"/>
      <c r="AT203" s="15" t="s">
        <v>237</v>
      </c>
      <c r="AU203" s="15" t="s">
        <v>81</v>
      </c>
    </row>
    <row r="204" spans="2:65" s="1" customFormat="1" ht="16.5" customHeight="1">
      <c r="B204" s="30"/>
      <c r="C204" s="120" t="s">
        <v>362</v>
      </c>
      <c r="D204" s="120" t="s">
        <v>120</v>
      </c>
      <c r="E204" s="121" t="s">
        <v>363</v>
      </c>
      <c r="F204" s="122" t="s">
        <v>364</v>
      </c>
      <c r="G204" s="123" t="s">
        <v>328</v>
      </c>
      <c r="H204" s="124">
        <v>1</v>
      </c>
      <c r="I204" s="125"/>
      <c r="J204" s="126">
        <f>ROUND(I204*H204,2)</f>
        <v>0</v>
      </c>
      <c r="K204" s="122" t="s">
        <v>124</v>
      </c>
      <c r="L204" s="30"/>
      <c r="M204" s="127" t="s">
        <v>28</v>
      </c>
      <c r="N204" s="128" t="s">
        <v>45</v>
      </c>
      <c r="P204" s="129">
        <f>O204*H204</f>
        <v>0</v>
      </c>
      <c r="Q204" s="129">
        <v>0</v>
      </c>
      <c r="R204" s="129">
        <f>Q204*H204</f>
        <v>0</v>
      </c>
      <c r="S204" s="129">
        <v>0</v>
      </c>
      <c r="T204" s="130">
        <f>S204*H204</f>
        <v>0</v>
      </c>
      <c r="AR204" s="131" t="s">
        <v>329</v>
      </c>
      <c r="AT204" s="131" t="s">
        <v>120</v>
      </c>
      <c r="AU204" s="131" t="s">
        <v>81</v>
      </c>
      <c r="AY204" s="15" t="s">
        <v>118</v>
      </c>
      <c r="BE204" s="132">
        <f>IF(N204="základní",J204,0)</f>
        <v>0</v>
      </c>
      <c r="BF204" s="132">
        <f>IF(N204="snížená",J204,0)</f>
        <v>0</v>
      </c>
      <c r="BG204" s="132">
        <f>IF(N204="zákl. přenesená",J204,0)</f>
        <v>0</v>
      </c>
      <c r="BH204" s="132">
        <f>IF(N204="sníž. přenesená",J204,0)</f>
        <v>0</v>
      </c>
      <c r="BI204" s="132">
        <f>IF(N204="nulová",J204,0)</f>
        <v>0</v>
      </c>
      <c r="BJ204" s="15" t="s">
        <v>79</v>
      </c>
      <c r="BK204" s="132">
        <f>ROUND(I204*H204,2)</f>
        <v>0</v>
      </c>
      <c r="BL204" s="15" t="s">
        <v>329</v>
      </c>
      <c r="BM204" s="131" t="s">
        <v>365</v>
      </c>
    </row>
    <row r="205" spans="2:65" s="1" customFormat="1" ht="11.25">
      <c r="B205" s="30"/>
      <c r="D205" s="133" t="s">
        <v>127</v>
      </c>
      <c r="F205" s="134" t="s">
        <v>366</v>
      </c>
      <c r="I205" s="135"/>
      <c r="L205" s="30"/>
      <c r="M205" s="136"/>
      <c r="T205" s="51"/>
      <c r="AT205" s="15" t="s">
        <v>127</v>
      </c>
      <c r="AU205" s="15" t="s">
        <v>81</v>
      </c>
    </row>
    <row r="206" spans="2:65" s="1" customFormat="1" ht="16.5" customHeight="1">
      <c r="B206" s="30"/>
      <c r="C206" s="120" t="s">
        <v>367</v>
      </c>
      <c r="D206" s="120" t="s">
        <v>120</v>
      </c>
      <c r="E206" s="121" t="s">
        <v>368</v>
      </c>
      <c r="F206" s="122" t="s">
        <v>369</v>
      </c>
      <c r="G206" s="123" t="s">
        <v>328</v>
      </c>
      <c r="H206" s="124">
        <v>1</v>
      </c>
      <c r="I206" s="125"/>
      <c r="J206" s="126">
        <f>ROUND(I206*H206,2)</f>
        <v>0</v>
      </c>
      <c r="K206" s="122" t="s">
        <v>124</v>
      </c>
      <c r="L206" s="30"/>
      <c r="M206" s="127" t="s">
        <v>28</v>
      </c>
      <c r="N206" s="128" t="s">
        <v>45</v>
      </c>
      <c r="P206" s="129">
        <f>O206*H206</f>
        <v>0</v>
      </c>
      <c r="Q206" s="129">
        <v>0</v>
      </c>
      <c r="R206" s="129">
        <f>Q206*H206</f>
        <v>0</v>
      </c>
      <c r="S206" s="129">
        <v>0</v>
      </c>
      <c r="T206" s="130">
        <f>S206*H206</f>
        <v>0</v>
      </c>
      <c r="AR206" s="131" t="s">
        <v>329</v>
      </c>
      <c r="AT206" s="131" t="s">
        <v>120</v>
      </c>
      <c r="AU206" s="131" t="s">
        <v>81</v>
      </c>
      <c r="AY206" s="15" t="s">
        <v>118</v>
      </c>
      <c r="BE206" s="132">
        <f>IF(N206="základní",J206,0)</f>
        <v>0</v>
      </c>
      <c r="BF206" s="132">
        <f>IF(N206="snížená",J206,0)</f>
        <v>0</v>
      </c>
      <c r="BG206" s="132">
        <f>IF(N206="zákl. přenesená",J206,0)</f>
        <v>0</v>
      </c>
      <c r="BH206" s="132">
        <f>IF(N206="sníž. přenesená",J206,0)</f>
        <v>0</v>
      </c>
      <c r="BI206" s="132">
        <f>IF(N206="nulová",J206,0)</f>
        <v>0</v>
      </c>
      <c r="BJ206" s="15" t="s">
        <v>79</v>
      </c>
      <c r="BK206" s="132">
        <f>ROUND(I206*H206,2)</f>
        <v>0</v>
      </c>
      <c r="BL206" s="15" t="s">
        <v>329</v>
      </c>
      <c r="BM206" s="131" t="s">
        <v>370</v>
      </c>
    </row>
    <row r="207" spans="2:65" s="1" customFormat="1" ht="11.25">
      <c r="B207" s="30"/>
      <c r="D207" s="133" t="s">
        <v>127</v>
      </c>
      <c r="F207" s="134" t="s">
        <v>371</v>
      </c>
      <c r="I207" s="135"/>
      <c r="L207" s="30"/>
      <c r="M207" s="136"/>
      <c r="T207" s="51"/>
      <c r="AT207" s="15" t="s">
        <v>127</v>
      </c>
      <c r="AU207" s="15" t="s">
        <v>81</v>
      </c>
    </row>
    <row r="208" spans="2:65" s="1" customFormat="1" ht="16.5" customHeight="1">
      <c r="B208" s="30"/>
      <c r="C208" s="120" t="s">
        <v>372</v>
      </c>
      <c r="D208" s="120" t="s">
        <v>120</v>
      </c>
      <c r="E208" s="121" t="s">
        <v>373</v>
      </c>
      <c r="F208" s="122" t="s">
        <v>374</v>
      </c>
      <c r="G208" s="123" t="s">
        <v>328</v>
      </c>
      <c r="H208" s="124">
        <v>1</v>
      </c>
      <c r="I208" s="125"/>
      <c r="J208" s="126">
        <f>ROUND(I208*H208,2)</f>
        <v>0</v>
      </c>
      <c r="K208" s="122" t="s">
        <v>124</v>
      </c>
      <c r="L208" s="30"/>
      <c r="M208" s="127" t="s">
        <v>28</v>
      </c>
      <c r="N208" s="128" t="s">
        <v>45</v>
      </c>
      <c r="P208" s="129">
        <f>O208*H208</f>
        <v>0</v>
      </c>
      <c r="Q208" s="129">
        <v>0</v>
      </c>
      <c r="R208" s="129">
        <f>Q208*H208</f>
        <v>0</v>
      </c>
      <c r="S208" s="129">
        <v>0</v>
      </c>
      <c r="T208" s="130">
        <f>S208*H208</f>
        <v>0</v>
      </c>
      <c r="AR208" s="131" t="s">
        <v>329</v>
      </c>
      <c r="AT208" s="131" t="s">
        <v>120</v>
      </c>
      <c r="AU208" s="131" t="s">
        <v>81</v>
      </c>
      <c r="AY208" s="15" t="s">
        <v>118</v>
      </c>
      <c r="BE208" s="132">
        <f>IF(N208="základní",J208,0)</f>
        <v>0</v>
      </c>
      <c r="BF208" s="132">
        <f>IF(N208="snížená",J208,0)</f>
        <v>0</v>
      </c>
      <c r="BG208" s="132">
        <f>IF(N208="zákl. přenesená",J208,0)</f>
        <v>0</v>
      </c>
      <c r="BH208" s="132">
        <f>IF(N208="sníž. přenesená",J208,0)</f>
        <v>0</v>
      </c>
      <c r="BI208" s="132">
        <f>IF(N208="nulová",J208,0)</f>
        <v>0</v>
      </c>
      <c r="BJ208" s="15" t="s">
        <v>79</v>
      </c>
      <c r="BK208" s="132">
        <f>ROUND(I208*H208,2)</f>
        <v>0</v>
      </c>
      <c r="BL208" s="15" t="s">
        <v>329</v>
      </c>
      <c r="BM208" s="131" t="s">
        <v>375</v>
      </c>
    </row>
    <row r="209" spans="2:65" s="1" customFormat="1" ht="11.25">
      <c r="B209" s="30"/>
      <c r="D209" s="133" t="s">
        <v>127</v>
      </c>
      <c r="F209" s="134" t="s">
        <v>376</v>
      </c>
      <c r="I209" s="135"/>
      <c r="L209" s="30"/>
      <c r="M209" s="136"/>
      <c r="T209" s="51"/>
      <c r="AT209" s="15" t="s">
        <v>127</v>
      </c>
      <c r="AU209" s="15" t="s">
        <v>81</v>
      </c>
    </row>
    <row r="210" spans="2:65" s="11" customFormat="1" ht="22.9" customHeight="1">
      <c r="B210" s="108"/>
      <c r="D210" s="109" t="s">
        <v>73</v>
      </c>
      <c r="E210" s="118" t="s">
        <v>377</v>
      </c>
      <c r="F210" s="118" t="s">
        <v>378</v>
      </c>
      <c r="I210" s="111"/>
      <c r="J210" s="119">
        <f>BK210</f>
        <v>0</v>
      </c>
      <c r="L210" s="108"/>
      <c r="M210" s="113"/>
      <c r="P210" s="114">
        <f>SUM(P211:P215)</f>
        <v>0</v>
      </c>
      <c r="R210" s="114">
        <f>SUM(R211:R215)</f>
        <v>0</v>
      </c>
      <c r="T210" s="115">
        <f>SUM(T211:T215)</f>
        <v>0</v>
      </c>
      <c r="AR210" s="109" t="s">
        <v>149</v>
      </c>
      <c r="AT210" s="116" t="s">
        <v>73</v>
      </c>
      <c r="AU210" s="116" t="s">
        <v>79</v>
      </c>
      <c r="AY210" s="109" t="s">
        <v>118</v>
      </c>
      <c r="BK210" s="117">
        <f>SUM(BK211:BK215)</f>
        <v>0</v>
      </c>
    </row>
    <row r="211" spans="2:65" s="1" customFormat="1" ht="21.75" customHeight="1">
      <c r="B211" s="30"/>
      <c r="C211" s="120" t="s">
        <v>379</v>
      </c>
      <c r="D211" s="120" t="s">
        <v>120</v>
      </c>
      <c r="E211" s="121" t="s">
        <v>380</v>
      </c>
      <c r="F211" s="122" t="s">
        <v>381</v>
      </c>
      <c r="G211" s="123" t="s">
        <v>328</v>
      </c>
      <c r="H211" s="124">
        <v>1</v>
      </c>
      <c r="I211" s="125"/>
      <c r="J211" s="126">
        <f>ROUND(I211*H211,2)</f>
        <v>0</v>
      </c>
      <c r="K211" s="122" t="s">
        <v>124</v>
      </c>
      <c r="L211" s="30"/>
      <c r="M211" s="127" t="s">
        <v>28</v>
      </c>
      <c r="N211" s="128" t="s">
        <v>45</v>
      </c>
      <c r="P211" s="129">
        <f>O211*H211</f>
        <v>0</v>
      </c>
      <c r="Q211" s="129">
        <v>0</v>
      </c>
      <c r="R211" s="129">
        <f>Q211*H211</f>
        <v>0</v>
      </c>
      <c r="S211" s="129">
        <v>0</v>
      </c>
      <c r="T211" s="130">
        <f>S211*H211</f>
        <v>0</v>
      </c>
      <c r="AR211" s="131" t="s">
        <v>329</v>
      </c>
      <c r="AT211" s="131" t="s">
        <v>120</v>
      </c>
      <c r="AU211" s="131" t="s">
        <v>81</v>
      </c>
      <c r="AY211" s="15" t="s">
        <v>118</v>
      </c>
      <c r="BE211" s="132">
        <f>IF(N211="základní",J211,0)</f>
        <v>0</v>
      </c>
      <c r="BF211" s="132">
        <f>IF(N211="snížená",J211,0)</f>
        <v>0</v>
      </c>
      <c r="BG211" s="132">
        <f>IF(N211="zákl. přenesená",J211,0)</f>
        <v>0</v>
      </c>
      <c r="BH211" s="132">
        <f>IF(N211="sníž. přenesená",J211,0)</f>
        <v>0</v>
      </c>
      <c r="BI211" s="132">
        <f>IF(N211="nulová",J211,0)</f>
        <v>0</v>
      </c>
      <c r="BJ211" s="15" t="s">
        <v>79</v>
      </c>
      <c r="BK211" s="132">
        <f>ROUND(I211*H211,2)</f>
        <v>0</v>
      </c>
      <c r="BL211" s="15" t="s">
        <v>329</v>
      </c>
      <c r="BM211" s="131" t="s">
        <v>382</v>
      </c>
    </row>
    <row r="212" spans="2:65" s="1" customFormat="1" ht="11.25">
      <c r="B212" s="30"/>
      <c r="D212" s="133" t="s">
        <v>127</v>
      </c>
      <c r="F212" s="134" t="s">
        <v>383</v>
      </c>
      <c r="I212" s="135"/>
      <c r="L212" s="30"/>
      <c r="M212" s="136"/>
      <c r="T212" s="51"/>
      <c r="AT212" s="15" t="s">
        <v>127</v>
      </c>
      <c r="AU212" s="15" t="s">
        <v>81</v>
      </c>
    </row>
    <row r="213" spans="2:65" s="1" customFormat="1" ht="29.25">
      <c r="B213" s="30"/>
      <c r="D213" s="138" t="s">
        <v>237</v>
      </c>
      <c r="F213" s="152" t="s">
        <v>384</v>
      </c>
      <c r="I213" s="135"/>
      <c r="L213" s="30"/>
      <c r="M213" s="136"/>
      <c r="T213" s="51"/>
      <c r="AT213" s="15" t="s">
        <v>237</v>
      </c>
      <c r="AU213" s="15" t="s">
        <v>81</v>
      </c>
    </row>
    <row r="214" spans="2:65" s="1" customFormat="1" ht="16.5" customHeight="1">
      <c r="B214" s="30"/>
      <c r="C214" s="120" t="s">
        <v>385</v>
      </c>
      <c r="D214" s="120" t="s">
        <v>120</v>
      </c>
      <c r="E214" s="121" t="s">
        <v>386</v>
      </c>
      <c r="F214" s="122" t="s">
        <v>387</v>
      </c>
      <c r="G214" s="123" t="s">
        <v>328</v>
      </c>
      <c r="H214" s="124">
        <v>1</v>
      </c>
      <c r="I214" s="125"/>
      <c r="J214" s="126">
        <f>ROUND(I214*H214,2)</f>
        <v>0</v>
      </c>
      <c r="K214" s="122" t="s">
        <v>124</v>
      </c>
      <c r="L214" s="30"/>
      <c r="M214" s="127" t="s">
        <v>28</v>
      </c>
      <c r="N214" s="128" t="s">
        <v>45</v>
      </c>
      <c r="P214" s="129">
        <f>O214*H214</f>
        <v>0</v>
      </c>
      <c r="Q214" s="129">
        <v>0</v>
      </c>
      <c r="R214" s="129">
        <f>Q214*H214</f>
        <v>0</v>
      </c>
      <c r="S214" s="129">
        <v>0</v>
      </c>
      <c r="T214" s="130">
        <f>S214*H214</f>
        <v>0</v>
      </c>
      <c r="AR214" s="131" t="s">
        <v>329</v>
      </c>
      <c r="AT214" s="131" t="s">
        <v>120</v>
      </c>
      <c r="AU214" s="131" t="s">
        <v>81</v>
      </c>
      <c r="AY214" s="15" t="s">
        <v>118</v>
      </c>
      <c r="BE214" s="132">
        <f>IF(N214="základní",J214,0)</f>
        <v>0</v>
      </c>
      <c r="BF214" s="132">
        <f>IF(N214="snížená",J214,0)</f>
        <v>0</v>
      </c>
      <c r="BG214" s="132">
        <f>IF(N214="zákl. přenesená",J214,0)</f>
        <v>0</v>
      </c>
      <c r="BH214" s="132">
        <f>IF(N214="sníž. přenesená",J214,0)</f>
        <v>0</v>
      </c>
      <c r="BI214" s="132">
        <f>IF(N214="nulová",J214,0)</f>
        <v>0</v>
      </c>
      <c r="BJ214" s="15" t="s">
        <v>79</v>
      </c>
      <c r="BK214" s="132">
        <f>ROUND(I214*H214,2)</f>
        <v>0</v>
      </c>
      <c r="BL214" s="15" t="s">
        <v>329</v>
      </c>
      <c r="BM214" s="131" t="s">
        <v>388</v>
      </c>
    </row>
    <row r="215" spans="2:65" s="1" customFormat="1" ht="11.25">
      <c r="B215" s="30"/>
      <c r="D215" s="133" t="s">
        <v>127</v>
      </c>
      <c r="F215" s="134" t="s">
        <v>389</v>
      </c>
      <c r="I215" s="135"/>
      <c r="L215" s="30"/>
      <c r="M215" s="136"/>
      <c r="T215" s="51"/>
      <c r="AT215" s="15" t="s">
        <v>127</v>
      </c>
      <c r="AU215" s="15" t="s">
        <v>81</v>
      </c>
    </row>
    <row r="216" spans="2:65" s="11" customFormat="1" ht="22.9" customHeight="1">
      <c r="B216" s="108"/>
      <c r="D216" s="109" t="s">
        <v>73</v>
      </c>
      <c r="E216" s="118" t="s">
        <v>390</v>
      </c>
      <c r="F216" s="118" t="s">
        <v>391</v>
      </c>
      <c r="I216" s="111"/>
      <c r="J216" s="119">
        <f>BK216</f>
        <v>0</v>
      </c>
      <c r="L216" s="108"/>
      <c r="M216" s="113"/>
      <c r="P216" s="114">
        <f>SUM(P217:P218)</f>
        <v>0</v>
      </c>
      <c r="R216" s="114">
        <f>SUM(R217:R218)</f>
        <v>0</v>
      </c>
      <c r="T216" s="115">
        <f>SUM(T217:T218)</f>
        <v>0</v>
      </c>
      <c r="AR216" s="109" t="s">
        <v>149</v>
      </c>
      <c r="AT216" s="116" t="s">
        <v>73</v>
      </c>
      <c r="AU216" s="116" t="s">
        <v>79</v>
      </c>
      <c r="AY216" s="109" t="s">
        <v>118</v>
      </c>
      <c r="BK216" s="117">
        <f>SUM(BK217:BK218)</f>
        <v>0</v>
      </c>
    </row>
    <row r="217" spans="2:65" s="1" customFormat="1" ht="16.5" customHeight="1">
      <c r="B217" s="30"/>
      <c r="C217" s="120" t="s">
        <v>392</v>
      </c>
      <c r="D217" s="120" t="s">
        <v>120</v>
      </c>
      <c r="E217" s="121" t="s">
        <v>393</v>
      </c>
      <c r="F217" s="122" t="s">
        <v>394</v>
      </c>
      <c r="G217" s="123" t="s">
        <v>328</v>
      </c>
      <c r="H217" s="124">
        <v>1</v>
      </c>
      <c r="I217" s="125"/>
      <c r="J217" s="126">
        <f>ROUND(I217*H217,2)</f>
        <v>0</v>
      </c>
      <c r="K217" s="122" t="s">
        <v>124</v>
      </c>
      <c r="L217" s="30"/>
      <c r="M217" s="127" t="s">
        <v>28</v>
      </c>
      <c r="N217" s="128" t="s">
        <v>45</v>
      </c>
      <c r="P217" s="129">
        <f>O217*H217</f>
        <v>0</v>
      </c>
      <c r="Q217" s="129">
        <v>0</v>
      </c>
      <c r="R217" s="129">
        <f>Q217*H217</f>
        <v>0</v>
      </c>
      <c r="S217" s="129">
        <v>0</v>
      </c>
      <c r="T217" s="130">
        <f>S217*H217</f>
        <v>0</v>
      </c>
      <c r="AR217" s="131" t="s">
        <v>329</v>
      </c>
      <c r="AT217" s="131" t="s">
        <v>120</v>
      </c>
      <c r="AU217" s="131" t="s">
        <v>81</v>
      </c>
      <c r="AY217" s="15" t="s">
        <v>118</v>
      </c>
      <c r="BE217" s="132">
        <f>IF(N217="základní",J217,0)</f>
        <v>0</v>
      </c>
      <c r="BF217" s="132">
        <f>IF(N217="snížená",J217,0)</f>
        <v>0</v>
      </c>
      <c r="BG217" s="132">
        <f>IF(N217="zákl. přenesená",J217,0)</f>
        <v>0</v>
      </c>
      <c r="BH217" s="132">
        <f>IF(N217="sníž. přenesená",J217,0)</f>
        <v>0</v>
      </c>
      <c r="BI217" s="132">
        <f>IF(N217="nulová",J217,0)</f>
        <v>0</v>
      </c>
      <c r="BJ217" s="15" t="s">
        <v>79</v>
      </c>
      <c r="BK217" s="132">
        <f>ROUND(I217*H217,2)</f>
        <v>0</v>
      </c>
      <c r="BL217" s="15" t="s">
        <v>329</v>
      </c>
      <c r="BM217" s="131" t="s">
        <v>395</v>
      </c>
    </row>
    <row r="218" spans="2:65" s="1" customFormat="1" ht="11.25">
      <c r="B218" s="30"/>
      <c r="D218" s="133" t="s">
        <v>127</v>
      </c>
      <c r="F218" s="134" t="s">
        <v>396</v>
      </c>
      <c r="I218" s="135"/>
      <c r="L218" s="30"/>
      <c r="M218" s="136"/>
      <c r="T218" s="51"/>
      <c r="AT218" s="15" t="s">
        <v>127</v>
      </c>
      <c r="AU218" s="15" t="s">
        <v>81</v>
      </c>
    </row>
    <row r="219" spans="2:65" s="11" customFormat="1" ht="22.9" customHeight="1">
      <c r="B219" s="108"/>
      <c r="D219" s="109" t="s">
        <v>73</v>
      </c>
      <c r="E219" s="118" t="s">
        <v>397</v>
      </c>
      <c r="F219" s="118" t="s">
        <v>398</v>
      </c>
      <c r="I219" s="111"/>
      <c r="J219" s="119">
        <f>BK219</f>
        <v>0</v>
      </c>
      <c r="L219" s="108"/>
      <c r="M219" s="113"/>
      <c r="P219" s="114">
        <f>SUM(P220:P222)</f>
        <v>0</v>
      </c>
      <c r="R219" s="114">
        <f>SUM(R220:R222)</f>
        <v>0</v>
      </c>
      <c r="T219" s="115">
        <f>SUM(T220:T222)</f>
        <v>0</v>
      </c>
      <c r="AR219" s="109" t="s">
        <v>149</v>
      </c>
      <c r="AT219" s="116" t="s">
        <v>73</v>
      </c>
      <c r="AU219" s="116" t="s">
        <v>79</v>
      </c>
      <c r="AY219" s="109" t="s">
        <v>118</v>
      </c>
      <c r="BK219" s="117">
        <f>SUM(BK220:BK222)</f>
        <v>0</v>
      </c>
    </row>
    <row r="220" spans="2:65" s="1" customFormat="1" ht="16.5" customHeight="1">
      <c r="B220" s="30"/>
      <c r="C220" s="120" t="s">
        <v>399</v>
      </c>
      <c r="D220" s="120" t="s">
        <v>120</v>
      </c>
      <c r="E220" s="121" t="s">
        <v>400</v>
      </c>
      <c r="F220" s="122" t="s">
        <v>401</v>
      </c>
      <c r="G220" s="123" t="s">
        <v>328</v>
      </c>
      <c r="H220" s="124">
        <v>1</v>
      </c>
      <c r="I220" s="125"/>
      <c r="J220" s="126">
        <f>ROUND(I220*H220,2)</f>
        <v>0</v>
      </c>
      <c r="K220" s="122" t="s">
        <v>124</v>
      </c>
      <c r="L220" s="30"/>
      <c r="M220" s="127" t="s">
        <v>28</v>
      </c>
      <c r="N220" s="128" t="s">
        <v>45</v>
      </c>
      <c r="P220" s="129">
        <f>O220*H220</f>
        <v>0</v>
      </c>
      <c r="Q220" s="129">
        <v>0</v>
      </c>
      <c r="R220" s="129">
        <f>Q220*H220</f>
        <v>0</v>
      </c>
      <c r="S220" s="129">
        <v>0</v>
      </c>
      <c r="T220" s="130">
        <f>S220*H220</f>
        <v>0</v>
      </c>
      <c r="AR220" s="131" t="s">
        <v>329</v>
      </c>
      <c r="AT220" s="131" t="s">
        <v>120</v>
      </c>
      <c r="AU220" s="131" t="s">
        <v>81</v>
      </c>
      <c r="AY220" s="15" t="s">
        <v>118</v>
      </c>
      <c r="BE220" s="132">
        <f>IF(N220="základní",J220,0)</f>
        <v>0</v>
      </c>
      <c r="BF220" s="132">
        <f>IF(N220="snížená",J220,0)</f>
        <v>0</v>
      </c>
      <c r="BG220" s="132">
        <f>IF(N220="zákl. přenesená",J220,0)</f>
        <v>0</v>
      </c>
      <c r="BH220" s="132">
        <f>IF(N220="sníž. přenesená",J220,0)</f>
        <v>0</v>
      </c>
      <c r="BI220" s="132">
        <f>IF(N220="nulová",J220,0)</f>
        <v>0</v>
      </c>
      <c r="BJ220" s="15" t="s">
        <v>79</v>
      </c>
      <c r="BK220" s="132">
        <f>ROUND(I220*H220,2)</f>
        <v>0</v>
      </c>
      <c r="BL220" s="15" t="s">
        <v>329</v>
      </c>
      <c r="BM220" s="131" t="s">
        <v>402</v>
      </c>
    </row>
    <row r="221" spans="2:65" s="1" customFormat="1" ht="11.25">
      <c r="B221" s="30"/>
      <c r="D221" s="133" t="s">
        <v>127</v>
      </c>
      <c r="F221" s="134" t="s">
        <v>403</v>
      </c>
      <c r="I221" s="135"/>
      <c r="L221" s="30"/>
      <c r="M221" s="136"/>
      <c r="T221" s="51"/>
      <c r="AT221" s="15" t="s">
        <v>127</v>
      </c>
      <c r="AU221" s="15" t="s">
        <v>81</v>
      </c>
    </row>
    <row r="222" spans="2:65" s="1" customFormat="1" ht="19.5">
      <c r="B222" s="30"/>
      <c r="D222" s="138" t="s">
        <v>237</v>
      </c>
      <c r="F222" s="152" t="s">
        <v>404</v>
      </c>
      <c r="I222" s="135"/>
      <c r="L222" s="30"/>
      <c r="M222" s="136"/>
      <c r="T222" s="51"/>
      <c r="AT222" s="15" t="s">
        <v>237</v>
      </c>
      <c r="AU222" s="15" t="s">
        <v>81</v>
      </c>
    </row>
    <row r="223" spans="2:65" s="11" customFormat="1" ht="22.9" customHeight="1">
      <c r="B223" s="108"/>
      <c r="D223" s="109" t="s">
        <v>73</v>
      </c>
      <c r="E223" s="118" t="s">
        <v>405</v>
      </c>
      <c r="F223" s="118" t="s">
        <v>406</v>
      </c>
      <c r="I223" s="111"/>
      <c r="J223" s="119">
        <f>BK223</f>
        <v>0</v>
      </c>
      <c r="L223" s="108"/>
      <c r="M223" s="113"/>
      <c r="P223" s="114">
        <f>SUM(P224:P225)</f>
        <v>0</v>
      </c>
      <c r="R223" s="114">
        <f>SUM(R224:R225)</f>
        <v>0</v>
      </c>
      <c r="T223" s="115">
        <f>SUM(T224:T225)</f>
        <v>0</v>
      </c>
      <c r="AR223" s="109" t="s">
        <v>149</v>
      </c>
      <c r="AT223" s="116" t="s">
        <v>73</v>
      </c>
      <c r="AU223" s="116" t="s">
        <v>79</v>
      </c>
      <c r="AY223" s="109" t="s">
        <v>118</v>
      </c>
      <c r="BK223" s="117">
        <f>SUM(BK224:BK225)</f>
        <v>0</v>
      </c>
    </row>
    <row r="224" spans="2:65" s="1" customFormat="1" ht="24.2" customHeight="1">
      <c r="B224" s="30"/>
      <c r="C224" s="120" t="s">
        <v>407</v>
      </c>
      <c r="D224" s="120" t="s">
        <v>120</v>
      </c>
      <c r="E224" s="121" t="s">
        <v>408</v>
      </c>
      <c r="F224" s="122" t="s">
        <v>409</v>
      </c>
      <c r="G224" s="123" t="s">
        <v>328</v>
      </c>
      <c r="H224" s="124">
        <v>1</v>
      </c>
      <c r="I224" s="125"/>
      <c r="J224" s="126">
        <f>ROUND(I224*H224,2)</f>
        <v>0</v>
      </c>
      <c r="K224" s="122" t="s">
        <v>124</v>
      </c>
      <c r="L224" s="30"/>
      <c r="M224" s="127" t="s">
        <v>28</v>
      </c>
      <c r="N224" s="128" t="s">
        <v>45</v>
      </c>
      <c r="P224" s="129">
        <f>O224*H224</f>
        <v>0</v>
      </c>
      <c r="Q224" s="129">
        <v>0</v>
      </c>
      <c r="R224" s="129">
        <f>Q224*H224</f>
        <v>0</v>
      </c>
      <c r="S224" s="129">
        <v>0</v>
      </c>
      <c r="T224" s="130">
        <f>S224*H224</f>
        <v>0</v>
      </c>
      <c r="AR224" s="131" t="s">
        <v>329</v>
      </c>
      <c r="AT224" s="131" t="s">
        <v>120</v>
      </c>
      <c r="AU224" s="131" t="s">
        <v>81</v>
      </c>
      <c r="AY224" s="15" t="s">
        <v>118</v>
      </c>
      <c r="BE224" s="132">
        <f>IF(N224="základní",J224,0)</f>
        <v>0</v>
      </c>
      <c r="BF224" s="132">
        <f>IF(N224="snížená",J224,0)</f>
        <v>0</v>
      </c>
      <c r="BG224" s="132">
        <f>IF(N224="zákl. přenesená",J224,0)</f>
        <v>0</v>
      </c>
      <c r="BH224" s="132">
        <f>IF(N224="sníž. přenesená",J224,0)</f>
        <v>0</v>
      </c>
      <c r="BI224" s="132">
        <f>IF(N224="nulová",J224,0)</f>
        <v>0</v>
      </c>
      <c r="BJ224" s="15" t="s">
        <v>79</v>
      </c>
      <c r="BK224" s="132">
        <f>ROUND(I224*H224,2)</f>
        <v>0</v>
      </c>
      <c r="BL224" s="15" t="s">
        <v>329</v>
      </c>
      <c r="BM224" s="131" t="s">
        <v>410</v>
      </c>
    </row>
    <row r="225" spans="2:47" s="1" customFormat="1" ht="11.25">
      <c r="B225" s="30"/>
      <c r="D225" s="133" t="s">
        <v>127</v>
      </c>
      <c r="F225" s="134" t="s">
        <v>411</v>
      </c>
      <c r="I225" s="135"/>
      <c r="L225" s="30"/>
      <c r="M225" s="153"/>
      <c r="N225" s="154"/>
      <c r="O225" s="154"/>
      <c r="P225" s="154"/>
      <c r="Q225" s="154"/>
      <c r="R225" s="154"/>
      <c r="S225" s="154"/>
      <c r="T225" s="155"/>
      <c r="AT225" s="15" t="s">
        <v>127</v>
      </c>
      <c r="AU225" s="15" t="s">
        <v>81</v>
      </c>
    </row>
    <row r="226" spans="2:47" s="1" customFormat="1" ht="6.95" customHeight="1">
      <c r="B226" s="39"/>
      <c r="C226" s="40"/>
      <c r="D226" s="40"/>
      <c r="E226" s="40"/>
      <c r="F226" s="40"/>
      <c r="G226" s="40"/>
      <c r="H226" s="40"/>
      <c r="I226" s="40"/>
      <c r="J226" s="40"/>
      <c r="K226" s="40"/>
      <c r="L226" s="30"/>
    </row>
  </sheetData>
  <sheetProtection algorithmName="SHA-512" hashValue="dC3d8ZOGXTfkE4r6Eq93S1Xo/bHDh0hudXbO112V8v3cYYLVAMC4V09cKLSx9sUpyG2UkyUOFQ8HTZQicSbwHA==" saltValue="yMHMaxTKKqojBBYvpITqh3N0+fFhRxH+sg+gdut2xhhHrCkNrjiGyKj8/OYeo8tgK1gzSo9g6sTkGKcw+noLyg==" spinCount="100000" sheet="1" objects="1" scenarios="1" formatColumns="0" formatRows="0" autoFilter="0"/>
  <autoFilter ref="C88:K225" xr:uid="{00000000-0009-0000-0000-000001000000}"/>
  <mergeCells count="6">
    <mergeCell ref="L2:V2"/>
    <mergeCell ref="E7:H7"/>
    <mergeCell ref="E16:H16"/>
    <mergeCell ref="E25:H25"/>
    <mergeCell ref="E46:H46"/>
    <mergeCell ref="E81:H81"/>
  </mergeCells>
  <hyperlinks>
    <hyperlink ref="F93" r:id="rId1" xr:uid="{00000000-0004-0000-0100-000000000000}"/>
    <hyperlink ref="F95" r:id="rId2" xr:uid="{00000000-0004-0000-0100-000001000000}"/>
    <hyperlink ref="F99" r:id="rId3" xr:uid="{00000000-0004-0000-0100-000002000000}"/>
    <hyperlink ref="F101" r:id="rId4" xr:uid="{00000000-0004-0000-0100-000003000000}"/>
    <hyperlink ref="F104" r:id="rId5" xr:uid="{00000000-0004-0000-0100-000004000000}"/>
    <hyperlink ref="F107" r:id="rId6" xr:uid="{00000000-0004-0000-0100-000005000000}"/>
    <hyperlink ref="F109" r:id="rId7" xr:uid="{00000000-0004-0000-0100-000006000000}"/>
    <hyperlink ref="F111" r:id="rId8" xr:uid="{00000000-0004-0000-0100-000007000000}"/>
    <hyperlink ref="F114" r:id="rId9" xr:uid="{00000000-0004-0000-0100-000008000000}"/>
    <hyperlink ref="F116" r:id="rId10" xr:uid="{00000000-0004-0000-0100-000009000000}"/>
    <hyperlink ref="F121" r:id="rId11" xr:uid="{00000000-0004-0000-0100-00000A000000}"/>
    <hyperlink ref="F123" r:id="rId12" xr:uid="{00000000-0004-0000-0100-00000B000000}"/>
    <hyperlink ref="F128" r:id="rId13" xr:uid="{00000000-0004-0000-0100-00000C000000}"/>
    <hyperlink ref="F130" r:id="rId14" xr:uid="{00000000-0004-0000-0100-00000D000000}"/>
    <hyperlink ref="F134" r:id="rId15" xr:uid="{00000000-0004-0000-0100-00000E000000}"/>
    <hyperlink ref="F136" r:id="rId16" xr:uid="{00000000-0004-0000-0100-00000F000000}"/>
    <hyperlink ref="F138" r:id="rId17" xr:uid="{00000000-0004-0000-0100-000010000000}"/>
    <hyperlink ref="F140" r:id="rId18" xr:uid="{00000000-0004-0000-0100-000011000000}"/>
    <hyperlink ref="F142" r:id="rId19" xr:uid="{00000000-0004-0000-0100-000012000000}"/>
    <hyperlink ref="F144" r:id="rId20" xr:uid="{00000000-0004-0000-0100-000013000000}"/>
    <hyperlink ref="F148" r:id="rId21" xr:uid="{00000000-0004-0000-0100-000014000000}"/>
    <hyperlink ref="F150" r:id="rId22" xr:uid="{00000000-0004-0000-0100-000015000000}"/>
    <hyperlink ref="F154" r:id="rId23" xr:uid="{00000000-0004-0000-0100-000016000000}"/>
    <hyperlink ref="F157" r:id="rId24" xr:uid="{00000000-0004-0000-0100-000017000000}"/>
    <hyperlink ref="F162" r:id="rId25" xr:uid="{00000000-0004-0000-0100-000018000000}"/>
    <hyperlink ref="F166" r:id="rId26" xr:uid="{00000000-0004-0000-0100-000019000000}"/>
    <hyperlink ref="F173" r:id="rId27" xr:uid="{00000000-0004-0000-0100-00001A000000}"/>
    <hyperlink ref="F176" r:id="rId28" xr:uid="{00000000-0004-0000-0100-00001B000000}"/>
    <hyperlink ref="F178" r:id="rId29" xr:uid="{00000000-0004-0000-0100-00001C000000}"/>
    <hyperlink ref="F181" r:id="rId30" xr:uid="{00000000-0004-0000-0100-00001D000000}"/>
    <hyperlink ref="F184" r:id="rId31" xr:uid="{00000000-0004-0000-0100-00001E000000}"/>
    <hyperlink ref="F189" r:id="rId32" xr:uid="{00000000-0004-0000-0100-00001F000000}"/>
    <hyperlink ref="F191" r:id="rId33" xr:uid="{00000000-0004-0000-0100-000020000000}"/>
    <hyperlink ref="F194" r:id="rId34" xr:uid="{00000000-0004-0000-0100-000021000000}"/>
    <hyperlink ref="F197" r:id="rId35" xr:uid="{00000000-0004-0000-0100-000022000000}"/>
    <hyperlink ref="F202" r:id="rId36" xr:uid="{00000000-0004-0000-0100-000023000000}"/>
    <hyperlink ref="F205" r:id="rId37" xr:uid="{00000000-0004-0000-0100-000024000000}"/>
    <hyperlink ref="F207" r:id="rId38" xr:uid="{00000000-0004-0000-0100-000025000000}"/>
    <hyperlink ref="F209" r:id="rId39" xr:uid="{00000000-0004-0000-0100-000026000000}"/>
    <hyperlink ref="F212" r:id="rId40" xr:uid="{00000000-0004-0000-0100-000027000000}"/>
    <hyperlink ref="F215" r:id="rId41" xr:uid="{00000000-0004-0000-0100-000028000000}"/>
    <hyperlink ref="F218" r:id="rId42" xr:uid="{00000000-0004-0000-0100-000029000000}"/>
    <hyperlink ref="F221" r:id="rId43" xr:uid="{00000000-0004-0000-0100-00002A000000}"/>
    <hyperlink ref="F225" r:id="rId44" xr:uid="{00000000-0004-0000-0100-00002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DEM_KD - Demolice objektu...</vt:lpstr>
      <vt:lpstr>'DEM_KD - Demolice objektu...'!Názvy_tisku</vt:lpstr>
      <vt:lpstr>'Rekapitulace stavby'!Názvy_tisku</vt:lpstr>
      <vt:lpstr>'DEM_KD - Demolice objektu...'!Oblast_tisku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 Vegricht</dc:creator>
  <cp:lastModifiedBy>Viktor V.</cp:lastModifiedBy>
  <dcterms:created xsi:type="dcterms:W3CDTF">2025-05-28T10:55:02Z</dcterms:created>
  <dcterms:modified xsi:type="dcterms:W3CDTF">2025-05-28T10:55:39Z</dcterms:modified>
</cp:coreProperties>
</file>