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ťa\Desktop\Dokumenty\Podnikání\Petrohrad\Kaple MAS 2023\VŘ\Zadávací dokumentace\"/>
    </mc:Choice>
  </mc:AlternateContent>
  <xr:revisionPtr revIDLastSave="0" documentId="13_ncr:1_{ED2F0EBA-F7B4-4197-9E1F-31E7443784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ryci list" sheetId="1" r:id="rId1"/>
    <sheet name="Rekapitulace" sheetId="2" r:id="rId2"/>
    <sheet name="Zakazka" sheetId="3" r:id="rId3"/>
    <sheet name="Figury" sheetId="4" state="hidden" r:id="rId4"/>
  </sheets>
  <definedNames>
    <definedName name="__CENA__">Zakazka!$O$6:$O$171</definedName>
    <definedName name="__MAIN__">Zakazka!$F$1:$CX$170</definedName>
    <definedName name="__MAIN2__" localSheetId="1">Rekapitulace!$B$1:$H$19</definedName>
    <definedName name="__MAIN2__">#REF!</definedName>
    <definedName name="__MAIN3__">'Kryci list'!$A$3:$F$20</definedName>
    <definedName name="__SAZBA__">Zakazka!$T$6:$T$171</definedName>
    <definedName name="__T0__">Zakazka!$F$5:$W$170</definedName>
    <definedName name="__T1__">Zakazka!$F$6:$W$33</definedName>
    <definedName name="__T2__">Zakazka!$F$7:$CX$10</definedName>
    <definedName name="__T3__">Zakazka!$I$10:$L$10</definedName>
    <definedName name="__TE0__">'Kryci list'!$A$4:$C$8</definedName>
    <definedName name="__TE1__">'Kryci list'!#REF!</definedName>
    <definedName name="__TE2__">'Kryci list'!$A$12:$E$12</definedName>
    <definedName name="__TE3__">'Kryci list'!$A$16:$E$16</definedName>
    <definedName name="__TE4__">Figury!#REF!</definedName>
    <definedName name="__TR0__" localSheetId="1">Rekapitulace!$B$5:$F$6</definedName>
    <definedName name="__TR0__">#REF!</definedName>
    <definedName name="__TR1__" localSheetId="1">Rekapitulace!$B$6:$F$6</definedName>
    <definedName name="__TR1__">#REF!</definedName>
    <definedName name="_xlnm.Print_Titles" localSheetId="2">Zakazka!$3:$4</definedName>
    <definedName name="_xlnm.Print_Area" localSheetId="0">'Kryci list'!$B$1:$E$32</definedName>
    <definedName name="_xlnm.Print_Area" localSheetId="1">Rekapitulace!$A$1:$F$18</definedName>
    <definedName name="_xlnm.Print_Area" localSheetId="2">Zakazka!$F$1:$X$171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1" l="1" a="1"/>
  <c r="A2" i="1" s="1"/>
  <c r="C24" i="1"/>
  <c r="E24" i="1"/>
  <c r="A2" i="2" a="1"/>
  <c r="A2" i="2" s="1"/>
  <c r="B2" i="2"/>
  <c r="B5" i="2"/>
  <c r="B6" i="2"/>
  <c r="B7" i="2"/>
  <c r="B8" i="2"/>
  <c r="B9" i="2"/>
  <c r="B10" i="2"/>
  <c r="G10" i="2"/>
  <c r="B11" i="2"/>
  <c r="B12" i="2"/>
  <c r="F2" i="3"/>
  <c r="Y6" i="3"/>
  <c r="G6" i="2" s="1"/>
  <c r="O7" i="3"/>
  <c r="U7" i="3" s="1"/>
  <c r="V7" i="3" s="1"/>
  <c r="Q7" i="3"/>
  <c r="S7" i="3"/>
  <c r="H10" i="3"/>
  <c r="H11" i="3"/>
  <c r="O12" i="3"/>
  <c r="U12" i="3" s="1"/>
  <c r="V12" i="3" s="1"/>
  <c r="Q12" i="3"/>
  <c r="S12" i="3"/>
  <c r="S6" i="3" s="1"/>
  <c r="H15" i="3"/>
  <c r="O16" i="3"/>
  <c r="U16" i="3" s="1"/>
  <c r="V16" i="3" s="1"/>
  <c r="Q16" i="3"/>
  <c r="S16" i="3"/>
  <c r="H19" i="3"/>
  <c r="O20" i="3"/>
  <c r="U20" i="3" s="1"/>
  <c r="V20" i="3" s="1"/>
  <c r="Q20" i="3"/>
  <c r="S20" i="3"/>
  <c r="H23" i="3"/>
  <c r="O24" i="3"/>
  <c r="U24" i="3" s="1"/>
  <c r="V24" i="3" s="1"/>
  <c r="Q24" i="3"/>
  <c r="S24" i="3"/>
  <c r="H27" i="3"/>
  <c r="O28" i="3"/>
  <c r="U28" i="3" s="1"/>
  <c r="V28" i="3" s="1"/>
  <c r="Q28" i="3"/>
  <c r="S28" i="3"/>
  <c r="H31" i="3"/>
  <c r="H32" i="3" s="1"/>
  <c r="Y34" i="3"/>
  <c r="G7" i="2" s="1"/>
  <c r="O35" i="3"/>
  <c r="U35" i="3" s="1"/>
  <c r="Q35" i="3"/>
  <c r="S35" i="3"/>
  <c r="H38" i="3"/>
  <c r="O39" i="3"/>
  <c r="U39" i="3" s="1"/>
  <c r="V39" i="3" s="1"/>
  <c r="Q39" i="3"/>
  <c r="S39" i="3"/>
  <c r="H42" i="3"/>
  <c r="O43" i="3"/>
  <c r="U43" i="3" s="1"/>
  <c r="V43" i="3" s="1"/>
  <c r="Q43" i="3"/>
  <c r="S43" i="3"/>
  <c r="O46" i="3"/>
  <c r="U46" i="3" s="1"/>
  <c r="V46" i="3" s="1"/>
  <c r="Q46" i="3"/>
  <c r="S46" i="3"/>
  <c r="O49" i="3"/>
  <c r="U49" i="3" s="1"/>
  <c r="V49" i="3" s="1"/>
  <c r="Q49" i="3"/>
  <c r="S49" i="3"/>
  <c r="O52" i="3"/>
  <c r="U52" i="3" s="1"/>
  <c r="V52" i="3" s="1"/>
  <c r="Q52" i="3"/>
  <c r="S52" i="3"/>
  <c r="O56" i="3"/>
  <c r="C8" i="2" s="1"/>
  <c r="S56" i="3"/>
  <c r="Y56" i="3"/>
  <c r="G8" i="2" s="1"/>
  <c r="O57" i="3"/>
  <c r="U57" i="3" s="1"/>
  <c r="Q57" i="3"/>
  <c r="Q56" i="3" s="1"/>
  <c r="D8" i="2" s="1"/>
  <c r="S57" i="3"/>
  <c r="H60" i="3"/>
  <c r="Y62" i="3"/>
  <c r="G9" i="2" s="1"/>
  <c r="O63" i="3"/>
  <c r="U63" i="3" s="1"/>
  <c r="Q63" i="3"/>
  <c r="S63" i="3"/>
  <c r="O66" i="3"/>
  <c r="U66" i="3" s="1"/>
  <c r="V66" i="3" s="1"/>
  <c r="Q66" i="3"/>
  <c r="S66" i="3"/>
  <c r="O69" i="3"/>
  <c r="U69" i="3" s="1"/>
  <c r="V69" i="3" s="1"/>
  <c r="Q69" i="3"/>
  <c r="S69" i="3"/>
  <c r="S62" i="3" s="1"/>
  <c r="H72" i="3"/>
  <c r="O73" i="3"/>
  <c r="U73" i="3" s="1"/>
  <c r="V73" i="3" s="1"/>
  <c r="Q73" i="3"/>
  <c r="S73" i="3"/>
  <c r="H76" i="3"/>
  <c r="O77" i="3"/>
  <c r="U77" i="3" s="1"/>
  <c r="V77" i="3" s="1"/>
  <c r="Q77" i="3"/>
  <c r="S77" i="3"/>
  <c r="O80" i="3"/>
  <c r="U80" i="3" s="1"/>
  <c r="V80" i="3" s="1"/>
  <c r="Q80" i="3"/>
  <c r="S80" i="3"/>
  <c r="O83" i="3"/>
  <c r="U83" i="3" s="1"/>
  <c r="V83" i="3" s="1"/>
  <c r="Q83" i="3"/>
  <c r="S83" i="3"/>
  <c r="Q87" i="3"/>
  <c r="D10" i="2" s="1"/>
  <c r="Y87" i="3"/>
  <c r="O88" i="3"/>
  <c r="Q88" i="3"/>
  <c r="S88" i="3"/>
  <c r="S87" i="3" s="1"/>
  <c r="H91" i="3"/>
  <c r="O92" i="3"/>
  <c r="U92" i="3" s="1"/>
  <c r="V92" i="3" s="1"/>
  <c r="Q92" i="3"/>
  <c r="S92" i="3"/>
  <c r="Y96" i="3"/>
  <c r="G11" i="2" s="1"/>
  <c r="O97" i="3"/>
  <c r="U97" i="3" s="1"/>
  <c r="Q97" i="3"/>
  <c r="S97" i="3"/>
  <c r="H100" i="3"/>
  <c r="O101" i="3"/>
  <c r="U101" i="3" s="1"/>
  <c r="V101" i="3" s="1"/>
  <c r="Q101" i="3"/>
  <c r="S101" i="3"/>
  <c r="H104" i="3"/>
  <c r="O105" i="3"/>
  <c r="U105" i="3" s="1"/>
  <c r="V105" i="3" s="1"/>
  <c r="Q105" i="3"/>
  <c r="S105" i="3"/>
  <c r="H108" i="3"/>
  <c r="O109" i="3"/>
  <c r="U109" i="3" s="1"/>
  <c r="V109" i="3" s="1"/>
  <c r="Q109" i="3"/>
  <c r="S109" i="3"/>
  <c r="H112" i="3"/>
  <c r="O113" i="3"/>
  <c r="U113" i="3" s="1"/>
  <c r="V113" i="3" s="1"/>
  <c r="Q113" i="3"/>
  <c r="S113" i="3"/>
  <c r="H116" i="3"/>
  <c r="O117" i="3"/>
  <c r="U117" i="3" s="1"/>
  <c r="V117" i="3" s="1"/>
  <c r="Q117" i="3"/>
  <c r="S117" i="3"/>
  <c r="H120" i="3"/>
  <c r="O121" i="3"/>
  <c r="U121" i="3" s="1"/>
  <c r="V121" i="3" s="1"/>
  <c r="Q121" i="3"/>
  <c r="S121" i="3"/>
  <c r="H124" i="3"/>
  <c r="O125" i="3"/>
  <c r="U125" i="3" s="1"/>
  <c r="V125" i="3" s="1"/>
  <c r="Q125" i="3"/>
  <c r="S125" i="3"/>
  <c r="H128" i="3"/>
  <c r="O129" i="3"/>
  <c r="U129" i="3" s="1"/>
  <c r="V129" i="3" s="1"/>
  <c r="Q129" i="3"/>
  <c r="S129" i="3"/>
  <c r="H132" i="3"/>
  <c r="O133" i="3"/>
  <c r="U133" i="3" s="1"/>
  <c r="V133" i="3" s="1"/>
  <c r="Q133" i="3"/>
  <c r="S133" i="3"/>
  <c r="H136" i="3"/>
  <c r="O137" i="3"/>
  <c r="U137" i="3" s="1"/>
  <c r="V137" i="3" s="1"/>
  <c r="Q137" i="3"/>
  <c r="S137" i="3"/>
  <c r="H140" i="3"/>
  <c r="O141" i="3"/>
  <c r="U141" i="3" s="1"/>
  <c r="V141" i="3" s="1"/>
  <c r="Q141" i="3"/>
  <c r="S141" i="3"/>
  <c r="H144" i="3"/>
  <c r="O145" i="3"/>
  <c r="U145" i="3" s="1"/>
  <c r="V145" i="3" s="1"/>
  <c r="Q145" i="3"/>
  <c r="S145" i="3"/>
  <c r="H148" i="3"/>
  <c r="O149" i="3"/>
  <c r="U149" i="3" s="1"/>
  <c r="V149" i="3" s="1"/>
  <c r="Q149" i="3"/>
  <c r="S149" i="3"/>
  <c r="H152" i="3"/>
  <c r="Y154" i="3"/>
  <c r="G12" i="2" s="1"/>
  <c r="O155" i="3"/>
  <c r="U155" i="3" s="1"/>
  <c r="Q155" i="3"/>
  <c r="S155" i="3"/>
  <c r="O158" i="3"/>
  <c r="U158" i="3" s="1"/>
  <c r="V158" i="3" s="1"/>
  <c r="Q158" i="3"/>
  <c r="S158" i="3"/>
  <c r="H161" i="3"/>
  <c r="H162" i="3" s="1"/>
  <c r="O163" i="3"/>
  <c r="U163" i="3" s="1"/>
  <c r="V163" i="3" s="1"/>
  <c r="Q163" i="3"/>
  <c r="S163" i="3"/>
  <c r="O166" i="3"/>
  <c r="U166" i="3" s="1"/>
  <c r="V166" i="3" s="1"/>
  <c r="Q166" i="3"/>
  <c r="S166" i="3"/>
  <c r="O87" i="3" l="1"/>
  <c r="C10" i="2" s="1"/>
  <c r="U88" i="3"/>
  <c r="V88" i="3" s="1"/>
  <c r="V87" i="3" s="1"/>
  <c r="F10" i="2" s="1"/>
  <c r="Q62" i="3"/>
  <c r="D9" i="2" s="1"/>
  <c r="S34" i="3"/>
  <c r="Q6" i="3"/>
  <c r="S154" i="3"/>
  <c r="U6" i="3"/>
  <c r="E6" i="2" s="1"/>
  <c r="Q154" i="3"/>
  <c r="D12" i="2" s="1"/>
  <c r="O34" i="3"/>
  <c r="C7" i="2" s="1"/>
  <c r="Q96" i="3"/>
  <c r="D11" i="2" s="1"/>
  <c r="O6" i="3"/>
  <c r="C6" i="2" s="1"/>
  <c r="O154" i="3"/>
  <c r="C12" i="2" s="1"/>
  <c r="S96" i="3"/>
  <c r="Y5" i="3"/>
  <c r="G5" i="2" s="1"/>
  <c r="Q34" i="3"/>
  <c r="D7" i="2" s="1"/>
  <c r="U96" i="3"/>
  <c r="E11" i="2" s="1"/>
  <c r="V97" i="3"/>
  <c r="V96" i="3" s="1"/>
  <c r="F11" i="2" s="1"/>
  <c r="U56" i="3"/>
  <c r="E8" i="2" s="1"/>
  <c r="V57" i="3"/>
  <c r="V56" i="3" s="1"/>
  <c r="F8" i="2" s="1"/>
  <c r="S5" i="3"/>
  <c r="D6" i="2"/>
  <c r="A3" i="2" a="1"/>
  <c r="A3" i="2" s="1"/>
  <c r="A16" i="2" s="1"/>
  <c r="U154" i="3"/>
  <c r="E12" i="2" s="1"/>
  <c r="V155" i="3"/>
  <c r="V154" i="3" s="1"/>
  <c r="F12" i="2" s="1"/>
  <c r="V63" i="3"/>
  <c r="V62" i="3" s="1"/>
  <c r="F9" i="2" s="1"/>
  <c r="U62" i="3"/>
  <c r="E9" i="2" s="1"/>
  <c r="U34" i="3"/>
  <c r="E7" i="2" s="1"/>
  <c r="V35" i="3"/>
  <c r="V34" i="3" s="1"/>
  <c r="F7" i="2" s="1"/>
  <c r="V6" i="3"/>
  <c r="A3" i="1" a="1"/>
  <c r="A3" i="1" s="1"/>
  <c r="A20" i="1" s="1"/>
  <c r="O96" i="3"/>
  <c r="C11" i="2" s="1"/>
  <c r="O62" i="3"/>
  <c r="C9" i="2" s="1"/>
  <c r="U87" i="3" l="1"/>
  <c r="E10" i="2" s="1"/>
  <c r="Q5" i="3"/>
  <c r="D5" i="2" s="1"/>
  <c r="C16" i="2"/>
  <c r="B16" i="2"/>
  <c r="D20" i="1"/>
  <c r="E20" i="1"/>
  <c r="A4" i="1" a="1"/>
  <c r="A4" i="1" s="1"/>
  <c r="A21" i="1" s="1"/>
  <c r="O5" i="3"/>
  <c r="C5" i="2" s="1"/>
  <c r="C14" i="2" s="1"/>
  <c r="E18" i="1"/>
  <c r="F6" i="2"/>
  <c r="V5" i="3"/>
  <c r="F5" i="2" s="1"/>
  <c r="A4" i="2" a="1"/>
  <c r="A4" i="2" s="1"/>
  <c r="A17" i="2" s="1"/>
  <c r="U5" i="3" l="1"/>
  <c r="E5" i="2" s="1"/>
  <c r="C17" i="2"/>
  <c r="C15" i="2" s="1"/>
  <c r="C18" i="2" s="1"/>
  <c r="B17" i="2"/>
  <c r="D21" i="1"/>
  <c r="E21" i="1"/>
  <c r="E19" i="1" s="1"/>
  <c r="E22" i="1" s="1"/>
  <c r="A14" i="2"/>
</calcChain>
</file>

<file path=xl/sharedStrings.xml><?xml version="1.0" encoding="utf-8"?>
<sst xmlns="http://schemas.openxmlformats.org/spreadsheetml/2006/main" count="392" uniqueCount="223">
  <si>
    <t>%</t>
  </si>
  <si>
    <t>_</t>
  </si>
  <si>
    <t>m</t>
  </si>
  <si>
    <t>t</t>
  </si>
  <si>
    <t>05</t>
  </si>
  <si>
    <t>07</t>
  </si>
  <si>
    <t>09</t>
  </si>
  <si>
    <t>10</t>
  </si>
  <si>
    <t>MJ</t>
  </si>
  <si>
    <t>MP</t>
  </si>
  <si>
    <t>ON</t>
  </si>
  <si>
    <t>SP</t>
  </si>
  <si>
    <t>m2</t>
  </si>
  <si>
    <t>DPH</t>
  </si>
  <si>
    <t>Kód</t>
  </si>
  <si>
    <t>Rok</t>
  </si>
  <si>
    <t>Typ</t>
  </si>
  <si>
    <t>Cena</t>
  </si>
  <si>
    <t>soub</t>
  </si>
  <si>
    <t>Jméno</t>
  </si>
  <si>
    <t>Název</t>
  </si>
  <si>
    <t>Popis</t>
  </si>
  <si>
    <t>SO_01</t>
  </si>
  <si>
    <t>Výraz</t>
  </si>
  <si>
    <t>Suť</t>
  </si>
  <si>
    <t>Adresa</t>
  </si>
  <si>
    <t>Figura</t>
  </si>
  <si>
    <t>002.20P</t>
  </si>
  <si>
    <t>Datum :</t>
  </si>
  <si>
    <t>Hodnota</t>
  </si>
  <si>
    <t>Jméno :</t>
  </si>
  <si>
    <t>Podpis:</t>
  </si>
  <si>
    <t>Telefon</t>
  </si>
  <si>
    <t>Verze 3</t>
  </si>
  <si>
    <t>Zakázka</t>
  </si>
  <si>
    <t>Ztratné</t>
  </si>
  <si>
    <t>Poř.</t>
  </si>
  <si>
    <t>Hmotnost</t>
  </si>
  <si>
    <t>Podpis :</t>
  </si>
  <si>
    <t>Zakázka:</t>
  </si>
  <si>
    <t>052002000</t>
  </si>
  <si>
    <t>998764202</t>
  </si>
  <si>
    <t>Sazba DPH</t>
  </si>
  <si>
    <t>Typ Firmy</t>
  </si>
  <si>
    <t>Počet</t>
  </si>
  <si>
    <t>428,327*60</t>
  </si>
  <si>
    <t>Cena s DPH</t>
  </si>
  <si>
    <t>Jedn. cena</t>
  </si>
  <si>
    <t>Poznámka :</t>
  </si>
  <si>
    <t>Plný popis:</t>
  </si>
  <si>
    <t>Popis verze</t>
  </si>
  <si>
    <t>Výměra</t>
  </si>
  <si>
    <t>0062-001-001</t>
  </si>
  <si>
    <t>619995001/00</t>
  </si>
  <si>
    <t>622131100/00</t>
  </si>
  <si>
    <t>622325111/00</t>
  </si>
  <si>
    <t>629991001/00</t>
  </si>
  <si>
    <t>629991011/00</t>
  </si>
  <si>
    <t>764237443/00</t>
  </si>
  <si>
    <t>783000125/00</t>
  </si>
  <si>
    <t>783301303/00</t>
  </si>
  <si>
    <t>783314201/00</t>
  </si>
  <si>
    <t>783317101/00</t>
  </si>
  <si>
    <t>783801261/00</t>
  </si>
  <si>
    <t>783801403/00</t>
  </si>
  <si>
    <t>783801501/00</t>
  </si>
  <si>
    <t>783806807/00</t>
  </si>
  <si>
    <t>783806811/00</t>
  </si>
  <si>
    <t>783823167/00</t>
  </si>
  <si>
    <t>783823187/00</t>
  </si>
  <si>
    <t>783826625/00</t>
  </si>
  <si>
    <t>783827447/00</t>
  </si>
  <si>
    <t>783827487/00</t>
  </si>
  <si>
    <t>941211111/00</t>
  </si>
  <si>
    <t>941211211/00</t>
  </si>
  <si>
    <t>941211811/00</t>
  </si>
  <si>
    <t>944511111/00</t>
  </si>
  <si>
    <t>944511211/00</t>
  </si>
  <si>
    <t>944511811/00</t>
  </si>
  <si>
    <t>978019321/00</t>
  </si>
  <si>
    <t>997013213/00</t>
  </si>
  <si>
    <t>997013501/00</t>
  </si>
  <si>
    <t>997013509/00</t>
  </si>
  <si>
    <t>997013809/00</t>
  </si>
  <si>
    <t>997321211/00</t>
  </si>
  <si>
    <t>997321219/00</t>
  </si>
  <si>
    <t>998018002/00</t>
  </si>
  <si>
    <t>Jedn. hmotn.</t>
  </si>
  <si>
    <t>REKAPITULACE</t>
  </si>
  <si>
    <t>Cen. soustava</t>
  </si>
  <si>
    <t>OPRAVA FASÁDY</t>
  </si>
  <si>
    <t>Popis objektu</t>
  </si>
  <si>
    <t>Datum zahájení</t>
  </si>
  <si>
    <t>Za objednatele</t>
  </si>
  <si>
    <t>Za zhotovitele</t>
  </si>
  <si>
    <t>104,039+310,939</t>
  </si>
  <si>
    <t>Kontaktní osoba</t>
  </si>
  <si>
    <t>Význam (funkce)</t>
  </si>
  <si>
    <t>okna; 6*2,2*1,1</t>
  </si>
  <si>
    <t>Komentář</t>
  </si>
  <si>
    <t>Celkem (bez DPH)</t>
  </si>
  <si>
    <t>Jedn. suť</t>
  </si>
  <si>
    <t>Rozpočtář</t>
  </si>
  <si>
    <t>Zatřídění</t>
  </si>
  <si>
    <t>okna; 6*(2,5+3,927)</t>
  </si>
  <si>
    <t>##T2##PRO_ITEM_catID</t>
  </si>
  <si>
    <t>SO_01: OPRAVA FASÁDY</t>
  </si>
  <si>
    <t>##T2##PRO_ITEM_iteCode</t>
  </si>
  <si>
    <t>##T2##PRO_ITEM_szvCode</t>
  </si>
  <si>
    <t>##T2##PRO_ITEM_tevCode</t>
  </si>
  <si>
    <t>31,408+104,039+310,939</t>
  </si>
  <si>
    <t>Kód stavebního objektu</t>
  </si>
  <si>
    <t>##T2##N_Catalog_catGUID</t>
  </si>
  <si>
    <t>783.: Nátěry</t>
  </si>
  <si>
    <t>0096: Bourání konstrukcí</t>
  </si>
  <si>
    <t>Číslo zakázky</t>
  </si>
  <si>
    <t>Kód zatřídění</t>
  </si>
  <si>
    <t>Počet položek</t>
  </si>
  <si>
    <t>Komentář verze</t>
  </si>
  <si>
    <t>vstupní portály; 2*(2+2,55*2)</t>
  </si>
  <si>
    <t>Datum dokončení</t>
  </si>
  <si>
    <t>Výměra bez ztr.</t>
  </si>
  <si>
    <t>10,91*(1,15*6+5,582*4+5,016*2)</t>
  </si>
  <si>
    <t>dveře; 2*1,4*2,3</t>
  </si>
  <si>
    <t>Celkem (včetně DPH)</t>
  </si>
  <si>
    <t>Krycí list rozpočtu</t>
  </si>
  <si>
    <t>Zařízení staveniště</t>
  </si>
  <si>
    <t>pod lešení; 2*39,26</t>
  </si>
  <si>
    <t>099.: Přesun hmot HSV</t>
  </si>
  <si>
    <t>skládka Vrbička; 2,998</t>
  </si>
  <si>
    <t>Svislá doprava suti a vybouraných hmot v do 4 m</t>
  </si>
  <si>
    <t>nadsoklová část; 310,939</t>
  </si>
  <si>
    <t>skládka Vrbička; 22*2,998</t>
  </si>
  <si>
    <t>Finanční rezerva INVESTORA</t>
  </si>
  <si>
    <t>podokapní římsa; 39,26*0,8</t>
  </si>
  <si>
    <t>0062: Úprava povrchů vnější</t>
  </si>
  <si>
    <t>764.: Konstrukce klempířské</t>
  </si>
  <si>
    <t>ocelová "obruč"; 39,26*0,15</t>
  </si>
  <si>
    <t>parapety vitrážových oken; 2,5*6</t>
  </si>
  <si>
    <t>VRN.: Vedlejší rozpočtové náklady</t>
  </si>
  <si>
    <t>Mimořádně ztížené dopravní podmínky</t>
  </si>
  <si>
    <t>Omytí omítek před provedením nátěru</t>
  </si>
  <si>
    <t>Odstranění nátěrů z omítek oškrábáním</t>
  </si>
  <si>
    <t>Oprášení omítek před provedením nátěru</t>
  </si>
  <si>
    <t>Přesun hmot ruční pro budovy v do 12 m</t>
  </si>
  <si>
    <t>Odstranění nátěrů z omítek
  oškrábáním</t>
  </si>
  <si>
    <t>Území se ztíženými výrobními podmínkami</t>
  </si>
  <si>
    <t>nadsoklová část (hladká omítka); 39,26*7,92</t>
  </si>
  <si>
    <t>soklová část (hrubozrnná omítka); 39,26*2,65</t>
  </si>
  <si>
    <t>Zakrytí podélných ploch fólií volně položenou</t>
  </si>
  <si>
    <t>montážní spáry okolo vitrážových oken; 6*3,927</t>
  </si>
  <si>
    <t>podokapní římsa a soklová část; 31,408+104,039</t>
  </si>
  <si>
    <t>Bezoplachové odrezivění zámečnických konstrukcí</t>
  </si>
  <si>
    <t>Odstranění nátěrů z omítek odstraňovačem nátěrů</t>
  </si>
  <si>
    <t>Montáž ochranné sítě z textilie z umělých vláken</t>
  </si>
  <si>
    <t>0094: Lešení, systémové bednění a stavební výtahy</t>
  </si>
  <si>
    <t>Demontáž ochranné sítě z textilie z umělých vláken</t>
  </si>
  <si>
    <t>Penetrační vápenný nátěr omítek stupně členitosti 3</t>
  </si>
  <si>
    <t>Penetrační vápenný nátěr omítek stupně členitosti 5</t>
  </si>
  <si>
    <t>Obec Petrohrad - oprava fasády "Kaple všech svatých"</t>
  </si>
  <si>
    <t>Příplatek k ochranné síti za první a ZKD den použití</t>
  </si>
  <si>
    <t>Příprava podkladu omítek před provedením nátěru
  omytí</t>
  </si>
  <si>
    <t>Vápenný postřik vnějších stěn nanášený celoplošně ručně</t>
  </si>
  <si>
    <t>Začištění omítek kolem oken, dveří, podlah nebo obkladů</t>
  </si>
  <si>
    <t>Krycí dvojnásobný vápenný nátěr omítek stupně členitosti 3</t>
  </si>
  <si>
    <t>Krycí dvojnásobný vápenný nátěr omítek stupně členitosti 5</t>
  </si>
  <si>
    <t>Příplatek ZKD v 4 m svislé dopravy suti a vybouraných hmot</t>
  </si>
  <si>
    <t>Příprava podkladu omítek před provedením nátěru
  oprášení</t>
  </si>
  <si>
    <t>Hydrofobizační transparentní nátěr omítek stupně členitosti 3</t>
  </si>
  <si>
    <t>Odstranění nátěrů z omítek
  odstraňovačem nátěrů s obroušením</t>
  </si>
  <si>
    <t>kamenné bloky obrub vstupního portálu a vitrážových oken; 20,96</t>
  </si>
  <si>
    <t>Ochrana konstrukcí nebo prvků při provádění nátěrů obalením fólií</t>
  </si>
  <si>
    <t>špryc při lokálních opravách do 10% z celkové plochy; 428,327*0,1</t>
  </si>
  <si>
    <t>Přesun hmot procentní pro konstrukce klempířské v objektech v do 12 m</t>
  </si>
  <si>
    <t>Zakrytí výplní otvorů a svislých ploch fólií přilepenou lepící páskou</t>
  </si>
  <si>
    <t>Krycí jednonásobný syntetický standardní nátěr zámečnických konstrukcí</t>
  </si>
  <si>
    <t>Oprava vnější vápenné hladké omítky členitosti 1 stěn v rozsahu do 10%</t>
  </si>
  <si>
    <t>Příplatek k odvozu suti a vybouraných hmot na skládku ZKD 1 km přes 1 km</t>
  </si>
  <si>
    <t>Očištění 1x nátěrem biocidním přípravkem a okartáčováním omítek členitosti 5</t>
  </si>
  <si>
    <t>Vnitrostaveništní doprava suti a vybouraných hmot pro budovy v do 12 m ručně</t>
  </si>
  <si>
    <t>Odvoz suti a vybouraných hmot na skládku nebo meziskládku do 1 km se složením</t>
  </si>
  <si>
    <t>Začištění omítek (s dodáním hmot) 
  kolem oken, dveří, podlah, obkladů apod.</t>
  </si>
  <si>
    <t>Montáž lešení řadového rámového lehkého zatížení do 200 kg/m2 š do 0,9 m v do 10 m</t>
  </si>
  <si>
    <t>Demontáž lešení řadového rámového lehkého zatížení do 200 kg/m2 š do 0,9 m v do 10 m</t>
  </si>
  <si>
    <t>Hlavní tituly průvodních činností a nákladů 
  finanční náklady
    finanční rezerva</t>
  </si>
  <si>
    <t>Oplechování parapetů oblých nebo ze segmentů celoplošně lepené z Cu plechu rš 250 mm</t>
  </si>
  <si>
    <t>impregnace soklu v oblasti odstřikující vody; 1,15*(1,15*6+5,582*4+5,016*2+0,085*12)</t>
  </si>
  <si>
    <t>Montáž ochranné sítě 
  zavěšené na konstrukci lešení
    z textilie z umělých vláken</t>
  </si>
  <si>
    <t>Základní antikorozní jednonásobný syntetický standardní nátěr zámečnických konstrukcí</t>
  </si>
  <si>
    <t>Demontáž ochranné sítě 
  zavěšené na konstrukci lešení
    z textilie z umělých vláken</t>
  </si>
  <si>
    <t>Příplatek k lešení řadovému rámovému lehkému š 0,9 m v do 25 m za první a ZKD den použití</t>
  </si>
  <si>
    <t>Krycí nátěr (email) zámečnických konstrukcí
  jednonásobný
    syntetický
      standardní</t>
  </si>
  <si>
    <t>Montáž ochranné sítě 
  Příplatek za první a každý další den použití sítě
    k ceně -1111</t>
  </si>
  <si>
    <t>Otlučení (osekání) vnější vápenné nebo vápenocementové omítky stupně členitosti 3 až 5 do 10%</t>
  </si>
  <si>
    <t>Poplatek za uložení na skládce (skládkovné) stavebního odpadu ze směsí nebo oddělených frakcí</t>
  </si>
  <si>
    <t>Zakrývání konstrukcí
  včetně pozdějšího odkrytí
    konstrukcí nebo prvků
      obalením fólií</t>
  </si>
  <si>
    <t>Základní antikorozní nátěr zámečnických konstrukcí
  jednonásobný
    syntetický
      standardní</t>
  </si>
  <si>
    <t>Odvoz suti a vybouraných hmot na skládku nebo meziskládku 
  se složením, na vzdálenost
    do 1 km</t>
  </si>
  <si>
    <t>Příprava podkladu zámečnických konstrukcí před provedením nátěru
  odrezivění
    odrezovačem bezoplachovým</t>
  </si>
  <si>
    <t>Oplechování parapetů z měděného plechu
  oblých nebo ze segmentů, včetně rohů
    celoplošně lepených
      rš 250 mm</t>
  </si>
  <si>
    <t>Podkladní a spojovací vrstva vnějších omítaných ploch 
  vápenný postřik
    nanášený ručně
    celoplošně
      stěn</t>
  </si>
  <si>
    <t>Oprava vápenné omítky vnějších ploch
  stupně členitosti 1
    hladké
    stěn, v rozsahu opravované plochy
      do 10%</t>
  </si>
  <si>
    <t>Penetrační nátěr omítek
  hladkých
    omítek hladkých, zrnitých tenkovrstvých nebo štukových
    stupně členitosti 3
      vápenný</t>
  </si>
  <si>
    <t>Penetrační nátěr omítek
  hladkých
    omítek hladkých, zrnitých tenkovrstvých nebo štukových
    stupně členitosti 5
      vápenný</t>
  </si>
  <si>
    <t>Vnitrostaveništní doprava suti a vybouraných hmot 
  vodorovně do 50 m
    svisle ručně
    pro budovy a haly výšky
      přes 9 do 12 m</t>
  </si>
  <si>
    <t>Reprofilace dveřních a okenních obrub z kamenných bloků (pískovec) - očištění, štukatérské doplnění profilu, impregnace zpevňovačem POROSIL</t>
  </si>
  <si>
    <t>Zakrytí vnějších ploch před znečištěním 
  včetně pozdějšího odkrytí
    výplní otvorů a svislých ploch
      fólií přilepenou lepící páskou</t>
  </si>
  <si>
    <t>Zakrytí vnějších ploch před znečištěním 
  včetně pozdějšího odkrytí
    ploch podélných rovných (např. chodníků)
      fólií položenou volně</t>
  </si>
  <si>
    <t>Demontáž lešení řadového rámového lehkého pracovního 
  s provozním zatížením tř. 3 do 200 kg/m2
    šířky tř. SW06 přes 0,6 do 0,9 m, výšky
      do 10 m</t>
  </si>
  <si>
    <t>Hydrofobizační nátěr omítek_x000D_
  transparentní, povrchů_x000D_
    hladkých_x000D_
    omítek hladkých, zrnitých tenkovrstvých nebo štukových_x000D_
      stupně členitosti 3</t>
  </si>
  <si>
    <t>Krycí (ochranný ) nátěr omítek
  dvojnásobný
    hladkých
    omítek hladkých, zrnitých tenkovrstvých nebo štukových
    stupně členitosti 3
      vápenný</t>
  </si>
  <si>
    <t>Krycí (ochranný ) nátěr omítek
  dvojnásobný
    hladkých
    omítek hladkých, zrnitých tenkovrstvých nebo štukových
    stupně členitosti 5
      vápenný</t>
  </si>
  <si>
    <t>Odvoz suti a vybouraných hmot na skládku nebo meziskládku 
  se složením, na vzdálenost
    Příplatek k ceně
      za každý další i započatý 1 km přes 1 km</t>
  </si>
  <si>
    <t>Otlučení vápenných nebo vápenocementových omítek vnějších ploch
  s vyškrabáním spar a s očištěním zdiva
    stupně členitosti 3 až 5, v rozsahu
      do 10 %</t>
  </si>
  <si>
    <t>Přesun hmot pro konstrukce klempířské
  stanovený procentní sazbou (%) z ceny
    vodorovná dopravní vzdálenost do 50 m
    v objektech výšky
      přes 6 do 12 m</t>
  </si>
  <si>
    <t>Montáž lešení řadového rámového lehkého pracovního s podlahami 
  s provozním zatížením tř. 3 do 200 kg/m2
    šířky tř. SW06 přes 0,6 do 0,9 m, výšky
      do 10 m</t>
  </si>
  <si>
    <t>Svislá doprava suti a vybouraných hmot 
  s naložením do dopravního zařízení a s vyprázdněním dopravního zařízení na hromadu nebo do
  dopravního prostředku
    na výšku do 4 m</t>
  </si>
  <si>
    <t>Poplatek za uložení stavebního odpadu na skládce (skládkovné)
  ze směsí nebo oddělených frakcí betonu, cihel a keramických výrobků zatříděného do Katalogu  odpadů pod kódem 170 107</t>
  </si>
  <si>
    <t>Montáž lešení řadového rámového lehkého pracovního s podlahami 
  s provozním zatížením tř. 3 do 200 kg/m2
    Příplatek za první a každý další den použití lešení
      k ceně -1111 nebo -1112</t>
  </si>
  <si>
    <t>Přesun hmot pro budovy občanské výstavby, bydlení, výrobu a služby 
  ruční - bez užití mechanizace
    vodorovná dopravní vzdálenost do 100 m
    pro budovy s jakoukoliv nosnou konstrukcí výšky
      přes 6 do 12 m</t>
  </si>
  <si>
    <t>Očištění omítek biocidními prostředky
  napadených mikroorganismy
    s okartáčováním, nátěrem
    jednonásobným, povrchů
    hladkých
    omítek hladkých, zrnitých tenkovrstvých nebo štukových
      stupně členitosti 5</t>
  </si>
  <si>
    <t>Svislá doprava suti a vybouraných hmot 
  s naložením do dopravního zařízení a s vyprázdněním dopravního zařízení na hromadu nebo do
  dopravního prostředku
    Příplatek k ceně
      za každé další i započaté 4 m výšky</t>
  </si>
  <si>
    <t>Finanční rezerva investora bude čerpána POUZE v případech, že v soupisu změn budou převyšovat odsouhlasené vícepráce nad méněpracemi, v případě neočekávaných stavebních prací, které zpracovatel podkladů pro výběrové řízení nemohl předpokládat, nebo v případech změn technologických postupů. Čerpání finanční rezervy investora je VŽDY podmíněno věrohodným zdůvodněním dodavatele stavebních prací a oboustranným odsouhlasením přesné částky se zápisem do stavebního deníku. V případě nečerpání nebo částečného nedočerpání bude plně nebo částečně odečtena z konečné fakturace.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</si>
</sst>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#,##0&quot;.&quot;_);;;_(@_)"/>
    <numFmt numFmtId="165" formatCode="_(#,##0.0??;\-\ #,##0.0??;&quot;–&quot;???;_(@_)"/>
    <numFmt numFmtId="166" formatCode="_(#,##0.00_);[Red]\-\ #,##0.00_);&quot;–&quot;??;_(@_)"/>
    <numFmt numFmtId="167" formatCode="_(#,##0_);[Red]\-\ #,##0_);&quot;–&quot;??;_(@_)"/>
    <numFmt numFmtId="168" formatCode="_(#,##0.00000_);[Red]\-\ #,##0.00000_);&quot;–&quot;??;_(@_)"/>
    <numFmt numFmtId="169" formatCode="_(#,##0.0_);[Red]\-\ #,##0.0_);&quot;–&quot;??;_(@_)"/>
    <numFmt numFmtId="170" formatCode="#"/>
  </numFmts>
  <fonts count="40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4"/>
      <name val="Arial"/>
      <family val="2"/>
      <charset val="238"/>
    </font>
    <font>
      <sz val="10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i/>
      <sz val="1"/>
      <color theme="0"/>
      <name val="Calibri"/>
      <family val="2"/>
      <charset val="238"/>
      <scheme val="minor"/>
    </font>
    <font>
      <b/>
      <sz val="18"/>
      <color theme="3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2"/>
      <color indexed="25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color indexed="1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i/>
      <sz val="8"/>
      <color theme="1" tint="0.34998626667073579"/>
      <name val="Calibri"/>
      <family val="2"/>
      <charset val="238"/>
      <scheme val="minor"/>
    </font>
    <font>
      <sz val="8"/>
      <color indexed="17"/>
      <name val="Calibri"/>
      <family val="2"/>
      <charset val="238"/>
      <scheme val="minor"/>
    </font>
    <font>
      <b/>
      <sz val="8"/>
      <color theme="6" tint="-0.499984740745262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9"/>
      <color theme="4" tint="-0.249977111117893"/>
      <name val="Calibri"/>
      <family val="2"/>
      <charset val="238"/>
      <scheme val="minor"/>
    </font>
    <font>
      <b/>
      <sz val="10"/>
      <color theme="5" tint="-0.499984740745262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b/>
      <sz val="9"/>
      <color theme="4" tint="-0.499984740745262"/>
      <name val="Calibri"/>
      <family val="2"/>
      <charset val="238"/>
      <scheme val="minor"/>
    </font>
    <font>
      <b/>
      <sz val="18"/>
      <color theme="3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5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color theme="5" tint="-0.499984740745262"/>
      <name val="Calibri"/>
      <family val="2"/>
      <charset val="238"/>
      <scheme val="minor"/>
    </font>
    <font>
      <sz val="9"/>
      <color theme="4" tint="-0.249977111117893"/>
      <name val="Calibri"/>
      <family val="2"/>
      <charset val="238"/>
      <scheme val="minor"/>
    </font>
    <font>
      <b/>
      <sz val="10"/>
      <color indexed="56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54"/>
      <name val="Calibri"/>
      <family val="2"/>
      <charset val="238"/>
      <scheme val="minor"/>
    </font>
    <font>
      <b/>
      <sz val="10"/>
      <color rgb="FF000080"/>
      <name val="Calibri"/>
      <family val="2"/>
      <charset val="238"/>
      <scheme val="minor"/>
    </font>
    <font>
      <b/>
      <sz val="18"/>
      <color theme="4" tint="-0.499984740745262"/>
      <name val="Calibri"/>
      <family val="2"/>
      <charset val="238"/>
      <scheme val="minor"/>
    </font>
    <font>
      <b/>
      <sz val="14"/>
      <color theme="4" tint="-0.49998474074526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66"/>
        <bgColor indexed="64"/>
      </patternFill>
    </fill>
  </fills>
  <borders count="4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1" fillId="0" borderId="0"/>
  </cellStyleXfs>
  <cellXfs count="189">
    <xf numFmtId="0" fontId="0" fillId="0" borderId="0" xfId="0"/>
    <xf numFmtId="0" fontId="2" fillId="0" borderId="0" xfId="0" applyFont="1"/>
    <xf numFmtId="0" fontId="1" fillId="0" borderId="0" xfId="0" applyFont="1"/>
    <xf numFmtId="0" fontId="6" fillId="0" borderId="0" xfId="0" applyFont="1" applyAlignment="1">
      <alignment horizontal="center" vertical="center"/>
    </xf>
    <xf numFmtId="0" fontId="7" fillId="0" borderId="0" xfId="1" applyFont="1"/>
    <xf numFmtId="0" fontId="7" fillId="0" borderId="0" xfId="1" applyFont="1" applyBorder="1"/>
    <xf numFmtId="0" fontId="3" fillId="0" borderId="0" xfId="0" applyFont="1"/>
    <xf numFmtId="164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/>
    </xf>
    <xf numFmtId="167" fontId="6" fillId="0" borderId="0" xfId="0" applyNumberFormat="1" applyFont="1" applyAlignment="1">
      <alignment horizontal="center" vertical="center"/>
    </xf>
    <xf numFmtId="168" fontId="6" fillId="0" borderId="0" xfId="0" applyNumberFormat="1" applyFont="1" applyAlignment="1">
      <alignment horizontal="center" vertical="center"/>
    </xf>
    <xf numFmtId="170" fontId="6" fillId="0" borderId="0" xfId="0" applyNumberFormat="1" applyFont="1" applyAlignment="1">
      <alignment horizontal="center" vertical="center"/>
    </xf>
    <xf numFmtId="0" fontId="8" fillId="0" borderId="0" xfId="0" applyFont="1"/>
    <xf numFmtId="49" fontId="9" fillId="0" borderId="0" xfId="0" applyNumberFormat="1" applyFont="1"/>
    <xf numFmtId="165" fontId="9" fillId="0" borderId="0" xfId="0" applyNumberFormat="1" applyFont="1"/>
    <xf numFmtId="166" fontId="9" fillId="0" borderId="0" xfId="0" applyNumberFormat="1" applyFont="1"/>
    <xf numFmtId="167" fontId="9" fillId="0" borderId="0" xfId="0" applyNumberFormat="1" applyFont="1"/>
    <xf numFmtId="168" fontId="9" fillId="0" borderId="0" xfId="0" applyNumberFormat="1" applyFont="1"/>
    <xf numFmtId="164" fontId="10" fillId="0" borderId="0" xfId="0" applyNumberFormat="1" applyFont="1" applyAlignment="1">
      <alignment horizontal="left" indent="3"/>
    </xf>
    <xf numFmtId="49" fontId="11" fillId="0" borderId="0" xfId="0" applyNumberFormat="1" applyFont="1" applyAlignment="1">
      <alignment horizontal="right"/>
    </xf>
    <xf numFmtId="49" fontId="11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left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right"/>
    </xf>
    <xf numFmtId="0" fontId="12" fillId="2" borderId="0" xfId="0" applyFont="1" applyFill="1"/>
    <xf numFmtId="164" fontId="13" fillId="2" borderId="1" xfId="0" applyNumberFormat="1" applyFont="1" applyFill="1" applyBorder="1" applyAlignment="1">
      <alignment horizontal="right" vertical="top"/>
    </xf>
    <xf numFmtId="49" fontId="13" fillId="2" borderId="1" xfId="0" applyNumberFormat="1" applyFont="1" applyFill="1" applyBorder="1" applyAlignment="1">
      <alignment horizontal="center" vertical="top"/>
    </xf>
    <xf numFmtId="49" fontId="13" fillId="2" borderId="1" xfId="0" applyNumberFormat="1" applyFont="1" applyFill="1" applyBorder="1" applyAlignment="1">
      <alignment horizontal="left" vertical="top"/>
    </xf>
    <xf numFmtId="0" fontId="13" fillId="2" borderId="1" xfId="0" applyFont="1" applyFill="1" applyBorder="1" applyAlignment="1">
      <alignment horizontal="left" vertical="top" wrapText="1"/>
    </xf>
    <xf numFmtId="165" fontId="13" fillId="2" borderId="1" xfId="0" applyNumberFormat="1" applyFont="1" applyFill="1" applyBorder="1" applyAlignment="1">
      <alignment horizontal="right" vertical="top"/>
    </xf>
    <xf numFmtId="166" fontId="13" fillId="2" borderId="1" xfId="0" applyNumberFormat="1" applyFont="1" applyFill="1" applyBorder="1" applyAlignment="1">
      <alignment horizontal="right" vertical="top"/>
    </xf>
    <xf numFmtId="166" fontId="12" fillId="3" borderId="1" xfId="0" applyNumberFormat="1" applyFont="1" applyFill="1" applyBorder="1" applyAlignment="1" applyProtection="1">
      <alignment horizontal="right" vertical="top"/>
      <protection locked="0"/>
    </xf>
    <xf numFmtId="167" fontId="13" fillId="2" borderId="1" xfId="0" applyNumberFormat="1" applyFont="1" applyFill="1" applyBorder="1" applyAlignment="1">
      <alignment horizontal="right" vertical="top"/>
    </xf>
    <xf numFmtId="0" fontId="12" fillId="0" borderId="0" xfId="0" applyFont="1"/>
    <xf numFmtId="164" fontId="13" fillId="0" borderId="0" xfId="0" applyNumberFormat="1" applyFont="1" applyAlignment="1">
      <alignment horizontal="right" vertical="top"/>
    </xf>
    <xf numFmtId="49" fontId="13" fillId="0" borderId="0" xfId="0" applyNumberFormat="1" applyFont="1" applyAlignment="1">
      <alignment horizontal="center" vertical="top"/>
    </xf>
    <xf numFmtId="49" fontId="13" fillId="0" borderId="0" xfId="0" applyNumberFormat="1" applyFont="1" applyAlignment="1">
      <alignment horizontal="left" vertical="top"/>
    </xf>
    <xf numFmtId="168" fontId="13" fillId="0" borderId="0" xfId="0" applyNumberFormat="1" applyFont="1" applyAlignment="1">
      <alignment horizontal="right" vertical="top"/>
    </xf>
    <xf numFmtId="169" fontId="13" fillId="0" borderId="0" xfId="0" applyNumberFormat="1" applyFont="1" applyAlignment="1">
      <alignment horizontal="right" vertical="top"/>
    </xf>
    <xf numFmtId="167" fontId="13" fillId="0" borderId="0" xfId="0" applyNumberFormat="1" applyFont="1" applyAlignment="1">
      <alignment horizontal="right" vertical="top"/>
    </xf>
    <xf numFmtId="0" fontId="13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164" fontId="15" fillId="0" borderId="0" xfId="0" applyNumberFormat="1" applyFont="1" applyAlignment="1">
      <alignment horizontal="left" vertical="top" wrapText="1"/>
    </xf>
    <xf numFmtId="49" fontId="15" fillId="0" borderId="0" xfId="0" applyNumberFormat="1" applyFont="1" applyAlignment="1">
      <alignment horizontal="left" vertical="top" wrapText="1"/>
    </xf>
    <xf numFmtId="0" fontId="16" fillId="0" borderId="0" xfId="0" applyFont="1" applyAlignment="1">
      <alignment horizontal="right" vertical="top" wrapText="1"/>
    </xf>
    <xf numFmtId="0" fontId="16" fillId="0" borderId="0" xfId="0" applyFont="1" applyAlignment="1">
      <alignment horizontal="left" vertical="top" wrapText="1"/>
    </xf>
    <xf numFmtId="49" fontId="16" fillId="0" borderId="0" xfId="0" applyNumberFormat="1" applyFont="1" applyAlignment="1">
      <alignment horizontal="left" vertical="top" wrapText="1"/>
    </xf>
    <xf numFmtId="166" fontId="16" fillId="0" borderId="0" xfId="0" applyNumberFormat="1" applyFont="1" applyAlignment="1">
      <alignment horizontal="left" vertical="top" wrapText="1"/>
    </xf>
    <xf numFmtId="165" fontId="16" fillId="0" borderId="0" xfId="0" applyNumberFormat="1" applyFont="1" applyAlignment="1">
      <alignment horizontal="right" vertical="top"/>
    </xf>
    <xf numFmtId="166" fontId="15" fillId="0" borderId="0" xfId="0" applyNumberFormat="1" applyFont="1" applyAlignment="1">
      <alignment horizontal="left" vertical="top" wrapText="1"/>
    </xf>
    <xf numFmtId="167" fontId="15" fillId="0" borderId="0" xfId="0" applyNumberFormat="1" applyFont="1" applyAlignment="1">
      <alignment horizontal="left" vertical="top" wrapText="1"/>
    </xf>
    <xf numFmtId="168" fontId="15" fillId="0" borderId="0" xfId="0" applyNumberFormat="1" applyFont="1" applyAlignment="1">
      <alignment horizontal="left" vertical="top" wrapText="1"/>
    </xf>
    <xf numFmtId="170" fontId="17" fillId="0" borderId="0" xfId="0" applyNumberFormat="1" applyFont="1" applyAlignment="1">
      <alignment horizontal="left" vertical="top" wrapText="1"/>
    </xf>
    <xf numFmtId="164" fontId="18" fillId="0" borderId="0" xfId="0" applyNumberFormat="1" applyFont="1" applyAlignment="1">
      <alignment horizontal="right" vertical="top"/>
    </xf>
    <xf numFmtId="49" fontId="18" fillId="0" borderId="0" xfId="0" applyNumberFormat="1" applyFont="1" applyAlignment="1">
      <alignment horizontal="center" vertical="top"/>
    </xf>
    <xf numFmtId="49" fontId="18" fillId="0" borderId="0" xfId="0" applyNumberFormat="1" applyFont="1" applyAlignment="1">
      <alignment horizontal="left" vertical="top"/>
    </xf>
    <xf numFmtId="49" fontId="18" fillId="0" borderId="0" xfId="0" applyNumberFormat="1" applyFont="1" applyAlignment="1">
      <alignment horizontal="left" vertical="top" wrapText="1"/>
    </xf>
    <xf numFmtId="165" fontId="18" fillId="0" borderId="0" xfId="0" applyNumberFormat="1" applyFont="1" applyAlignment="1">
      <alignment horizontal="right" vertical="top"/>
    </xf>
    <xf numFmtId="166" fontId="18" fillId="0" borderId="0" xfId="0" applyNumberFormat="1" applyFont="1" applyAlignment="1">
      <alignment horizontal="right" vertical="top"/>
    </xf>
    <xf numFmtId="167" fontId="18" fillId="0" borderId="0" xfId="0" applyNumberFormat="1" applyFont="1" applyAlignment="1">
      <alignment horizontal="right" vertical="top"/>
    </xf>
    <xf numFmtId="168" fontId="18" fillId="0" borderId="0" xfId="0" applyNumberFormat="1" applyFont="1" applyAlignment="1">
      <alignment horizontal="right" vertical="top"/>
    </xf>
    <xf numFmtId="0" fontId="19" fillId="0" borderId="0" xfId="0" applyFont="1"/>
    <xf numFmtId="164" fontId="19" fillId="0" borderId="0" xfId="0" applyNumberFormat="1" applyFont="1"/>
    <xf numFmtId="49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left"/>
    </xf>
    <xf numFmtId="165" fontId="19" fillId="0" borderId="0" xfId="0" applyNumberFormat="1" applyFont="1"/>
    <xf numFmtId="166" fontId="19" fillId="0" borderId="0" xfId="0" applyNumberFormat="1" applyFont="1"/>
    <xf numFmtId="167" fontId="19" fillId="0" borderId="0" xfId="0" applyNumberFormat="1" applyFont="1"/>
    <xf numFmtId="168" fontId="19" fillId="0" borderId="0" xfId="0" applyNumberFormat="1" applyFont="1"/>
    <xf numFmtId="170" fontId="19" fillId="0" borderId="0" xfId="0" applyNumberFormat="1" applyFont="1"/>
    <xf numFmtId="0" fontId="20" fillId="0" borderId="0" xfId="0" applyFont="1"/>
    <xf numFmtId="164" fontId="20" fillId="0" borderId="0" xfId="0" applyNumberFormat="1" applyFont="1"/>
    <xf numFmtId="49" fontId="20" fillId="0" borderId="0" xfId="0" applyNumberFormat="1" applyFont="1" applyAlignment="1">
      <alignment horizontal="center"/>
    </xf>
    <xf numFmtId="0" fontId="20" fillId="0" borderId="0" xfId="0" applyFont="1" applyAlignment="1">
      <alignment horizontal="left"/>
    </xf>
    <xf numFmtId="165" fontId="20" fillId="0" borderId="0" xfId="0" applyNumberFormat="1" applyFont="1"/>
    <xf numFmtId="166" fontId="20" fillId="0" borderId="0" xfId="0" applyNumberFormat="1" applyFont="1"/>
    <xf numFmtId="167" fontId="20" fillId="0" borderId="0" xfId="0" applyNumberFormat="1" applyFont="1"/>
    <xf numFmtId="168" fontId="20" fillId="0" borderId="0" xfId="0" applyNumberFormat="1" applyFont="1"/>
    <xf numFmtId="170" fontId="20" fillId="0" borderId="0" xfId="0" applyNumberFormat="1" applyFont="1"/>
    <xf numFmtId="0" fontId="21" fillId="0" borderId="0" xfId="0" applyFont="1"/>
    <xf numFmtId="49" fontId="22" fillId="0" borderId="2" xfId="0" applyNumberFormat="1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3" fillId="0" borderId="0" xfId="1" applyFont="1"/>
    <xf numFmtId="0" fontId="24" fillId="0" borderId="3" xfId="0" applyFont="1" applyBorder="1" applyAlignment="1">
      <alignment horizontal="left" vertical="top"/>
    </xf>
    <xf numFmtId="0" fontId="24" fillId="0" borderId="4" xfId="0" applyFont="1" applyBorder="1" applyAlignment="1">
      <alignment horizontal="left" vertical="top"/>
    </xf>
    <xf numFmtId="0" fontId="24" fillId="0" borderId="5" xfId="0" applyFont="1" applyBorder="1" applyAlignment="1">
      <alignment horizontal="left" vertical="top"/>
    </xf>
    <xf numFmtId="0" fontId="25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right" vertical="top" wrapText="1"/>
    </xf>
    <xf numFmtId="0" fontId="8" fillId="0" borderId="11" xfId="0" applyFont="1" applyBorder="1"/>
    <xf numFmtId="14" fontId="8" fillId="0" borderId="12" xfId="0" applyNumberFormat="1" applyFont="1" applyBorder="1" applyAlignment="1">
      <alignment horizontal="right"/>
    </xf>
    <xf numFmtId="0" fontId="8" fillId="0" borderId="13" xfId="0" applyFont="1" applyBorder="1" applyAlignment="1">
      <alignment vertical="top" wrapText="1"/>
    </xf>
    <xf numFmtId="0" fontId="8" fillId="0" borderId="14" xfId="0" applyFont="1" applyBorder="1" applyAlignment="1">
      <alignment horizontal="right" vertical="top" wrapText="1"/>
    </xf>
    <xf numFmtId="0" fontId="8" fillId="0" borderId="14" xfId="0" applyFont="1" applyBorder="1"/>
    <xf numFmtId="14" fontId="8" fillId="0" borderId="15" xfId="0" applyNumberFormat="1" applyFont="1" applyBorder="1" applyAlignment="1">
      <alignment horizontal="right"/>
    </xf>
    <xf numFmtId="0" fontId="26" fillId="0" borderId="16" xfId="0" applyFont="1" applyBorder="1" applyAlignment="1">
      <alignment horizontal="left" vertical="top"/>
    </xf>
    <xf numFmtId="0" fontId="26" fillId="0" borderId="17" xfId="0" applyFont="1" applyBorder="1" applyAlignment="1">
      <alignment horizontal="left" vertical="top" wrapText="1"/>
    </xf>
    <xf numFmtId="0" fontId="26" fillId="0" borderId="18" xfId="0" applyFont="1" applyBorder="1"/>
    <xf numFmtId="0" fontId="26" fillId="0" borderId="19" xfId="0" applyFont="1" applyBorder="1"/>
    <xf numFmtId="0" fontId="8" fillId="0" borderId="20" xfId="0" applyFont="1" applyBorder="1" applyAlignment="1">
      <alignment horizontal="left" vertical="top"/>
    </xf>
    <xf numFmtId="0" fontId="8" fillId="0" borderId="21" xfId="0" applyFont="1" applyBorder="1" applyAlignment="1">
      <alignment horizontal="left"/>
    </xf>
    <xf numFmtId="0" fontId="8" fillId="0" borderId="22" xfId="0" applyFont="1" applyBorder="1" applyAlignment="1">
      <alignment horizontal="left" wrapText="1"/>
    </xf>
    <xf numFmtId="0" fontId="8" fillId="0" borderId="2" xfId="0" applyFont="1" applyBorder="1"/>
    <xf numFmtId="0" fontId="8" fillId="0" borderId="23" xfId="0" applyFont="1" applyBorder="1"/>
    <xf numFmtId="0" fontId="26" fillId="0" borderId="6" xfId="0" applyFont="1" applyBorder="1"/>
    <xf numFmtId="0" fontId="26" fillId="0" borderId="24" xfId="0" applyFont="1" applyBorder="1"/>
    <xf numFmtId="0" fontId="27" fillId="0" borderId="18" xfId="0" applyFont="1" applyBorder="1"/>
    <xf numFmtId="0" fontId="27" fillId="0" borderId="25" xfId="0" applyFont="1" applyBorder="1"/>
    <xf numFmtId="0" fontId="8" fillId="0" borderId="2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27" xfId="0" applyFont="1" applyBorder="1" applyAlignment="1">
      <alignment horizontal="left" vertical="top" wrapText="1"/>
    </xf>
    <xf numFmtId="0" fontId="8" fillId="0" borderId="20" xfId="0" applyFont="1" applyBorder="1"/>
    <xf numFmtId="0" fontId="8" fillId="0" borderId="28" xfId="0" applyFont="1" applyBorder="1"/>
    <xf numFmtId="0" fontId="8" fillId="0" borderId="29" xfId="0" applyFont="1" applyBorder="1"/>
    <xf numFmtId="0" fontId="26" fillId="0" borderId="30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top"/>
    </xf>
    <xf numFmtId="0" fontId="8" fillId="0" borderId="14" xfId="0" applyFont="1" applyBorder="1" applyAlignment="1">
      <alignment horizontal="left" vertical="top" wrapText="1"/>
    </xf>
    <xf numFmtId="0" fontId="8" fillId="0" borderId="31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top" wrapText="1"/>
    </xf>
    <xf numFmtId="0" fontId="8" fillId="0" borderId="32" xfId="0" applyFont="1" applyBorder="1"/>
    <xf numFmtId="0" fontId="8" fillId="0" borderId="22" xfId="0" applyFont="1" applyBorder="1"/>
    <xf numFmtId="0" fontId="8" fillId="0" borderId="33" xfId="0" applyFont="1" applyBorder="1"/>
    <xf numFmtId="3" fontId="8" fillId="0" borderId="0" xfId="0" applyNumberFormat="1" applyFont="1"/>
    <xf numFmtId="0" fontId="28" fillId="0" borderId="34" xfId="0" applyFont="1" applyBorder="1" applyAlignment="1">
      <alignment horizontal="left"/>
    </xf>
    <xf numFmtId="167" fontId="28" fillId="0" borderId="35" xfId="0" applyNumberFormat="1" applyFont="1" applyBorder="1"/>
    <xf numFmtId="0" fontId="28" fillId="0" borderId="26" xfId="0" applyFont="1" applyBorder="1" applyAlignment="1">
      <alignment horizontal="left"/>
    </xf>
    <xf numFmtId="167" fontId="28" fillId="0" borderId="27" xfId="0" applyNumberFormat="1" applyFont="1" applyBorder="1"/>
    <xf numFmtId="0" fontId="29" fillId="0" borderId="0" xfId="0" applyFont="1"/>
    <xf numFmtId="0" fontId="8" fillId="0" borderId="26" xfId="0" applyFont="1" applyBorder="1" applyAlignment="1">
      <alignment horizontal="left"/>
    </xf>
    <xf numFmtId="167" fontId="8" fillId="0" borderId="27" xfId="0" applyNumberFormat="1" applyFont="1" applyBorder="1"/>
    <xf numFmtId="0" fontId="8" fillId="0" borderId="34" xfId="0" applyFont="1" applyBorder="1" applyAlignment="1">
      <alignment horizontal="left"/>
    </xf>
    <xf numFmtId="167" fontId="8" fillId="0" borderId="35" xfId="0" applyNumberFormat="1" applyFont="1" applyBorder="1"/>
    <xf numFmtId="0" fontId="30" fillId="0" borderId="0" xfId="0" applyFont="1"/>
    <xf numFmtId="0" fontId="30" fillId="0" borderId="21" xfId="0" applyFont="1" applyBorder="1"/>
    <xf numFmtId="0" fontId="30" fillId="0" borderId="2" xfId="0" applyFont="1" applyBorder="1"/>
    <xf numFmtId="0" fontId="25" fillId="0" borderId="28" xfId="0" applyFont="1" applyBorder="1" applyAlignment="1">
      <alignment horizontal="left"/>
    </xf>
    <xf numFmtId="167" fontId="25" fillId="0" borderId="29" xfId="0" applyNumberFormat="1" applyFont="1" applyBorder="1"/>
    <xf numFmtId="0" fontId="8" fillId="0" borderId="20" xfId="2" applyFont="1" applyBorder="1"/>
    <xf numFmtId="0" fontId="8" fillId="0" borderId="0" xfId="2" applyFont="1"/>
    <xf numFmtId="0" fontId="8" fillId="0" borderId="26" xfId="2" applyFont="1" applyBorder="1"/>
    <xf numFmtId="0" fontId="8" fillId="0" borderId="27" xfId="3" applyFont="1" applyBorder="1"/>
    <xf numFmtId="0" fontId="8" fillId="0" borderId="0" xfId="0" applyFont="1" applyAlignment="1">
      <alignment vertical="center"/>
    </xf>
    <xf numFmtId="0" fontId="8" fillId="0" borderId="6" xfId="2" applyFont="1" applyBorder="1"/>
    <xf numFmtId="0" fontId="8" fillId="0" borderId="36" xfId="2" applyFont="1" applyBorder="1"/>
    <xf numFmtId="0" fontId="8" fillId="0" borderId="37" xfId="3" applyFont="1" applyBorder="1"/>
    <xf numFmtId="0" fontId="8" fillId="0" borderId="20" xfId="2" applyFont="1" applyBorder="1" applyAlignment="1">
      <alignment horizontal="left" vertical="top"/>
    </xf>
    <xf numFmtId="0" fontId="8" fillId="0" borderId="0" xfId="2" applyFont="1" applyAlignment="1">
      <alignment horizontal="left" vertical="top"/>
    </xf>
    <xf numFmtId="0" fontId="8" fillId="0" borderId="27" xfId="2" applyFont="1" applyBorder="1" applyAlignment="1">
      <alignment horizontal="left" vertical="top"/>
    </xf>
    <xf numFmtId="0" fontId="8" fillId="0" borderId="21" xfId="2" applyFont="1" applyBorder="1" applyAlignment="1">
      <alignment horizontal="left" vertical="top"/>
    </xf>
    <xf numFmtId="0" fontId="8" fillId="0" borderId="2" xfId="2" applyFont="1" applyBorder="1" applyAlignment="1">
      <alignment horizontal="left" vertical="top"/>
    </xf>
    <xf numFmtId="0" fontId="8" fillId="0" borderId="29" xfId="2" applyFont="1" applyBorder="1" applyAlignment="1">
      <alignment horizontal="left" vertical="top"/>
    </xf>
    <xf numFmtId="164" fontId="12" fillId="0" borderId="0" xfId="0" applyNumberFormat="1" applyFont="1"/>
    <xf numFmtId="0" fontId="31" fillId="0" borderId="0" xfId="0" applyFont="1"/>
    <xf numFmtId="49" fontId="20" fillId="0" borderId="0" xfId="0" applyNumberFormat="1" applyFont="1" applyAlignment="1">
      <alignment horizontal="left" indent="1"/>
    </xf>
    <xf numFmtId="169" fontId="20" fillId="0" borderId="0" xfId="0" applyNumberFormat="1" applyFont="1"/>
    <xf numFmtId="0" fontId="32" fillId="0" borderId="0" xfId="0" applyFont="1"/>
    <xf numFmtId="49" fontId="19" fillId="0" borderId="0" xfId="0" applyNumberFormat="1" applyFont="1" applyAlignment="1">
      <alignment horizontal="left" indent="2"/>
    </xf>
    <xf numFmtId="169" fontId="19" fillId="0" borderId="0" xfId="0" applyNumberFormat="1" applyFont="1"/>
    <xf numFmtId="0" fontId="33" fillId="0" borderId="0" xfId="0" applyFont="1" applyAlignment="1">
      <alignment horizontal="left"/>
    </xf>
    <xf numFmtId="0" fontId="34" fillId="0" borderId="0" xfId="0" applyFont="1"/>
    <xf numFmtId="0" fontId="35" fillId="0" borderId="4" xfId="0" applyFont="1" applyBorder="1" applyAlignment="1">
      <alignment horizontal="left"/>
    </xf>
    <xf numFmtId="167" fontId="35" fillId="0" borderId="4" xfId="0" applyNumberFormat="1" applyFont="1" applyBorder="1"/>
    <xf numFmtId="167" fontId="34" fillId="0" borderId="4" xfId="0" applyNumberFormat="1" applyFont="1" applyBorder="1"/>
    <xf numFmtId="0" fontId="34" fillId="0" borderId="4" xfId="0" applyFont="1" applyBorder="1"/>
    <xf numFmtId="0" fontId="35" fillId="0" borderId="0" xfId="0" applyFont="1" applyAlignment="1">
      <alignment horizontal="left"/>
    </xf>
    <xf numFmtId="167" fontId="35" fillId="0" borderId="0" xfId="0" applyNumberFormat="1" applyFont="1"/>
    <xf numFmtId="0" fontId="36" fillId="0" borderId="0" xfId="0" applyFont="1" applyAlignment="1">
      <alignment horizontal="left" indent="1"/>
    </xf>
    <xf numFmtId="167" fontId="36" fillId="0" borderId="0" xfId="0" applyNumberFormat="1" applyFont="1"/>
    <xf numFmtId="0" fontId="37" fillId="0" borderId="38" xfId="0" applyFont="1" applyBorder="1" applyAlignment="1">
      <alignment horizontal="center"/>
    </xf>
    <xf numFmtId="49" fontId="14" fillId="0" borderId="0" xfId="0" applyNumberFormat="1" applyFont="1" applyAlignment="1">
      <alignment horizontal="right" vertical="top"/>
    </xf>
    <xf numFmtId="0" fontId="25" fillId="0" borderId="38" xfId="0" applyFont="1" applyBorder="1" applyAlignment="1">
      <alignment horizontal="left" vertical="top" wrapText="1"/>
    </xf>
    <xf numFmtId="0" fontId="25" fillId="0" borderId="35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38" fillId="0" borderId="39" xfId="1" applyNumberFormat="1" applyFont="1" applyBorder="1" applyAlignment="1">
      <alignment horizontal="center"/>
    </xf>
    <xf numFmtId="0" fontId="38" fillId="0" borderId="40" xfId="1" applyNumberFormat="1" applyFont="1" applyBorder="1" applyAlignment="1">
      <alignment horizontal="center"/>
    </xf>
    <xf numFmtId="0" fontId="38" fillId="0" borderId="41" xfId="1" applyNumberFormat="1" applyFont="1" applyBorder="1" applyAlignment="1">
      <alignment horizontal="center"/>
    </xf>
    <xf numFmtId="0" fontId="39" fillId="0" borderId="39" xfId="0" applyFont="1" applyBorder="1" applyAlignment="1">
      <alignment horizontal="center"/>
    </xf>
    <xf numFmtId="0" fontId="39" fillId="0" borderId="40" xfId="0" applyFont="1" applyBorder="1" applyAlignment="1">
      <alignment horizontal="center"/>
    </xf>
    <xf numFmtId="0" fontId="39" fillId="0" borderId="41" xfId="0" applyFont="1" applyBorder="1" applyAlignment="1">
      <alignment horizontal="center"/>
    </xf>
    <xf numFmtId="0" fontId="14" fillId="0" borderId="42" xfId="0" applyFont="1" applyBorder="1" applyAlignment="1">
      <alignment horizontal="left" vertical="top"/>
    </xf>
  </cellXfs>
  <cellStyles count="4">
    <cellStyle name="Název" xfId="1" builtinId="15"/>
    <cellStyle name="Normální" xfId="0" builtinId="0"/>
    <cellStyle name="Normální 2" xfId="2" xr:uid="{00000000-0005-0000-0000-000002000000}"/>
    <cellStyle name="Normální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2"/>
  <sheetViews>
    <sheetView showGridLines="0" tabSelected="1" view="pageBreakPreview" topLeftCell="B1" zoomScaleNormal="100" zoomScaleSheetLayoutView="100" workbookViewId="0">
      <selection activeCell="C3" sqref="C3:E3"/>
    </sheetView>
  </sheetViews>
  <sheetFormatPr defaultColWidth="9.140625" defaultRowHeight="12.75" x14ac:dyDescent="0.2"/>
  <cols>
    <col min="1" max="1" width="9.140625" style="2" hidden="1" customWidth="1"/>
    <col min="2" max="5" width="32.85546875" style="2" customWidth="1"/>
    <col min="6" max="7" width="9.140625" style="2"/>
    <col min="8" max="8" width="18" style="2" customWidth="1"/>
    <col min="9" max="9" width="27.42578125" style="2" bestFit="1" customWidth="1"/>
    <col min="10" max="10" width="20" style="2" customWidth="1"/>
    <col min="11" max="16384" width="9.140625" style="2"/>
  </cols>
  <sheetData>
    <row r="1" spans="1:6" s="4" customFormat="1" ht="24" thickBot="1" x14ac:dyDescent="0.4">
      <c r="A1" s="86"/>
      <c r="B1" s="182" t="s">
        <v>125</v>
      </c>
      <c r="C1" s="183"/>
      <c r="D1" s="183"/>
      <c r="E1" s="184"/>
      <c r="F1" s="5"/>
    </row>
    <row r="2" spans="1:6" ht="12" customHeight="1" x14ac:dyDescent="0.2">
      <c r="A2" s="15">
        <f t="array" ref="A2">INDEX(__SAZBA__,MATCH(0,COUNTIF($A$1:A1,__SAZBA__),0))</f>
        <v>0</v>
      </c>
      <c r="B2" s="87" t="s">
        <v>115</v>
      </c>
      <c r="C2" s="88" t="s">
        <v>34</v>
      </c>
      <c r="D2" s="88"/>
      <c r="E2" s="89"/>
    </row>
    <row r="3" spans="1:6" ht="18.75" x14ac:dyDescent="0.2">
      <c r="A3" s="15">
        <f t="array" ref="A3">INDEX(__SAZBA__,MATCH(0,COUNTIF($A$1:A2,__SAZBA__),0))</f>
        <v>21</v>
      </c>
      <c r="B3" s="90" t="s">
        <v>27</v>
      </c>
      <c r="C3" s="177" t="s">
        <v>159</v>
      </c>
      <c r="D3" s="177"/>
      <c r="E3" s="178"/>
    </row>
    <row r="4" spans="1:6" ht="24.75" customHeight="1" x14ac:dyDescent="0.2">
      <c r="A4" s="15" t="str">
        <f t="array" ref="A4">INDEX(__SAZBA__,MATCH(0,COUNTIF($A$1:A3,__SAZBA__),0))</f>
        <v>_</v>
      </c>
      <c r="B4" s="91" t="s">
        <v>99</v>
      </c>
      <c r="C4" s="179"/>
      <c r="D4" s="180"/>
      <c r="E4" s="181"/>
    </row>
    <row r="5" spans="1:6" x14ac:dyDescent="0.2">
      <c r="A5" s="15"/>
      <c r="B5" s="91" t="s">
        <v>50</v>
      </c>
      <c r="C5" s="92" t="s">
        <v>33</v>
      </c>
      <c r="D5" s="93"/>
      <c r="E5" s="94"/>
    </row>
    <row r="6" spans="1:6" x14ac:dyDescent="0.2">
      <c r="A6" s="15"/>
      <c r="B6" s="91" t="s">
        <v>118</v>
      </c>
      <c r="C6" s="92"/>
      <c r="D6" s="93"/>
      <c r="E6" s="94"/>
    </row>
    <row r="7" spans="1:6" x14ac:dyDescent="0.2">
      <c r="A7" s="15"/>
      <c r="B7" s="91" t="s">
        <v>25</v>
      </c>
      <c r="C7" s="95"/>
      <c r="D7" s="96" t="s">
        <v>92</v>
      </c>
      <c r="E7" s="97"/>
    </row>
    <row r="8" spans="1:6" ht="12.75" customHeight="1" thickBot="1" x14ac:dyDescent="0.25">
      <c r="A8" s="15"/>
      <c r="B8" s="98" t="s">
        <v>15</v>
      </c>
      <c r="C8" s="99">
        <v>2020</v>
      </c>
      <c r="D8" s="100" t="s">
        <v>120</v>
      </c>
      <c r="E8" s="101"/>
    </row>
    <row r="9" spans="1:6" ht="10.5" customHeight="1" x14ac:dyDescent="0.2">
      <c r="A9" s="15"/>
      <c r="B9" s="102" t="s">
        <v>43</v>
      </c>
      <c r="C9" s="103" t="s">
        <v>20</v>
      </c>
      <c r="D9" s="104" t="s">
        <v>96</v>
      </c>
      <c r="E9" s="105" t="s">
        <v>32</v>
      </c>
    </row>
    <row r="10" spans="1:6" ht="7.5" customHeight="1" thickBot="1" x14ac:dyDescent="0.25">
      <c r="A10" s="15"/>
      <c r="B10" s="107"/>
      <c r="C10" s="108"/>
      <c r="D10" s="109"/>
      <c r="E10" s="110"/>
    </row>
    <row r="11" spans="1:6" ht="10.5" customHeight="1" x14ac:dyDescent="0.2">
      <c r="A11" s="15"/>
      <c r="B11" s="111" t="s">
        <v>97</v>
      </c>
      <c r="C11" s="112" t="s">
        <v>19</v>
      </c>
      <c r="D11" s="113"/>
      <c r="E11" s="114"/>
    </row>
    <row r="12" spans="1:6" ht="12.75" customHeight="1" x14ac:dyDescent="0.2">
      <c r="A12" s="15"/>
      <c r="B12" s="106" t="s">
        <v>102</v>
      </c>
      <c r="C12" s="115"/>
      <c r="D12" s="116"/>
      <c r="E12" s="117"/>
    </row>
    <row r="13" spans="1:6" ht="7.5" customHeight="1" thickBot="1" x14ac:dyDescent="0.25">
      <c r="A13" s="15"/>
      <c r="B13" s="118"/>
      <c r="C13" s="119"/>
      <c r="D13" s="109"/>
      <c r="E13" s="120"/>
    </row>
    <row r="14" spans="1:6" ht="19.5" thickBot="1" x14ac:dyDescent="0.35">
      <c r="A14" s="15"/>
      <c r="B14" s="185" t="s">
        <v>88</v>
      </c>
      <c r="C14" s="186"/>
      <c r="D14" s="186"/>
      <c r="E14" s="187"/>
    </row>
    <row r="15" spans="1:6" x14ac:dyDescent="0.2">
      <c r="A15" s="15"/>
      <c r="B15" s="121" t="s">
        <v>111</v>
      </c>
      <c r="C15" s="103" t="s">
        <v>91</v>
      </c>
      <c r="D15" s="104" t="s">
        <v>116</v>
      </c>
      <c r="E15" s="105" t="s">
        <v>103</v>
      </c>
    </row>
    <row r="16" spans="1:6" x14ac:dyDescent="0.2">
      <c r="A16" s="15"/>
      <c r="B16" s="122" t="s">
        <v>22</v>
      </c>
      <c r="C16" s="123" t="s">
        <v>90</v>
      </c>
      <c r="D16" s="124"/>
      <c r="E16" s="125"/>
    </row>
    <row r="17" spans="1:8" ht="6.75" customHeight="1" thickBot="1" x14ac:dyDescent="0.25">
      <c r="A17" s="15"/>
      <c r="B17" s="126"/>
      <c r="C17" s="127"/>
      <c r="D17" s="128"/>
      <c r="E17" s="110"/>
    </row>
    <row r="18" spans="1:8" ht="15" x14ac:dyDescent="0.25">
      <c r="A18" s="15"/>
      <c r="B18" s="118"/>
      <c r="C18" s="129"/>
      <c r="D18" s="130" t="s">
        <v>100</v>
      </c>
      <c r="E18" s="131">
        <f>SUBTOTAL(9,__CENA__)</f>
        <v>0</v>
      </c>
    </row>
    <row r="19" spans="1:8" ht="15" x14ac:dyDescent="0.25">
      <c r="A19" s="15"/>
      <c r="B19" s="118"/>
      <c r="C19" s="129"/>
      <c r="D19" s="132" t="s">
        <v>13</v>
      </c>
      <c r="E19" s="133">
        <f>SUBTOTAL(9,E20:E21)</f>
        <v>0</v>
      </c>
    </row>
    <row r="20" spans="1:8" ht="14.25" x14ac:dyDescent="0.2">
      <c r="A20" s="134">
        <f>IF(ISNUMBER(A3),SUMIF(__SAZBA__,A3,__CENA__),0)</f>
        <v>0</v>
      </c>
      <c r="B20" s="118"/>
      <c r="C20" s="129"/>
      <c r="D20" s="135" t="str">
        <f>IF(A20=0,"","DPH " &amp; A3 &amp; " % ze základny: " &amp; TEXT(A20,"# ##0"))</f>
        <v/>
      </c>
      <c r="E20" s="136" t="str">
        <f>IF(A20=0,"",A20*A3/100)</f>
        <v/>
      </c>
      <c r="H20" s="1"/>
    </row>
    <row r="21" spans="1:8" ht="14.25" x14ac:dyDescent="0.2">
      <c r="A21" s="134">
        <f>IF(ISNUMBER(A4),SUMIF(__SAZBA__,A4,__CENA__),0)</f>
        <v>0</v>
      </c>
      <c r="B21" s="118"/>
      <c r="C21" s="15"/>
      <c r="D21" s="137" t="str">
        <f>IF(A21=0,"","DPH " &amp; A4 &amp; " % ze základny: " &amp; TEXT(A21,"# ##0"))</f>
        <v/>
      </c>
      <c r="E21" s="138" t="str">
        <f>IF(A21=0,"",A21*A4/100)</f>
        <v/>
      </c>
      <c r="H21" s="1"/>
    </row>
    <row r="22" spans="1:8" s="6" customFormat="1" ht="19.5" thickBot="1" x14ac:dyDescent="0.35">
      <c r="A22" s="139"/>
      <c r="B22" s="140"/>
      <c r="C22" s="141"/>
      <c r="D22" s="142" t="s">
        <v>124</v>
      </c>
      <c r="E22" s="143">
        <f>SUM(E18:E19)</f>
        <v>0</v>
      </c>
    </row>
    <row r="23" spans="1:8" ht="14.25" x14ac:dyDescent="0.2">
      <c r="A23" s="15"/>
      <c r="B23" s="144" t="s">
        <v>94</v>
      </c>
      <c r="C23" s="145"/>
      <c r="D23" s="146" t="s">
        <v>93</v>
      </c>
      <c r="E23" s="147"/>
      <c r="H23" s="1"/>
    </row>
    <row r="24" spans="1:8" x14ac:dyDescent="0.2">
      <c r="A24" s="15"/>
      <c r="B24" s="144" t="s">
        <v>30</v>
      </c>
      <c r="C24" s="148" t="str">
        <f>IF(ISNA(VLOOKUP("Zhotovitel",B10:E10,3,FALSE)),"",VLOOKUP("Zhotovitel",B10:E10,3,FALSE))</f>
        <v/>
      </c>
      <c r="D24" s="146" t="s">
        <v>30</v>
      </c>
      <c r="E24" s="147" t="str">
        <f>IF(ISNA(VLOOKUP("Objednatel",B10:E10,3,FALSE)),"",VLOOKUP("Objednatel",B10:E10,3,FALSE))</f>
        <v/>
      </c>
    </row>
    <row r="25" spans="1:8" x14ac:dyDescent="0.2">
      <c r="A25" s="15"/>
      <c r="B25" s="144" t="s">
        <v>28</v>
      </c>
      <c r="C25" s="145"/>
      <c r="D25" s="146" t="s">
        <v>28</v>
      </c>
      <c r="E25" s="147"/>
    </row>
    <row r="26" spans="1:8" x14ac:dyDescent="0.2">
      <c r="A26" s="15"/>
      <c r="B26" s="144" t="s">
        <v>31</v>
      </c>
      <c r="C26" s="145"/>
      <c r="D26" s="146" t="s">
        <v>38</v>
      </c>
      <c r="E26" s="147"/>
    </row>
    <row r="27" spans="1:8" x14ac:dyDescent="0.2">
      <c r="A27" s="15"/>
      <c r="B27" s="149"/>
      <c r="C27" s="145"/>
      <c r="D27" s="146"/>
      <c r="E27" s="147"/>
    </row>
    <row r="28" spans="1:8" x14ac:dyDescent="0.2">
      <c r="A28" s="15"/>
      <c r="B28" s="144" t="s">
        <v>48</v>
      </c>
      <c r="C28" s="150"/>
      <c r="D28" s="150"/>
      <c r="E28" s="151"/>
    </row>
    <row r="29" spans="1:8" x14ac:dyDescent="0.2">
      <c r="A29" s="15"/>
      <c r="B29" s="152"/>
      <c r="C29" s="153"/>
      <c r="D29" s="153"/>
      <c r="E29" s="154"/>
    </row>
    <row r="30" spans="1:8" x14ac:dyDescent="0.2">
      <c r="A30" s="15"/>
      <c r="B30" s="152"/>
      <c r="C30" s="153"/>
      <c r="D30" s="153"/>
      <c r="E30" s="154"/>
    </row>
    <row r="31" spans="1:8" x14ac:dyDescent="0.2">
      <c r="A31" s="15"/>
      <c r="B31" s="152"/>
      <c r="C31" s="153"/>
      <c r="D31" s="153"/>
      <c r="E31" s="154"/>
    </row>
    <row r="32" spans="1:8" ht="13.5" thickBot="1" x14ac:dyDescent="0.25">
      <c r="A32" s="15"/>
      <c r="B32" s="155"/>
      <c r="C32" s="156"/>
      <c r="D32" s="156"/>
      <c r="E32" s="157"/>
    </row>
  </sheetData>
  <sheetProtection algorithmName="SHA-512" hashValue="72VwDkWvmJb9mGBgVYKc6qeYd9yuaHm6dqmGbzTZtxTuD/mgs6FnjBUqs1KHh5rtbaCHO3zpkqAf5BLtqkxoVA==" saltValue="8bSlLBaDvIM6rUZSBS4BAg==" spinCount="100000" sheet="1" objects="1" scenarios="1"/>
  <mergeCells count="4">
    <mergeCell ref="C3:E3"/>
    <mergeCell ref="C4:E4"/>
    <mergeCell ref="B1:E1"/>
    <mergeCell ref="B14:E14"/>
  </mergeCells>
  <phoneticPr fontId="0" type="noConversion"/>
  <pageMargins left="0.78740157480314965" right="0.78740157480314965" top="0.78740157480314965" bottom="0.78740157480314965" header="0.39370078740157483" footer="0.3937007874015748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  <pageSetUpPr fitToPage="1"/>
  </sheetPr>
  <dimension ref="A1:G18"/>
  <sheetViews>
    <sheetView workbookViewId="0">
      <pane ySplit="3" topLeftCell="A4" activePane="bottomLeft" state="frozen"/>
      <selection pane="bottomLeft" activeCell="B23" sqref="B23"/>
    </sheetView>
  </sheetViews>
  <sheetFormatPr defaultColWidth="9.140625" defaultRowHeight="12.75" outlineLevelRow="1" x14ac:dyDescent="0.2"/>
  <cols>
    <col min="1" max="1" width="12.42578125" style="15" hidden="1" customWidth="1"/>
    <col min="2" max="2" width="80.7109375" style="15" customWidth="1"/>
    <col min="3" max="3" width="15.7109375" style="15" customWidth="1"/>
    <col min="4" max="4" width="15.7109375" style="15" hidden="1" customWidth="1"/>
    <col min="5" max="6" width="15.7109375" style="15" customWidth="1"/>
    <col min="7" max="7" width="11.7109375" style="15" customWidth="1"/>
    <col min="8" max="16384" width="9.140625" style="15"/>
  </cols>
  <sheetData>
    <row r="1" spans="1:7" ht="15.75" customHeight="1" x14ac:dyDescent="0.25">
      <c r="A1" s="158"/>
      <c r="B1" s="15" t="s">
        <v>39</v>
      </c>
      <c r="C1" s="16"/>
      <c r="D1" s="19"/>
      <c r="E1" s="18"/>
      <c r="F1" s="16"/>
    </row>
    <row r="2" spans="1:7" ht="14.25" customHeight="1" x14ac:dyDescent="0.25">
      <c r="A2" s="15">
        <f t="array" ref="A2">INDEX(__SAZBA__,MATCH(0,COUNTIF($A$1:A1,__SAZBA__),0))</f>
        <v>0</v>
      </c>
      <c r="B2" s="21" t="str">
        <f>'Kryci list'!C3</f>
        <v>Obec Petrohrad - oprava fasády "Kaple všech svatých"</v>
      </c>
      <c r="C2" s="16"/>
      <c r="D2" s="19"/>
      <c r="E2" s="18"/>
      <c r="F2" s="16"/>
      <c r="G2" s="21"/>
    </row>
    <row r="3" spans="1:7" s="83" customFormat="1" ht="13.5" thickBot="1" x14ac:dyDescent="0.25">
      <c r="A3" s="83">
        <f t="array" ref="A3">INDEX(__SAZBA__,MATCH(0,COUNTIF($A$1:A2,__SAZBA__),0))</f>
        <v>21</v>
      </c>
      <c r="B3" s="84" t="s">
        <v>21</v>
      </c>
      <c r="C3" s="84" t="s">
        <v>17</v>
      </c>
      <c r="D3" s="84" t="s">
        <v>37</v>
      </c>
      <c r="E3" s="84" t="s">
        <v>13</v>
      </c>
      <c r="F3" s="84" t="s">
        <v>46</v>
      </c>
      <c r="G3" s="84" t="s">
        <v>117</v>
      </c>
    </row>
    <row r="4" spans="1:7" x14ac:dyDescent="0.2">
      <c r="A4" s="15" t="str">
        <f t="array" ref="A4">INDEX(__SAZBA__,MATCH(0,COUNTIF($A$1:A3,__SAZBA__),0))</f>
        <v>_</v>
      </c>
      <c r="B4" s="24"/>
      <c r="C4" s="22"/>
      <c r="D4" s="22"/>
      <c r="E4" s="22"/>
      <c r="F4" s="22"/>
      <c r="G4" s="24"/>
    </row>
    <row r="5" spans="1:7" s="159" customFormat="1" ht="15.75" customHeight="1" x14ac:dyDescent="0.2">
      <c r="B5" s="160" t="str">
        <f>IF(Zakazka!$I$5=0,"",Zakazka!$I$5)</f>
        <v>SO_01: OPRAVA FASÁDY</v>
      </c>
      <c r="C5" s="80" t="str">
        <f>IF(Zakazka!$O$5=0,"",Zakazka!$O$5)</f>
        <v/>
      </c>
      <c r="D5" s="161">
        <f>IF(Zakazka!$Q$5=0,"",Zakazka!$Q$5)</f>
        <v>3.2644553379999994</v>
      </c>
      <c r="E5" s="80" t="str">
        <f>IF(Zakazka!$U$5=0,"",Zakazka!$U$5)</f>
        <v/>
      </c>
      <c r="F5" s="80" t="str">
        <f>IF(Zakazka!$V$5=0,"",Zakazka!$V$5)</f>
        <v/>
      </c>
      <c r="G5" s="80">
        <f>IF(Zakazka!$Y$5=0,"",Zakazka!$Y$5)</f>
        <v>40</v>
      </c>
    </row>
    <row r="6" spans="1:7" s="162" customFormat="1" ht="15" customHeight="1" outlineLevel="1" x14ac:dyDescent="0.2">
      <c r="B6" s="163" t="str">
        <f>IF(Zakazka!$I$6=0,"",Zakazka!$I$6)</f>
        <v>0062: Úprava povrchů vnější</v>
      </c>
      <c r="C6" s="71" t="str">
        <f>IF(Zakazka!$O$6=0,"",Zakazka!$O$6)</f>
        <v/>
      </c>
      <c r="D6" s="164">
        <f>IF(Zakazka!$Q$6=0,"",Zakazka!$Q$6)</f>
        <v>2.0613280779999998</v>
      </c>
      <c r="E6" s="71" t="str">
        <f>IF(Zakazka!$U$6=0,"",Zakazka!$U$6)</f>
        <v/>
      </c>
      <c r="F6" s="71" t="str">
        <f>IF(Zakazka!$V$6=0,"",Zakazka!$V$6)</f>
        <v/>
      </c>
      <c r="G6" s="71">
        <f>IF(Zakazka!$Y$6=0,"",Zakazka!$Y$6)</f>
        <v>6</v>
      </c>
    </row>
    <row r="7" spans="1:7" s="162" customFormat="1" ht="15" customHeight="1" outlineLevel="1" x14ac:dyDescent="0.2">
      <c r="B7" s="163" t="str">
        <f>IF(Zakazka!$I$34=0,"",Zakazka!$I$34)</f>
        <v>0094: Lešení, systémové bednění a stavební výtahy</v>
      </c>
      <c r="C7" s="71" t="str">
        <f>IF(Zakazka!$O$34=0,"",Zakazka!$O$34)</f>
        <v/>
      </c>
      <c r="D7" s="164" t="str">
        <f>IF(Zakazka!$Q$34=0,"",Zakazka!$Q$34)</f>
        <v/>
      </c>
      <c r="E7" s="71" t="str">
        <f>IF(Zakazka!$U$34=0,"",Zakazka!$U$34)</f>
        <v/>
      </c>
      <c r="F7" s="71" t="str">
        <f>IF(Zakazka!$V$34=0,"",Zakazka!$V$34)</f>
        <v/>
      </c>
      <c r="G7" s="71">
        <f>IF(Zakazka!$Y$34=0,"",Zakazka!$Y$34)</f>
        <v>6</v>
      </c>
    </row>
    <row r="8" spans="1:7" s="162" customFormat="1" ht="15" customHeight="1" outlineLevel="1" x14ac:dyDescent="0.2">
      <c r="B8" s="163" t="str">
        <f>IF(Zakazka!$I$56=0,"",Zakazka!$I$56)</f>
        <v>0096: Bourání konstrukcí</v>
      </c>
      <c r="C8" s="71" t="str">
        <f>IF(Zakazka!$O$56=0,"",Zakazka!$O$56)</f>
        <v/>
      </c>
      <c r="D8" s="164" t="str">
        <f>IF(Zakazka!$Q$56=0,"",Zakazka!$Q$56)</f>
        <v/>
      </c>
      <c r="E8" s="71" t="str">
        <f>IF(Zakazka!$U$56=0,"",Zakazka!$U$56)</f>
        <v/>
      </c>
      <c r="F8" s="71" t="str">
        <f>IF(Zakazka!$V$56=0,"",Zakazka!$V$56)</f>
        <v/>
      </c>
      <c r="G8" s="71">
        <f>IF(Zakazka!$Y$56=0,"",Zakazka!$Y$56)</f>
        <v>1</v>
      </c>
    </row>
    <row r="9" spans="1:7" s="162" customFormat="1" ht="15" customHeight="1" outlineLevel="1" x14ac:dyDescent="0.2">
      <c r="B9" s="163" t="str">
        <f>IF(Zakazka!$I$62=0,"",Zakazka!$I$62)</f>
        <v>099.: Přesun hmot HSV</v>
      </c>
      <c r="C9" s="71" t="str">
        <f>IF(Zakazka!$O$62=0,"",Zakazka!$O$62)</f>
        <v/>
      </c>
      <c r="D9" s="164" t="str">
        <f>IF(Zakazka!$Q$62=0,"",Zakazka!$Q$62)</f>
        <v/>
      </c>
      <c r="E9" s="71" t="str">
        <f>IF(Zakazka!$U$62=0,"",Zakazka!$U$62)</f>
        <v/>
      </c>
      <c r="F9" s="71" t="str">
        <f>IF(Zakazka!$V$62=0,"",Zakazka!$V$62)</f>
        <v/>
      </c>
      <c r="G9" s="71">
        <f>IF(Zakazka!$Y$62=0,"",Zakazka!$Y$62)</f>
        <v>7</v>
      </c>
    </row>
    <row r="10" spans="1:7" s="162" customFormat="1" ht="15" customHeight="1" outlineLevel="1" x14ac:dyDescent="0.2">
      <c r="B10" s="163" t="str">
        <f>IF(Zakazka!$I$87=0,"",Zakazka!$I$87)</f>
        <v>764.: Konstrukce klempířské</v>
      </c>
      <c r="C10" s="71" t="str">
        <f>IF(Zakazka!$O$87=0,"",Zakazka!$O$87)</f>
        <v/>
      </c>
      <c r="D10" s="164">
        <f>IF(Zakazka!$Q$87=0,"",Zakazka!$Q$87)</f>
        <v>3.015E-2</v>
      </c>
      <c r="E10" s="71" t="str">
        <f>IF(Zakazka!$U$87=0,"",Zakazka!$U$87)</f>
        <v/>
      </c>
      <c r="F10" s="71" t="str">
        <f>IF(Zakazka!$V$87=0,"",Zakazka!$V$87)</f>
        <v/>
      </c>
      <c r="G10" s="71">
        <f>IF(Zakazka!$Y$87=0,"",Zakazka!$Y$87)</f>
        <v>2</v>
      </c>
    </row>
    <row r="11" spans="1:7" s="162" customFormat="1" ht="15" customHeight="1" outlineLevel="1" x14ac:dyDescent="0.2">
      <c r="B11" s="163" t="str">
        <f>IF(Zakazka!$I$96=0,"",Zakazka!$I$96)</f>
        <v>783.: Nátěry</v>
      </c>
      <c r="C11" s="71" t="str">
        <f>IF(Zakazka!$O$96=0,"",Zakazka!$O$96)</f>
        <v/>
      </c>
      <c r="D11" s="164">
        <f>IF(Zakazka!$Q$96=0,"",Zakazka!$Q$96)</f>
        <v>1.1729772600000001</v>
      </c>
      <c r="E11" s="71" t="str">
        <f>IF(Zakazka!$U$96=0,"",Zakazka!$U$96)</f>
        <v/>
      </c>
      <c r="F11" s="71" t="str">
        <f>IF(Zakazka!$V$96=0,"",Zakazka!$V$96)</f>
        <v/>
      </c>
      <c r="G11" s="71">
        <f>IF(Zakazka!$Y$96=0,"",Zakazka!$Y$96)</f>
        <v>14</v>
      </c>
    </row>
    <row r="12" spans="1:7" s="162" customFormat="1" ht="15" customHeight="1" outlineLevel="1" x14ac:dyDescent="0.2">
      <c r="B12" s="163" t="str">
        <f>IF(Zakazka!$I$154=0,"",Zakazka!$I$154)</f>
        <v>VRN.: Vedlejší rozpočtové náklady</v>
      </c>
      <c r="C12" s="71" t="str">
        <f>IF(Zakazka!$O$154=0,"",Zakazka!$O$154)</f>
        <v/>
      </c>
      <c r="D12" s="164" t="str">
        <f>IF(Zakazka!$Q$154=0,"",Zakazka!$Q$154)</f>
        <v/>
      </c>
      <c r="E12" s="71" t="str">
        <f>IF(Zakazka!$U$154=0,"",Zakazka!$U$154)</f>
        <v/>
      </c>
      <c r="F12" s="71" t="str">
        <f>IF(Zakazka!$V$154=0,"",Zakazka!$V$154)</f>
        <v/>
      </c>
      <c r="G12" s="71">
        <f>IF(Zakazka!$Y$154=0,"",Zakazka!$Y$154)</f>
        <v>4</v>
      </c>
    </row>
    <row r="13" spans="1:7" ht="13.5" outlineLevel="1" thickBot="1" x14ac:dyDescent="0.25">
      <c r="B13" s="165"/>
      <c r="G13" s="165"/>
    </row>
    <row r="14" spans="1:7" s="166" customFormat="1" ht="15" x14ac:dyDescent="0.25">
      <c r="A14" s="166">
        <f>SUM(A16:A17)</f>
        <v>0</v>
      </c>
      <c r="B14" s="167" t="s">
        <v>100</v>
      </c>
      <c r="C14" s="168">
        <f>SUBTOTAL(9,C5:C13)/2</f>
        <v>0</v>
      </c>
      <c r="D14" s="169"/>
      <c r="E14" s="170"/>
      <c r="F14" s="170"/>
      <c r="G14" s="167"/>
    </row>
    <row r="15" spans="1:7" s="166" customFormat="1" ht="15" x14ac:dyDescent="0.25">
      <c r="B15" s="171" t="s">
        <v>13</v>
      </c>
      <c r="C15" s="172">
        <f>SUBTOTAL(9,C16:C17)</f>
        <v>0</v>
      </c>
      <c r="G15" s="171"/>
    </row>
    <row r="16" spans="1:7" s="134" customFormat="1" x14ac:dyDescent="0.2">
      <c r="A16" s="134">
        <f>IF(ISNUMBER(A3),SUMIF(__SAZBA__,A3,__CENA__),0)</f>
        <v>0</v>
      </c>
      <c r="B16" s="173" t="str">
        <f>IF(A16=0,"","DPH " &amp; A3 &amp; " % ze základny: " &amp; TEXT(A16,"# ##0"))</f>
        <v/>
      </c>
      <c r="C16" s="174" t="str">
        <f>IF(A16=0,"",A16*A3/100)</f>
        <v/>
      </c>
      <c r="G16" s="173"/>
    </row>
    <row r="17" spans="1:7" s="134" customFormat="1" ht="13.5" thickBot="1" x14ac:dyDescent="0.25">
      <c r="A17" s="134">
        <f>IF(ISNUMBER(A4),SUMIF(__SAZBA__,A4,__CENA__),0)</f>
        <v>0</v>
      </c>
      <c r="B17" s="173" t="str">
        <f>IF(A17=0,"","DPH " &amp; A4 &amp; " % ze základny: " &amp; TEXT(A17,"# ##0"))</f>
        <v/>
      </c>
      <c r="C17" s="174" t="str">
        <f>IF(A17=0,"",A17*A4/100)</f>
        <v/>
      </c>
      <c r="G17" s="173"/>
    </row>
    <row r="18" spans="1:7" s="166" customFormat="1" ht="15" x14ac:dyDescent="0.25">
      <c r="B18" s="167" t="s">
        <v>124</v>
      </c>
      <c r="C18" s="168">
        <f>SUM(C14:C15)</f>
        <v>0</v>
      </c>
      <c r="D18" s="167"/>
      <c r="E18" s="170"/>
      <c r="F18" s="170"/>
      <c r="G18" s="167"/>
    </row>
  </sheetData>
  <sheetProtection algorithmName="SHA-512" hashValue="b+gUeGgvJ5RHeYnx2lTgxBwK9uzzuArASzp263SuXL7HkCmo8yrDKcURO99extuLjdDHj2hdxY5ybNC/iMN32Q==" saltValue="xpQ3TyB5CypVSLOO23CUMg==" spinCount="100000" sheet="1" objects="1" scenarios="1"/>
  <phoneticPr fontId="0" type="noConversion"/>
  <pageMargins left="0.78740157480314965" right="0.78740157480314965" top="0.78740157480314965" bottom="0.78740157480314965" header="0.39370078740157483" footer="0.39370078740157483"/>
  <pageSetup paperSize="9" fitToHeight="0" orientation="landscape" horizontalDpi="300" verticalDpi="300" r:id="rId1"/>
  <headerFooter>
    <oddFooter>&amp;L&amp;8www.euroCALC.cz&amp;C&amp;8&amp;P z &amp;N&amp;R&amp;8&amp;D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  <pageSetUpPr fitToPage="1"/>
  </sheetPr>
  <dimension ref="A1:Y171"/>
  <sheetViews>
    <sheetView showGridLines="0" view="pageBreakPreview" topLeftCell="F138" zoomScale="115" zoomScaleNormal="115" zoomScaleSheetLayoutView="115" workbookViewId="0">
      <selection activeCell="N166" sqref="N166"/>
    </sheetView>
  </sheetViews>
  <sheetFormatPr defaultColWidth="9.140625" defaultRowHeight="12.75" outlineLevelRow="3" x14ac:dyDescent="0.2"/>
  <cols>
    <col min="1" max="5" width="9.140625" style="15" hidden="1" customWidth="1"/>
    <col min="6" max="6" width="5.42578125" style="57" customWidth="1"/>
    <col min="7" max="7" width="4.28515625" style="58" customWidth="1"/>
    <col min="8" max="8" width="14.28515625" style="59" customWidth="1"/>
    <col min="9" max="9" width="72.5703125" style="60" customWidth="1"/>
    <col min="10" max="10" width="4.28515625" style="58" customWidth="1"/>
    <col min="11" max="11" width="13.7109375" style="61" hidden="1" customWidth="1"/>
    <col min="12" max="12" width="6.85546875" style="62" hidden="1" customWidth="1"/>
    <col min="13" max="13" width="14.42578125" style="61" customWidth="1"/>
    <col min="14" max="14" width="12.42578125" style="62" customWidth="1"/>
    <col min="15" max="15" width="15.7109375" style="63" customWidth="1"/>
    <col min="16" max="16" width="11.42578125" style="64" hidden="1" customWidth="1"/>
    <col min="17" max="17" width="14.28515625" style="62" hidden="1" customWidth="1"/>
    <col min="18" max="18" width="11.42578125" style="62" hidden="1" customWidth="1"/>
    <col min="19" max="19" width="14.28515625" style="62" hidden="1" customWidth="1"/>
    <col min="20" max="20" width="9.7109375" style="62" hidden="1" customWidth="1"/>
    <col min="21" max="21" width="14.5703125" style="62" hidden="1" customWidth="1"/>
    <col min="22" max="22" width="15.7109375" style="62" hidden="1" customWidth="1"/>
    <col min="23" max="23" width="25.7109375" style="62" hidden="1" customWidth="1"/>
    <col min="24" max="24" width="11.85546875" style="15" hidden="1" customWidth="1"/>
    <col min="25" max="25" width="9.140625" style="15" hidden="1" customWidth="1"/>
    <col min="26" max="16384" width="9.140625" style="15"/>
  </cols>
  <sheetData>
    <row r="1" spans="1:25" ht="21.6" customHeight="1" x14ac:dyDescent="0.25">
      <c r="F1" s="15" t="s">
        <v>39</v>
      </c>
      <c r="G1" s="16"/>
      <c r="H1" s="16"/>
      <c r="I1" s="16"/>
      <c r="J1" s="16"/>
      <c r="K1" s="17"/>
      <c r="L1" s="18"/>
      <c r="M1" s="17"/>
      <c r="N1" s="18"/>
      <c r="O1" s="19"/>
      <c r="P1" s="20"/>
      <c r="Q1" s="18"/>
      <c r="R1" s="18"/>
      <c r="S1" s="18"/>
      <c r="T1" s="18"/>
      <c r="U1" s="18"/>
      <c r="V1" s="18"/>
      <c r="W1" s="18"/>
    </row>
    <row r="2" spans="1:25" ht="21.6" customHeight="1" x14ac:dyDescent="0.25">
      <c r="F2" s="21" t="str">
        <f>'Kryci list'!C3</f>
        <v>Obec Petrohrad - oprava fasády "Kaple všech svatých"</v>
      </c>
      <c r="G2" s="16"/>
      <c r="H2" s="16"/>
      <c r="I2" s="16"/>
      <c r="J2" s="16"/>
      <c r="K2" s="17"/>
      <c r="L2" s="18"/>
      <c r="M2" s="17"/>
      <c r="N2" s="18"/>
      <c r="O2" s="19"/>
      <c r="P2" s="20"/>
      <c r="Q2" s="18"/>
      <c r="R2" s="18"/>
      <c r="S2" s="18"/>
      <c r="T2" s="18"/>
      <c r="U2" s="18"/>
      <c r="V2" s="18"/>
      <c r="W2" s="18"/>
    </row>
    <row r="3" spans="1:25" s="83" customFormat="1" ht="13.5" thickBot="1" x14ac:dyDescent="0.25">
      <c r="F3" s="84" t="s">
        <v>36</v>
      </c>
      <c r="G3" s="84" t="s">
        <v>16</v>
      </c>
      <c r="H3" s="84" t="s">
        <v>14</v>
      </c>
      <c r="I3" s="85" t="s">
        <v>21</v>
      </c>
      <c r="J3" s="84" t="s">
        <v>8</v>
      </c>
      <c r="K3" s="84" t="s">
        <v>121</v>
      </c>
      <c r="L3" s="84" t="s">
        <v>35</v>
      </c>
      <c r="M3" s="84" t="s">
        <v>51</v>
      </c>
      <c r="N3" s="84" t="s">
        <v>47</v>
      </c>
      <c r="O3" s="84" t="s">
        <v>17</v>
      </c>
      <c r="P3" s="84" t="s">
        <v>87</v>
      </c>
      <c r="Q3" s="84" t="s">
        <v>37</v>
      </c>
      <c r="R3" s="84" t="s">
        <v>101</v>
      </c>
      <c r="S3" s="84" t="s">
        <v>24</v>
      </c>
      <c r="T3" s="84" t="s">
        <v>42</v>
      </c>
      <c r="U3" s="84" t="s">
        <v>13</v>
      </c>
      <c r="V3" s="84" t="s">
        <v>46</v>
      </c>
      <c r="W3" s="84" t="s">
        <v>99</v>
      </c>
      <c r="X3" s="84" t="s">
        <v>89</v>
      </c>
      <c r="Y3" s="83" t="s">
        <v>44</v>
      </c>
    </row>
    <row r="4" spans="1:25" ht="11.25" customHeight="1" x14ac:dyDescent="0.2">
      <c r="F4" s="22"/>
      <c r="G4" s="23"/>
      <c r="H4" s="24"/>
      <c r="I4" s="25"/>
      <c r="J4" s="23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6"/>
    </row>
    <row r="5" spans="1:25" s="74" customFormat="1" ht="18.75" customHeight="1" x14ac:dyDescent="0.2">
      <c r="F5" s="75"/>
      <c r="G5" s="76"/>
      <c r="H5" s="77"/>
      <c r="I5" s="77" t="s">
        <v>106</v>
      </c>
      <c r="J5" s="76"/>
      <c r="K5" s="78"/>
      <c r="L5" s="79"/>
      <c r="M5" s="78"/>
      <c r="N5" s="79"/>
      <c r="O5" s="80">
        <f>SUBTOTAL(9,O6:O170)</f>
        <v>0</v>
      </c>
      <c r="P5" s="81"/>
      <c r="Q5" s="80">
        <f>SUBTOTAL(9,Q6:Q170)</f>
        <v>3.2644553379999994</v>
      </c>
      <c r="R5" s="79"/>
      <c r="S5" s="80">
        <f>SUBTOTAL(9,S6:S170)</f>
        <v>2.9982861999999999</v>
      </c>
      <c r="T5" s="82"/>
      <c r="U5" s="80">
        <f>SUBTOTAL(9,U6:U170)</f>
        <v>0</v>
      </c>
      <c r="V5" s="80">
        <f>SUBTOTAL(9,V6:V170)</f>
        <v>0</v>
      </c>
      <c r="Y5" s="80">
        <f>SUBTOTAL(9,Y6:Y170)</f>
        <v>40</v>
      </c>
    </row>
    <row r="6" spans="1:25" s="65" customFormat="1" ht="16.5" customHeight="1" outlineLevel="1" x14ac:dyDescent="0.2">
      <c r="F6" s="66"/>
      <c r="G6" s="67"/>
      <c r="H6" s="68"/>
      <c r="I6" s="68" t="s">
        <v>135</v>
      </c>
      <c r="J6" s="67"/>
      <c r="K6" s="69"/>
      <c r="L6" s="70"/>
      <c r="M6" s="69"/>
      <c r="N6" s="70"/>
      <c r="O6" s="71">
        <f>SUBTOTAL(9,O7:O33)</f>
        <v>0</v>
      </c>
      <c r="P6" s="72"/>
      <c r="Q6" s="71">
        <f>SUBTOTAL(9,Q7:Q33)</f>
        <v>2.0613280779999998</v>
      </c>
      <c r="R6" s="70"/>
      <c r="S6" s="71">
        <f>SUBTOTAL(9,S7:S33)</f>
        <v>0</v>
      </c>
      <c r="T6" s="73"/>
      <c r="U6" s="71">
        <f>SUBTOTAL(9,U7:U33)</f>
        <v>0</v>
      </c>
      <c r="V6" s="71">
        <f>SUBTOTAL(9,V7:V33)</f>
        <v>0</v>
      </c>
      <c r="Y6" s="71">
        <f>SUBTOTAL(9,Y7:Y33)</f>
        <v>6</v>
      </c>
    </row>
    <row r="7" spans="1:25" s="36" customFormat="1" ht="24" outlineLevel="2" x14ac:dyDescent="0.2">
      <c r="A7" s="27" t="s">
        <v>112</v>
      </c>
      <c r="B7" s="27" t="s">
        <v>105</v>
      </c>
      <c r="C7" s="27" t="s">
        <v>107</v>
      </c>
      <c r="D7" s="27" t="s">
        <v>108</v>
      </c>
      <c r="E7" s="27" t="s">
        <v>109</v>
      </c>
      <c r="F7" s="28">
        <v>1</v>
      </c>
      <c r="G7" s="29" t="s">
        <v>9</v>
      </c>
      <c r="H7" s="30" t="s">
        <v>52</v>
      </c>
      <c r="I7" s="31" t="s">
        <v>205</v>
      </c>
      <c r="J7" s="29" t="s">
        <v>2</v>
      </c>
      <c r="K7" s="32">
        <v>52.762</v>
      </c>
      <c r="L7" s="33">
        <v>0</v>
      </c>
      <c r="M7" s="32">
        <v>52.762</v>
      </c>
      <c r="N7" s="34"/>
      <c r="O7" s="35">
        <f>M7*N7</f>
        <v>0</v>
      </c>
      <c r="P7" s="35"/>
      <c r="Q7" s="35">
        <f>M7*P7</f>
        <v>0</v>
      </c>
      <c r="R7" s="35"/>
      <c r="S7" s="35">
        <f>M7*R7</f>
        <v>0</v>
      </c>
      <c r="T7" s="35">
        <v>21</v>
      </c>
      <c r="U7" s="35">
        <f>O7*T7/100</f>
        <v>0</v>
      </c>
      <c r="V7" s="35">
        <f>U7+O7</f>
        <v>0</v>
      </c>
      <c r="W7" s="35"/>
      <c r="X7" s="35"/>
      <c r="Y7" s="35">
        <v>1</v>
      </c>
    </row>
    <row r="8" spans="1:25" s="36" customFormat="1" ht="12" outlineLevel="2" x14ac:dyDescent="0.2">
      <c r="F8" s="37"/>
      <c r="G8" s="38"/>
      <c r="H8" s="176" t="s">
        <v>49</v>
      </c>
      <c r="I8" s="188"/>
      <c r="J8" s="188"/>
      <c r="K8" s="188"/>
      <c r="L8" s="188"/>
      <c r="M8" s="188"/>
      <c r="N8" s="188"/>
      <c r="O8" s="188"/>
      <c r="P8" s="40"/>
      <c r="Q8" s="41"/>
      <c r="R8" s="40"/>
      <c r="S8" s="41"/>
      <c r="T8" s="42"/>
      <c r="U8" s="42"/>
      <c r="V8" s="42"/>
      <c r="W8" s="43"/>
    </row>
    <row r="9" spans="1:25" s="36" customFormat="1" ht="6" customHeight="1" outlineLevel="2" x14ac:dyDescent="0.2">
      <c r="F9" s="37"/>
      <c r="G9" s="38"/>
      <c r="H9" s="39"/>
      <c r="I9" s="44"/>
      <c r="J9" s="44"/>
      <c r="K9" s="44"/>
      <c r="L9" s="44"/>
      <c r="M9" s="44"/>
      <c r="N9" s="44"/>
      <c r="O9" s="44"/>
      <c r="P9" s="40"/>
      <c r="Q9" s="41"/>
      <c r="R9" s="40"/>
      <c r="S9" s="41"/>
      <c r="T9" s="42"/>
      <c r="U9" s="42"/>
      <c r="V9" s="42"/>
      <c r="W9" s="43"/>
    </row>
    <row r="10" spans="1:25" s="45" customFormat="1" ht="11.25" outlineLevel="3" x14ac:dyDescent="0.2">
      <c r="F10" s="46"/>
      <c r="G10" s="47"/>
      <c r="H10" s="48" t="str">
        <f>IF(AND(H9&lt;&gt;"Výkaz výměr:",I9=""),"Výkaz výměr:","")</f>
        <v>Výkaz výměr:</v>
      </c>
      <c r="I10" s="49" t="s">
        <v>119</v>
      </c>
      <c r="J10" s="50"/>
      <c r="K10" s="49"/>
      <c r="L10" s="51"/>
      <c r="M10" s="52">
        <v>14.2</v>
      </c>
      <c r="N10" s="53"/>
      <c r="O10" s="54"/>
      <c r="P10" s="55"/>
      <c r="Q10" s="53"/>
      <c r="R10" s="53"/>
      <c r="S10" s="53"/>
      <c r="T10" s="56" t="s">
        <v>1</v>
      </c>
      <c r="U10" s="53"/>
      <c r="V10" s="53"/>
    </row>
    <row r="11" spans="1:25" s="45" customFormat="1" ht="11.25" outlineLevel="3" x14ac:dyDescent="0.2">
      <c r="F11" s="46"/>
      <c r="G11" s="47"/>
      <c r="H11" s="48" t="str">
        <f>IF(AND(H10&lt;&gt;"Výkaz výměr:",I10=""),"Výkaz výměr:","")</f>
        <v/>
      </c>
      <c r="I11" s="49" t="s">
        <v>104</v>
      </c>
      <c r="J11" s="50"/>
      <c r="K11" s="49"/>
      <c r="L11" s="51"/>
      <c r="M11" s="52">
        <v>38.561999999999998</v>
      </c>
      <c r="N11" s="53"/>
      <c r="O11" s="54"/>
      <c r="P11" s="55"/>
      <c r="Q11" s="53"/>
      <c r="R11" s="53"/>
      <c r="S11" s="53"/>
      <c r="T11" s="56" t="s">
        <v>1</v>
      </c>
      <c r="U11" s="53"/>
      <c r="V11" s="53"/>
    </row>
    <row r="12" spans="1:25" s="36" customFormat="1" ht="12" outlineLevel="2" x14ac:dyDescent="0.2">
      <c r="F12" s="28">
        <v>2</v>
      </c>
      <c r="G12" s="29" t="s">
        <v>11</v>
      </c>
      <c r="H12" s="30" t="s">
        <v>53</v>
      </c>
      <c r="I12" s="31" t="s">
        <v>163</v>
      </c>
      <c r="J12" s="29" t="s">
        <v>2</v>
      </c>
      <c r="K12" s="32">
        <v>23.562000000000001</v>
      </c>
      <c r="L12" s="33">
        <v>0</v>
      </c>
      <c r="M12" s="32">
        <v>23.562000000000001</v>
      </c>
      <c r="N12" s="34"/>
      <c r="O12" s="35">
        <f>M12*N12</f>
        <v>0</v>
      </c>
      <c r="P12" s="35">
        <v>1.5E-3</v>
      </c>
      <c r="Q12" s="35">
        <f>M12*P12</f>
        <v>3.5342999999999999E-2</v>
      </c>
      <c r="R12" s="35"/>
      <c r="S12" s="35">
        <f>M12*R12</f>
        <v>0</v>
      </c>
      <c r="T12" s="35">
        <v>21</v>
      </c>
      <c r="U12" s="35">
        <f>O12*T12/100</f>
        <v>0</v>
      </c>
      <c r="V12" s="35">
        <f>U12+O12</f>
        <v>0</v>
      </c>
      <c r="W12" s="35"/>
      <c r="X12" s="35"/>
      <c r="Y12" s="35">
        <v>1</v>
      </c>
    </row>
    <row r="13" spans="1:25" s="36" customFormat="1" ht="12" outlineLevel="2" x14ac:dyDescent="0.2">
      <c r="F13" s="37"/>
      <c r="G13" s="38"/>
      <c r="H13" s="176" t="s">
        <v>49</v>
      </c>
      <c r="I13" s="188" t="s">
        <v>181</v>
      </c>
      <c r="J13" s="188"/>
      <c r="K13" s="188"/>
      <c r="L13" s="188"/>
      <c r="M13" s="188"/>
      <c r="N13" s="188"/>
      <c r="O13" s="188"/>
      <c r="P13" s="40"/>
      <c r="Q13" s="41"/>
      <c r="R13" s="40"/>
      <c r="S13" s="41"/>
      <c r="T13" s="42"/>
      <c r="U13" s="42"/>
      <c r="V13" s="42"/>
      <c r="W13" s="43"/>
    </row>
    <row r="14" spans="1:25" s="36" customFormat="1" ht="6" customHeight="1" outlineLevel="2" x14ac:dyDescent="0.2">
      <c r="F14" s="37"/>
      <c r="G14" s="38"/>
      <c r="H14" s="39"/>
      <c r="I14" s="44"/>
      <c r="J14" s="44"/>
      <c r="K14" s="44"/>
      <c r="L14" s="44"/>
      <c r="M14" s="44"/>
      <c r="N14" s="44"/>
      <c r="O14" s="44"/>
      <c r="P14" s="40"/>
      <c r="Q14" s="41"/>
      <c r="R14" s="40"/>
      <c r="S14" s="41"/>
      <c r="T14" s="42"/>
      <c r="U14" s="42"/>
      <c r="V14" s="42"/>
      <c r="W14" s="43"/>
    </row>
    <row r="15" spans="1:25" s="45" customFormat="1" ht="11.25" outlineLevel="3" x14ac:dyDescent="0.2">
      <c r="F15" s="46"/>
      <c r="G15" s="47"/>
      <c r="H15" s="48" t="str">
        <f>IF(AND(H14&lt;&gt;"Výkaz výměr:",I14=""),"Výkaz výměr:","")</f>
        <v>Výkaz výměr:</v>
      </c>
      <c r="I15" s="49" t="s">
        <v>150</v>
      </c>
      <c r="J15" s="50"/>
      <c r="K15" s="49"/>
      <c r="L15" s="51"/>
      <c r="M15" s="52">
        <v>23.562000000000001</v>
      </c>
      <c r="N15" s="53"/>
      <c r="O15" s="54"/>
      <c r="P15" s="55"/>
      <c r="Q15" s="53"/>
      <c r="R15" s="53"/>
      <c r="S15" s="53"/>
      <c r="T15" s="56" t="s">
        <v>1</v>
      </c>
      <c r="U15" s="53"/>
      <c r="V15" s="53"/>
    </row>
    <row r="16" spans="1:25" s="36" customFormat="1" ht="12" outlineLevel="2" x14ac:dyDescent="0.2">
      <c r="F16" s="28">
        <v>3</v>
      </c>
      <c r="G16" s="29" t="s">
        <v>11</v>
      </c>
      <c r="H16" s="30" t="s">
        <v>54</v>
      </c>
      <c r="I16" s="31" t="s">
        <v>162</v>
      </c>
      <c r="J16" s="29" t="s">
        <v>12</v>
      </c>
      <c r="K16" s="32">
        <v>42.832700000000003</v>
      </c>
      <c r="L16" s="33">
        <v>0</v>
      </c>
      <c r="M16" s="32">
        <v>42.832700000000003</v>
      </c>
      <c r="N16" s="34"/>
      <c r="O16" s="35">
        <f>M16*N16</f>
        <v>0</v>
      </c>
      <c r="P16" s="35">
        <v>6.4999999999999997E-3</v>
      </c>
      <c r="Q16" s="35">
        <f>M16*P16</f>
        <v>0.27841254999999998</v>
      </c>
      <c r="R16" s="35"/>
      <c r="S16" s="35">
        <f>M16*R16</f>
        <v>0</v>
      </c>
      <c r="T16" s="35">
        <v>21</v>
      </c>
      <c r="U16" s="35">
        <f>O16*T16/100</f>
        <v>0</v>
      </c>
      <c r="V16" s="35">
        <f>U16+O16</f>
        <v>0</v>
      </c>
      <c r="W16" s="35"/>
      <c r="X16" s="35"/>
      <c r="Y16" s="35">
        <v>1</v>
      </c>
    </row>
    <row r="17" spans="6:25" s="36" customFormat="1" ht="12" outlineLevel="2" x14ac:dyDescent="0.2">
      <c r="F17" s="37"/>
      <c r="G17" s="38"/>
      <c r="H17" s="176" t="s">
        <v>49</v>
      </c>
      <c r="I17" s="188" t="s">
        <v>200</v>
      </c>
      <c r="J17" s="188"/>
      <c r="K17" s="188"/>
      <c r="L17" s="188"/>
      <c r="M17" s="188"/>
      <c r="N17" s="188"/>
      <c r="O17" s="188"/>
      <c r="P17" s="40"/>
      <c r="Q17" s="41"/>
      <c r="R17" s="40"/>
      <c r="S17" s="41"/>
      <c r="T17" s="42"/>
      <c r="U17" s="42"/>
      <c r="V17" s="42"/>
      <c r="W17" s="43"/>
    </row>
    <row r="18" spans="6:25" s="36" customFormat="1" ht="6" customHeight="1" outlineLevel="2" x14ac:dyDescent="0.2">
      <c r="F18" s="37"/>
      <c r="G18" s="38"/>
      <c r="H18" s="39"/>
      <c r="I18" s="44"/>
      <c r="J18" s="44"/>
      <c r="K18" s="44"/>
      <c r="L18" s="44"/>
      <c r="M18" s="44"/>
      <c r="N18" s="44"/>
      <c r="O18" s="44"/>
      <c r="P18" s="40"/>
      <c r="Q18" s="41"/>
      <c r="R18" s="40"/>
      <c r="S18" s="41"/>
      <c r="T18" s="42"/>
      <c r="U18" s="42"/>
      <c r="V18" s="42"/>
      <c r="W18" s="43"/>
    </row>
    <row r="19" spans="6:25" s="45" customFormat="1" ht="11.25" outlineLevel="3" x14ac:dyDescent="0.2">
      <c r="F19" s="46"/>
      <c r="G19" s="47"/>
      <c r="H19" s="48" t="str">
        <f>IF(AND(H18&lt;&gt;"Výkaz výměr:",I18=""),"Výkaz výměr:","")</f>
        <v>Výkaz výměr:</v>
      </c>
      <c r="I19" s="49" t="s">
        <v>172</v>
      </c>
      <c r="J19" s="50"/>
      <c r="K19" s="49"/>
      <c r="L19" s="51"/>
      <c r="M19" s="52">
        <v>42.832700000000003</v>
      </c>
      <c r="N19" s="53"/>
      <c r="O19" s="54"/>
      <c r="P19" s="55"/>
      <c r="Q19" s="53"/>
      <c r="R19" s="53"/>
      <c r="S19" s="53"/>
      <c r="T19" s="56" t="s">
        <v>1</v>
      </c>
      <c r="U19" s="53"/>
      <c r="V19" s="53"/>
    </row>
    <row r="20" spans="6:25" s="36" customFormat="1" ht="12" outlineLevel="2" x14ac:dyDescent="0.2">
      <c r="F20" s="28">
        <v>4</v>
      </c>
      <c r="G20" s="29" t="s">
        <v>11</v>
      </c>
      <c r="H20" s="30" t="s">
        <v>55</v>
      </c>
      <c r="I20" s="31" t="s">
        <v>176</v>
      </c>
      <c r="J20" s="29" t="s">
        <v>12</v>
      </c>
      <c r="K20" s="32">
        <v>428.32659999999998</v>
      </c>
      <c r="L20" s="33">
        <v>0</v>
      </c>
      <c r="M20" s="32">
        <v>428.32659999999998</v>
      </c>
      <c r="N20" s="34"/>
      <c r="O20" s="35">
        <f>M20*N20</f>
        <v>0</v>
      </c>
      <c r="P20" s="35">
        <v>4.0800000000000003E-3</v>
      </c>
      <c r="Q20" s="35">
        <f>M20*P20</f>
        <v>1.7475725280000001</v>
      </c>
      <c r="R20" s="35"/>
      <c r="S20" s="35">
        <f>M20*R20</f>
        <v>0</v>
      </c>
      <c r="T20" s="35">
        <v>21</v>
      </c>
      <c r="U20" s="35">
        <f>O20*T20/100</f>
        <v>0</v>
      </c>
      <c r="V20" s="35">
        <f>U20+O20</f>
        <v>0</v>
      </c>
      <c r="W20" s="35"/>
      <c r="X20" s="35"/>
      <c r="Y20" s="35">
        <v>1</v>
      </c>
    </row>
    <row r="21" spans="6:25" s="36" customFormat="1" ht="12" outlineLevel="2" x14ac:dyDescent="0.2">
      <c r="F21" s="37"/>
      <c r="G21" s="38"/>
      <c r="H21" s="176" t="s">
        <v>49</v>
      </c>
      <c r="I21" s="188" t="s">
        <v>201</v>
      </c>
      <c r="J21" s="188"/>
      <c r="K21" s="188"/>
      <c r="L21" s="188"/>
      <c r="M21" s="188"/>
      <c r="N21" s="188"/>
      <c r="O21" s="188"/>
      <c r="P21" s="40"/>
      <c r="Q21" s="41"/>
      <c r="R21" s="40"/>
      <c r="S21" s="41"/>
      <c r="T21" s="42"/>
      <c r="U21" s="42"/>
      <c r="V21" s="42"/>
      <c r="W21" s="43"/>
    </row>
    <row r="22" spans="6:25" s="36" customFormat="1" ht="6" customHeight="1" outlineLevel="2" x14ac:dyDescent="0.2">
      <c r="F22" s="37"/>
      <c r="G22" s="38"/>
      <c r="H22" s="39"/>
      <c r="I22" s="44"/>
      <c r="J22" s="44"/>
      <c r="K22" s="44"/>
      <c r="L22" s="44"/>
      <c r="M22" s="44"/>
      <c r="N22" s="44"/>
      <c r="O22" s="44"/>
      <c r="P22" s="40"/>
      <c r="Q22" s="41"/>
      <c r="R22" s="40"/>
      <c r="S22" s="41"/>
      <c r="T22" s="42"/>
      <c r="U22" s="42"/>
      <c r="V22" s="42"/>
      <c r="W22" s="43"/>
    </row>
    <row r="23" spans="6:25" s="45" customFormat="1" ht="11.25" outlineLevel="3" x14ac:dyDescent="0.2">
      <c r="F23" s="46"/>
      <c r="G23" s="47"/>
      <c r="H23" s="48" t="str">
        <f>IF(AND(H22&lt;&gt;"Výkaz výměr:",I22=""),"Výkaz výměr:","")</f>
        <v>Výkaz výměr:</v>
      </c>
      <c r="I23" s="49" t="s">
        <v>122</v>
      </c>
      <c r="J23" s="50"/>
      <c r="K23" s="49"/>
      <c r="L23" s="51"/>
      <c r="M23" s="52">
        <v>428.32659999999998</v>
      </c>
      <c r="N23" s="53"/>
      <c r="O23" s="54"/>
      <c r="P23" s="55"/>
      <c r="Q23" s="53"/>
      <c r="R23" s="53"/>
      <c r="S23" s="53"/>
      <c r="T23" s="56" t="s">
        <v>1</v>
      </c>
      <c r="U23" s="53"/>
      <c r="V23" s="53"/>
    </row>
    <row r="24" spans="6:25" s="36" customFormat="1" ht="12" outlineLevel="2" x14ac:dyDescent="0.2">
      <c r="F24" s="28">
        <v>5</v>
      </c>
      <c r="G24" s="29" t="s">
        <v>11</v>
      </c>
      <c r="H24" s="30" t="s">
        <v>56</v>
      </c>
      <c r="I24" s="31" t="s">
        <v>149</v>
      </c>
      <c r="J24" s="29" t="s">
        <v>12</v>
      </c>
      <c r="K24" s="32">
        <v>78.52</v>
      </c>
      <c r="L24" s="33">
        <v>0</v>
      </c>
      <c r="M24" s="32">
        <v>78.52</v>
      </c>
      <c r="N24" s="34"/>
      <c r="O24" s="35">
        <f>M24*N24</f>
        <v>0</v>
      </c>
      <c r="P24" s="35"/>
      <c r="Q24" s="35">
        <f>M24*P24</f>
        <v>0</v>
      </c>
      <c r="R24" s="35"/>
      <c r="S24" s="35">
        <f>M24*R24</f>
        <v>0</v>
      </c>
      <c r="T24" s="35">
        <v>21</v>
      </c>
      <c r="U24" s="35">
        <f>O24*T24/100</f>
        <v>0</v>
      </c>
      <c r="V24" s="35">
        <f>U24+O24</f>
        <v>0</v>
      </c>
      <c r="W24" s="35"/>
      <c r="X24" s="35"/>
      <c r="Y24" s="35">
        <v>1</v>
      </c>
    </row>
    <row r="25" spans="6:25" s="36" customFormat="1" ht="12" outlineLevel="2" x14ac:dyDescent="0.2">
      <c r="F25" s="37"/>
      <c r="G25" s="38"/>
      <c r="H25" s="176" t="s">
        <v>49</v>
      </c>
      <c r="I25" s="188" t="s">
        <v>207</v>
      </c>
      <c r="J25" s="188"/>
      <c r="K25" s="188"/>
      <c r="L25" s="188"/>
      <c r="M25" s="188"/>
      <c r="N25" s="188"/>
      <c r="O25" s="188"/>
      <c r="P25" s="40"/>
      <c r="Q25" s="41"/>
      <c r="R25" s="40"/>
      <c r="S25" s="41"/>
      <c r="T25" s="42"/>
      <c r="U25" s="42"/>
      <c r="V25" s="42"/>
      <c r="W25" s="43"/>
    </row>
    <row r="26" spans="6:25" s="36" customFormat="1" ht="6" customHeight="1" outlineLevel="2" x14ac:dyDescent="0.2">
      <c r="F26" s="37"/>
      <c r="G26" s="38"/>
      <c r="H26" s="39"/>
      <c r="I26" s="44"/>
      <c r="J26" s="44"/>
      <c r="K26" s="44"/>
      <c r="L26" s="44"/>
      <c r="M26" s="44"/>
      <c r="N26" s="44"/>
      <c r="O26" s="44"/>
      <c r="P26" s="40"/>
      <c r="Q26" s="41"/>
      <c r="R26" s="40"/>
      <c r="S26" s="41"/>
      <c r="T26" s="42"/>
      <c r="U26" s="42"/>
      <c r="V26" s="42"/>
      <c r="W26" s="43"/>
    </row>
    <row r="27" spans="6:25" s="45" customFormat="1" ht="11.25" outlineLevel="3" x14ac:dyDescent="0.2">
      <c r="F27" s="46"/>
      <c r="G27" s="47"/>
      <c r="H27" s="48" t="str">
        <f>IF(AND(H26&lt;&gt;"Výkaz výměr:",I26=""),"Výkaz výměr:","")</f>
        <v>Výkaz výměr:</v>
      </c>
      <c r="I27" s="49" t="s">
        <v>127</v>
      </c>
      <c r="J27" s="50"/>
      <c r="K27" s="49"/>
      <c r="L27" s="51"/>
      <c r="M27" s="52">
        <v>78.52</v>
      </c>
      <c r="N27" s="53"/>
      <c r="O27" s="54"/>
      <c r="P27" s="55"/>
      <c r="Q27" s="53"/>
      <c r="R27" s="53"/>
      <c r="S27" s="53"/>
      <c r="T27" s="56" t="s">
        <v>1</v>
      </c>
      <c r="U27" s="53"/>
      <c r="V27" s="53"/>
    </row>
    <row r="28" spans="6:25" s="36" customFormat="1" ht="12" outlineLevel="2" x14ac:dyDescent="0.2">
      <c r="F28" s="28">
        <v>6</v>
      </c>
      <c r="G28" s="29" t="s">
        <v>11</v>
      </c>
      <c r="H28" s="30" t="s">
        <v>57</v>
      </c>
      <c r="I28" s="31" t="s">
        <v>174</v>
      </c>
      <c r="J28" s="29" t="s">
        <v>12</v>
      </c>
      <c r="K28" s="32">
        <v>20.96</v>
      </c>
      <c r="L28" s="33">
        <v>0</v>
      </c>
      <c r="M28" s="32">
        <v>20.96</v>
      </c>
      <c r="N28" s="34"/>
      <c r="O28" s="35">
        <f>M28*N28</f>
        <v>0</v>
      </c>
      <c r="P28" s="35"/>
      <c r="Q28" s="35">
        <f>M28*P28</f>
        <v>0</v>
      </c>
      <c r="R28" s="35"/>
      <c r="S28" s="35">
        <f>M28*R28</f>
        <v>0</v>
      </c>
      <c r="T28" s="35">
        <v>21</v>
      </c>
      <c r="U28" s="35">
        <f>O28*T28/100</f>
        <v>0</v>
      </c>
      <c r="V28" s="35">
        <f>U28+O28</f>
        <v>0</v>
      </c>
      <c r="W28" s="35"/>
      <c r="X28" s="35"/>
      <c r="Y28" s="35">
        <v>1</v>
      </c>
    </row>
    <row r="29" spans="6:25" s="36" customFormat="1" ht="12" outlineLevel="2" x14ac:dyDescent="0.2">
      <c r="F29" s="37"/>
      <c r="G29" s="38"/>
      <c r="H29" s="176" t="s">
        <v>49</v>
      </c>
      <c r="I29" s="188" t="s">
        <v>206</v>
      </c>
      <c r="J29" s="188"/>
      <c r="K29" s="188"/>
      <c r="L29" s="188"/>
      <c r="M29" s="188"/>
      <c r="N29" s="188"/>
      <c r="O29" s="188"/>
      <c r="P29" s="40"/>
      <c r="Q29" s="41"/>
      <c r="R29" s="40"/>
      <c r="S29" s="41"/>
      <c r="T29" s="42"/>
      <c r="U29" s="42"/>
      <c r="V29" s="42"/>
      <c r="W29" s="43"/>
    </row>
    <row r="30" spans="6:25" s="36" customFormat="1" ht="6" customHeight="1" outlineLevel="2" x14ac:dyDescent="0.2">
      <c r="F30" s="37"/>
      <c r="G30" s="38"/>
      <c r="H30" s="39"/>
      <c r="I30" s="44"/>
      <c r="J30" s="44"/>
      <c r="K30" s="44"/>
      <c r="L30" s="44"/>
      <c r="M30" s="44"/>
      <c r="N30" s="44"/>
      <c r="O30" s="44"/>
      <c r="P30" s="40"/>
      <c r="Q30" s="41"/>
      <c r="R30" s="40"/>
      <c r="S30" s="41"/>
      <c r="T30" s="42"/>
      <c r="U30" s="42"/>
      <c r="V30" s="42"/>
      <c r="W30" s="43"/>
    </row>
    <row r="31" spans="6:25" s="45" customFormat="1" ht="11.25" outlineLevel="3" x14ac:dyDescent="0.2">
      <c r="F31" s="46"/>
      <c r="G31" s="47"/>
      <c r="H31" s="48" t="str">
        <f>IF(AND(H30&lt;&gt;"Výkaz výměr:",I30=""),"Výkaz výměr:","")</f>
        <v>Výkaz výměr:</v>
      </c>
      <c r="I31" s="49" t="s">
        <v>123</v>
      </c>
      <c r="J31" s="50"/>
      <c r="K31" s="49"/>
      <c r="L31" s="51"/>
      <c r="M31" s="52">
        <v>6.44</v>
      </c>
      <c r="N31" s="53"/>
      <c r="O31" s="54"/>
      <c r="P31" s="55"/>
      <c r="Q31" s="53"/>
      <c r="R31" s="53"/>
      <c r="S31" s="53"/>
      <c r="T31" s="56" t="s">
        <v>1</v>
      </c>
      <c r="U31" s="53"/>
      <c r="V31" s="53"/>
    </row>
    <row r="32" spans="6:25" s="45" customFormat="1" ht="11.25" outlineLevel="3" x14ac:dyDescent="0.2">
      <c r="F32" s="46"/>
      <c r="G32" s="47"/>
      <c r="H32" s="48" t="str">
        <f>IF(AND(H31&lt;&gt;"Výkaz výměr:",I31=""),"Výkaz výměr:","")</f>
        <v/>
      </c>
      <c r="I32" s="49" t="s">
        <v>98</v>
      </c>
      <c r="J32" s="50"/>
      <c r="K32" s="49"/>
      <c r="L32" s="51"/>
      <c r="M32" s="52">
        <v>14.520000000000003</v>
      </c>
      <c r="N32" s="53"/>
      <c r="O32" s="54"/>
      <c r="P32" s="55"/>
      <c r="Q32" s="53"/>
      <c r="R32" s="53"/>
      <c r="S32" s="53"/>
      <c r="T32" s="56" t="s">
        <v>1</v>
      </c>
      <c r="U32" s="53"/>
      <c r="V32" s="53"/>
    </row>
    <row r="33" spans="6:25" s="3" customFormat="1" ht="12.75" customHeight="1" outlineLevel="2" x14ac:dyDescent="0.2">
      <c r="F33" s="7"/>
      <c r="G33" s="8"/>
      <c r="H33" s="8"/>
      <c r="I33" s="9"/>
      <c r="J33" s="8"/>
      <c r="K33" s="10"/>
      <c r="L33" s="11"/>
      <c r="M33" s="10"/>
      <c r="N33" s="11"/>
      <c r="O33" s="12"/>
      <c r="P33" s="13"/>
      <c r="Q33" s="11"/>
      <c r="R33" s="11"/>
      <c r="S33" s="11"/>
      <c r="T33" s="14" t="s">
        <v>1</v>
      </c>
      <c r="U33" s="11"/>
      <c r="V33" s="11"/>
      <c r="W33" s="11"/>
    </row>
    <row r="34" spans="6:25" s="65" customFormat="1" ht="16.5" customHeight="1" outlineLevel="1" x14ac:dyDescent="0.2">
      <c r="F34" s="66"/>
      <c r="G34" s="67"/>
      <c r="H34" s="68"/>
      <c r="I34" s="68" t="s">
        <v>155</v>
      </c>
      <c r="J34" s="67"/>
      <c r="K34" s="69"/>
      <c r="L34" s="70"/>
      <c r="M34" s="69"/>
      <c r="N34" s="70"/>
      <c r="O34" s="71">
        <f>SUBTOTAL(9,O35:O55)</f>
        <v>0</v>
      </c>
      <c r="P34" s="72"/>
      <c r="Q34" s="71">
        <f>SUBTOTAL(9,Q35:Q55)</f>
        <v>0</v>
      </c>
      <c r="R34" s="70"/>
      <c r="S34" s="71">
        <f>SUBTOTAL(9,S35:S55)</f>
        <v>0</v>
      </c>
      <c r="T34" s="73"/>
      <c r="U34" s="71">
        <f>SUBTOTAL(9,U35:U55)</f>
        <v>0</v>
      </c>
      <c r="V34" s="71">
        <f>SUBTOTAL(9,V35:V55)</f>
        <v>0</v>
      </c>
      <c r="Y34" s="71">
        <f>SUBTOTAL(9,Y35:Y55)</f>
        <v>6</v>
      </c>
    </row>
    <row r="35" spans="6:25" s="36" customFormat="1" ht="12" outlineLevel="2" x14ac:dyDescent="0.2">
      <c r="F35" s="28">
        <v>7</v>
      </c>
      <c r="G35" s="29" t="s">
        <v>11</v>
      </c>
      <c r="H35" s="30" t="s">
        <v>73</v>
      </c>
      <c r="I35" s="31" t="s">
        <v>182</v>
      </c>
      <c r="J35" s="29" t="s">
        <v>12</v>
      </c>
      <c r="K35" s="32">
        <v>428.32659999999998</v>
      </c>
      <c r="L35" s="33">
        <v>0</v>
      </c>
      <c r="M35" s="32">
        <v>428.32659999999998</v>
      </c>
      <c r="N35" s="34"/>
      <c r="O35" s="35">
        <f>M35*N35</f>
        <v>0</v>
      </c>
      <c r="P35" s="35"/>
      <c r="Q35" s="35">
        <f>M35*P35</f>
        <v>0</v>
      </c>
      <c r="R35" s="35"/>
      <c r="S35" s="35">
        <f>M35*R35</f>
        <v>0</v>
      </c>
      <c r="T35" s="35">
        <v>21</v>
      </c>
      <c r="U35" s="35">
        <f>O35*T35/100</f>
        <v>0</v>
      </c>
      <c r="V35" s="35">
        <f>U35+O35</f>
        <v>0</v>
      </c>
      <c r="W35" s="35"/>
      <c r="X35" s="35"/>
      <c r="Y35" s="35">
        <v>1</v>
      </c>
    </row>
    <row r="36" spans="6:25" s="36" customFormat="1" ht="12" outlineLevel="2" x14ac:dyDescent="0.2">
      <c r="F36" s="37"/>
      <c r="G36" s="38"/>
      <c r="H36" s="176" t="s">
        <v>49</v>
      </c>
      <c r="I36" s="188" t="s">
        <v>215</v>
      </c>
      <c r="J36" s="188"/>
      <c r="K36" s="188"/>
      <c r="L36" s="188"/>
      <c r="M36" s="188"/>
      <c r="N36" s="188"/>
      <c r="O36" s="188"/>
      <c r="P36" s="40"/>
      <c r="Q36" s="41"/>
      <c r="R36" s="40"/>
      <c r="S36" s="41"/>
      <c r="T36" s="42"/>
      <c r="U36" s="42"/>
      <c r="V36" s="42"/>
      <c r="W36" s="43"/>
    </row>
    <row r="37" spans="6:25" s="36" customFormat="1" ht="6" customHeight="1" outlineLevel="2" x14ac:dyDescent="0.2">
      <c r="F37" s="37"/>
      <c r="G37" s="38"/>
      <c r="H37" s="39"/>
      <c r="I37" s="44"/>
      <c r="J37" s="44"/>
      <c r="K37" s="44"/>
      <c r="L37" s="44"/>
      <c r="M37" s="44"/>
      <c r="N37" s="44"/>
      <c r="O37" s="44"/>
      <c r="P37" s="40"/>
      <c r="Q37" s="41"/>
      <c r="R37" s="40"/>
      <c r="S37" s="41"/>
      <c r="T37" s="42"/>
      <c r="U37" s="42"/>
      <c r="V37" s="42"/>
      <c r="W37" s="43"/>
    </row>
    <row r="38" spans="6:25" s="45" customFormat="1" ht="11.25" outlineLevel="3" x14ac:dyDescent="0.2">
      <c r="F38" s="46"/>
      <c r="G38" s="47"/>
      <c r="H38" s="48" t="str">
        <f>IF(AND(H37&lt;&gt;"Výkaz výměr:",I37=""),"Výkaz výměr:","")</f>
        <v>Výkaz výměr:</v>
      </c>
      <c r="I38" s="49" t="s">
        <v>122</v>
      </c>
      <c r="J38" s="50"/>
      <c r="K38" s="49"/>
      <c r="L38" s="51"/>
      <c r="M38" s="52">
        <v>428.32659999999998</v>
      </c>
      <c r="N38" s="53"/>
      <c r="O38" s="54"/>
      <c r="P38" s="55"/>
      <c r="Q38" s="53"/>
      <c r="R38" s="53"/>
      <c r="S38" s="53"/>
      <c r="T38" s="56" t="s">
        <v>1</v>
      </c>
      <c r="U38" s="53"/>
      <c r="V38" s="53"/>
    </row>
    <row r="39" spans="6:25" s="36" customFormat="1" ht="24" outlineLevel="2" x14ac:dyDescent="0.2">
      <c r="F39" s="28">
        <v>8</v>
      </c>
      <c r="G39" s="29" t="s">
        <v>11</v>
      </c>
      <c r="H39" s="30" t="s">
        <v>74</v>
      </c>
      <c r="I39" s="31" t="s">
        <v>190</v>
      </c>
      <c r="J39" s="29" t="s">
        <v>12</v>
      </c>
      <c r="K39" s="32">
        <v>25699.62</v>
      </c>
      <c r="L39" s="33">
        <v>0</v>
      </c>
      <c r="M39" s="32">
        <v>25699.62</v>
      </c>
      <c r="N39" s="34"/>
      <c r="O39" s="35">
        <f>M39*N39</f>
        <v>0</v>
      </c>
      <c r="P39" s="35"/>
      <c r="Q39" s="35">
        <f>M39*P39</f>
        <v>0</v>
      </c>
      <c r="R39" s="35"/>
      <c r="S39" s="35">
        <f>M39*R39</f>
        <v>0</v>
      </c>
      <c r="T39" s="35">
        <v>21</v>
      </c>
      <c r="U39" s="35">
        <f>O39*T39/100</f>
        <v>0</v>
      </c>
      <c r="V39" s="35">
        <f>U39+O39</f>
        <v>0</v>
      </c>
      <c r="W39" s="35"/>
      <c r="X39" s="35"/>
      <c r="Y39" s="35">
        <v>1</v>
      </c>
    </row>
    <row r="40" spans="6:25" s="36" customFormat="1" ht="12" outlineLevel="2" x14ac:dyDescent="0.2">
      <c r="F40" s="37"/>
      <c r="G40" s="38"/>
      <c r="H40" s="176" t="s">
        <v>49</v>
      </c>
      <c r="I40" s="188" t="s">
        <v>218</v>
      </c>
      <c r="J40" s="188"/>
      <c r="K40" s="188"/>
      <c r="L40" s="188"/>
      <c r="M40" s="188"/>
      <c r="N40" s="188"/>
      <c r="O40" s="188"/>
      <c r="P40" s="40"/>
      <c r="Q40" s="41"/>
      <c r="R40" s="40"/>
      <c r="S40" s="41"/>
      <c r="T40" s="42"/>
      <c r="U40" s="42"/>
      <c r="V40" s="42"/>
      <c r="W40" s="43"/>
    </row>
    <row r="41" spans="6:25" s="36" customFormat="1" ht="6" customHeight="1" outlineLevel="2" x14ac:dyDescent="0.2">
      <c r="F41" s="37"/>
      <c r="G41" s="38"/>
      <c r="H41" s="39"/>
      <c r="I41" s="44"/>
      <c r="J41" s="44"/>
      <c r="K41" s="44"/>
      <c r="L41" s="44"/>
      <c r="M41" s="44"/>
      <c r="N41" s="44"/>
      <c r="O41" s="44"/>
      <c r="P41" s="40"/>
      <c r="Q41" s="41"/>
      <c r="R41" s="40"/>
      <c r="S41" s="41"/>
      <c r="T41" s="42"/>
      <c r="U41" s="42"/>
      <c r="V41" s="42"/>
      <c r="W41" s="43"/>
    </row>
    <row r="42" spans="6:25" s="45" customFormat="1" ht="11.25" outlineLevel="3" x14ac:dyDescent="0.2">
      <c r="F42" s="46"/>
      <c r="G42" s="47"/>
      <c r="H42" s="48" t="str">
        <f>IF(AND(H41&lt;&gt;"Výkaz výměr:",I41=""),"Výkaz výměr:","")</f>
        <v>Výkaz výměr:</v>
      </c>
      <c r="I42" s="49" t="s">
        <v>45</v>
      </c>
      <c r="J42" s="50"/>
      <c r="K42" s="49"/>
      <c r="L42" s="51"/>
      <c r="M42" s="52">
        <v>25699.62</v>
      </c>
      <c r="N42" s="53"/>
      <c r="O42" s="54"/>
      <c r="P42" s="55"/>
      <c r="Q42" s="53"/>
      <c r="R42" s="53"/>
      <c r="S42" s="53"/>
      <c r="T42" s="56" t="s">
        <v>1</v>
      </c>
      <c r="U42" s="53"/>
      <c r="V42" s="53"/>
    </row>
    <row r="43" spans="6:25" s="36" customFormat="1" ht="12" outlineLevel="2" x14ac:dyDescent="0.2">
      <c r="F43" s="28">
        <v>9</v>
      </c>
      <c r="G43" s="29" t="s">
        <v>11</v>
      </c>
      <c r="H43" s="30" t="s">
        <v>75</v>
      </c>
      <c r="I43" s="31" t="s">
        <v>183</v>
      </c>
      <c r="J43" s="29" t="s">
        <v>12</v>
      </c>
      <c r="K43" s="32">
        <v>428.327</v>
      </c>
      <c r="L43" s="33">
        <v>0</v>
      </c>
      <c r="M43" s="32">
        <v>428.327</v>
      </c>
      <c r="N43" s="34"/>
      <c r="O43" s="35">
        <f>M43*N43</f>
        <v>0</v>
      </c>
      <c r="P43" s="35"/>
      <c r="Q43" s="35">
        <f>M43*P43</f>
        <v>0</v>
      </c>
      <c r="R43" s="35"/>
      <c r="S43" s="35">
        <f>M43*R43</f>
        <v>0</v>
      </c>
      <c r="T43" s="35">
        <v>21</v>
      </c>
      <c r="U43" s="35">
        <f>O43*T43/100</f>
        <v>0</v>
      </c>
      <c r="V43" s="35">
        <f>U43+O43</f>
        <v>0</v>
      </c>
      <c r="W43" s="35"/>
      <c r="X43" s="35"/>
      <c r="Y43" s="35">
        <v>1</v>
      </c>
    </row>
    <row r="44" spans="6:25" s="36" customFormat="1" ht="12" outlineLevel="2" x14ac:dyDescent="0.2">
      <c r="F44" s="37"/>
      <c r="G44" s="38"/>
      <c r="H44" s="176" t="s">
        <v>49</v>
      </c>
      <c r="I44" s="188" t="s">
        <v>208</v>
      </c>
      <c r="J44" s="188"/>
      <c r="K44" s="188"/>
      <c r="L44" s="188"/>
      <c r="M44" s="188"/>
      <c r="N44" s="188"/>
      <c r="O44" s="188"/>
      <c r="P44" s="40"/>
      <c r="Q44" s="41"/>
      <c r="R44" s="40"/>
      <c r="S44" s="41"/>
      <c r="T44" s="42"/>
      <c r="U44" s="42"/>
      <c r="V44" s="42"/>
      <c r="W44" s="43"/>
    </row>
    <row r="45" spans="6:25" s="36" customFormat="1" ht="6" customHeight="1" outlineLevel="2" x14ac:dyDescent="0.2">
      <c r="F45" s="37"/>
      <c r="G45" s="38"/>
      <c r="H45" s="39"/>
      <c r="I45" s="44"/>
      <c r="J45" s="44"/>
      <c r="K45" s="44"/>
      <c r="L45" s="44"/>
      <c r="M45" s="44"/>
      <c r="N45" s="44"/>
      <c r="O45" s="44"/>
      <c r="P45" s="40"/>
      <c r="Q45" s="41"/>
      <c r="R45" s="40"/>
      <c r="S45" s="41"/>
      <c r="T45" s="42"/>
      <c r="U45" s="42"/>
      <c r="V45" s="42"/>
      <c r="W45" s="43"/>
    </row>
    <row r="46" spans="6:25" s="36" customFormat="1" ht="12" outlineLevel="2" x14ac:dyDescent="0.2">
      <c r="F46" s="28">
        <v>10</v>
      </c>
      <c r="G46" s="29" t="s">
        <v>11</v>
      </c>
      <c r="H46" s="30" t="s">
        <v>76</v>
      </c>
      <c r="I46" s="31" t="s">
        <v>154</v>
      </c>
      <c r="J46" s="29" t="s">
        <v>12</v>
      </c>
      <c r="K46" s="32">
        <v>428.327</v>
      </c>
      <c r="L46" s="33">
        <v>0</v>
      </c>
      <c r="M46" s="32">
        <v>428.327</v>
      </c>
      <c r="N46" s="34"/>
      <c r="O46" s="35">
        <f>M46*N46</f>
        <v>0</v>
      </c>
      <c r="P46" s="35"/>
      <c r="Q46" s="35">
        <f>M46*P46</f>
        <v>0</v>
      </c>
      <c r="R46" s="35"/>
      <c r="S46" s="35">
        <f>M46*R46</f>
        <v>0</v>
      </c>
      <c r="T46" s="35">
        <v>21</v>
      </c>
      <c r="U46" s="35">
        <f>O46*T46/100</f>
        <v>0</v>
      </c>
      <c r="V46" s="35">
        <f>U46+O46</f>
        <v>0</v>
      </c>
      <c r="W46" s="35"/>
      <c r="X46" s="35"/>
      <c r="Y46" s="35">
        <v>1</v>
      </c>
    </row>
    <row r="47" spans="6:25" s="36" customFormat="1" ht="12" outlineLevel="2" x14ac:dyDescent="0.2">
      <c r="F47" s="37"/>
      <c r="G47" s="38"/>
      <c r="H47" s="176" t="s">
        <v>49</v>
      </c>
      <c r="I47" s="188" t="s">
        <v>187</v>
      </c>
      <c r="J47" s="188"/>
      <c r="K47" s="188"/>
      <c r="L47" s="188"/>
      <c r="M47" s="188"/>
      <c r="N47" s="188"/>
      <c r="O47" s="188"/>
      <c r="P47" s="40"/>
      <c r="Q47" s="41"/>
      <c r="R47" s="40"/>
      <c r="S47" s="41"/>
      <c r="T47" s="42"/>
      <c r="U47" s="42"/>
      <c r="V47" s="42"/>
      <c r="W47" s="43"/>
    </row>
    <row r="48" spans="6:25" s="36" customFormat="1" ht="6" customHeight="1" outlineLevel="2" x14ac:dyDescent="0.2">
      <c r="F48" s="37"/>
      <c r="G48" s="38"/>
      <c r="H48" s="39"/>
      <c r="I48" s="44"/>
      <c r="J48" s="44"/>
      <c r="K48" s="44"/>
      <c r="L48" s="44"/>
      <c r="M48" s="44"/>
      <c r="N48" s="44"/>
      <c r="O48" s="44"/>
      <c r="P48" s="40"/>
      <c r="Q48" s="41"/>
      <c r="R48" s="40"/>
      <c r="S48" s="41"/>
      <c r="T48" s="42"/>
      <c r="U48" s="42"/>
      <c r="V48" s="42"/>
      <c r="W48" s="43"/>
    </row>
    <row r="49" spans="6:25" s="36" customFormat="1" ht="12" outlineLevel="2" x14ac:dyDescent="0.2">
      <c r="F49" s="28">
        <v>11</v>
      </c>
      <c r="G49" s="29" t="s">
        <v>11</v>
      </c>
      <c r="H49" s="30" t="s">
        <v>77</v>
      </c>
      <c r="I49" s="31" t="s">
        <v>160</v>
      </c>
      <c r="J49" s="29" t="s">
        <v>12</v>
      </c>
      <c r="K49" s="32">
        <v>25699.62</v>
      </c>
      <c r="L49" s="33">
        <v>0</v>
      </c>
      <c r="M49" s="32">
        <v>25699.62</v>
      </c>
      <c r="N49" s="34"/>
      <c r="O49" s="35">
        <f>M49*N49</f>
        <v>0</v>
      </c>
      <c r="P49" s="35"/>
      <c r="Q49" s="35">
        <f>M49*P49</f>
        <v>0</v>
      </c>
      <c r="R49" s="35"/>
      <c r="S49" s="35">
        <f>M49*R49</f>
        <v>0</v>
      </c>
      <c r="T49" s="35">
        <v>21</v>
      </c>
      <c r="U49" s="35">
        <f>O49*T49/100</f>
        <v>0</v>
      </c>
      <c r="V49" s="35">
        <f>U49+O49</f>
        <v>0</v>
      </c>
      <c r="W49" s="35"/>
      <c r="X49" s="35"/>
      <c r="Y49" s="35">
        <v>1</v>
      </c>
    </row>
    <row r="50" spans="6:25" s="36" customFormat="1" ht="12" outlineLevel="2" x14ac:dyDescent="0.2">
      <c r="F50" s="37"/>
      <c r="G50" s="38"/>
      <c r="H50" s="176" t="s">
        <v>49</v>
      </c>
      <c r="I50" s="188" t="s">
        <v>192</v>
      </c>
      <c r="J50" s="188"/>
      <c r="K50" s="188"/>
      <c r="L50" s="188"/>
      <c r="M50" s="188"/>
      <c r="N50" s="188"/>
      <c r="O50" s="188"/>
      <c r="P50" s="40"/>
      <c r="Q50" s="41"/>
      <c r="R50" s="40"/>
      <c r="S50" s="41"/>
      <c r="T50" s="42"/>
      <c r="U50" s="42"/>
      <c r="V50" s="42"/>
      <c r="W50" s="43"/>
    </row>
    <row r="51" spans="6:25" s="36" customFormat="1" ht="6" customHeight="1" outlineLevel="2" x14ac:dyDescent="0.2">
      <c r="F51" s="37"/>
      <c r="G51" s="38"/>
      <c r="H51" s="39"/>
      <c r="I51" s="44"/>
      <c r="J51" s="44"/>
      <c r="K51" s="44"/>
      <c r="L51" s="44"/>
      <c r="M51" s="44"/>
      <c r="N51" s="44"/>
      <c r="O51" s="44"/>
      <c r="P51" s="40"/>
      <c r="Q51" s="41"/>
      <c r="R51" s="40"/>
      <c r="S51" s="41"/>
      <c r="T51" s="42"/>
      <c r="U51" s="42"/>
      <c r="V51" s="42"/>
      <c r="W51" s="43"/>
    </row>
    <row r="52" spans="6:25" s="36" customFormat="1" ht="12" outlineLevel="2" x14ac:dyDescent="0.2">
      <c r="F52" s="28">
        <v>12</v>
      </c>
      <c r="G52" s="29" t="s">
        <v>11</v>
      </c>
      <c r="H52" s="30" t="s">
        <v>78</v>
      </c>
      <c r="I52" s="31" t="s">
        <v>156</v>
      </c>
      <c r="J52" s="29" t="s">
        <v>12</v>
      </c>
      <c r="K52" s="32">
        <v>428.327</v>
      </c>
      <c r="L52" s="33">
        <v>0</v>
      </c>
      <c r="M52" s="32">
        <v>428.327</v>
      </c>
      <c r="N52" s="34"/>
      <c r="O52" s="35">
        <f>M52*N52</f>
        <v>0</v>
      </c>
      <c r="P52" s="35"/>
      <c r="Q52" s="35">
        <f>M52*P52</f>
        <v>0</v>
      </c>
      <c r="R52" s="35"/>
      <c r="S52" s="35">
        <f>M52*R52</f>
        <v>0</v>
      </c>
      <c r="T52" s="35">
        <v>21</v>
      </c>
      <c r="U52" s="35">
        <f>O52*T52/100</f>
        <v>0</v>
      </c>
      <c r="V52" s="35">
        <f>U52+O52</f>
        <v>0</v>
      </c>
      <c r="W52" s="35"/>
      <c r="X52" s="35"/>
      <c r="Y52" s="35">
        <v>1</v>
      </c>
    </row>
    <row r="53" spans="6:25" s="36" customFormat="1" ht="12" outlineLevel="2" x14ac:dyDescent="0.2">
      <c r="F53" s="37"/>
      <c r="G53" s="38"/>
      <c r="H53" s="176" t="s">
        <v>49</v>
      </c>
      <c r="I53" s="188" t="s">
        <v>189</v>
      </c>
      <c r="J53" s="188"/>
      <c r="K53" s="188"/>
      <c r="L53" s="188"/>
      <c r="M53" s="188"/>
      <c r="N53" s="188"/>
      <c r="O53" s="188"/>
      <c r="P53" s="40"/>
      <c r="Q53" s="41"/>
      <c r="R53" s="40"/>
      <c r="S53" s="41"/>
      <c r="T53" s="42"/>
      <c r="U53" s="42"/>
      <c r="V53" s="42"/>
      <c r="W53" s="43"/>
    </row>
    <row r="54" spans="6:25" s="36" customFormat="1" ht="6" customHeight="1" outlineLevel="2" x14ac:dyDescent="0.2">
      <c r="F54" s="37"/>
      <c r="G54" s="38"/>
      <c r="H54" s="39"/>
      <c r="I54" s="44"/>
      <c r="J54" s="44"/>
      <c r="K54" s="44"/>
      <c r="L54" s="44"/>
      <c r="M54" s="44"/>
      <c r="N54" s="44"/>
      <c r="O54" s="44"/>
      <c r="P54" s="40"/>
      <c r="Q54" s="41"/>
      <c r="R54" s="40"/>
      <c r="S54" s="41"/>
      <c r="T54" s="42"/>
      <c r="U54" s="42"/>
      <c r="V54" s="42"/>
      <c r="W54" s="43"/>
    </row>
    <row r="55" spans="6:25" s="3" customFormat="1" ht="12.75" customHeight="1" outlineLevel="2" x14ac:dyDescent="0.2">
      <c r="F55" s="7"/>
      <c r="G55" s="8"/>
      <c r="H55" s="8"/>
      <c r="I55" s="9"/>
      <c r="J55" s="8"/>
      <c r="K55" s="10"/>
      <c r="L55" s="11"/>
      <c r="M55" s="10"/>
      <c r="N55" s="11"/>
      <c r="O55" s="12"/>
      <c r="P55" s="13"/>
      <c r="Q55" s="11"/>
      <c r="R55" s="11"/>
      <c r="S55" s="11"/>
      <c r="T55" s="14" t="s">
        <v>1</v>
      </c>
      <c r="U55" s="11"/>
      <c r="V55" s="11"/>
      <c r="W55" s="11"/>
    </row>
    <row r="56" spans="6:25" s="65" customFormat="1" ht="16.5" customHeight="1" outlineLevel="1" x14ac:dyDescent="0.2">
      <c r="F56" s="66"/>
      <c r="G56" s="67"/>
      <c r="H56" s="68"/>
      <c r="I56" s="68" t="s">
        <v>114</v>
      </c>
      <c r="J56" s="67"/>
      <c r="K56" s="69"/>
      <c r="L56" s="70"/>
      <c r="M56" s="69"/>
      <c r="N56" s="70"/>
      <c r="O56" s="71">
        <f>SUBTOTAL(9,O57:O61)</f>
        <v>0</v>
      </c>
      <c r="P56" s="72"/>
      <c r="Q56" s="71">
        <f>SUBTOTAL(9,Q57:Q61)</f>
        <v>0</v>
      </c>
      <c r="R56" s="70"/>
      <c r="S56" s="71">
        <f>SUBTOTAL(9,S57:S61)</f>
        <v>2.9982861999999999</v>
      </c>
      <c r="T56" s="73"/>
      <c r="U56" s="71">
        <f>SUBTOTAL(9,U57:U61)</f>
        <v>0</v>
      </c>
      <c r="V56" s="71">
        <f>SUBTOTAL(9,V57:V61)</f>
        <v>0</v>
      </c>
      <c r="Y56" s="71">
        <f>SUBTOTAL(9,Y57:Y61)</f>
        <v>1</v>
      </c>
    </row>
    <row r="57" spans="6:25" s="36" customFormat="1" ht="24" outlineLevel="2" x14ac:dyDescent="0.2">
      <c r="F57" s="28">
        <v>13</v>
      </c>
      <c r="G57" s="29" t="s">
        <v>11</v>
      </c>
      <c r="H57" s="30" t="s">
        <v>79</v>
      </c>
      <c r="I57" s="31" t="s">
        <v>193</v>
      </c>
      <c r="J57" s="29" t="s">
        <v>12</v>
      </c>
      <c r="K57" s="32">
        <v>428.32659999999998</v>
      </c>
      <c r="L57" s="33">
        <v>0</v>
      </c>
      <c r="M57" s="32">
        <v>428.32659999999998</v>
      </c>
      <c r="N57" s="34"/>
      <c r="O57" s="35">
        <f>M57*N57</f>
        <v>0</v>
      </c>
      <c r="P57" s="35"/>
      <c r="Q57" s="35">
        <f>M57*P57</f>
        <v>0</v>
      </c>
      <c r="R57" s="35">
        <v>7.0000000000000001E-3</v>
      </c>
      <c r="S57" s="35">
        <f>M57*R57</f>
        <v>2.9982861999999999</v>
      </c>
      <c r="T57" s="35">
        <v>21</v>
      </c>
      <c r="U57" s="35">
        <f>O57*T57/100</f>
        <v>0</v>
      </c>
      <c r="V57" s="35">
        <f>U57+O57</f>
        <v>0</v>
      </c>
      <c r="W57" s="35"/>
      <c r="X57" s="35"/>
      <c r="Y57" s="35">
        <v>1</v>
      </c>
    </row>
    <row r="58" spans="6:25" s="36" customFormat="1" ht="12" outlineLevel="2" x14ac:dyDescent="0.2">
      <c r="F58" s="37"/>
      <c r="G58" s="38"/>
      <c r="H58" s="176" t="s">
        <v>49</v>
      </c>
      <c r="I58" s="188" t="s">
        <v>213</v>
      </c>
      <c r="J58" s="188"/>
      <c r="K58" s="188"/>
      <c r="L58" s="188"/>
      <c r="M58" s="188"/>
      <c r="N58" s="188"/>
      <c r="O58" s="188"/>
      <c r="P58" s="40"/>
      <c r="Q58" s="41"/>
      <c r="R58" s="40"/>
      <c r="S58" s="41"/>
      <c r="T58" s="42"/>
      <c r="U58" s="42"/>
      <c r="V58" s="42"/>
      <c r="W58" s="43"/>
    </row>
    <row r="59" spans="6:25" s="36" customFormat="1" ht="6" customHeight="1" outlineLevel="2" x14ac:dyDescent="0.2">
      <c r="F59" s="37"/>
      <c r="G59" s="38"/>
      <c r="H59" s="39"/>
      <c r="I59" s="44"/>
      <c r="J59" s="44"/>
      <c r="K59" s="44"/>
      <c r="L59" s="44"/>
      <c r="M59" s="44"/>
      <c r="N59" s="44"/>
      <c r="O59" s="44"/>
      <c r="P59" s="40"/>
      <c r="Q59" s="41"/>
      <c r="R59" s="40"/>
      <c r="S59" s="41"/>
      <c r="T59" s="42"/>
      <c r="U59" s="42"/>
      <c r="V59" s="42"/>
      <c r="W59" s="43"/>
    </row>
    <row r="60" spans="6:25" s="45" customFormat="1" ht="11.25" outlineLevel="3" x14ac:dyDescent="0.2">
      <c r="F60" s="46"/>
      <c r="G60" s="47"/>
      <c r="H60" s="48" t="str">
        <f>IF(AND(H59&lt;&gt;"Výkaz výměr:",I59=""),"Výkaz výměr:","")</f>
        <v>Výkaz výměr:</v>
      </c>
      <c r="I60" s="49" t="s">
        <v>122</v>
      </c>
      <c r="J60" s="50"/>
      <c r="K60" s="49"/>
      <c r="L60" s="51"/>
      <c r="M60" s="52">
        <v>428.32659999999998</v>
      </c>
      <c r="N60" s="53"/>
      <c r="O60" s="54"/>
      <c r="P60" s="55"/>
      <c r="Q60" s="53"/>
      <c r="R60" s="53"/>
      <c r="S60" s="53"/>
      <c r="T60" s="56" t="s">
        <v>1</v>
      </c>
      <c r="U60" s="53"/>
      <c r="V60" s="53"/>
    </row>
    <row r="61" spans="6:25" s="3" customFormat="1" ht="12.75" customHeight="1" outlineLevel="2" x14ac:dyDescent="0.2">
      <c r="F61" s="7"/>
      <c r="G61" s="8"/>
      <c r="H61" s="8"/>
      <c r="I61" s="9"/>
      <c r="J61" s="8"/>
      <c r="K61" s="10"/>
      <c r="L61" s="11"/>
      <c r="M61" s="10"/>
      <c r="N61" s="11"/>
      <c r="O61" s="12"/>
      <c r="P61" s="13"/>
      <c r="Q61" s="11"/>
      <c r="R61" s="11"/>
      <c r="S61" s="11"/>
      <c r="T61" s="14" t="s">
        <v>1</v>
      </c>
      <c r="U61" s="11"/>
      <c r="V61" s="11"/>
      <c r="W61" s="11"/>
    </row>
    <row r="62" spans="6:25" s="65" customFormat="1" ht="16.5" customHeight="1" outlineLevel="1" x14ac:dyDescent="0.2">
      <c r="F62" s="66"/>
      <c r="G62" s="67"/>
      <c r="H62" s="68"/>
      <c r="I62" s="68" t="s">
        <v>128</v>
      </c>
      <c r="J62" s="67"/>
      <c r="K62" s="69"/>
      <c r="L62" s="70"/>
      <c r="M62" s="69"/>
      <c r="N62" s="70"/>
      <c r="O62" s="71">
        <f>SUBTOTAL(9,O63:O86)</f>
        <v>0</v>
      </c>
      <c r="P62" s="72"/>
      <c r="Q62" s="71">
        <f>SUBTOTAL(9,Q63:Q86)</f>
        <v>0</v>
      </c>
      <c r="R62" s="70"/>
      <c r="S62" s="71">
        <f>SUBTOTAL(9,S63:S86)</f>
        <v>0</v>
      </c>
      <c r="T62" s="73"/>
      <c r="U62" s="71">
        <f>SUBTOTAL(9,U63:U86)</f>
        <v>0</v>
      </c>
      <c r="V62" s="71">
        <f>SUBTOTAL(9,V63:V86)</f>
        <v>0</v>
      </c>
      <c r="Y62" s="71">
        <f>SUBTOTAL(9,Y63:Y86)</f>
        <v>7</v>
      </c>
    </row>
    <row r="63" spans="6:25" s="36" customFormat="1" ht="12" outlineLevel="2" x14ac:dyDescent="0.2">
      <c r="F63" s="28">
        <v>14</v>
      </c>
      <c r="G63" s="29" t="s">
        <v>11</v>
      </c>
      <c r="H63" s="30" t="s">
        <v>80</v>
      </c>
      <c r="I63" s="31" t="s">
        <v>179</v>
      </c>
      <c r="J63" s="29" t="s">
        <v>3</v>
      </c>
      <c r="K63" s="32">
        <v>2.9982861999999999</v>
      </c>
      <c r="L63" s="33">
        <v>0</v>
      </c>
      <c r="M63" s="32">
        <v>2.9982861999999999</v>
      </c>
      <c r="N63" s="34"/>
      <c r="O63" s="35">
        <f>M63*N63</f>
        <v>0</v>
      </c>
      <c r="P63" s="35"/>
      <c r="Q63" s="35">
        <f>M63*P63</f>
        <v>0</v>
      </c>
      <c r="R63" s="35"/>
      <c r="S63" s="35">
        <f>M63*R63</f>
        <v>0</v>
      </c>
      <c r="T63" s="35">
        <v>21</v>
      </c>
      <c r="U63" s="35">
        <f>O63*T63/100</f>
        <v>0</v>
      </c>
      <c r="V63" s="35">
        <f>U63+O63</f>
        <v>0</v>
      </c>
      <c r="W63" s="35"/>
      <c r="X63" s="35"/>
      <c r="Y63" s="35">
        <v>1</v>
      </c>
    </row>
    <row r="64" spans="6:25" s="36" customFormat="1" ht="12" outlineLevel="2" x14ac:dyDescent="0.2">
      <c r="F64" s="37"/>
      <c r="G64" s="38"/>
      <c r="H64" s="176" t="s">
        <v>49</v>
      </c>
      <c r="I64" s="188" t="s">
        <v>204</v>
      </c>
      <c r="J64" s="188"/>
      <c r="K64" s="188"/>
      <c r="L64" s="188"/>
      <c r="M64" s="188"/>
      <c r="N64" s="188"/>
      <c r="O64" s="188"/>
      <c r="P64" s="40"/>
      <c r="Q64" s="41"/>
      <c r="R64" s="40"/>
      <c r="S64" s="41"/>
      <c r="T64" s="42"/>
      <c r="U64" s="42"/>
      <c r="V64" s="42"/>
      <c r="W64" s="43"/>
    </row>
    <row r="65" spans="6:25" s="36" customFormat="1" ht="6" customHeight="1" outlineLevel="2" x14ac:dyDescent="0.2">
      <c r="F65" s="37"/>
      <c r="G65" s="38"/>
      <c r="H65" s="39"/>
      <c r="I65" s="44"/>
      <c r="J65" s="44"/>
      <c r="K65" s="44"/>
      <c r="L65" s="44"/>
      <c r="M65" s="44"/>
      <c r="N65" s="44"/>
      <c r="O65" s="44"/>
      <c r="P65" s="40"/>
      <c r="Q65" s="41"/>
      <c r="R65" s="40"/>
      <c r="S65" s="41"/>
      <c r="T65" s="42"/>
      <c r="U65" s="42"/>
      <c r="V65" s="42"/>
      <c r="W65" s="43"/>
    </row>
    <row r="66" spans="6:25" s="36" customFormat="1" ht="12" outlineLevel="2" x14ac:dyDescent="0.2">
      <c r="F66" s="28">
        <v>15</v>
      </c>
      <c r="G66" s="29" t="s">
        <v>11</v>
      </c>
      <c r="H66" s="30" t="s">
        <v>81</v>
      </c>
      <c r="I66" s="31" t="s">
        <v>180</v>
      </c>
      <c r="J66" s="29" t="s">
        <v>3</v>
      </c>
      <c r="K66" s="32">
        <v>2.9982861999999999</v>
      </c>
      <c r="L66" s="33">
        <v>0</v>
      </c>
      <c r="M66" s="32">
        <v>2.9982861999999999</v>
      </c>
      <c r="N66" s="34"/>
      <c r="O66" s="35">
        <f>M66*N66</f>
        <v>0</v>
      </c>
      <c r="P66" s="35"/>
      <c r="Q66" s="35">
        <f>M66*P66</f>
        <v>0</v>
      </c>
      <c r="R66" s="35"/>
      <c r="S66" s="35">
        <f>M66*R66</f>
        <v>0</v>
      </c>
      <c r="T66" s="35">
        <v>21</v>
      </c>
      <c r="U66" s="35">
        <f>O66*T66/100</f>
        <v>0</v>
      </c>
      <c r="V66" s="35">
        <f>U66+O66</f>
        <v>0</v>
      </c>
      <c r="W66" s="35"/>
      <c r="X66" s="35"/>
      <c r="Y66" s="35">
        <v>1</v>
      </c>
    </row>
    <row r="67" spans="6:25" s="36" customFormat="1" ht="12" outlineLevel="2" x14ac:dyDescent="0.2">
      <c r="F67" s="37"/>
      <c r="G67" s="38"/>
      <c r="H67" s="176" t="s">
        <v>49</v>
      </c>
      <c r="I67" s="188" t="s">
        <v>197</v>
      </c>
      <c r="J67" s="188"/>
      <c r="K67" s="188"/>
      <c r="L67" s="188"/>
      <c r="M67" s="188"/>
      <c r="N67" s="188"/>
      <c r="O67" s="188"/>
      <c r="P67" s="40"/>
      <c r="Q67" s="41"/>
      <c r="R67" s="40"/>
      <c r="S67" s="41"/>
      <c r="T67" s="42"/>
      <c r="U67" s="42"/>
      <c r="V67" s="42"/>
      <c r="W67" s="43"/>
    </row>
    <row r="68" spans="6:25" s="36" customFormat="1" ht="6" customHeight="1" outlineLevel="2" x14ac:dyDescent="0.2">
      <c r="F68" s="37"/>
      <c r="G68" s="38"/>
      <c r="H68" s="39"/>
      <c r="I68" s="44"/>
      <c r="J68" s="44"/>
      <c r="K68" s="44"/>
      <c r="L68" s="44"/>
      <c r="M68" s="44"/>
      <c r="N68" s="44"/>
      <c r="O68" s="44"/>
      <c r="P68" s="40"/>
      <c r="Q68" s="41"/>
      <c r="R68" s="40"/>
      <c r="S68" s="41"/>
      <c r="T68" s="42"/>
      <c r="U68" s="42"/>
      <c r="V68" s="42"/>
      <c r="W68" s="43"/>
    </row>
    <row r="69" spans="6:25" s="36" customFormat="1" ht="12" outlineLevel="2" x14ac:dyDescent="0.2">
      <c r="F69" s="28">
        <v>16</v>
      </c>
      <c r="G69" s="29" t="s">
        <v>11</v>
      </c>
      <c r="H69" s="30" t="s">
        <v>82</v>
      </c>
      <c r="I69" s="31" t="s">
        <v>177</v>
      </c>
      <c r="J69" s="29" t="s">
        <v>3</v>
      </c>
      <c r="K69" s="32">
        <v>65.956000000000003</v>
      </c>
      <c r="L69" s="33">
        <v>0</v>
      </c>
      <c r="M69" s="32">
        <v>65.956000000000003</v>
      </c>
      <c r="N69" s="34"/>
      <c r="O69" s="35">
        <f>M69*N69</f>
        <v>0</v>
      </c>
      <c r="P69" s="35"/>
      <c r="Q69" s="35">
        <f>M69*P69</f>
        <v>0</v>
      </c>
      <c r="R69" s="35"/>
      <c r="S69" s="35">
        <f>M69*R69</f>
        <v>0</v>
      </c>
      <c r="T69" s="35">
        <v>21</v>
      </c>
      <c r="U69" s="35">
        <f>O69*T69/100</f>
        <v>0</v>
      </c>
      <c r="V69" s="35">
        <f>U69+O69</f>
        <v>0</v>
      </c>
      <c r="W69" s="35"/>
      <c r="X69" s="35"/>
      <c r="Y69" s="35">
        <v>1</v>
      </c>
    </row>
    <row r="70" spans="6:25" s="36" customFormat="1" ht="12" outlineLevel="2" x14ac:dyDescent="0.2">
      <c r="F70" s="37"/>
      <c r="G70" s="38"/>
      <c r="H70" s="176" t="s">
        <v>49</v>
      </c>
      <c r="I70" s="188" t="s">
        <v>212</v>
      </c>
      <c r="J70" s="188"/>
      <c r="K70" s="188"/>
      <c r="L70" s="188"/>
      <c r="M70" s="188"/>
      <c r="N70" s="188"/>
      <c r="O70" s="188"/>
      <c r="P70" s="40"/>
      <c r="Q70" s="41"/>
      <c r="R70" s="40"/>
      <c r="S70" s="41"/>
      <c r="T70" s="42"/>
      <c r="U70" s="42"/>
      <c r="V70" s="42"/>
      <c r="W70" s="43"/>
    </row>
    <row r="71" spans="6:25" s="36" customFormat="1" ht="6" customHeight="1" outlineLevel="2" x14ac:dyDescent="0.2">
      <c r="F71" s="37"/>
      <c r="G71" s="38"/>
      <c r="H71" s="39"/>
      <c r="I71" s="44"/>
      <c r="J71" s="44"/>
      <c r="K71" s="44"/>
      <c r="L71" s="44"/>
      <c r="M71" s="44"/>
      <c r="N71" s="44"/>
      <c r="O71" s="44"/>
      <c r="P71" s="40"/>
      <c r="Q71" s="41"/>
      <c r="R71" s="40"/>
      <c r="S71" s="41"/>
      <c r="T71" s="42"/>
      <c r="U71" s="42"/>
      <c r="V71" s="42"/>
      <c r="W71" s="43"/>
    </row>
    <row r="72" spans="6:25" s="45" customFormat="1" ht="11.25" outlineLevel="3" x14ac:dyDescent="0.2">
      <c r="F72" s="46"/>
      <c r="G72" s="47"/>
      <c r="H72" s="48" t="str">
        <f>IF(AND(H71&lt;&gt;"Výkaz výměr:",I71=""),"Výkaz výměr:","")</f>
        <v>Výkaz výměr:</v>
      </c>
      <c r="I72" s="49" t="s">
        <v>132</v>
      </c>
      <c r="J72" s="50"/>
      <c r="K72" s="49"/>
      <c r="L72" s="51"/>
      <c r="M72" s="52">
        <v>65.956000000000003</v>
      </c>
      <c r="N72" s="53"/>
      <c r="O72" s="54"/>
      <c r="P72" s="55"/>
      <c r="Q72" s="53"/>
      <c r="R72" s="53"/>
      <c r="S72" s="53"/>
      <c r="T72" s="56" t="s">
        <v>1</v>
      </c>
      <c r="U72" s="53"/>
      <c r="V72" s="53"/>
    </row>
    <row r="73" spans="6:25" s="36" customFormat="1" ht="24" outlineLevel="2" x14ac:dyDescent="0.2">
      <c r="F73" s="28">
        <v>17</v>
      </c>
      <c r="G73" s="29" t="s">
        <v>11</v>
      </c>
      <c r="H73" s="30" t="s">
        <v>83</v>
      </c>
      <c r="I73" s="31" t="s">
        <v>194</v>
      </c>
      <c r="J73" s="29" t="s">
        <v>3</v>
      </c>
      <c r="K73" s="32">
        <v>2.9980000000000002</v>
      </c>
      <c r="L73" s="33">
        <v>0</v>
      </c>
      <c r="M73" s="32">
        <v>2.9980000000000002</v>
      </c>
      <c r="N73" s="34"/>
      <c r="O73" s="35">
        <f>M73*N73</f>
        <v>0</v>
      </c>
      <c r="P73" s="35"/>
      <c r="Q73" s="35">
        <f>M73*P73</f>
        <v>0</v>
      </c>
      <c r="R73" s="35"/>
      <c r="S73" s="35">
        <f>M73*R73</f>
        <v>0</v>
      </c>
      <c r="T73" s="35">
        <v>21</v>
      </c>
      <c r="U73" s="35">
        <f>O73*T73/100</f>
        <v>0</v>
      </c>
      <c r="V73" s="35">
        <f>U73+O73</f>
        <v>0</v>
      </c>
      <c r="W73" s="35"/>
      <c r="X73" s="35"/>
      <c r="Y73" s="35">
        <v>1</v>
      </c>
    </row>
    <row r="74" spans="6:25" s="36" customFormat="1" ht="12" outlineLevel="2" x14ac:dyDescent="0.2">
      <c r="F74" s="37"/>
      <c r="G74" s="38"/>
      <c r="H74" s="176" t="s">
        <v>49</v>
      </c>
      <c r="I74" s="188" t="s">
        <v>217</v>
      </c>
      <c r="J74" s="188"/>
      <c r="K74" s="188"/>
      <c r="L74" s="188"/>
      <c r="M74" s="188"/>
      <c r="N74" s="188"/>
      <c r="O74" s="188"/>
      <c r="P74" s="40"/>
      <c r="Q74" s="41"/>
      <c r="R74" s="40"/>
      <c r="S74" s="41"/>
      <c r="T74" s="42"/>
      <c r="U74" s="42"/>
      <c r="V74" s="42"/>
      <c r="W74" s="43"/>
    </row>
    <row r="75" spans="6:25" s="36" customFormat="1" ht="6" customHeight="1" outlineLevel="2" x14ac:dyDescent="0.2">
      <c r="F75" s="37"/>
      <c r="G75" s="38"/>
      <c r="H75" s="39"/>
      <c r="I75" s="44"/>
      <c r="J75" s="44"/>
      <c r="K75" s="44"/>
      <c r="L75" s="44"/>
      <c r="M75" s="44"/>
      <c r="N75" s="44"/>
      <c r="O75" s="44"/>
      <c r="P75" s="40"/>
      <c r="Q75" s="41"/>
      <c r="R75" s="40"/>
      <c r="S75" s="41"/>
      <c r="T75" s="42"/>
      <c r="U75" s="42"/>
      <c r="V75" s="42"/>
      <c r="W75" s="43"/>
    </row>
    <row r="76" spans="6:25" s="45" customFormat="1" ht="11.25" outlineLevel="3" x14ac:dyDescent="0.2">
      <c r="F76" s="46"/>
      <c r="G76" s="47"/>
      <c r="H76" s="48" t="str">
        <f>IF(AND(H75&lt;&gt;"Výkaz výměr:",I75=""),"Výkaz výměr:","")</f>
        <v>Výkaz výměr:</v>
      </c>
      <c r="I76" s="49" t="s">
        <v>129</v>
      </c>
      <c r="J76" s="50"/>
      <c r="K76" s="49"/>
      <c r="L76" s="51"/>
      <c r="M76" s="52">
        <v>2.9980000000000002</v>
      </c>
      <c r="N76" s="53"/>
      <c r="O76" s="54"/>
      <c r="P76" s="55"/>
      <c r="Q76" s="53"/>
      <c r="R76" s="53"/>
      <c r="S76" s="53"/>
      <c r="T76" s="56" t="s">
        <v>1</v>
      </c>
      <c r="U76" s="53"/>
      <c r="V76" s="53"/>
    </row>
    <row r="77" spans="6:25" s="36" customFormat="1" ht="12" outlineLevel="2" x14ac:dyDescent="0.2">
      <c r="F77" s="28">
        <v>18</v>
      </c>
      <c r="G77" s="29" t="s">
        <v>11</v>
      </c>
      <c r="H77" s="30" t="s">
        <v>84</v>
      </c>
      <c r="I77" s="31" t="s">
        <v>130</v>
      </c>
      <c r="J77" s="29" t="s">
        <v>3</v>
      </c>
      <c r="K77" s="32">
        <v>2.9982861999999999</v>
      </c>
      <c r="L77" s="33">
        <v>0</v>
      </c>
      <c r="M77" s="32">
        <v>2.9982861999999999</v>
      </c>
      <c r="N77" s="34"/>
      <c r="O77" s="35">
        <f>M77*N77</f>
        <v>0</v>
      </c>
      <c r="P77" s="35"/>
      <c r="Q77" s="35">
        <f>M77*P77</f>
        <v>0</v>
      </c>
      <c r="R77" s="35"/>
      <c r="S77" s="35">
        <f>M77*R77</f>
        <v>0</v>
      </c>
      <c r="T77" s="35">
        <v>21</v>
      </c>
      <c r="U77" s="35">
        <f>O77*T77/100</f>
        <v>0</v>
      </c>
      <c r="V77" s="35">
        <f>U77+O77</f>
        <v>0</v>
      </c>
      <c r="W77" s="35"/>
      <c r="X77" s="35"/>
      <c r="Y77" s="35">
        <v>1</v>
      </c>
    </row>
    <row r="78" spans="6:25" s="36" customFormat="1" ht="12" outlineLevel="2" x14ac:dyDescent="0.2">
      <c r="F78" s="37"/>
      <c r="G78" s="38"/>
      <c r="H78" s="176" t="s">
        <v>49</v>
      </c>
      <c r="I78" s="188" t="s">
        <v>216</v>
      </c>
      <c r="J78" s="188"/>
      <c r="K78" s="188"/>
      <c r="L78" s="188"/>
      <c r="M78" s="188"/>
      <c r="N78" s="188"/>
      <c r="O78" s="188"/>
      <c r="P78" s="40"/>
      <c r="Q78" s="41"/>
      <c r="R78" s="40"/>
      <c r="S78" s="41"/>
      <c r="T78" s="42"/>
      <c r="U78" s="42"/>
      <c r="V78" s="42"/>
      <c r="W78" s="43"/>
    </row>
    <row r="79" spans="6:25" s="36" customFormat="1" ht="6" customHeight="1" outlineLevel="2" x14ac:dyDescent="0.2">
      <c r="F79" s="37"/>
      <c r="G79" s="38"/>
      <c r="H79" s="39"/>
      <c r="I79" s="44"/>
      <c r="J79" s="44"/>
      <c r="K79" s="44"/>
      <c r="L79" s="44"/>
      <c r="M79" s="44"/>
      <c r="N79" s="44"/>
      <c r="O79" s="44"/>
      <c r="P79" s="40"/>
      <c r="Q79" s="41"/>
      <c r="R79" s="40"/>
      <c r="S79" s="41"/>
      <c r="T79" s="42"/>
      <c r="U79" s="42"/>
      <c r="V79" s="42"/>
      <c r="W79" s="43"/>
    </row>
    <row r="80" spans="6:25" s="36" customFormat="1" ht="12" outlineLevel="2" x14ac:dyDescent="0.2">
      <c r="F80" s="28">
        <v>19</v>
      </c>
      <c r="G80" s="29" t="s">
        <v>11</v>
      </c>
      <c r="H80" s="30" t="s">
        <v>85</v>
      </c>
      <c r="I80" s="31" t="s">
        <v>166</v>
      </c>
      <c r="J80" s="29" t="s">
        <v>3</v>
      </c>
      <c r="K80" s="32">
        <v>2.9980000000000002</v>
      </c>
      <c r="L80" s="33">
        <v>0</v>
      </c>
      <c r="M80" s="32">
        <v>2.9980000000000002</v>
      </c>
      <c r="N80" s="34"/>
      <c r="O80" s="35">
        <f>M80*N80</f>
        <v>0</v>
      </c>
      <c r="P80" s="35"/>
      <c r="Q80" s="35">
        <f>M80*P80</f>
        <v>0</v>
      </c>
      <c r="R80" s="35"/>
      <c r="S80" s="35">
        <f>M80*R80</f>
        <v>0</v>
      </c>
      <c r="T80" s="35">
        <v>21</v>
      </c>
      <c r="U80" s="35">
        <f>O80*T80/100</f>
        <v>0</v>
      </c>
      <c r="V80" s="35">
        <f>U80+O80</f>
        <v>0</v>
      </c>
      <c r="W80" s="35"/>
      <c r="X80" s="35"/>
      <c r="Y80" s="35">
        <v>1</v>
      </c>
    </row>
    <row r="81" spans="6:25" s="36" customFormat="1" ht="12" outlineLevel="2" x14ac:dyDescent="0.2">
      <c r="F81" s="37"/>
      <c r="G81" s="38"/>
      <c r="H81" s="176" t="s">
        <v>49</v>
      </c>
      <c r="I81" s="188" t="s">
        <v>221</v>
      </c>
      <c r="J81" s="188"/>
      <c r="K81" s="188"/>
      <c r="L81" s="188"/>
      <c r="M81" s="188"/>
      <c r="N81" s="188"/>
      <c r="O81" s="188"/>
      <c r="P81" s="40"/>
      <c r="Q81" s="41"/>
      <c r="R81" s="40"/>
      <c r="S81" s="41"/>
      <c r="T81" s="42"/>
      <c r="U81" s="42"/>
      <c r="V81" s="42"/>
      <c r="W81" s="43"/>
    </row>
    <row r="82" spans="6:25" s="36" customFormat="1" ht="6" customHeight="1" outlineLevel="2" x14ac:dyDescent="0.2">
      <c r="F82" s="37"/>
      <c r="G82" s="38"/>
      <c r="H82" s="39"/>
      <c r="I82" s="44"/>
      <c r="J82" s="44"/>
      <c r="K82" s="44"/>
      <c r="L82" s="44"/>
      <c r="M82" s="44"/>
      <c r="N82" s="44"/>
      <c r="O82" s="44"/>
      <c r="P82" s="40"/>
      <c r="Q82" s="41"/>
      <c r="R82" s="40"/>
      <c r="S82" s="41"/>
      <c r="T82" s="42"/>
      <c r="U82" s="42"/>
      <c r="V82" s="42"/>
      <c r="W82" s="43"/>
    </row>
    <row r="83" spans="6:25" s="36" customFormat="1" ht="12" outlineLevel="2" x14ac:dyDescent="0.2">
      <c r="F83" s="28">
        <v>20</v>
      </c>
      <c r="G83" s="29" t="s">
        <v>11</v>
      </c>
      <c r="H83" s="30" t="s">
        <v>86</v>
      </c>
      <c r="I83" s="31" t="s">
        <v>144</v>
      </c>
      <c r="J83" s="29" t="s">
        <v>3</v>
      </c>
      <c r="K83" s="32">
        <v>2.0613280779999998</v>
      </c>
      <c r="L83" s="33">
        <v>0</v>
      </c>
      <c r="M83" s="32">
        <v>2.0613280779999998</v>
      </c>
      <c r="N83" s="34"/>
      <c r="O83" s="35">
        <f>M83*N83</f>
        <v>0</v>
      </c>
      <c r="P83" s="35"/>
      <c r="Q83" s="35">
        <f>M83*P83</f>
        <v>0</v>
      </c>
      <c r="R83" s="35"/>
      <c r="S83" s="35">
        <f>M83*R83</f>
        <v>0</v>
      </c>
      <c r="T83" s="35">
        <v>21</v>
      </c>
      <c r="U83" s="35">
        <f>O83*T83/100</f>
        <v>0</v>
      </c>
      <c r="V83" s="35">
        <f>U83+O83</f>
        <v>0</v>
      </c>
      <c r="W83" s="35"/>
      <c r="X83" s="35"/>
      <c r="Y83" s="35">
        <v>1</v>
      </c>
    </row>
    <row r="84" spans="6:25" s="36" customFormat="1" ht="12" outlineLevel="2" x14ac:dyDescent="0.2">
      <c r="F84" s="37"/>
      <c r="G84" s="38"/>
      <c r="H84" s="176" t="s">
        <v>49</v>
      </c>
      <c r="I84" s="188" t="s">
        <v>219</v>
      </c>
      <c r="J84" s="188"/>
      <c r="K84" s="188"/>
      <c r="L84" s="188"/>
      <c r="M84" s="188"/>
      <c r="N84" s="188"/>
      <c r="O84" s="188"/>
      <c r="P84" s="40"/>
      <c r="Q84" s="41"/>
      <c r="R84" s="40"/>
      <c r="S84" s="41"/>
      <c r="T84" s="42"/>
      <c r="U84" s="42"/>
      <c r="V84" s="42"/>
      <c r="W84" s="43"/>
    </row>
    <row r="85" spans="6:25" s="36" customFormat="1" ht="6" customHeight="1" outlineLevel="2" x14ac:dyDescent="0.2">
      <c r="F85" s="37"/>
      <c r="G85" s="38"/>
      <c r="H85" s="39"/>
      <c r="I85" s="44"/>
      <c r="J85" s="44"/>
      <c r="K85" s="44"/>
      <c r="L85" s="44"/>
      <c r="M85" s="44"/>
      <c r="N85" s="44"/>
      <c r="O85" s="44"/>
      <c r="P85" s="40"/>
      <c r="Q85" s="41"/>
      <c r="R85" s="40"/>
      <c r="S85" s="41"/>
      <c r="T85" s="42"/>
      <c r="U85" s="42"/>
      <c r="V85" s="42"/>
      <c r="W85" s="43"/>
    </row>
    <row r="86" spans="6:25" s="3" customFormat="1" ht="12.75" customHeight="1" outlineLevel="2" x14ac:dyDescent="0.2">
      <c r="F86" s="7"/>
      <c r="G86" s="8"/>
      <c r="H86" s="8"/>
      <c r="I86" s="9"/>
      <c r="J86" s="8"/>
      <c r="K86" s="10"/>
      <c r="L86" s="11"/>
      <c r="M86" s="10"/>
      <c r="N86" s="11"/>
      <c r="O86" s="12"/>
      <c r="P86" s="13"/>
      <c r="Q86" s="11"/>
      <c r="R86" s="11"/>
      <c r="S86" s="11"/>
      <c r="T86" s="14" t="s">
        <v>1</v>
      </c>
      <c r="U86" s="11"/>
      <c r="V86" s="11"/>
      <c r="W86" s="11"/>
    </row>
    <row r="87" spans="6:25" s="65" customFormat="1" ht="16.5" customHeight="1" outlineLevel="1" x14ac:dyDescent="0.2">
      <c r="F87" s="66"/>
      <c r="G87" s="67"/>
      <c r="H87" s="68"/>
      <c r="I87" s="68" t="s">
        <v>136</v>
      </c>
      <c r="J87" s="67"/>
      <c r="K87" s="69"/>
      <c r="L87" s="70"/>
      <c r="M87" s="69"/>
      <c r="N87" s="70"/>
      <c r="O87" s="71">
        <f>SUBTOTAL(9,O88:O95)</f>
        <v>0</v>
      </c>
      <c r="P87" s="72"/>
      <c r="Q87" s="71">
        <f>SUBTOTAL(9,Q88:Q95)</f>
        <v>3.015E-2</v>
      </c>
      <c r="R87" s="70"/>
      <c r="S87" s="71">
        <f>SUBTOTAL(9,S88:S95)</f>
        <v>0</v>
      </c>
      <c r="T87" s="73"/>
      <c r="U87" s="71">
        <f>SUBTOTAL(9,U88:U95)</f>
        <v>0</v>
      </c>
      <c r="V87" s="71">
        <f>SUBTOTAL(9,V88:V95)</f>
        <v>0</v>
      </c>
      <c r="Y87" s="71">
        <f>SUBTOTAL(9,Y88:Y95)</f>
        <v>2</v>
      </c>
    </row>
    <row r="88" spans="6:25" s="36" customFormat="1" ht="12" outlineLevel="2" x14ac:dyDescent="0.2">
      <c r="F88" s="28">
        <v>21</v>
      </c>
      <c r="G88" s="29" t="s">
        <v>11</v>
      </c>
      <c r="H88" s="30" t="s">
        <v>58</v>
      </c>
      <c r="I88" s="31" t="s">
        <v>185</v>
      </c>
      <c r="J88" s="29" t="s">
        <v>2</v>
      </c>
      <c r="K88" s="32">
        <v>15</v>
      </c>
      <c r="L88" s="33">
        <v>0</v>
      </c>
      <c r="M88" s="32">
        <v>15</v>
      </c>
      <c r="N88" s="34"/>
      <c r="O88" s="35">
        <f>M88*N88</f>
        <v>0</v>
      </c>
      <c r="P88" s="35">
        <v>2.0100000000000001E-3</v>
      </c>
      <c r="Q88" s="35">
        <f>M88*P88</f>
        <v>3.015E-2</v>
      </c>
      <c r="R88" s="35"/>
      <c r="S88" s="35">
        <f>M88*R88</f>
        <v>0</v>
      </c>
      <c r="T88" s="35">
        <v>21</v>
      </c>
      <c r="U88" s="35">
        <f>O88*T88/100</f>
        <v>0</v>
      </c>
      <c r="V88" s="35">
        <f>U88+O88</f>
        <v>0</v>
      </c>
      <c r="W88" s="35"/>
      <c r="X88" s="35"/>
      <c r="Y88" s="35">
        <v>1</v>
      </c>
    </row>
    <row r="89" spans="6:25" s="36" customFormat="1" ht="12" outlineLevel="2" x14ac:dyDescent="0.2">
      <c r="F89" s="37"/>
      <c r="G89" s="38"/>
      <c r="H89" s="176" t="s">
        <v>49</v>
      </c>
      <c r="I89" s="188" t="s">
        <v>199</v>
      </c>
      <c r="J89" s="188"/>
      <c r="K89" s="188"/>
      <c r="L89" s="188"/>
      <c r="M89" s="188"/>
      <c r="N89" s="188"/>
      <c r="O89" s="188"/>
      <c r="P89" s="40"/>
      <c r="Q89" s="41"/>
      <c r="R89" s="40"/>
      <c r="S89" s="41"/>
      <c r="T89" s="42"/>
      <c r="U89" s="42"/>
      <c r="V89" s="42"/>
      <c r="W89" s="43"/>
    </row>
    <row r="90" spans="6:25" s="36" customFormat="1" ht="6" customHeight="1" outlineLevel="2" x14ac:dyDescent="0.2">
      <c r="F90" s="37"/>
      <c r="G90" s="38"/>
      <c r="H90" s="39"/>
      <c r="I90" s="44"/>
      <c r="J90" s="44"/>
      <c r="K90" s="44"/>
      <c r="L90" s="44"/>
      <c r="M90" s="44"/>
      <c r="N90" s="44"/>
      <c r="O90" s="44"/>
      <c r="P90" s="40"/>
      <c r="Q90" s="41"/>
      <c r="R90" s="40"/>
      <c r="S90" s="41"/>
      <c r="T90" s="42"/>
      <c r="U90" s="42"/>
      <c r="V90" s="42"/>
      <c r="W90" s="43"/>
    </row>
    <row r="91" spans="6:25" s="45" customFormat="1" ht="11.25" outlineLevel="3" x14ac:dyDescent="0.2">
      <c r="F91" s="46"/>
      <c r="G91" s="47"/>
      <c r="H91" s="48" t="str">
        <f>IF(AND(H90&lt;&gt;"Výkaz výměr:",I90=""),"Výkaz výměr:","")</f>
        <v>Výkaz výměr:</v>
      </c>
      <c r="I91" s="49" t="s">
        <v>138</v>
      </c>
      <c r="J91" s="50"/>
      <c r="K91" s="49"/>
      <c r="L91" s="51"/>
      <c r="M91" s="52">
        <v>15</v>
      </c>
      <c r="N91" s="53"/>
      <c r="O91" s="54"/>
      <c r="P91" s="55"/>
      <c r="Q91" s="53"/>
      <c r="R91" s="53"/>
      <c r="S91" s="53"/>
      <c r="T91" s="56" t="s">
        <v>1</v>
      </c>
      <c r="U91" s="53"/>
      <c r="V91" s="53"/>
    </row>
    <row r="92" spans="6:25" s="36" customFormat="1" ht="12" outlineLevel="2" x14ac:dyDescent="0.2">
      <c r="F92" s="28">
        <v>22</v>
      </c>
      <c r="G92" s="29" t="s">
        <v>11</v>
      </c>
      <c r="H92" s="30" t="s">
        <v>41</v>
      </c>
      <c r="I92" s="31" t="s">
        <v>173</v>
      </c>
      <c r="J92" s="29" t="s">
        <v>0</v>
      </c>
      <c r="K92" s="32">
        <v>1.56</v>
      </c>
      <c r="L92" s="33">
        <v>0</v>
      </c>
      <c r="M92" s="32">
        <v>1.56</v>
      </c>
      <c r="N92" s="34"/>
      <c r="O92" s="35">
        <f>M92*N92</f>
        <v>0</v>
      </c>
      <c r="P92" s="35"/>
      <c r="Q92" s="35">
        <f>M92*P92</f>
        <v>0</v>
      </c>
      <c r="R92" s="35"/>
      <c r="S92" s="35">
        <f>M92*R92</f>
        <v>0</v>
      </c>
      <c r="T92" s="35">
        <v>21</v>
      </c>
      <c r="U92" s="35">
        <f>O92*T92/100</f>
        <v>0</v>
      </c>
      <c r="V92" s="35">
        <f>U92+O92</f>
        <v>0</v>
      </c>
      <c r="W92" s="35"/>
      <c r="X92" s="35"/>
      <c r="Y92" s="35">
        <v>1</v>
      </c>
    </row>
    <row r="93" spans="6:25" s="36" customFormat="1" ht="12" outlineLevel="2" x14ac:dyDescent="0.2">
      <c r="F93" s="37"/>
      <c r="G93" s="38"/>
      <c r="H93" s="176" t="s">
        <v>49</v>
      </c>
      <c r="I93" s="188" t="s">
        <v>214</v>
      </c>
      <c r="J93" s="188"/>
      <c r="K93" s="188"/>
      <c r="L93" s="188"/>
      <c r="M93" s="188"/>
      <c r="N93" s="188"/>
      <c r="O93" s="188"/>
      <c r="P93" s="40"/>
      <c r="Q93" s="41"/>
      <c r="R93" s="40"/>
      <c r="S93" s="41"/>
      <c r="T93" s="42"/>
      <c r="U93" s="42"/>
      <c r="V93" s="42"/>
      <c r="W93" s="43"/>
    </row>
    <row r="94" spans="6:25" s="36" customFormat="1" ht="6" customHeight="1" outlineLevel="2" x14ac:dyDescent="0.2">
      <c r="F94" s="37"/>
      <c r="G94" s="38"/>
      <c r="H94" s="39"/>
      <c r="I94" s="44"/>
      <c r="J94" s="44"/>
      <c r="K94" s="44"/>
      <c r="L94" s="44"/>
      <c r="M94" s="44"/>
      <c r="N94" s="44"/>
      <c r="O94" s="44"/>
      <c r="P94" s="40"/>
      <c r="Q94" s="41"/>
      <c r="R94" s="40"/>
      <c r="S94" s="41"/>
      <c r="T94" s="42"/>
      <c r="U94" s="42"/>
      <c r="V94" s="42"/>
      <c r="W94" s="43"/>
    </row>
    <row r="95" spans="6:25" s="3" customFormat="1" ht="12.75" customHeight="1" outlineLevel="2" x14ac:dyDescent="0.2">
      <c r="F95" s="7"/>
      <c r="G95" s="8"/>
      <c r="H95" s="8"/>
      <c r="I95" s="9"/>
      <c r="J95" s="8"/>
      <c r="K95" s="10"/>
      <c r="L95" s="11"/>
      <c r="M95" s="10"/>
      <c r="N95" s="11"/>
      <c r="O95" s="12"/>
      <c r="P95" s="13"/>
      <c r="Q95" s="11"/>
      <c r="R95" s="11"/>
      <c r="S95" s="11"/>
      <c r="T95" s="14" t="s">
        <v>1</v>
      </c>
      <c r="U95" s="11"/>
      <c r="V95" s="11"/>
      <c r="W95" s="11"/>
    </row>
    <row r="96" spans="6:25" s="65" customFormat="1" ht="16.5" customHeight="1" outlineLevel="1" x14ac:dyDescent="0.2">
      <c r="F96" s="66"/>
      <c r="G96" s="67"/>
      <c r="H96" s="68"/>
      <c r="I96" s="68" t="s">
        <v>113</v>
      </c>
      <c r="J96" s="67"/>
      <c r="K96" s="69"/>
      <c r="L96" s="70"/>
      <c r="M96" s="69"/>
      <c r="N96" s="70"/>
      <c r="O96" s="71">
        <f>SUBTOTAL(9,O97:O153)</f>
        <v>0</v>
      </c>
      <c r="P96" s="72"/>
      <c r="Q96" s="71">
        <f>SUBTOTAL(9,Q97:Q153)</f>
        <v>1.1729772600000001</v>
      </c>
      <c r="R96" s="70"/>
      <c r="S96" s="71">
        <f>SUBTOTAL(9,S97:S153)</f>
        <v>0</v>
      </c>
      <c r="T96" s="73"/>
      <c r="U96" s="71">
        <f>SUBTOTAL(9,U97:U153)</f>
        <v>0</v>
      </c>
      <c r="V96" s="71">
        <f>SUBTOTAL(9,V97:V153)</f>
        <v>0</v>
      </c>
      <c r="Y96" s="71">
        <f>SUBTOTAL(9,Y97:Y153)</f>
        <v>14</v>
      </c>
    </row>
    <row r="97" spans="6:25" s="36" customFormat="1" ht="12" outlineLevel="2" x14ac:dyDescent="0.2">
      <c r="F97" s="28">
        <v>23</v>
      </c>
      <c r="G97" s="29" t="s">
        <v>11</v>
      </c>
      <c r="H97" s="30" t="s">
        <v>59</v>
      </c>
      <c r="I97" s="31" t="s">
        <v>171</v>
      </c>
      <c r="J97" s="29" t="s">
        <v>12</v>
      </c>
      <c r="K97" s="32">
        <v>20.96</v>
      </c>
      <c r="L97" s="33">
        <v>0</v>
      </c>
      <c r="M97" s="32">
        <v>20.96</v>
      </c>
      <c r="N97" s="34"/>
      <c r="O97" s="35">
        <f>M97*N97</f>
        <v>0</v>
      </c>
      <c r="P97" s="35"/>
      <c r="Q97" s="35">
        <f>M97*P97</f>
        <v>0</v>
      </c>
      <c r="R97" s="35"/>
      <c r="S97" s="35">
        <f>M97*R97</f>
        <v>0</v>
      </c>
      <c r="T97" s="35">
        <v>21</v>
      </c>
      <c r="U97" s="35">
        <f>O97*T97/100</f>
        <v>0</v>
      </c>
      <c r="V97" s="35">
        <f>U97+O97</f>
        <v>0</v>
      </c>
      <c r="W97" s="35"/>
      <c r="X97" s="35"/>
      <c r="Y97" s="35">
        <v>1</v>
      </c>
    </row>
    <row r="98" spans="6:25" s="36" customFormat="1" ht="12" outlineLevel="2" x14ac:dyDescent="0.2">
      <c r="F98" s="37"/>
      <c r="G98" s="38"/>
      <c r="H98" s="176" t="s">
        <v>49</v>
      </c>
      <c r="I98" s="188" t="s">
        <v>195</v>
      </c>
      <c r="J98" s="188"/>
      <c r="K98" s="188"/>
      <c r="L98" s="188"/>
      <c r="M98" s="188"/>
      <c r="N98" s="188"/>
      <c r="O98" s="188"/>
      <c r="P98" s="40"/>
      <c r="Q98" s="41"/>
      <c r="R98" s="40"/>
      <c r="S98" s="41"/>
      <c r="T98" s="42"/>
      <c r="U98" s="42"/>
      <c r="V98" s="42"/>
      <c r="W98" s="43"/>
    </row>
    <row r="99" spans="6:25" s="36" customFormat="1" ht="6" customHeight="1" outlineLevel="2" x14ac:dyDescent="0.2">
      <c r="F99" s="37"/>
      <c r="G99" s="38"/>
      <c r="H99" s="39"/>
      <c r="I99" s="44"/>
      <c r="J99" s="44"/>
      <c r="K99" s="44"/>
      <c r="L99" s="44"/>
      <c r="M99" s="44"/>
      <c r="N99" s="44"/>
      <c r="O99" s="44"/>
      <c r="P99" s="40"/>
      <c r="Q99" s="41"/>
      <c r="R99" s="40"/>
      <c r="S99" s="41"/>
      <c r="T99" s="42"/>
      <c r="U99" s="42"/>
      <c r="V99" s="42"/>
      <c r="W99" s="43"/>
    </row>
    <row r="100" spans="6:25" s="45" customFormat="1" ht="11.25" outlineLevel="3" x14ac:dyDescent="0.2">
      <c r="F100" s="46"/>
      <c r="G100" s="47"/>
      <c r="H100" s="48" t="str">
        <f>IF(AND(H99&lt;&gt;"Výkaz výměr:",I99=""),"Výkaz výměr:","")</f>
        <v>Výkaz výměr:</v>
      </c>
      <c r="I100" s="49" t="s">
        <v>170</v>
      </c>
      <c r="J100" s="50"/>
      <c r="K100" s="49"/>
      <c r="L100" s="51"/>
      <c r="M100" s="52">
        <v>20.96</v>
      </c>
      <c r="N100" s="53"/>
      <c r="O100" s="54"/>
      <c r="P100" s="55"/>
      <c r="Q100" s="53"/>
      <c r="R100" s="53"/>
      <c r="S100" s="53"/>
      <c r="T100" s="56" t="s">
        <v>1</v>
      </c>
      <c r="U100" s="53"/>
      <c r="V100" s="53"/>
    </row>
    <row r="101" spans="6:25" s="36" customFormat="1" ht="12" outlineLevel="2" x14ac:dyDescent="0.2">
      <c r="F101" s="28">
        <v>24</v>
      </c>
      <c r="G101" s="29" t="s">
        <v>11</v>
      </c>
      <c r="H101" s="30" t="s">
        <v>60</v>
      </c>
      <c r="I101" s="31" t="s">
        <v>152</v>
      </c>
      <c r="J101" s="29" t="s">
        <v>12</v>
      </c>
      <c r="K101" s="32">
        <v>5.8889999999999993</v>
      </c>
      <c r="L101" s="33">
        <v>0</v>
      </c>
      <c r="M101" s="32">
        <v>5.8889999999999993</v>
      </c>
      <c r="N101" s="34"/>
      <c r="O101" s="35">
        <f>M101*N101</f>
        <v>0</v>
      </c>
      <c r="P101" s="35">
        <v>6.9999999999999994E-5</v>
      </c>
      <c r="Q101" s="35">
        <f>M101*P101</f>
        <v>4.1222999999999992E-4</v>
      </c>
      <c r="R101" s="35"/>
      <c r="S101" s="35">
        <f>M101*R101</f>
        <v>0</v>
      </c>
      <c r="T101" s="35">
        <v>21</v>
      </c>
      <c r="U101" s="35">
        <f>O101*T101/100</f>
        <v>0</v>
      </c>
      <c r="V101" s="35">
        <f>U101+O101</f>
        <v>0</v>
      </c>
      <c r="W101" s="35"/>
      <c r="X101" s="35"/>
      <c r="Y101" s="35">
        <v>1</v>
      </c>
    </row>
    <row r="102" spans="6:25" s="36" customFormat="1" ht="12" outlineLevel="2" x14ac:dyDescent="0.2">
      <c r="F102" s="37"/>
      <c r="G102" s="38"/>
      <c r="H102" s="176" t="s">
        <v>49</v>
      </c>
      <c r="I102" s="188" t="s">
        <v>198</v>
      </c>
      <c r="J102" s="188"/>
      <c r="K102" s="188"/>
      <c r="L102" s="188"/>
      <c r="M102" s="188"/>
      <c r="N102" s="188"/>
      <c r="O102" s="188"/>
      <c r="P102" s="40"/>
      <c r="Q102" s="41"/>
      <c r="R102" s="40"/>
      <c r="S102" s="41"/>
      <c r="T102" s="42"/>
      <c r="U102" s="42"/>
      <c r="V102" s="42"/>
      <c r="W102" s="43"/>
    </row>
    <row r="103" spans="6:25" s="36" customFormat="1" ht="6" customHeight="1" outlineLevel="2" x14ac:dyDescent="0.2">
      <c r="F103" s="37"/>
      <c r="G103" s="38"/>
      <c r="H103" s="39"/>
      <c r="I103" s="44"/>
      <c r="J103" s="44"/>
      <c r="K103" s="44"/>
      <c r="L103" s="44"/>
      <c r="M103" s="44"/>
      <c r="N103" s="44"/>
      <c r="O103" s="44"/>
      <c r="P103" s="40"/>
      <c r="Q103" s="41"/>
      <c r="R103" s="40"/>
      <c r="S103" s="41"/>
      <c r="T103" s="42"/>
      <c r="U103" s="42"/>
      <c r="V103" s="42"/>
      <c r="W103" s="43"/>
    </row>
    <row r="104" spans="6:25" s="45" customFormat="1" ht="11.25" outlineLevel="3" x14ac:dyDescent="0.2">
      <c r="F104" s="46"/>
      <c r="G104" s="47"/>
      <c r="H104" s="48" t="str">
        <f>IF(AND(H103&lt;&gt;"Výkaz výměr:",I103=""),"Výkaz výměr:","")</f>
        <v>Výkaz výměr:</v>
      </c>
      <c r="I104" s="49" t="s">
        <v>137</v>
      </c>
      <c r="J104" s="50"/>
      <c r="K104" s="49"/>
      <c r="L104" s="51"/>
      <c r="M104" s="52">
        <v>5.8889999999999993</v>
      </c>
      <c r="N104" s="53"/>
      <c r="O104" s="54"/>
      <c r="P104" s="55"/>
      <c r="Q104" s="53"/>
      <c r="R104" s="53"/>
      <c r="S104" s="53"/>
      <c r="T104" s="56" t="s">
        <v>1</v>
      </c>
      <c r="U104" s="53"/>
      <c r="V104" s="53"/>
    </row>
    <row r="105" spans="6:25" s="36" customFormat="1" ht="12" outlineLevel="2" x14ac:dyDescent="0.2">
      <c r="F105" s="28">
        <v>25</v>
      </c>
      <c r="G105" s="29" t="s">
        <v>11</v>
      </c>
      <c r="H105" s="30" t="s">
        <v>61</v>
      </c>
      <c r="I105" s="31" t="s">
        <v>188</v>
      </c>
      <c r="J105" s="29" t="s">
        <v>12</v>
      </c>
      <c r="K105" s="32">
        <v>5.8889999999999993</v>
      </c>
      <c r="L105" s="33">
        <v>0</v>
      </c>
      <c r="M105" s="32">
        <v>5.8889999999999993</v>
      </c>
      <c r="N105" s="34"/>
      <c r="O105" s="35">
        <f>M105*N105</f>
        <v>0</v>
      </c>
      <c r="P105" s="35">
        <v>1.7000000000000001E-4</v>
      </c>
      <c r="Q105" s="35">
        <f>M105*P105</f>
        <v>1.00113E-3</v>
      </c>
      <c r="R105" s="35"/>
      <c r="S105" s="35">
        <f>M105*R105</f>
        <v>0</v>
      </c>
      <c r="T105" s="35">
        <v>21</v>
      </c>
      <c r="U105" s="35">
        <f>O105*T105/100</f>
        <v>0</v>
      </c>
      <c r="V105" s="35">
        <f>U105+O105</f>
        <v>0</v>
      </c>
      <c r="W105" s="35"/>
      <c r="X105" s="35"/>
      <c r="Y105" s="35">
        <v>1</v>
      </c>
    </row>
    <row r="106" spans="6:25" s="36" customFormat="1" ht="12" outlineLevel="2" x14ac:dyDescent="0.2">
      <c r="F106" s="37"/>
      <c r="G106" s="38"/>
      <c r="H106" s="176" t="s">
        <v>49</v>
      </c>
      <c r="I106" s="188" t="s">
        <v>196</v>
      </c>
      <c r="J106" s="188"/>
      <c r="K106" s="188"/>
      <c r="L106" s="188"/>
      <c r="M106" s="188"/>
      <c r="N106" s="188"/>
      <c r="O106" s="188"/>
      <c r="P106" s="40"/>
      <c r="Q106" s="41"/>
      <c r="R106" s="40"/>
      <c r="S106" s="41"/>
      <c r="T106" s="42"/>
      <c r="U106" s="42"/>
      <c r="V106" s="42"/>
      <c r="W106" s="43"/>
    </row>
    <row r="107" spans="6:25" s="36" customFormat="1" ht="6" customHeight="1" outlineLevel="2" x14ac:dyDescent="0.2">
      <c r="F107" s="37"/>
      <c r="G107" s="38"/>
      <c r="H107" s="39"/>
      <c r="I107" s="44"/>
      <c r="J107" s="44"/>
      <c r="K107" s="44"/>
      <c r="L107" s="44"/>
      <c r="M107" s="44"/>
      <c r="N107" s="44"/>
      <c r="O107" s="44"/>
      <c r="P107" s="40"/>
      <c r="Q107" s="41"/>
      <c r="R107" s="40"/>
      <c r="S107" s="41"/>
      <c r="T107" s="42"/>
      <c r="U107" s="42"/>
      <c r="V107" s="42"/>
      <c r="W107" s="43"/>
    </row>
    <row r="108" spans="6:25" s="45" customFormat="1" ht="11.25" outlineLevel="3" x14ac:dyDescent="0.2">
      <c r="F108" s="46"/>
      <c r="G108" s="47"/>
      <c r="H108" s="48" t="str">
        <f>IF(AND(H107&lt;&gt;"Výkaz výměr:",I107=""),"Výkaz výměr:","")</f>
        <v>Výkaz výměr:</v>
      </c>
      <c r="I108" s="49" t="s">
        <v>137</v>
      </c>
      <c r="J108" s="50"/>
      <c r="K108" s="49"/>
      <c r="L108" s="51"/>
      <c r="M108" s="52">
        <v>5.8889999999999993</v>
      </c>
      <c r="N108" s="53"/>
      <c r="O108" s="54"/>
      <c r="P108" s="55"/>
      <c r="Q108" s="53"/>
      <c r="R108" s="53"/>
      <c r="S108" s="53"/>
      <c r="T108" s="56" t="s">
        <v>1</v>
      </c>
      <c r="U108" s="53"/>
      <c r="V108" s="53"/>
    </row>
    <row r="109" spans="6:25" s="36" customFormat="1" ht="12" outlineLevel="2" x14ac:dyDescent="0.2">
      <c r="F109" s="28">
        <v>26</v>
      </c>
      <c r="G109" s="29" t="s">
        <v>11</v>
      </c>
      <c r="H109" s="30" t="s">
        <v>62</v>
      </c>
      <c r="I109" s="31" t="s">
        <v>175</v>
      </c>
      <c r="J109" s="29" t="s">
        <v>12</v>
      </c>
      <c r="K109" s="32">
        <v>5.8889999999999993</v>
      </c>
      <c r="L109" s="33">
        <v>0</v>
      </c>
      <c r="M109" s="32">
        <v>5.8889999999999993</v>
      </c>
      <c r="N109" s="34"/>
      <c r="O109" s="35">
        <f>M109*N109</f>
        <v>0</v>
      </c>
      <c r="P109" s="35">
        <v>1.2E-4</v>
      </c>
      <c r="Q109" s="35">
        <f>M109*P109</f>
        <v>7.066799999999999E-4</v>
      </c>
      <c r="R109" s="35"/>
      <c r="S109" s="35">
        <f>M109*R109</f>
        <v>0</v>
      </c>
      <c r="T109" s="35">
        <v>21</v>
      </c>
      <c r="U109" s="35">
        <f>O109*T109/100</f>
        <v>0</v>
      </c>
      <c r="V109" s="35">
        <f>U109+O109</f>
        <v>0</v>
      </c>
      <c r="W109" s="35"/>
      <c r="X109" s="35"/>
      <c r="Y109" s="35">
        <v>1</v>
      </c>
    </row>
    <row r="110" spans="6:25" s="36" customFormat="1" ht="12" outlineLevel="2" x14ac:dyDescent="0.2">
      <c r="F110" s="37"/>
      <c r="G110" s="38"/>
      <c r="H110" s="176" t="s">
        <v>49</v>
      </c>
      <c r="I110" s="188" t="s">
        <v>191</v>
      </c>
      <c r="J110" s="188"/>
      <c r="K110" s="188"/>
      <c r="L110" s="188"/>
      <c r="M110" s="188"/>
      <c r="N110" s="188"/>
      <c r="O110" s="188"/>
      <c r="P110" s="40"/>
      <c r="Q110" s="41"/>
      <c r="R110" s="40"/>
      <c r="S110" s="41"/>
      <c r="T110" s="42"/>
      <c r="U110" s="42"/>
      <c r="V110" s="42"/>
      <c r="W110" s="43"/>
    </row>
    <row r="111" spans="6:25" s="36" customFormat="1" ht="6" customHeight="1" outlineLevel="2" x14ac:dyDescent="0.2">
      <c r="F111" s="37"/>
      <c r="G111" s="38"/>
      <c r="H111" s="39"/>
      <c r="I111" s="44"/>
      <c r="J111" s="44"/>
      <c r="K111" s="44"/>
      <c r="L111" s="44"/>
      <c r="M111" s="44"/>
      <c r="N111" s="44"/>
      <c r="O111" s="44"/>
      <c r="P111" s="40"/>
      <c r="Q111" s="41"/>
      <c r="R111" s="40"/>
      <c r="S111" s="41"/>
      <c r="T111" s="42"/>
      <c r="U111" s="42"/>
      <c r="V111" s="42"/>
      <c r="W111" s="43"/>
    </row>
    <row r="112" spans="6:25" s="45" customFormat="1" ht="11.25" outlineLevel="3" x14ac:dyDescent="0.2">
      <c r="F112" s="46"/>
      <c r="G112" s="47"/>
      <c r="H112" s="48" t="str">
        <f>IF(AND(H111&lt;&gt;"Výkaz výměr:",I111=""),"Výkaz výměr:","")</f>
        <v>Výkaz výměr:</v>
      </c>
      <c r="I112" s="49" t="s">
        <v>137</v>
      </c>
      <c r="J112" s="50"/>
      <c r="K112" s="49"/>
      <c r="L112" s="51"/>
      <c r="M112" s="52">
        <v>5.8889999999999993</v>
      </c>
      <c r="N112" s="53"/>
      <c r="O112" s="54"/>
      <c r="P112" s="55"/>
      <c r="Q112" s="53"/>
      <c r="R112" s="53"/>
      <c r="S112" s="53"/>
      <c r="T112" s="56" t="s">
        <v>1</v>
      </c>
      <c r="U112" s="53"/>
      <c r="V112" s="53"/>
    </row>
    <row r="113" spans="6:25" s="36" customFormat="1" ht="12" outlineLevel="2" x14ac:dyDescent="0.2">
      <c r="F113" s="28">
        <v>27</v>
      </c>
      <c r="G113" s="29" t="s">
        <v>11</v>
      </c>
      <c r="H113" s="30" t="s">
        <v>63</v>
      </c>
      <c r="I113" s="31" t="s">
        <v>178</v>
      </c>
      <c r="J113" s="29" t="s">
        <v>12</v>
      </c>
      <c r="K113" s="32">
        <v>31.408000000000001</v>
      </c>
      <c r="L113" s="33">
        <v>0</v>
      </c>
      <c r="M113" s="32">
        <v>31.408000000000001</v>
      </c>
      <c r="N113" s="34"/>
      <c r="O113" s="35">
        <f>M113*N113</f>
        <v>0</v>
      </c>
      <c r="P113" s="35">
        <v>4.8000000000000001E-4</v>
      </c>
      <c r="Q113" s="35">
        <f>M113*P113</f>
        <v>1.5075840000000002E-2</v>
      </c>
      <c r="R113" s="35"/>
      <c r="S113" s="35">
        <f>M113*R113</f>
        <v>0</v>
      </c>
      <c r="T113" s="35">
        <v>21</v>
      </c>
      <c r="U113" s="35">
        <f>O113*T113/100</f>
        <v>0</v>
      </c>
      <c r="V113" s="35">
        <f>U113+O113</f>
        <v>0</v>
      </c>
      <c r="W113" s="35"/>
      <c r="X113" s="35"/>
      <c r="Y113" s="35">
        <v>1</v>
      </c>
    </row>
    <row r="114" spans="6:25" s="36" customFormat="1" ht="12" outlineLevel="2" x14ac:dyDescent="0.2">
      <c r="F114" s="37"/>
      <c r="G114" s="38"/>
      <c r="H114" s="176" t="s">
        <v>49</v>
      </c>
      <c r="I114" s="188" t="s">
        <v>220</v>
      </c>
      <c r="J114" s="188"/>
      <c r="K114" s="188"/>
      <c r="L114" s="188"/>
      <c r="M114" s="188"/>
      <c r="N114" s="188"/>
      <c r="O114" s="188"/>
      <c r="P114" s="40"/>
      <c r="Q114" s="41"/>
      <c r="R114" s="40"/>
      <c r="S114" s="41"/>
      <c r="T114" s="42"/>
      <c r="U114" s="42"/>
      <c r="V114" s="42"/>
      <c r="W114" s="43"/>
    </row>
    <row r="115" spans="6:25" s="36" customFormat="1" ht="6" customHeight="1" outlineLevel="2" x14ac:dyDescent="0.2">
      <c r="F115" s="37"/>
      <c r="G115" s="38"/>
      <c r="H115" s="39"/>
      <c r="I115" s="44"/>
      <c r="J115" s="44"/>
      <c r="K115" s="44"/>
      <c r="L115" s="44"/>
      <c r="M115" s="44"/>
      <c r="N115" s="44"/>
      <c r="O115" s="44"/>
      <c r="P115" s="40"/>
      <c r="Q115" s="41"/>
      <c r="R115" s="40"/>
      <c r="S115" s="41"/>
      <c r="T115" s="42"/>
      <c r="U115" s="42"/>
      <c r="V115" s="42"/>
      <c r="W115" s="43"/>
    </row>
    <row r="116" spans="6:25" s="45" customFormat="1" ht="11.25" outlineLevel="3" x14ac:dyDescent="0.2">
      <c r="F116" s="46"/>
      <c r="G116" s="47"/>
      <c r="H116" s="48" t="str">
        <f>IF(AND(H115&lt;&gt;"Výkaz výměr:",I115=""),"Výkaz výměr:","")</f>
        <v>Výkaz výměr:</v>
      </c>
      <c r="I116" s="49" t="s">
        <v>134</v>
      </c>
      <c r="J116" s="50"/>
      <c r="K116" s="49"/>
      <c r="L116" s="51"/>
      <c r="M116" s="52">
        <v>31.408000000000001</v>
      </c>
      <c r="N116" s="53"/>
      <c r="O116" s="54"/>
      <c r="P116" s="55"/>
      <c r="Q116" s="53"/>
      <c r="R116" s="53"/>
      <c r="S116" s="53"/>
      <c r="T116" s="56" t="s">
        <v>1</v>
      </c>
      <c r="U116" s="53"/>
      <c r="V116" s="53"/>
    </row>
    <row r="117" spans="6:25" s="36" customFormat="1" ht="12" outlineLevel="2" x14ac:dyDescent="0.2">
      <c r="F117" s="28">
        <v>28</v>
      </c>
      <c r="G117" s="29" t="s">
        <v>11</v>
      </c>
      <c r="H117" s="30" t="s">
        <v>64</v>
      </c>
      <c r="I117" s="31" t="s">
        <v>143</v>
      </c>
      <c r="J117" s="29" t="s">
        <v>12</v>
      </c>
      <c r="K117" s="32">
        <v>446.38600000000002</v>
      </c>
      <c r="L117" s="33">
        <v>0</v>
      </c>
      <c r="M117" s="32">
        <v>446.38600000000002</v>
      </c>
      <c r="N117" s="34"/>
      <c r="O117" s="35">
        <f>M117*N117</f>
        <v>0</v>
      </c>
      <c r="P117" s="35"/>
      <c r="Q117" s="35">
        <f>M117*P117</f>
        <v>0</v>
      </c>
      <c r="R117" s="35"/>
      <c r="S117" s="35">
        <f>M117*R117</f>
        <v>0</v>
      </c>
      <c r="T117" s="35">
        <v>21</v>
      </c>
      <c r="U117" s="35">
        <f>O117*T117/100</f>
        <v>0</v>
      </c>
      <c r="V117" s="35">
        <f>U117+O117</f>
        <v>0</v>
      </c>
      <c r="W117" s="35"/>
      <c r="X117" s="35"/>
      <c r="Y117" s="35">
        <v>1</v>
      </c>
    </row>
    <row r="118" spans="6:25" s="36" customFormat="1" ht="12" outlineLevel="2" x14ac:dyDescent="0.2">
      <c r="F118" s="37"/>
      <c r="G118" s="38"/>
      <c r="H118" s="176" t="s">
        <v>49</v>
      </c>
      <c r="I118" s="188" t="s">
        <v>167</v>
      </c>
      <c r="J118" s="188"/>
      <c r="K118" s="188"/>
      <c r="L118" s="188"/>
      <c r="M118" s="188"/>
      <c r="N118" s="188"/>
      <c r="O118" s="188"/>
      <c r="P118" s="40"/>
      <c r="Q118" s="41"/>
      <c r="R118" s="40"/>
      <c r="S118" s="41"/>
      <c r="T118" s="42"/>
      <c r="U118" s="42"/>
      <c r="V118" s="42"/>
      <c r="W118" s="43"/>
    </row>
    <row r="119" spans="6:25" s="36" customFormat="1" ht="6" customHeight="1" outlineLevel="2" x14ac:dyDescent="0.2">
      <c r="F119" s="37"/>
      <c r="G119" s="38"/>
      <c r="H119" s="39"/>
      <c r="I119" s="44"/>
      <c r="J119" s="44"/>
      <c r="K119" s="44"/>
      <c r="L119" s="44"/>
      <c r="M119" s="44"/>
      <c r="N119" s="44"/>
      <c r="O119" s="44"/>
      <c r="P119" s="40"/>
      <c r="Q119" s="41"/>
      <c r="R119" s="40"/>
      <c r="S119" s="41"/>
      <c r="T119" s="42"/>
      <c r="U119" s="42"/>
      <c r="V119" s="42"/>
      <c r="W119" s="43"/>
    </row>
    <row r="120" spans="6:25" s="45" customFormat="1" ht="11.25" outlineLevel="3" x14ac:dyDescent="0.2">
      <c r="F120" s="46"/>
      <c r="G120" s="47"/>
      <c r="H120" s="48" t="str">
        <f>IF(AND(H119&lt;&gt;"Výkaz výměr:",I119=""),"Výkaz výměr:","")</f>
        <v>Výkaz výměr:</v>
      </c>
      <c r="I120" s="49" t="s">
        <v>110</v>
      </c>
      <c r="J120" s="50"/>
      <c r="K120" s="49"/>
      <c r="L120" s="51"/>
      <c r="M120" s="52">
        <v>446.38600000000002</v>
      </c>
      <c r="N120" s="53"/>
      <c r="O120" s="54"/>
      <c r="P120" s="55"/>
      <c r="Q120" s="53"/>
      <c r="R120" s="53"/>
      <c r="S120" s="53"/>
      <c r="T120" s="56" t="s">
        <v>1</v>
      </c>
      <c r="U120" s="53"/>
      <c r="V120" s="53"/>
    </row>
    <row r="121" spans="6:25" s="36" customFormat="1" ht="12" outlineLevel="2" x14ac:dyDescent="0.2">
      <c r="F121" s="28">
        <v>29</v>
      </c>
      <c r="G121" s="29" t="s">
        <v>11</v>
      </c>
      <c r="H121" s="30" t="s">
        <v>65</v>
      </c>
      <c r="I121" s="31" t="s">
        <v>141</v>
      </c>
      <c r="J121" s="29" t="s">
        <v>12</v>
      </c>
      <c r="K121" s="32">
        <v>414.97800000000001</v>
      </c>
      <c r="L121" s="33">
        <v>0</v>
      </c>
      <c r="M121" s="32">
        <v>414.97800000000001</v>
      </c>
      <c r="N121" s="34"/>
      <c r="O121" s="35">
        <f>M121*N121</f>
        <v>0</v>
      </c>
      <c r="P121" s="35">
        <v>1.5E-3</v>
      </c>
      <c r="Q121" s="35">
        <f>M121*P121</f>
        <v>0.62246699999999999</v>
      </c>
      <c r="R121" s="35"/>
      <c r="S121" s="35">
        <f>M121*R121</f>
        <v>0</v>
      </c>
      <c r="T121" s="35">
        <v>21</v>
      </c>
      <c r="U121" s="35">
        <f>O121*T121/100</f>
        <v>0</v>
      </c>
      <c r="V121" s="35">
        <f>U121+O121</f>
        <v>0</v>
      </c>
      <c r="W121" s="35"/>
      <c r="X121" s="35"/>
      <c r="Y121" s="35">
        <v>1</v>
      </c>
    </row>
    <row r="122" spans="6:25" s="36" customFormat="1" ht="12" outlineLevel="2" x14ac:dyDescent="0.2">
      <c r="F122" s="37"/>
      <c r="G122" s="38"/>
      <c r="H122" s="176" t="s">
        <v>49</v>
      </c>
      <c r="I122" s="188" t="s">
        <v>161</v>
      </c>
      <c r="J122" s="188"/>
      <c r="K122" s="188"/>
      <c r="L122" s="188"/>
      <c r="M122" s="188"/>
      <c r="N122" s="188"/>
      <c r="O122" s="188"/>
      <c r="P122" s="40"/>
      <c r="Q122" s="41"/>
      <c r="R122" s="40"/>
      <c r="S122" s="41"/>
      <c r="T122" s="42"/>
      <c r="U122" s="42"/>
      <c r="V122" s="42"/>
      <c r="W122" s="43"/>
    </row>
    <row r="123" spans="6:25" s="36" customFormat="1" ht="6" customHeight="1" outlineLevel="2" x14ac:dyDescent="0.2">
      <c r="F123" s="37"/>
      <c r="G123" s="38"/>
      <c r="H123" s="39"/>
      <c r="I123" s="44"/>
      <c r="J123" s="44"/>
      <c r="K123" s="44"/>
      <c r="L123" s="44"/>
      <c r="M123" s="44"/>
      <c r="N123" s="44"/>
      <c r="O123" s="44"/>
      <c r="P123" s="40"/>
      <c r="Q123" s="41"/>
      <c r="R123" s="40"/>
      <c r="S123" s="41"/>
      <c r="T123" s="42"/>
      <c r="U123" s="42"/>
      <c r="V123" s="42"/>
      <c r="W123" s="43"/>
    </row>
    <row r="124" spans="6:25" s="45" customFormat="1" ht="11.25" outlineLevel="3" x14ac:dyDescent="0.2">
      <c r="F124" s="46"/>
      <c r="G124" s="47"/>
      <c r="H124" s="48" t="str">
        <f>IF(AND(H123&lt;&gt;"Výkaz výměr:",I123=""),"Výkaz výměr:","")</f>
        <v>Výkaz výměr:</v>
      </c>
      <c r="I124" s="49" t="s">
        <v>95</v>
      </c>
      <c r="J124" s="50"/>
      <c r="K124" s="49"/>
      <c r="L124" s="51"/>
      <c r="M124" s="52">
        <v>414.97800000000001</v>
      </c>
      <c r="N124" s="53"/>
      <c r="O124" s="54"/>
      <c r="P124" s="55"/>
      <c r="Q124" s="53"/>
      <c r="R124" s="53"/>
      <c r="S124" s="53"/>
      <c r="T124" s="56" t="s">
        <v>1</v>
      </c>
      <c r="U124" s="53"/>
      <c r="V124" s="53"/>
    </row>
    <row r="125" spans="6:25" s="36" customFormat="1" ht="12" outlineLevel="2" x14ac:dyDescent="0.2">
      <c r="F125" s="28">
        <v>30</v>
      </c>
      <c r="G125" s="29" t="s">
        <v>11</v>
      </c>
      <c r="H125" s="30" t="s">
        <v>66</v>
      </c>
      <c r="I125" s="31" t="s">
        <v>153</v>
      </c>
      <c r="J125" s="29" t="s">
        <v>12</v>
      </c>
      <c r="K125" s="32">
        <v>104.03899999999999</v>
      </c>
      <c r="L125" s="33">
        <v>0</v>
      </c>
      <c r="M125" s="32">
        <v>104.03899999999999</v>
      </c>
      <c r="N125" s="34"/>
      <c r="O125" s="35">
        <f>M125*N125</f>
        <v>0</v>
      </c>
      <c r="P125" s="35">
        <v>2.1000000000000001E-4</v>
      </c>
      <c r="Q125" s="35">
        <f>M125*P125</f>
        <v>2.1848189999999997E-2</v>
      </c>
      <c r="R125" s="35"/>
      <c r="S125" s="35">
        <f>M125*R125</f>
        <v>0</v>
      </c>
      <c r="T125" s="35">
        <v>21</v>
      </c>
      <c r="U125" s="35">
        <f>O125*T125/100</f>
        <v>0</v>
      </c>
      <c r="V125" s="35">
        <f>U125+O125</f>
        <v>0</v>
      </c>
      <c r="W125" s="35"/>
      <c r="X125" s="35"/>
      <c r="Y125" s="35">
        <v>1</v>
      </c>
    </row>
    <row r="126" spans="6:25" s="36" customFormat="1" ht="12" outlineLevel="2" x14ac:dyDescent="0.2">
      <c r="F126" s="37"/>
      <c r="G126" s="38"/>
      <c r="H126" s="176" t="s">
        <v>49</v>
      </c>
      <c r="I126" s="188" t="s">
        <v>169</v>
      </c>
      <c r="J126" s="188"/>
      <c r="K126" s="188"/>
      <c r="L126" s="188"/>
      <c r="M126" s="188"/>
      <c r="N126" s="188"/>
      <c r="O126" s="188"/>
      <c r="P126" s="40"/>
      <c r="Q126" s="41"/>
      <c r="R126" s="40"/>
      <c r="S126" s="41"/>
      <c r="T126" s="42"/>
      <c r="U126" s="42"/>
      <c r="V126" s="42"/>
      <c r="W126" s="43"/>
    </row>
    <row r="127" spans="6:25" s="36" customFormat="1" ht="6" customHeight="1" outlineLevel="2" x14ac:dyDescent="0.2">
      <c r="F127" s="37"/>
      <c r="G127" s="38"/>
      <c r="H127" s="39"/>
      <c r="I127" s="44"/>
      <c r="J127" s="44"/>
      <c r="K127" s="44"/>
      <c r="L127" s="44"/>
      <c r="M127" s="44"/>
      <c r="N127" s="44"/>
      <c r="O127" s="44"/>
      <c r="P127" s="40"/>
      <c r="Q127" s="41"/>
      <c r="R127" s="40"/>
      <c r="S127" s="41"/>
      <c r="T127" s="42"/>
      <c r="U127" s="42"/>
      <c r="V127" s="42"/>
      <c r="W127" s="43"/>
    </row>
    <row r="128" spans="6:25" s="45" customFormat="1" ht="11.25" outlineLevel="3" x14ac:dyDescent="0.2">
      <c r="F128" s="46"/>
      <c r="G128" s="47"/>
      <c r="H128" s="48" t="str">
        <f>IF(AND(H127&lt;&gt;"Výkaz výměr:",I127=""),"Výkaz výměr:","")</f>
        <v>Výkaz výměr:</v>
      </c>
      <c r="I128" s="49" t="s">
        <v>148</v>
      </c>
      <c r="J128" s="50"/>
      <c r="K128" s="49"/>
      <c r="L128" s="51"/>
      <c r="M128" s="52">
        <v>104.03899999999999</v>
      </c>
      <c r="N128" s="53"/>
      <c r="O128" s="54"/>
      <c r="P128" s="55"/>
      <c r="Q128" s="53"/>
      <c r="R128" s="53"/>
      <c r="S128" s="53"/>
      <c r="T128" s="56" t="s">
        <v>1</v>
      </c>
      <c r="U128" s="53"/>
      <c r="V128" s="53"/>
    </row>
    <row r="129" spans="6:25" s="36" customFormat="1" ht="12" outlineLevel="2" x14ac:dyDescent="0.2">
      <c r="F129" s="28">
        <v>31</v>
      </c>
      <c r="G129" s="29" t="s">
        <v>11</v>
      </c>
      <c r="H129" s="30" t="s">
        <v>67</v>
      </c>
      <c r="I129" s="31" t="s">
        <v>142</v>
      </c>
      <c r="J129" s="29" t="s">
        <v>12</v>
      </c>
      <c r="K129" s="32">
        <v>310.93919999999997</v>
      </c>
      <c r="L129" s="33">
        <v>0</v>
      </c>
      <c r="M129" s="32">
        <v>310.93919999999997</v>
      </c>
      <c r="N129" s="34"/>
      <c r="O129" s="35">
        <f>M129*N129</f>
        <v>0</v>
      </c>
      <c r="P129" s="35"/>
      <c r="Q129" s="35">
        <f>M129*P129</f>
        <v>0</v>
      </c>
      <c r="R129" s="35"/>
      <c r="S129" s="35">
        <f>M129*R129</f>
        <v>0</v>
      </c>
      <c r="T129" s="35">
        <v>21</v>
      </c>
      <c r="U129" s="35">
        <f>O129*T129/100</f>
        <v>0</v>
      </c>
      <c r="V129" s="35">
        <f>U129+O129</f>
        <v>0</v>
      </c>
      <c r="W129" s="35"/>
      <c r="X129" s="35"/>
      <c r="Y129" s="35">
        <v>1</v>
      </c>
    </row>
    <row r="130" spans="6:25" s="36" customFormat="1" ht="12" outlineLevel="2" x14ac:dyDescent="0.2">
      <c r="F130" s="37"/>
      <c r="G130" s="38"/>
      <c r="H130" s="176" t="s">
        <v>49</v>
      </c>
      <c r="I130" s="188" t="s">
        <v>145</v>
      </c>
      <c r="J130" s="188"/>
      <c r="K130" s="188"/>
      <c r="L130" s="188"/>
      <c r="M130" s="188"/>
      <c r="N130" s="188"/>
      <c r="O130" s="188"/>
      <c r="P130" s="40"/>
      <c r="Q130" s="41"/>
      <c r="R130" s="40"/>
      <c r="S130" s="41"/>
      <c r="T130" s="42"/>
      <c r="U130" s="42"/>
      <c r="V130" s="42"/>
      <c r="W130" s="43"/>
    </row>
    <row r="131" spans="6:25" s="36" customFormat="1" ht="6" customHeight="1" outlineLevel="2" x14ac:dyDescent="0.2">
      <c r="F131" s="37"/>
      <c r="G131" s="38"/>
      <c r="H131" s="39"/>
      <c r="I131" s="44"/>
      <c r="J131" s="44"/>
      <c r="K131" s="44"/>
      <c r="L131" s="44"/>
      <c r="M131" s="44"/>
      <c r="N131" s="44"/>
      <c r="O131" s="44"/>
      <c r="P131" s="40"/>
      <c r="Q131" s="41"/>
      <c r="R131" s="40"/>
      <c r="S131" s="41"/>
      <c r="T131" s="42"/>
      <c r="U131" s="42"/>
      <c r="V131" s="42"/>
      <c r="W131" s="43"/>
    </row>
    <row r="132" spans="6:25" s="45" customFormat="1" ht="11.25" outlineLevel="3" x14ac:dyDescent="0.2">
      <c r="F132" s="46"/>
      <c r="G132" s="47"/>
      <c r="H132" s="48" t="str">
        <f>IF(AND(H131&lt;&gt;"Výkaz výměr:",I131=""),"Výkaz výměr:","")</f>
        <v>Výkaz výměr:</v>
      </c>
      <c r="I132" s="49" t="s">
        <v>147</v>
      </c>
      <c r="J132" s="50"/>
      <c r="K132" s="49"/>
      <c r="L132" s="51"/>
      <c r="M132" s="52">
        <v>310.93919999999997</v>
      </c>
      <c r="N132" s="53"/>
      <c r="O132" s="54"/>
      <c r="P132" s="55"/>
      <c r="Q132" s="53"/>
      <c r="R132" s="53"/>
      <c r="S132" s="53"/>
      <c r="T132" s="56" t="s">
        <v>1</v>
      </c>
      <c r="U132" s="53"/>
      <c r="V132" s="53"/>
    </row>
    <row r="133" spans="6:25" s="36" customFormat="1" ht="12" outlineLevel="2" x14ac:dyDescent="0.2">
      <c r="F133" s="28">
        <v>32</v>
      </c>
      <c r="G133" s="29" t="s">
        <v>11</v>
      </c>
      <c r="H133" s="30" t="s">
        <v>68</v>
      </c>
      <c r="I133" s="31" t="s">
        <v>157</v>
      </c>
      <c r="J133" s="29" t="s">
        <v>12</v>
      </c>
      <c r="K133" s="32">
        <v>310.93900000000002</v>
      </c>
      <c r="L133" s="33">
        <v>0</v>
      </c>
      <c r="M133" s="32">
        <v>310.93900000000002</v>
      </c>
      <c r="N133" s="34"/>
      <c r="O133" s="35">
        <f>M133*N133</f>
        <v>0</v>
      </c>
      <c r="P133" s="35">
        <v>2.9999999999999997E-4</v>
      </c>
      <c r="Q133" s="35">
        <f>M133*P133</f>
        <v>9.3281699999999995E-2</v>
      </c>
      <c r="R133" s="35"/>
      <c r="S133" s="35">
        <f>M133*R133</f>
        <v>0</v>
      </c>
      <c r="T133" s="35">
        <v>21</v>
      </c>
      <c r="U133" s="35">
        <f>O133*T133/100</f>
        <v>0</v>
      </c>
      <c r="V133" s="35">
        <f>U133+O133</f>
        <v>0</v>
      </c>
      <c r="W133" s="35"/>
      <c r="X133" s="35"/>
      <c r="Y133" s="35">
        <v>1</v>
      </c>
    </row>
    <row r="134" spans="6:25" s="36" customFormat="1" ht="12" outlineLevel="2" x14ac:dyDescent="0.2">
      <c r="F134" s="37"/>
      <c r="G134" s="38"/>
      <c r="H134" s="176" t="s">
        <v>49</v>
      </c>
      <c r="I134" s="188" t="s">
        <v>202</v>
      </c>
      <c r="J134" s="188"/>
      <c r="K134" s="188"/>
      <c r="L134" s="188"/>
      <c r="M134" s="188"/>
      <c r="N134" s="188"/>
      <c r="O134" s="188"/>
      <c r="P134" s="40"/>
      <c r="Q134" s="41"/>
      <c r="R134" s="40"/>
      <c r="S134" s="41"/>
      <c r="T134" s="42"/>
      <c r="U134" s="42"/>
      <c r="V134" s="42"/>
      <c r="W134" s="43"/>
    </row>
    <row r="135" spans="6:25" s="36" customFormat="1" ht="6" customHeight="1" outlineLevel="2" x14ac:dyDescent="0.2">
      <c r="F135" s="37"/>
      <c r="G135" s="38"/>
      <c r="H135" s="39"/>
      <c r="I135" s="44"/>
      <c r="J135" s="44"/>
      <c r="K135" s="44"/>
      <c r="L135" s="44"/>
      <c r="M135" s="44"/>
      <c r="N135" s="44"/>
      <c r="O135" s="44"/>
      <c r="P135" s="40"/>
      <c r="Q135" s="41"/>
      <c r="R135" s="40"/>
      <c r="S135" s="41"/>
      <c r="T135" s="42"/>
      <c r="U135" s="42"/>
      <c r="V135" s="42"/>
      <c r="W135" s="43"/>
    </row>
    <row r="136" spans="6:25" s="45" customFormat="1" ht="11.25" outlineLevel="3" x14ac:dyDescent="0.2">
      <c r="F136" s="46"/>
      <c r="G136" s="47"/>
      <c r="H136" s="48" t="str">
        <f>IF(AND(H135&lt;&gt;"Výkaz výměr:",I135=""),"Výkaz výměr:","")</f>
        <v>Výkaz výměr:</v>
      </c>
      <c r="I136" s="49" t="s">
        <v>131</v>
      </c>
      <c r="J136" s="50"/>
      <c r="K136" s="49"/>
      <c r="L136" s="51"/>
      <c r="M136" s="52">
        <v>310.93900000000002</v>
      </c>
      <c r="N136" s="53"/>
      <c r="O136" s="54"/>
      <c r="P136" s="55"/>
      <c r="Q136" s="53"/>
      <c r="R136" s="53"/>
      <c r="S136" s="53"/>
      <c r="T136" s="56" t="s">
        <v>1</v>
      </c>
      <c r="U136" s="53"/>
      <c r="V136" s="53"/>
    </row>
    <row r="137" spans="6:25" s="36" customFormat="1" ht="12" outlineLevel="2" x14ac:dyDescent="0.2">
      <c r="F137" s="28">
        <v>33</v>
      </c>
      <c r="G137" s="29" t="s">
        <v>11</v>
      </c>
      <c r="H137" s="30" t="s">
        <v>69</v>
      </c>
      <c r="I137" s="31" t="s">
        <v>158</v>
      </c>
      <c r="J137" s="29" t="s">
        <v>12</v>
      </c>
      <c r="K137" s="32">
        <v>135.447</v>
      </c>
      <c r="L137" s="33">
        <v>0</v>
      </c>
      <c r="M137" s="32">
        <v>135.447</v>
      </c>
      <c r="N137" s="34"/>
      <c r="O137" s="35">
        <f>M137*N137</f>
        <v>0</v>
      </c>
      <c r="P137" s="35">
        <v>3.8999999999999999E-4</v>
      </c>
      <c r="Q137" s="35">
        <f>M137*P137</f>
        <v>5.2824330000000003E-2</v>
      </c>
      <c r="R137" s="35"/>
      <c r="S137" s="35">
        <f>M137*R137</f>
        <v>0</v>
      </c>
      <c r="T137" s="35">
        <v>21</v>
      </c>
      <c r="U137" s="35">
        <f>O137*T137/100</f>
        <v>0</v>
      </c>
      <c r="V137" s="35">
        <f>U137+O137</f>
        <v>0</v>
      </c>
      <c r="W137" s="35"/>
      <c r="X137" s="35"/>
      <c r="Y137" s="35">
        <v>1</v>
      </c>
    </row>
    <row r="138" spans="6:25" s="36" customFormat="1" ht="12" outlineLevel="2" x14ac:dyDescent="0.2">
      <c r="F138" s="37"/>
      <c r="G138" s="38"/>
      <c r="H138" s="176" t="s">
        <v>49</v>
      </c>
      <c r="I138" s="188" t="s">
        <v>203</v>
      </c>
      <c r="J138" s="188"/>
      <c r="K138" s="188"/>
      <c r="L138" s="188"/>
      <c r="M138" s="188"/>
      <c r="N138" s="188"/>
      <c r="O138" s="188"/>
      <c r="P138" s="40"/>
      <c r="Q138" s="41"/>
      <c r="R138" s="40"/>
      <c r="S138" s="41"/>
      <c r="T138" s="42"/>
      <c r="U138" s="42"/>
      <c r="V138" s="42"/>
      <c r="W138" s="43"/>
    </row>
    <row r="139" spans="6:25" s="36" customFormat="1" ht="6" customHeight="1" outlineLevel="2" x14ac:dyDescent="0.2">
      <c r="F139" s="37"/>
      <c r="G139" s="38"/>
      <c r="H139" s="39"/>
      <c r="I139" s="44"/>
      <c r="J139" s="44"/>
      <c r="K139" s="44"/>
      <c r="L139" s="44"/>
      <c r="M139" s="44"/>
      <c r="N139" s="44"/>
      <c r="O139" s="44"/>
      <c r="P139" s="40"/>
      <c r="Q139" s="41"/>
      <c r="R139" s="40"/>
      <c r="S139" s="41"/>
      <c r="T139" s="42"/>
      <c r="U139" s="42"/>
      <c r="V139" s="42"/>
      <c r="W139" s="43"/>
    </row>
    <row r="140" spans="6:25" s="45" customFormat="1" ht="11.25" outlineLevel="3" x14ac:dyDescent="0.2">
      <c r="F140" s="46"/>
      <c r="G140" s="47"/>
      <c r="H140" s="48" t="str">
        <f>IF(AND(H139&lt;&gt;"Výkaz výměr:",I139=""),"Výkaz výměr:","")</f>
        <v>Výkaz výměr:</v>
      </c>
      <c r="I140" s="49" t="s">
        <v>151</v>
      </c>
      <c r="J140" s="50"/>
      <c r="K140" s="49"/>
      <c r="L140" s="51"/>
      <c r="M140" s="52">
        <v>135.447</v>
      </c>
      <c r="N140" s="53"/>
      <c r="O140" s="54"/>
      <c r="P140" s="55"/>
      <c r="Q140" s="53"/>
      <c r="R140" s="53"/>
      <c r="S140" s="53"/>
      <c r="T140" s="56" t="s">
        <v>1</v>
      </c>
      <c r="U140" s="53"/>
      <c r="V140" s="53"/>
    </row>
    <row r="141" spans="6:25" s="36" customFormat="1" ht="12" outlineLevel="2" x14ac:dyDescent="0.2">
      <c r="F141" s="28">
        <v>34</v>
      </c>
      <c r="G141" s="29" t="s">
        <v>11</v>
      </c>
      <c r="H141" s="30" t="s">
        <v>70</v>
      </c>
      <c r="I141" s="31" t="s">
        <v>168</v>
      </c>
      <c r="J141" s="29" t="s">
        <v>12</v>
      </c>
      <c r="K141" s="32">
        <v>46.321999999999996</v>
      </c>
      <c r="L141" s="33">
        <v>0</v>
      </c>
      <c r="M141" s="32">
        <v>46.321999999999996</v>
      </c>
      <c r="N141" s="34"/>
      <c r="O141" s="35">
        <f>M141*N141</f>
        <v>0</v>
      </c>
      <c r="P141" s="35">
        <v>2.3000000000000001E-4</v>
      </c>
      <c r="Q141" s="35">
        <f>M141*P141</f>
        <v>1.065406E-2</v>
      </c>
      <c r="R141" s="35"/>
      <c r="S141" s="35">
        <f>M141*R141</f>
        <v>0</v>
      </c>
      <c r="T141" s="35">
        <v>21</v>
      </c>
      <c r="U141" s="35">
        <f>O141*T141/100</f>
        <v>0</v>
      </c>
      <c r="V141" s="35">
        <f>U141+O141</f>
        <v>0</v>
      </c>
      <c r="W141" s="35"/>
      <c r="X141" s="35"/>
      <c r="Y141" s="35">
        <v>1</v>
      </c>
    </row>
    <row r="142" spans="6:25" s="36" customFormat="1" ht="12" outlineLevel="2" x14ac:dyDescent="0.2">
      <c r="F142" s="37"/>
      <c r="G142" s="38"/>
      <c r="H142" s="176" t="s">
        <v>49</v>
      </c>
      <c r="I142" s="188" t="s">
        <v>209</v>
      </c>
      <c r="J142" s="188"/>
      <c r="K142" s="188"/>
      <c r="L142" s="188"/>
      <c r="M142" s="188"/>
      <c r="N142" s="188"/>
      <c r="O142" s="188"/>
      <c r="P142" s="40"/>
      <c r="Q142" s="41"/>
      <c r="R142" s="40"/>
      <c r="S142" s="41"/>
      <c r="T142" s="42"/>
      <c r="U142" s="42"/>
      <c r="V142" s="42"/>
      <c r="W142" s="43"/>
    </row>
    <row r="143" spans="6:25" s="36" customFormat="1" ht="6" customHeight="1" outlineLevel="2" x14ac:dyDescent="0.2">
      <c r="F143" s="37"/>
      <c r="G143" s="38"/>
      <c r="H143" s="39"/>
      <c r="I143" s="44"/>
      <c r="J143" s="44"/>
      <c r="K143" s="44"/>
      <c r="L143" s="44"/>
      <c r="M143" s="44"/>
      <c r="N143" s="44"/>
      <c r="O143" s="44"/>
      <c r="P143" s="40"/>
      <c r="Q143" s="41"/>
      <c r="R143" s="40"/>
      <c r="S143" s="41"/>
      <c r="T143" s="42"/>
      <c r="U143" s="42"/>
      <c r="V143" s="42"/>
      <c r="W143" s="43"/>
    </row>
    <row r="144" spans="6:25" s="45" customFormat="1" ht="11.25" outlineLevel="3" x14ac:dyDescent="0.2">
      <c r="F144" s="46"/>
      <c r="G144" s="47"/>
      <c r="H144" s="48" t="str">
        <f>IF(AND(H143&lt;&gt;"Výkaz výměr:",I143=""),"Výkaz výměr:","")</f>
        <v>Výkaz výměr:</v>
      </c>
      <c r="I144" s="49" t="s">
        <v>186</v>
      </c>
      <c r="J144" s="50"/>
      <c r="K144" s="49"/>
      <c r="L144" s="51"/>
      <c r="M144" s="52">
        <v>46.321999999999996</v>
      </c>
      <c r="N144" s="53"/>
      <c r="O144" s="54"/>
      <c r="P144" s="55"/>
      <c r="Q144" s="53"/>
      <c r="R144" s="53"/>
      <c r="S144" s="53"/>
      <c r="T144" s="56" t="s">
        <v>1</v>
      </c>
      <c r="U144" s="53"/>
      <c r="V144" s="53"/>
    </row>
    <row r="145" spans="6:25" s="36" customFormat="1" ht="12" outlineLevel="2" x14ac:dyDescent="0.2">
      <c r="F145" s="28">
        <v>35</v>
      </c>
      <c r="G145" s="29" t="s">
        <v>11</v>
      </c>
      <c r="H145" s="30" t="s">
        <v>71</v>
      </c>
      <c r="I145" s="31" t="s">
        <v>164</v>
      </c>
      <c r="J145" s="29" t="s">
        <v>12</v>
      </c>
      <c r="K145" s="32">
        <v>310.93900000000002</v>
      </c>
      <c r="L145" s="33">
        <v>0</v>
      </c>
      <c r="M145" s="32">
        <v>310.93900000000002</v>
      </c>
      <c r="N145" s="34"/>
      <c r="O145" s="35">
        <f>M145*N145</f>
        <v>0</v>
      </c>
      <c r="P145" s="35">
        <v>7.3999999999999999E-4</v>
      </c>
      <c r="Q145" s="35">
        <f>M145*P145</f>
        <v>0.23009486000000001</v>
      </c>
      <c r="R145" s="35"/>
      <c r="S145" s="35">
        <f>M145*R145</f>
        <v>0</v>
      </c>
      <c r="T145" s="35">
        <v>21</v>
      </c>
      <c r="U145" s="35">
        <f>O145*T145/100</f>
        <v>0</v>
      </c>
      <c r="V145" s="35">
        <f>U145+O145</f>
        <v>0</v>
      </c>
      <c r="W145" s="35"/>
      <c r="X145" s="35"/>
      <c r="Y145" s="35">
        <v>1</v>
      </c>
    </row>
    <row r="146" spans="6:25" s="36" customFormat="1" ht="12" outlineLevel="2" x14ac:dyDescent="0.2">
      <c r="F146" s="37"/>
      <c r="G146" s="38"/>
      <c r="H146" s="176" t="s">
        <v>49</v>
      </c>
      <c r="I146" s="188" t="s">
        <v>210</v>
      </c>
      <c r="J146" s="188"/>
      <c r="K146" s="188"/>
      <c r="L146" s="188"/>
      <c r="M146" s="188"/>
      <c r="N146" s="188"/>
      <c r="O146" s="188"/>
      <c r="P146" s="40"/>
      <c r="Q146" s="41"/>
      <c r="R146" s="40"/>
      <c r="S146" s="41"/>
      <c r="T146" s="42"/>
      <c r="U146" s="42"/>
      <c r="V146" s="42"/>
      <c r="W146" s="43"/>
    </row>
    <row r="147" spans="6:25" s="36" customFormat="1" ht="6" customHeight="1" outlineLevel="2" x14ac:dyDescent="0.2">
      <c r="F147" s="37"/>
      <c r="G147" s="38"/>
      <c r="H147" s="39"/>
      <c r="I147" s="44"/>
      <c r="J147" s="44"/>
      <c r="K147" s="44"/>
      <c r="L147" s="44"/>
      <c r="M147" s="44"/>
      <c r="N147" s="44"/>
      <c r="O147" s="44"/>
      <c r="P147" s="40"/>
      <c r="Q147" s="41"/>
      <c r="R147" s="40"/>
      <c r="S147" s="41"/>
      <c r="T147" s="42"/>
      <c r="U147" s="42"/>
      <c r="V147" s="42"/>
      <c r="W147" s="43"/>
    </row>
    <row r="148" spans="6:25" s="45" customFormat="1" ht="11.25" outlineLevel="3" x14ac:dyDescent="0.2">
      <c r="F148" s="46"/>
      <c r="G148" s="47"/>
      <c r="H148" s="48" t="str">
        <f>IF(AND(H147&lt;&gt;"Výkaz výměr:",I147=""),"Výkaz výměr:","")</f>
        <v>Výkaz výměr:</v>
      </c>
      <c r="I148" s="49" t="s">
        <v>131</v>
      </c>
      <c r="J148" s="50"/>
      <c r="K148" s="49"/>
      <c r="L148" s="51"/>
      <c r="M148" s="52">
        <v>310.93900000000002</v>
      </c>
      <c r="N148" s="53"/>
      <c r="O148" s="54"/>
      <c r="P148" s="55"/>
      <c r="Q148" s="53"/>
      <c r="R148" s="53"/>
      <c r="S148" s="53"/>
      <c r="T148" s="56" t="s">
        <v>1</v>
      </c>
      <c r="U148" s="53"/>
      <c r="V148" s="53"/>
    </row>
    <row r="149" spans="6:25" s="36" customFormat="1" ht="12" outlineLevel="2" x14ac:dyDescent="0.2">
      <c r="F149" s="28">
        <v>36</v>
      </c>
      <c r="G149" s="29" t="s">
        <v>11</v>
      </c>
      <c r="H149" s="30" t="s">
        <v>72</v>
      </c>
      <c r="I149" s="31" t="s">
        <v>165</v>
      </c>
      <c r="J149" s="29" t="s">
        <v>12</v>
      </c>
      <c r="K149" s="32">
        <v>135.447</v>
      </c>
      <c r="L149" s="33">
        <v>0</v>
      </c>
      <c r="M149" s="32">
        <v>135.447</v>
      </c>
      <c r="N149" s="34"/>
      <c r="O149" s="35">
        <f>M149*N149</f>
        <v>0</v>
      </c>
      <c r="P149" s="35">
        <v>9.2000000000000003E-4</v>
      </c>
      <c r="Q149" s="35">
        <f>M149*P149</f>
        <v>0.12461124000000001</v>
      </c>
      <c r="R149" s="35"/>
      <c r="S149" s="35">
        <f>M149*R149</f>
        <v>0</v>
      </c>
      <c r="T149" s="35">
        <v>21</v>
      </c>
      <c r="U149" s="35">
        <f>O149*T149/100</f>
        <v>0</v>
      </c>
      <c r="V149" s="35">
        <f>U149+O149</f>
        <v>0</v>
      </c>
      <c r="W149" s="35"/>
      <c r="X149" s="35"/>
      <c r="Y149" s="35">
        <v>1</v>
      </c>
    </row>
    <row r="150" spans="6:25" s="36" customFormat="1" ht="12" outlineLevel="2" x14ac:dyDescent="0.2">
      <c r="F150" s="37"/>
      <c r="G150" s="38"/>
      <c r="H150" s="176" t="s">
        <v>49</v>
      </c>
      <c r="I150" s="188" t="s">
        <v>211</v>
      </c>
      <c r="J150" s="188"/>
      <c r="K150" s="188"/>
      <c r="L150" s="188"/>
      <c r="M150" s="188"/>
      <c r="N150" s="188"/>
      <c r="O150" s="188"/>
      <c r="P150" s="40"/>
      <c r="Q150" s="41"/>
      <c r="R150" s="40"/>
      <c r="S150" s="41"/>
      <c r="T150" s="42"/>
      <c r="U150" s="42"/>
      <c r="V150" s="42"/>
      <c r="W150" s="43"/>
    </row>
    <row r="151" spans="6:25" s="36" customFormat="1" ht="6" customHeight="1" outlineLevel="2" x14ac:dyDescent="0.2">
      <c r="F151" s="37"/>
      <c r="G151" s="38"/>
      <c r="H151" s="39"/>
      <c r="I151" s="44"/>
      <c r="J151" s="44"/>
      <c r="K151" s="44"/>
      <c r="L151" s="44"/>
      <c r="M151" s="44"/>
      <c r="N151" s="44"/>
      <c r="O151" s="44"/>
      <c r="P151" s="40"/>
      <c r="Q151" s="41"/>
      <c r="R151" s="40"/>
      <c r="S151" s="41"/>
      <c r="T151" s="42"/>
      <c r="U151" s="42"/>
      <c r="V151" s="42"/>
      <c r="W151" s="43"/>
    </row>
    <row r="152" spans="6:25" s="45" customFormat="1" ht="11.25" outlineLevel="3" x14ac:dyDescent="0.2">
      <c r="F152" s="46"/>
      <c r="G152" s="47"/>
      <c r="H152" s="48" t="str">
        <f>IF(AND(H151&lt;&gt;"Výkaz výměr:",I151=""),"Výkaz výměr:","")</f>
        <v>Výkaz výměr:</v>
      </c>
      <c r="I152" s="49" t="s">
        <v>151</v>
      </c>
      <c r="J152" s="50"/>
      <c r="K152" s="49"/>
      <c r="L152" s="51"/>
      <c r="M152" s="52">
        <v>135.447</v>
      </c>
      <c r="N152" s="53"/>
      <c r="O152" s="54"/>
      <c r="P152" s="55"/>
      <c r="Q152" s="53"/>
      <c r="R152" s="53"/>
      <c r="S152" s="53"/>
      <c r="T152" s="56" t="s">
        <v>1</v>
      </c>
      <c r="U152" s="53"/>
      <c r="V152" s="53"/>
    </row>
    <row r="153" spans="6:25" s="3" customFormat="1" ht="12.75" customHeight="1" outlineLevel="2" x14ac:dyDescent="0.2">
      <c r="F153" s="7"/>
      <c r="G153" s="8"/>
      <c r="H153" s="8"/>
      <c r="I153" s="9"/>
      <c r="J153" s="8"/>
      <c r="K153" s="10"/>
      <c r="L153" s="11"/>
      <c r="M153" s="10"/>
      <c r="N153" s="11"/>
      <c r="O153" s="12"/>
      <c r="P153" s="13"/>
      <c r="Q153" s="11"/>
      <c r="R153" s="11"/>
      <c r="S153" s="11"/>
      <c r="T153" s="14" t="s">
        <v>1</v>
      </c>
      <c r="U153" s="11"/>
      <c r="V153" s="11"/>
      <c r="W153" s="11"/>
    </row>
    <row r="154" spans="6:25" s="65" customFormat="1" ht="16.5" customHeight="1" outlineLevel="1" x14ac:dyDescent="0.2">
      <c r="F154" s="66"/>
      <c r="G154" s="67"/>
      <c r="H154" s="68"/>
      <c r="I154" s="68" t="s">
        <v>139</v>
      </c>
      <c r="J154" s="67"/>
      <c r="K154" s="69"/>
      <c r="L154" s="70"/>
      <c r="M154" s="69"/>
      <c r="N154" s="70"/>
      <c r="O154" s="71">
        <f>SUBTOTAL(9,O155:O169)</f>
        <v>0</v>
      </c>
      <c r="P154" s="72"/>
      <c r="Q154" s="71">
        <f>SUBTOTAL(9,Q155:Q169)</f>
        <v>0</v>
      </c>
      <c r="R154" s="70"/>
      <c r="S154" s="71">
        <f>SUBTOTAL(9,S155:S169)</f>
        <v>0</v>
      </c>
      <c r="T154" s="73"/>
      <c r="U154" s="71">
        <f>SUBTOTAL(9,U155:U169)</f>
        <v>0</v>
      </c>
      <c r="V154" s="71">
        <f>SUBTOTAL(9,V155:V169)</f>
        <v>0</v>
      </c>
      <c r="Y154" s="71">
        <f>SUBTOTAL(9,Y155:Y169)</f>
        <v>4</v>
      </c>
    </row>
    <row r="155" spans="6:25" s="36" customFormat="1" ht="12" outlineLevel="2" x14ac:dyDescent="0.2">
      <c r="F155" s="28">
        <v>37</v>
      </c>
      <c r="G155" s="29" t="s">
        <v>10</v>
      </c>
      <c r="H155" s="30" t="s">
        <v>4</v>
      </c>
      <c r="I155" s="31" t="s">
        <v>140</v>
      </c>
      <c r="J155" s="29" t="s">
        <v>18</v>
      </c>
      <c r="K155" s="32">
        <v>1</v>
      </c>
      <c r="L155" s="33">
        <v>0</v>
      </c>
      <c r="M155" s="32">
        <v>1</v>
      </c>
      <c r="N155" s="34"/>
      <c r="O155" s="35">
        <f>M155*N155</f>
        <v>0</v>
      </c>
      <c r="P155" s="35"/>
      <c r="Q155" s="35">
        <f>M155*P155</f>
        <v>0</v>
      </c>
      <c r="R155" s="35"/>
      <c r="S155" s="35">
        <f>M155*R155</f>
        <v>0</v>
      </c>
      <c r="T155" s="35">
        <v>21</v>
      </c>
      <c r="U155" s="35">
        <f>O155*T155/100</f>
        <v>0</v>
      </c>
      <c r="V155" s="35">
        <f>U155+O155</f>
        <v>0</v>
      </c>
      <c r="W155" s="35"/>
      <c r="X155" s="35"/>
      <c r="Y155" s="35">
        <v>1</v>
      </c>
    </row>
    <row r="156" spans="6:25" s="36" customFormat="1" ht="12" outlineLevel="2" x14ac:dyDescent="0.2">
      <c r="F156" s="37"/>
      <c r="G156" s="38"/>
      <c r="H156" s="176" t="s">
        <v>49</v>
      </c>
      <c r="I156" s="188"/>
      <c r="J156" s="188"/>
      <c r="K156" s="188"/>
      <c r="L156" s="188"/>
      <c r="M156" s="188"/>
      <c r="N156" s="188"/>
      <c r="O156" s="188"/>
      <c r="P156" s="40"/>
      <c r="Q156" s="41"/>
      <c r="R156" s="40"/>
      <c r="S156" s="41"/>
      <c r="T156" s="42"/>
      <c r="U156" s="42"/>
      <c r="V156" s="42"/>
      <c r="W156" s="43"/>
    </row>
    <row r="157" spans="6:25" s="36" customFormat="1" ht="6" customHeight="1" outlineLevel="2" x14ac:dyDescent="0.2">
      <c r="F157" s="37"/>
      <c r="G157" s="38"/>
      <c r="H157" s="39"/>
      <c r="I157" s="44"/>
      <c r="J157" s="44"/>
      <c r="K157" s="44"/>
      <c r="L157" s="44"/>
      <c r="M157" s="44"/>
      <c r="N157" s="44"/>
      <c r="O157" s="44"/>
      <c r="P157" s="40"/>
      <c r="Q157" s="41"/>
      <c r="R157" s="40"/>
      <c r="S157" s="41"/>
      <c r="T157" s="42"/>
      <c r="U157" s="42"/>
      <c r="V157" s="42"/>
      <c r="W157" s="43"/>
    </row>
    <row r="158" spans="6:25" s="36" customFormat="1" ht="12" outlineLevel="2" x14ac:dyDescent="0.2">
      <c r="F158" s="28">
        <v>38</v>
      </c>
      <c r="G158" s="29" t="s">
        <v>10</v>
      </c>
      <c r="H158" s="30" t="s">
        <v>40</v>
      </c>
      <c r="I158" s="31" t="s">
        <v>133</v>
      </c>
      <c r="J158" s="29" t="s">
        <v>0</v>
      </c>
      <c r="K158" s="32">
        <v>10</v>
      </c>
      <c r="L158" s="33">
        <v>0</v>
      </c>
      <c r="M158" s="32">
        <v>10</v>
      </c>
      <c r="N158" s="34">
        <v>0</v>
      </c>
      <c r="O158" s="35">
        <f>M158*N158</f>
        <v>0</v>
      </c>
      <c r="P158" s="35"/>
      <c r="Q158" s="35">
        <f>M158*P158</f>
        <v>0</v>
      </c>
      <c r="R158" s="35"/>
      <c r="S158" s="35">
        <f>M158*R158</f>
        <v>0</v>
      </c>
      <c r="T158" s="35">
        <v>21</v>
      </c>
      <c r="U158" s="35">
        <f>O158*T158/100</f>
        <v>0</v>
      </c>
      <c r="V158" s="35">
        <f>U158+O158</f>
        <v>0</v>
      </c>
      <c r="W158" s="35"/>
      <c r="X158" s="35"/>
      <c r="Y158" s="35">
        <v>1</v>
      </c>
    </row>
    <row r="159" spans="6:25" s="36" customFormat="1" ht="12" outlineLevel="2" x14ac:dyDescent="0.2">
      <c r="F159" s="37"/>
      <c r="G159" s="38"/>
      <c r="H159" s="176" t="s">
        <v>49</v>
      </c>
      <c r="I159" s="188" t="s">
        <v>184</v>
      </c>
      <c r="J159" s="188"/>
      <c r="K159" s="188"/>
      <c r="L159" s="188"/>
      <c r="M159" s="188"/>
      <c r="N159" s="188"/>
      <c r="O159" s="188"/>
      <c r="P159" s="40"/>
      <c r="Q159" s="41"/>
      <c r="R159" s="40"/>
      <c r="S159" s="41"/>
      <c r="T159" s="42"/>
      <c r="U159" s="42"/>
      <c r="V159" s="42"/>
      <c r="W159" s="43"/>
    </row>
    <row r="160" spans="6:25" s="36" customFormat="1" ht="6" customHeight="1" outlineLevel="2" x14ac:dyDescent="0.2">
      <c r="F160" s="37"/>
      <c r="G160" s="38"/>
      <c r="H160" s="39"/>
      <c r="I160" s="44"/>
      <c r="J160" s="44"/>
      <c r="K160" s="44"/>
      <c r="L160" s="44"/>
      <c r="M160" s="44"/>
      <c r="N160" s="44"/>
      <c r="O160" s="44"/>
      <c r="P160" s="40"/>
      <c r="Q160" s="41"/>
      <c r="R160" s="40"/>
      <c r="S160" s="41"/>
      <c r="T160" s="42"/>
      <c r="U160" s="42"/>
      <c r="V160" s="42"/>
      <c r="W160" s="43"/>
    </row>
    <row r="161" spans="6:25" s="45" customFormat="1" ht="67.5" outlineLevel="3" x14ac:dyDescent="0.2">
      <c r="F161" s="46"/>
      <c r="G161" s="47"/>
      <c r="H161" s="48" t="str">
        <f>IF(AND(H160&lt;&gt;"Výkaz výměr:",I160=""),"Výkaz výměr:","")</f>
        <v>Výkaz výměr:</v>
      </c>
      <c r="I161" s="49" t="s">
        <v>222</v>
      </c>
      <c r="J161" s="50"/>
      <c r="K161" s="49"/>
      <c r="L161" s="51"/>
      <c r="M161" s="52">
        <v>0</v>
      </c>
      <c r="N161" s="53"/>
      <c r="O161" s="54"/>
      <c r="P161" s="55"/>
      <c r="Q161" s="53"/>
      <c r="R161" s="53"/>
      <c r="S161" s="53"/>
      <c r="T161" s="56" t="s">
        <v>1</v>
      </c>
      <c r="U161" s="53"/>
      <c r="V161" s="53"/>
    </row>
    <row r="162" spans="6:25" s="45" customFormat="1" ht="11.25" outlineLevel="3" x14ac:dyDescent="0.2">
      <c r="F162" s="46"/>
      <c r="G162" s="47"/>
      <c r="H162" s="48" t="str">
        <f>IF(AND(H161&lt;&gt;"Výkaz výměr:",I161=""),"Výkaz výměr:","")</f>
        <v/>
      </c>
      <c r="I162" s="49" t="s">
        <v>7</v>
      </c>
      <c r="J162" s="50"/>
      <c r="K162" s="49"/>
      <c r="L162" s="51"/>
      <c r="M162" s="52">
        <v>10</v>
      </c>
      <c r="N162" s="53"/>
      <c r="O162" s="54"/>
      <c r="P162" s="55"/>
      <c r="Q162" s="53"/>
      <c r="R162" s="53"/>
      <c r="S162" s="53"/>
      <c r="T162" s="56" t="s">
        <v>1</v>
      </c>
      <c r="U162" s="53"/>
      <c r="V162" s="53"/>
    </row>
    <row r="163" spans="6:25" s="36" customFormat="1" ht="12" outlineLevel="2" x14ac:dyDescent="0.2">
      <c r="F163" s="28">
        <v>39</v>
      </c>
      <c r="G163" s="29" t="s">
        <v>10</v>
      </c>
      <c r="H163" s="30" t="s">
        <v>5</v>
      </c>
      <c r="I163" s="31" t="s">
        <v>126</v>
      </c>
      <c r="J163" s="29" t="s">
        <v>18</v>
      </c>
      <c r="K163" s="32">
        <v>1</v>
      </c>
      <c r="L163" s="33">
        <v>0</v>
      </c>
      <c r="M163" s="32">
        <v>1</v>
      </c>
      <c r="N163" s="34"/>
      <c r="O163" s="35">
        <f>M163*N163</f>
        <v>0</v>
      </c>
      <c r="P163" s="35"/>
      <c r="Q163" s="35">
        <f>M163*P163</f>
        <v>0</v>
      </c>
      <c r="R163" s="35"/>
      <c r="S163" s="35">
        <f>M163*R163</f>
        <v>0</v>
      </c>
      <c r="T163" s="35">
        <v>21</v>
      </c>
      <c r="U163" s="35">
        <f>O163*T163/100</f>
        <v>0</v>
      </c>
      <c r="V163" s="35">
        <f>U163+O163</f>
        <v>0</v>
      </c>
      <c r="W163" s="35"/>
      <c r="X163" s="35"/>
      <c r="Y163" s="35">
        <v>1</v>
      </c>
    </row>
    <row r="164" spans="6:25" s="36" customFormat="1" ht="12" outlineLevel="2" x14ac:dyDescent="0.2">
      <c r="F164" s="37"/>
      <c r="G164" s="38"/>
      <c r="H164" s="176" t="s">
        <v>49</v>
      </c>
      <c r="I164" s="188"/>
      <c r="J164" s="188"/>
      <c r="K164" s="188"/>
      <c r="L164" s="188"/>
      <c r="M164" s="188"/>
      <c r="N164" s="188"/>
      <c r="O164" s="188"/>
      <c r="P164" s="40"/>
      <c r="Q164" s="41"/>
      <c r="R164" s="40"/>
      <c r="S164" s="41"/>
      <c r="T164" s="42"/>
      <c r="U164" s="42"/>
      <c r="V164" s="42"/>
      <c r="W164" s="43"/>
    </row>
    <row r="165" spans="6:25" s="36" customFormat="1" ht="6" customHeight="1" outlineLevel="2" x14ac:dyDescent="0.2">
      <c r="F165" s="37"/>
      <c r="G165" s="38"/>
      <c r="H165" s="39"/>
      <c r="I165" s="44"/>
      <c r="J165" s="44"/>
      <c r="K165" s="44"/>
      <c r="L165" s="44"/>
      <c r="M165" s="44"/>
      <c r="N165" s="44"/>
      <c r="O165" s="44"/>
      <c r="P165" s="40"/>
      <c r="Q165" s="41"/>
      <c r="R165" s="40"/>
      <c r="S165" s="41"/>
      <c r="T165" s="42"/>
      <c r="U165" s="42"/>
      <c r="V165" s="42"/>
      <c r="W165" s="43"/>
    </row>
    <row r="166" spans="6:25" s="36" customFormat="1" ht="12" outlineLevel="2" x14ac:dyDescent="0.2">
      <c r="F166" s="28">
        <v>40</v>
      </c>
      <c r="G166" s="29" t="s">
        <v>10</v>
      </c>
      <c r="H166" s="30" t="s">
        <v>6</v>
      </c>
      <c r="I166" s="31" t="s">
        <v>146</v>
      </c>
      <c r="J166" s="29" t="s">
        <v>18</v>
      </c>
      <c r="K166" s="32">
        <v>1</v>
      </c>
      <c r="L166" s="33">
        <v>0</v>
      </c>
      <c r="M166" s="32">
        <v>1</v>
      </c>
      <c r="N166" s="34"/>
      <c r="O166" s="35">
        <f>M166*N166</f>
        <v>0</v>
      </c>
      <c r="P166" s="35"/>
      <c r="Q166" s="35">
        <f>M166*P166</f>
        <v>0</v>
      </c>
      <c r="R166" s="35"/>
      <c r="S166" s="35">
        <f>M166*R166</f>
        <v>0</v>
      </c>
      <c r="T166" s="35">
        <v>21</v>
      </c>
      <c r="U166" s="35">
        <f>O166*T166/100</f>
        <v>0</v>
      </c>
      <c r="V166" s="35">
        <f>U166+O166</f>
        <v>0</v>
      </c>
      <c r="W166" s="35"/>
      <c r="X166" s="35"/>
      <c r="Y166" s="35">
        <v>1</v>
      </c>
    </row>
    <row r="167" spans="6:25" s="36" customFormat="1" ht="12" outlineLevel="2" x14ac:dyDescent="0.2">
      <c r="F167" s="37"/>
      <c r="G167" s="38"/>
      <c r="H167" s="176" t="s">
        <v>49</v>
      </c>
      <c r="I167" s="188"/>
      <c r="J167" s="188"/>
      <c r="K167" s="188"/>
      <c r="L167" s="188"/>
      <c r="M167" s="188"/>
      <c r="N167" s="188"/>
      <c r="O167" s="188"/>
      <c r="P167" s="40"/>
      <c r="Q167" s="41"/>
      <c r="R167" s="40"/>
      <c r="S167" s="41"/>
      <c r="T167" s="42"/>
      <c r="U167" s="42"/>
      <c r="V167" s="42"/>
      <c r="W167" s="43"/>
    </row>
    <row r="168" spans="6:25" s="36" customFormat="1" ht="6" customHeight="1" outlineLevel="2" x14ac:dyDescent="0.2">
      <c r="F168" s="37"/>
      <c r="G168" s="38"/>
      <c r="H168" s="39"/>
      <c r="I168" s="44"/>
      <c r="J168" s="44"/>
      <c r="K168" s="44"/>
      <c r="L168" s="44"/>
      <c r="M168" s="44"/>
      <c r="N168" s="44"/>
      <c r="O168" s="44"/>
      <c r="P168" s="40"/>
      <c r="Q168" s="41"/>
      <c r="R168" s="40"/>
      <c r="S168" s="41"/>
      <c r="T168" s="42"/>
      <c r="U168" s="42"/>
      <c r="V168" s="42"/>
      <c r="W168" s="43"/>
    </row>
    <row r="169" spans="6:25" s="3" customFormat="1" ht="12.75" customHeight="1" outlineLevel="2" x14ac:dyDescent="0.2">
      <c r="F169" s="7"/>
      <c r="G169" s="8"/>
      <c r="H169" s="8"/>
      <c r="I169" s="9"/>
      <c r="J169" s="8"/>
      <c r="K169" s="10"/>
      <c r="L169" s="11"/>
      <c r="M169" s="10"/>
      <c r="N169" s="11"/>
      <c r="O169" s="12"/>
      <c r="P169" s="13"/>
      <c r="Q169" s="11"/>
      <c r="R169" s="11"/>
      <c r="S169" s="11"/>
      <c r="T169" s="14" t="s">
        <v>1</v>
      </c>
      <c r="U169" s="11"/>
      <c r="V169" s="11"/>
      <c r="W169" s="11"/>
    </row>
    <row r="170" spans="6:25" s="3" customFormat="1" ht="12.75" customHeight="1" outlineLevel="1" x14ac:dyDescent="0.2">
      <c r="F170" s="7"/>
      <c r="G170" s="8"/>
      <c r="H170" s="8"/>
      <c r="I170" s="9"/>
      <c r="J170" s="8"/>
      <c r="K170" s="10"/>
      <c r="L170" s="11"/>
      <c r="M170" s="10"/>
      <c r="N170" s="11"/>
      <c r="O170" s="12"/>
      <c r="P170" s="13"/>
      <c r="Q170" s="11"/>
      <c r="R170" s="11"/>
      <c r="S170" s="11"/>
      <c r="T170" s="14" t="s">
        <v>1</v>
      </c>
      <c r="U170" s="11"/>
      <c r="V170" s="11"/>
      <c r="W170" s="11"/>
    </row>
    <row r="171" spans="6:25" s="3" customFormat="1" ht="12.75" customHeight="1" x14ac:dyDescent="0.2">
      <c r="F171" s="7"/>
      <c r="G171" s="8"/>
      <c r="H171" s="8"/>
      <c r="I171" s="9"/>
      <c r="J171" s="8"/>
      <c r="K171" s="10"/>
      <c r="L171" s="11"/>
      <c r="M171" s="10"/>
      <c r="N171" s="11"/>
      <c r="O171" s="12"/>
      <c r="P171" s="13"/>
      <c r="Q171" s="11"/>
      <c r="R171" s="11"/>
      <c r="S171" s="11"/>
      <c r="T171" s="14" t="s">
        <v>1</v>
      </c>
      <c r="U171" s="11"/>
      <c r="V171" s="11"/>
      <c r="W171" s="11"/>
    </row>
  </sheetData>
  <sheetProtection algorithmName="SHA-512" hashValue="hKZlZqklfkcsNHauxHAI6+ww6Ruyt/YJH8CmODR0IeC6jcYJbRUXzjWZ9dxwrqlU1RwYAu9SB5X3lWY+jfWQFg==" saltValue="qbCZVEKnWmp2AbgpuhvaTQ==" spinCount="100000" sheet="1" objects="1" scenarios="1"/>
  <mergeCells count="40">
    <mergeCell ref="I58:O58"/>
    <mergeCell ref="I64:O64"/>
    <mergeCell ref="I89:O89"/>
    <mergeCell ref="I98:O98"/>
    <mergeCell ref="I53:O53"/>
    <mergeCell ref="I67:O67"/>
    <mergeCell ref="I70:O70"/>
    <mergeCell ref="I74:O74"/>
    <mergeCell ref="I40:O40"/>
    <mergeCell ref="I44:O44"/>
    <mergeCell ref="I47:O47"/>
    <mergeCell ref="I50:O50"/>
    <mergeCell ref="I8:O8"/>
    <mergeCell ref="I36:O36"/>
    <mergeCell ref="I13:O13"/>
    <mergeCell ref="I17:O17"/>
    <mergeCell ref="I21:O21"/>
    <mergeCell ref="I25:O25"/>
    <mergeCell ref="I29:O29"/>
    <mergeCell ref="I130:O130"/>
    <mergeCell ref="I78:O78"/>
    <mergeCell ref="I81:O81"/>
    <mergeCell ref="I84:O84"/>
    <mergeCell ref="I93:O93"/>
    <mergeCell ref="I102:O102"/>
    <mergeCell ref="I106:O106"/>
    <mergeCell ref="I110:O110"/>
    <mergeCell ref="I114:O114"/>
    <mergeCell ref="I118:O118"/>
    <mergeCell ref="I122:O122"/>
    <mergeCell ref="I126:O126"/>
    <mergeCell ref="I164:O164"/>
    <mergeCell ref="I167:O167"/>
    <mergeCell ref="I134:O134"/>
    <mergeCell ref="I138:O138"/>
    <mergeCell ref="I142:O142"/>
    <mergeCell ref="I146:O146"/>
    <mergeCell ref="I150:O150"/>
    <mergeCell ref="I159:O159"/>
    <mergeCell ref="I156:O156"/>
  </mergeCells>
  <phoneticPr fontId="0" type="noConversion"/>
  <pageMargins left="0.39370078740157483" right="0.39370078740157483" top="0.59055118110236227" bottom="0.59055118110236227" header="0.39370078740157483" footer="0.39370078740157483"/>
  <pageSetup paperSize="9" scale="99" fitToHeight="0" orientation="landscape" horizontalDpi="300" verticalDpi="300" r:id="rId1"/>
  <headerFooter alignWithMargins="0">
    <oddFooter>&amp;L&amp;8www.euroCALC.cz&amp;C&amp;8&amp;P z &amp;N&amp;R&amp;8&amp;D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"/>
  <sheetViews>
    <sheetView workbookViewId="0">
      <selection activeCell="B4" sqref="B4"/>
    </sheetView>
  </sheetViews>
  <sheetFormatPr defaultColWidth="9.140625" defaultRowHeight="12.75" x14ac:dyDescent="0.2"/>
  <cols>
    <col min="1" max="1" width="8.7109375" style="15" customWidth="1"/>
    <col min="2" max="2" width="40.7109375" style="15" customWidth="1"/>
    <col min="3" max="3" width="10.7109375" style="15" customWidth="1"/>
    <col min="4" max="4" width="40.7109375" style="15" customWidth="1"/>
    <col min="5" max="16384" width="9.140625" style="15"/>
  </cols>
  <sheetData>
    <row r="1" spans="1:4" x14ac:dyDescent="0.2">
      <c r="A1" s="175" t="s">
        <v>26</v>
      </c>
      <c r="B1" s="175" t="s">
        <v>23</v>
      </c>
      <c r="C1" s="175" t="s">
        <v>29</v>
      </c>
      <c r="D1" s="175" t="s">
        <v>21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18</vt:i4>
      </vt:variant>
    </vt:vector>
  </HeadingPairs>
  <TitlesOfParts>
    <vt:vector size="22" baseType="lpstr">
      <vt:lpstr>Kryci list</vt:lpstr>
      <vt:lpstr>Rekapitulace</vt:lpstr>
      <vt:lpstr>Zakazka</vt:lpstr>
      <vt:lpstr>Figury</vt:lpstr>
      <vt:lpstr>__CENA__</vt:lpstr>
      <vt:lpstr>__MAIN__</vt:lpstr>
      <vt:lpstr>Rekapitulace!__MAIN2__</vt:lpstr>
      <vt:lpstr>__MAIN3__</vt:lpstr>
      <vt:lpstr>__SAZBA__</vt:lpstr>
      <vt:lpstr>__T0__</vt:lpstr>
      <vt:lpstr>__T1__</vt:lpstr>
      <vt:lpstr>__T2__</vt:lpstr>
      <vt:lpstr>__T3__</vt:lpstr>
      <vt:lpstr>__TE0__</vt:lpstr>
      <vt:lpstr>__TE2__</vt:lpstr>
      <vt:lpstr>__TE3__</vt:lpstr>
      <vt:lpstr>Rekapitulace!__TR0__</vt:lpstr>
      <vt:lpstr>Rekapitulace!__TR1__</vt:lpstr>
      <vt:lpstr>Zakazka!Názvy_tisku</vt:lpstr>
      <vt:lpstr>'Kryci list'!Oblast_tisku</vt:lpstr>
      <vt:lpstr>Rekapitulace!Oblast_tisku</vt:lpstr>
      <vt:lpstr>Zakazka!Oblast_tisku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Rostislav Mareš</cp:lastModifiedBy>
  <cp:lastPrinted>2024-07-15T07:08:28Z</cp:lastPrinted>
  <dcterms:created xsi:type="dcterms:W3CDTF">2007-10-16T11:08:58Z</dcterms:created>
  <dcterms:modified xsi:type="dcterms:W3CDTF">2024-08-07T07:08:02Z</dcterms:modified>
</cp:coreProperties>
</file>