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mobile_storage\04_vr\odevzdání\"/>
    </mc:Choice>
  </mc:AlternateContent>
  <xr:revisionPtr revIDLastSave="0" documentId="13_ncr:1_{6E8CAB3A-46E0-4DD0-8010-205B9DFC70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dnoceni" sheetId="1" r:id="rId1"/>
    <sheet name="Cena" sheetId="2" r:id="rId2"/>
    <sheet name="Tech.specifikace " sheetId="3" r:id="rId3"/>
    <sheet name="Servisní podmínky" sheetId="4" r:id="rId4"/>
  </sheets>
  <calcPr calcId="181029"/>
  <fileRecoveryPr autoRecover="0"/>
</workbook>
</file>

<file path=xl/calcChain.xml><?xml version="1.0" encoding="utf-8"?>
<calcChain xmlns="http://schemas.openxmlformats.org/spreadsheetml/2006/main">
  <c r="C13" i="3" l="1"/>
  <c r="C7" i="3"/>
  <c r="A26" i="4"/>
  <c r="E84" i="3"/>
  <c r="D44" i="3" l="1"/>
  <c r="D45" i="3" s="1"/>
  <c r="D46" i="3" s="1"/>
  <c r="D8" i="3"/>
  <c r="D9" i="3" s="1"/>
  <c r="E45" i="3"/>
  <c r="E46" i="3"/>
  <c r="E51" i="3"/>
  <c r="B94" i="3"/>
  <c r="B16" i="1"/>
  <c r="C5" i="4" s="1"/>
  <c r="D84" i="3"/>
  <c r="C5" i="2"/>
  <c r="C6" i="2" s="1"/>
  <c r="C7" i="2" s="1"/>
  <c r="B7" i="1"/>
  <c r="B8" i="1" s="1"/>
  <c r="B12" i="1"/>
  <c r="B13" i="1" s="1"/>
  <c r="F8" i="3" l="1"/>
  <c r="C7" i="4"/>
  <c r="A22" i="4"/>
  <c r="C6" i="4"/>
  <c r="B20" i="1"/>
  <c r="D5" i="2"/>
  <c r="B17" i="1"/>
  <c r="B18" i="1" s="1"/>
  <c r="A21" i="2"/>
  <c r="A17" i="2"/>
  <c r="D10" i="3"/>
  <c r="D14" i="3"/>
  <c r="D15" i="3" s="1"/>
  <c r="D16" i="3" s="1"/>
  <c r="D20" i="3"/>
  <c r="D21" i="3" s="1"/>
  <c r="D22" i="3" s="1"/>
  <c r="D26" i="3"/>
  <c r="D27" i="3" s="1"/>
  <c r="D28" i="3" s="1"/>
  <c r="D32" i="3"/>
  <c r="D33" i="3" s="1"/>
  <c r="D34" i="3" s="1"/>
  <c r="D38" i="3"/>
  <c r="D39" i="3" s="1"/>
  <c r="D40" i="3" s="1"/>
  <c r="D50" i="3"/>
  <c r="D51" i="3" s="1"/>
  <c r="D52" i="3" s="1"/>
  <c r="E76" i="3"/>
  <c r="E75" i="3"/>
  <c r="E70" i="3"/>
  <c r="E69" i="3"/>
  <c r="E64" i="3"/>
  <c r="E63" i="3"/>
  <c r="E58" i="3"/>
  <c r="E57" i="3"/>
  <c r="E52" i="3"/>
  <c r="E10" i="3"/>
  <c r="F10" i="3" s="1"/>
  <c r="E9" i="3"/>
  <c r="F9" i="3" s="1"/>
  <c r="E16" i="3"/>
  <c r="E15" i="3"/>
  <c r="E22" i="3"/>
  <c r="E21" i="3"/>
  <c r="E28" i="3"/>
  <c r="E27" i="3"/>
  <c r="E34" i="3"/>
  <c r="E33" i="3"/>
  <c r="E40" i="3"/>
  <c r="E39" i="3"/>
  <c r="E81" i="3"/>
  <c r="E82" i="3" s="1"/>
  <c r="D80" i="3"/>
  <c r="D81" i="3" s="1"/>
  <c r="D82" i="3" s="1"/>
  <c r="D74" i="3"/>
  <c r="D75" i="3" s="1"/>
  <c r="D76" i="3" s="1"/>
  <c r="D68" i="3"/>
  <c r="D69" i="3" s="1"/>
  <c r="D70" i="3" s="1"/>
  <c r="D62" i="3"/>
  <c r="D63" i="3" s="1"/>
  <c r="D64" i="3" s="1"/>
  <c r="D56" i="3"/>
  <c r="D57" i="3" s="1"/>
  <c r="D58" i="3" s="1"/>
  <c r="D7" i="4" l="1"/>
  <c r="B17" i="4" s="1"/>
  <c r="C18" i="1" s="1"/>
  <c r="D6" i="4"/>
  <c r="B16" i="4" s="1"/>
  <c r="C17" i="1" s="1"/>
  <c r="D5" i="4"/>
  <c r="B15" i="4" s="1"/>
  <c r="C16" i="1" s="1"/>
  <c r="B10" i="2"/>
  <c r="C6" i="1" s="1"/>
  <c r="D7" i="2"/>
  <c r="B12" i="2" s="1"/>
  <c r="C8" i="1" s="1"/>
  <c r="D6" i="2"/>
  <c r="B11" i="2" s="1"/>
  <c r="C7" i="1" s="1"/>
  <c r="C79" i="3" l="1"/>
  <c r="F81" i="3" l="1"/>
  <c r="F82" i="3"/>
  <c r="F80" i="3"/>
  <c r="C73" i="3"/>
  <c r="F76" i="3" l="1"/>
  <c r="F75" i="3"/>
  <c r="F74" i="3"/>
  <c r="C67" i="3"/>
  <c r="F69" i="3" l="1"/>
  <c r="F70" i="3"/>
  <c r="F68" i="3"/>
  <c r="C61" i="3"/>
  <c r="F62" i="3" l="1"/>
  <c r="F64" i="3"/>
  <c r="F63" i="3"/>
  <c r="C55" i="3"/>
  <c r="F56" i="3" l="1"/>
  <c r="F58" i="3"/>
  <c r="F57" i="3"/>
  <c r="C49" i="3"/>
  <c r="F52" i="3" l="1"/>
  <c r="F50" i="3"/>
  <c r="F51" i="3"/>
  <c r="C43" i="3"/>
  <c r="F45" i="3" l="1"/>
  <c r="F44" i="3"/>
  <c r="F46" i="3"/>
  <c r="C37" i="3"/>
  <c r="F38" i="3" l="1"/>
  <c r="F40" i="3"/>
  <c r="F39" i="3"/>
  <c r="C31" i="3"/>
  <c r="F33" i="3" l="1"/>
  <c r="F34" i="3"/>
  <c r="F32" i="3"/>
  <c r="C25" i="3"/>
  <c r="F28" i="3" l="1"/>
  <c r="F27" i="3"/>
  <c r="F26" i="3"/>
  <c r="C19" i="3"/>
  <c r="F21" i="3" l="1"/>
  <c r="F87" i="3" s="1"/>
  <c r="C12" i="1" s="1"/>
  <c r="C22" i="1" s="1"/>
  <c r="F20" i="3"/>
  <c r="F86" i="3" s="1"/>
  <c r="C11" i="1" s="1"/>
  <c r="C21" i="1" s="1"/>
  <c r="F22" i="3"/>
  <c r="F88" i="3" s="1"/>
  <c r="C13" i="1" s="1"/>
  <c r="C23" i="1" s="1"/>
  <c r="F14" i="3" l="1"/>
  <c r="F16" i="3"/>
  <c r="F15" i="3"/>
</calcChain>
</file>

<file path=xl/sharedStrings.xml><?xml version="1.0" encoding="utf-8"?>
<sst xmlns="http://schemas.openxmlformats.org/spreadsheetml/2006/main" count="216" uniqueCount="58">
  <si>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</si>
  <si>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</si>
  <si>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</si>
  <si>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</si>
  <si>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</si>
  <si>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</si>
  <si>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</si>
  <si>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</si>
  <si>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</si>
  <si>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</si>
  <si>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</si>
  <si>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</si>
  <si>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</si>
  <si>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</si>
  <si>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</si>
  <si>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</si>
  <si>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</si>
  <si>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</si>
  <si>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</si>
  <si>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</si>
  <si>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</si>
  <si>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</si>
  <si>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</si>
  <si>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</si>
  <si>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</si>
  <si>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</si>
  <si>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</si>
  <si>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</si>
  <si>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</si>
  <si>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</si>
  <si>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>Firma A</t>
  </si>
  <si>
    <t>mm</t>
  </si>
  <si>
    <t xml:space="preserve">Otáčky poháněných nástrojů </t>
  </si>
  <si>
    <t>Nm</t>
  </si>
  <si>
    <t>kW</t>
  </si>
  <si>
    <t>mm/min</t>
  </si>
  <si>
    <t>Otáčky vřetene</t>
  </si>
  <si>
    <t>Délka soustružení ve sklíčidle</t>
  </si>
  <si>
    <t xml:space="preserve">"Výběrové řízení na dodávku CNC SOUSTRUHU s příslušenstvím pro společnost MOBILE STORAGE, s.r.o.“ </t>
  </si>
  <si>
    <t>Servisní podmínky</t>
  </si>
  <si>
    <t>Maximální počet bodů získala nabídka s nejnižší dobou.</t>
  </si>
  <si>
    <t>Servisní podmínky: Čas příjezdu servisního technika v pracovních dnech od nahlášení závady stroje v záruční době (v hodinách)</t>
  </si>
  <si>
    <t>Čas příjezdu</t>
  </si>
  <si>
    <t>Nejkratší doba</t>
  </si>
  <si>
    <t>Doba (v hodinách)</t>
  </si>
  <si>
    <t>PARAMETRY  CNC SOUSTRUHU  – VOLNÉ</t>
  </si>
  <si>
    <t xml:space="preserve">Průměr otvoru vřetene </t>
  </si>
  <si>
    <t xml:space="preserve">Max. Kroutící moment vřetene </t>
  </si>
  <si>
    <t xml:space="preserve">Oběžný průměr nad ložem </t>
  </si>
  <si>
    <t xml:space="preserve">Oběžný průměr nad suportem  </t>
  </si>
  <si>
    <t xml:space="preserve">Průměr soustružení </t>
  </si>
  <si>
    <t xml:space="preserve">Pojezd osy X </t>
  </si>
  <si>
    <t xml:space="preserve">Pojezd osy Z  </t>
  </si>
  <si>
    <t xml:space="preserve">Rychloposuv osa X/Z </t>
  </si>
  <si>
    <t xml:space="preserve">Max. výkon motoru poháněných nástrojů  </t>
  </si>
  <si>
    <t xml:space="preserve">Max. kroutící moment poháněných nástrojů </t>
  </si>
  <si>
    <t>ot/min</t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</si>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</sst>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6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indexed="57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75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0" fontId="9" fillId="0" borderId="0" xfId="2" applyFont="1"/>
    <xf numFmtId="0" fontId="4" fillId="0" borderId="7" xfId="2" applyFont="1" applyBorder="1"/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3" fillId="7" borderId="0" xfId="2" applyFont="1" applyFill="1" applyAlignment="1">
      <alignment horizontal="center"/>
    </xf>
    <xf numFmtId="0" fontId="3" fillId="7" borderId="0" xfId="2" applyFont="1" applyFill="1"/>
    <xf numFmtId="3" fontId="4" fillId="7" borderId="0" xfId="2" applyNumberFormat="1" applyFont="1" applyFill="1" applyAlignment="1">
      <alignment horizontal="center"/>
    </xf>
    <xf numFmtId="0" fontId="8" fillId="7" borderId="11" xfId="2" applyFont="1" applyFill="1" applyBorder="1" applyAlignment="1">
      <alignment horizontal="center"/>
    </xf>
    <xf numFmtId="164" fontId="4" fillId="7" borderId="0" xfId="2" applyNumberFormat="1" applyFont="1" applyFill="1" applyAlignment="1">
      <alignment horizontal="center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1" fontId="4" fillId="7" borderId="0" xfId="2" applyNumberFormat="1" applyFont="1" applyFill="1" applyAlignment="1">
      <alignment horizontal="center"/>
    </xf>
    <xf numFmtId="0" fontId="3" fillId="0" borderId="12" xfId="2" applyFont="1" applyBorder="1" applyAlignment="1">
      <alignment horizontal="center"/>
    </xf>
    <xf numFmtId="0" fontId="4" fillId="0" borderId="12" xfId="2" applyFont="1" applyBorder="1"/>
    <xf numFmtId="3" fontId="4" fillId="0" borderId="12" xfId="2" applyNumberFormat="1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164" fontId="4" fillId="0" borderId="12" xfId="2" applyNumberFormat="1" applyFont="1" applyBorder="1" applyAlignment="1">
      <alignment horizontal="center"/>
    </xf>
    <xf numFmtId="3" fontId="4" fillId="6" borderId="0" xfId="2" applyNumberFormat="1" applyFont="1" applyFill="1" applyAlignment="1">
      <alignment horizontal="center"/>
    </xf>
    <xf numFmtId="0" fontId="3" fillId="0" borderId="13" xfId="2" applyFont="1" applyBorder="1" applyAlignment="1">
      <alignment horizontal="center"/>
    </xf>
    <xf numFmtId="0" fontId="4" fillId="0" borderId="13" xfId="2" applyFont="1" applyBorder="1"/>
    <xf numFmtId="0" fontId="4" fillId="0" borderId="13" xfId="2" applyFont="1" applyBorder="1" applyAlignment="1">
      <alignment horizontal="center"/>
    </xf>
    <xf numFmtId="164" fontId="4" fillId="0" borderId="13" xfId="2" applyNumberFormat="1" applyFont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12" fillId="0" borderId="0" xfId="0" applyFont="1"/>
    <xf numFmtId="0" fontId="12" fillId="9" borderId="0" xfId="0" applyFont="1" applyFill="1"/>
    <xf numFmtId="0" fontId="3" fillId="10" borderId="1" xfId="2" applyFont="1" applyFill="1" applyBorder="1"/>
    <xf numFmtId="0" fontId="4" fillId="9" borderId="0" xfId="2" applyFont="1" applyFill="1"/>
    <xf numFmtId="0" fontId="10" fillId="8" borderId="0" xfId="0" applyFont="1" applyFill="1"/>
    <xf numFmtId="0" fontId="12" fillId="8" borderId="0" xfId="0" applyFont="1" applyFill="1"/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topLeftCell="A16" zoomScale="115" zoomScaleNormal="115" workbookViewId="0">
      <selection activeCell="A23" sqref="A23"/>
    </sheetView>
  </sheetViews>
  <sheetFormatPr defaultColWidth="8.44140625" defaultRowHeight="13.8" x14ac:dyDescent="0.25"/>
  <cols>
    <col min="1" max="1" width="63.44140625" style="3" bestFit="1" customWidth="1"/>
    <col min="2" max="2" width="13.6640625" style="3" customWidth="1"/>
    <col min="3" max="3" width="11.109375" style="3" customWidth="1"/>
    <col min="4" max="16384" width="8.44140625" style="3"/>
  </cols>
  <sheetData>
    <row r="1" spans="1:4" ht="60" customHeight="1" x14ac:dyDescent="0.25">
      <c r="A1" s="66" t="s">
        <v>38</v>
      </c>
      <c r="B1" s="66"/>
      <c r="C1" s="66"/>
    </row>
    <row r="2" spans="1:4" ht="15.6" x14ac:dyDescent="0.3">
      <c r="A2" s="67"/>
      <c r="B2" s="67"/>
      <c r="C2" s="67"/>
    </row>
    <row r="3" spans="1:4" ht="14.85" customHeight="1" x14ac:dyDescent="0.25">
      <c r="A3" s="1" t="s">
        <v>0</v>
      </c>
      <c r="B3" s="2" t="s">
        <v>1</v>
      </c>
      <c r="C3" s="2" t="s">
        <v>2</v>
      </c>
    </row>
    <row r="4" spans="1:4" x14ac:dyDescent="0.25">
      <c r="A4" s="14"/>
      <c r="B4" s="15"/>
      <c r="C4" s="15"/>
    </row>
    <row r="5" spans="1:4" x14ac:dyDescent="0.25">
      <c r="A5" s="4" t="s">
        <v>27</v>
      </c>
      <c r="B5" s="35"/>
      <c r="C5" s="35"/>
    </row>
    <row r="6" spans="1:4" x14ac:dyDescent="0.25">
      <c r="A6" s="5" t="s">
        <v>30</v>
      </c>
      <c r="B6" s="6">
        <v>60</v>
      </c>
      <c r="C6" s="7" t="e">
        <f>Cena!B10</f>
        <v>#DIV/0!</v>
      </c>
    </row>
    <row r="7" spans="1:4" x14ac:dyDescent="0.25">
      <c r="A7" s="5" t="s">
        <v>3</v>
      </c>
      <c r="B7" s="6">
        <f>B6</f>
        <v>60</v>
      </c>
      <c r="C7" s="7" t="e">
        <f>Cena!B11</f>
        <v>#DIV/0!</v>
      </c>
    </row>
    <row r="8" spans="1:4" x14ac:dyDescent="0.25">
      <c r="A8" s="5" t="s">
        <v>4</v>
      </c>
      <c r="B8" s="6">
        <f>B7</f>
        <v>60</v>
      </c>
      <c r="C8" s="7" t="e">
        <f>Cena!B12</f>
        <v>#DIV/0!</v>
      </c>
    </row>
    <row r="9" spans="1:4" x14ac:dyDescent="0.25">
      <c r="B9" s="25"/>
      <c r="C9" s="27"/>
    </row>
    <row r="10" spans="1:4" x14ac:dyDescent="0.25">
      <c r="A10" s="4" t="s">
        <v>26</v>
      </c>
      <c r="B10" s="35"/>
      <c r="C10" s="36"/>
    </row>
    <row r="11" spans="1:4" x14ac:dyDescent="0.25">
      <c r="A11" s="5" t="s">
        <v>30</v>
      </c>
      <c r="B11" s="6">
        <v>30</v>
      </c>
      <c r="C11" s="7" t="e">
        <f>'Tech.specifikace '!F86</f>
        <v>#DIV/0!</v>
      </c>
    </row>
    <row r="12" spans="1:4" x14ac:dyDescent="0.25">
      <c r="A12" s="5" t="s">
        <v>3</v>
      </c>
      <c r="B12" s="6">
        <f>B11</f>
        <v>30</v>
      </c>
      <c r="C12" s="7" t="e">
        <f>'Tech.specifikace '!F87</f>
        <v>#DIV/0!</v>
      </c>
    </row>
    <row r="13" spans="1:4" x14ac:dyDescent="0.25">
      <c r="A13" s="5" t="s">
        <v>4</v>
      </c>
      <c r="B13" s="6">
        <f>B12</f>
        <v>30</v>
      </c>
      <c r="C13" s="7" t="e">
        <f>'Tech.specifikace '!F88</f>
        <v>#DIV/0!</v>
      </c>
    </row>
    <row r="14" spans="1:4" x14ac:dyDescent="0.25">
      <c r="A14" s="5"/>
      <c r="B14" s="6"/>
      <c r="C14" s="8"/>
    </row>
    <row r="15" spans="1:4" ht="14.4" thickBot="1" x14ac:dyDescent="0.3">
      <c r="A15" s="4" t="s">
        <v>39</v>
      </c>
      <c r="B15" s="35"/>
      <c r="C15" s="36"/>
    </row>
    <row r="16" spans="1:4" ht="14.4" thickTop="1" x14ac:dyDescent="0.25">
      <c r="A16" s="5" t="s">
        <v>30</v>
      </c>
      <c r="B16" s="6">
        <f>100-B6-B11</f>
        <v>10</v>
      </c>
      <c r="C16" s="7" t="e">
        <f>'Servisní podmínky'!B15</f>
        <v>#DIV/0!</v>
      </c>
      <c r="D16" s="25"/>
    </row>
    <row r="17" spans="1:3" x14ac:dyDescent="0.25">
      <c r="A17" s="5" t="s">
        <v>3</v>
      </c>
      <c r="B17" s="6">
        <f>B16</f>
        <v>10</v>
      </c>
      <c r="C17" s="7" t="e">
        <f>'Servisní podmínky'!B16</f>
        <v>#DIV/0!</v>
      </c>
    </row>
    <row r="18" spans="1:3" x14ac:dyDescent="0.25">
      <c r="A18" s="5" t="s">
        <v>4</v>
      </c>
      <c r="B18" s="6">
        <f>B17</f>
        <v>10</v>
      </c>
      <c r="C18" s="7" t="e">
        <f>'Servisní podmínky'!B17</f>
        <v>#DIV/0!</v>
      </c>
    </row>
    <row r="19" spans="1:3" x14ac:dyDescent="0.25">
      <c r="B19" s="25"/>
      <c r="C19" s="37"/>
    </row>
    <row r="20" spans="1:3" x14ac:dyDescent="0.25">
      <c r="A20" s="9" t="s">
        <v>5</v>
      </c>
      <c r="B20" s="53">
        <f>B6+B11+B16</f>
        <v>100</v>
      </c>
      <c r="C20" s="10" t="s">
        <v>2</v>
      </c>
    </row>
    <row r="21" spans="1:3" x14ac:dyDescent="0.25">
      <c r="A21" s="11" t="s">
        <v>30</v>
      </c>
      <c r="B21" s="12" t="s">
        <v>6</v>
      </c>
      <c r="C21" s="13" t="e">
        <f>C6+C11+C16</f>
        <v>#DIV/0!</v>
      </c>
    </row>
    <row r="22" spans="1:3" x14ac:dyDescent="0.25">
      <c r="A22" s="11" t="s">
        <v>3</v>
      </c>
      <c r="B22" s="12" t="s">
        <v>6</v>
      </c>
      <c r="C22" s="13" t="e">
        <f>C7+C12+C17</f>
        <v>#DIV/0!</v>
      </c>
    </row>
    <row r="23" spans="1:3" x14ac:dyDescent="0.25">
      <c r="A23" s="11" t="s">
        <v>4</v>
      </c>
      <c r="B23" s="12" t="s">
        <v>6</v>
      </c>
      <c r="C23" s="13" t="e">
        <f>C8+C13+C18</f>
        <v>#DIV/0!</v>
      </c>
    </row>
    <row r="24" spans="1:3" x14ac:dyDescent="0.25">
      <c r="B24" s="25"/>
      <c r="C24" s="25"/>
    </row>
    <row r="25" spans="1:3" x14ac:dyDescent="0.25">
      <c r="A25" s="43" t="s">
        <v>29</v>
      </c>
      <c r="B25" s="5"/>
      <c r="C25" s="5"/>
    </row>
    <row r="26" spans="1:3" x14ac:dyDescent="0.25">
      <c r="A26" s="44" t="s">
        <v>7</v>
      </c>
    </row>
    <row r="27" spans="1:3" x14ac:dyDescent="0.25">
      <c r="A27" s="45" t="s">
        <v>8</v>
      </c>
    </row>
    <row r="31" spans="1:3" x14ac:dyDescent="0.25">
      <c r="A31" s="38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A21" sqref="A21:C21"/>
    </sheetView>
  </sheetViews>
  <sheetFormatPr defaultColWidth="8.44140625" defaultRowHeight="13.8" x14ac:dyDescent="0.25"/>
  <cols>
    <col min="1" max="1" width="35.44140625" style="3" customWidth="1"/>
    <col min="2" max="2" width="19.44140625" style="3" customWidth="1"/>
    <col min="3" max="3" width="6.88671875" style="3" customWidth="1"/>
    <col min="4" max="4" width="27.44140625" style="3" customWidth="1"/>
    <col min="5" max="5" width="8.44140625" style="3"/>
    <col min="6" max="6" width="11.44140625" style="3" customWidth="1"/>
    <col min="7" max="7" width="16.109375" style="3" customWidth="1"/>
    <col min="8" max="16384" width="8.44140625" style="3"/>
  </cols>
  <sheetData>
    <row r="1" spans="1:4" x14ac:dyDescent="0.25">
      <c r="A1" s="1" t="s">
        <v>27</v>
      </c>
      <c r="B1" s="1"/>
      <c r="C1" s="1"/>
      <c r="D1" s="1"/>
    </row>
    <row r="3" spans="1:4" x14ac:dyDescent="0.25">
      <c r="A3" s="14" t="s">
        <v>9</v>
      </c>
      <c r="B3" s="15" t="s">
        <v>10</v>
      </c>
      <c r="C3" s="14"/>
      <c r="D3" s="14"/>
    </row>
    <row r="4" spans="1:4" x14ac:dyDescent="0.25">
      <c r="A4" s="16" t="s">
        <v>11</v>
      </c>
      <c r="B4" s="46"/>
      <c r="C4" s="16"/>
      <c r="D4" s="17"/>
    </row>
    <row r="5" spans="1:4" x14ac:dyDescent="0.25">
      <c r="A5" s="5" t="s">
        <v>30</v>
      </c>
      <c r="B5" s="47"/>
      <c r="C5" s="54">
        <f>Hodnoceni!B6</f>
        <v>60</v>
      </c>
      <c r="D5" s="20" t="e">
        <f>(B4/B5)*C5</f>
        <v>#DIV/0!</v>
      </c>
    </row>
    <row r="6" spans="1:4" x14ac:dyDescent="0.25">
      <c r="A6" s="18" t="s">
        <v>3</v>
      </c>
      <c r="B6" s="19"/>
      <c r="C6" s="19">
        <f>C5</f>
        <v>60</v>
      </c>
      <c r="D6" s="20" t="e">
        <f>(B4/B6)*C6</f>
        <v>#DIV/0!</v>
      </c>
    </row>
    <row r="7" spans="1:4" x14ac:dyDescent="0.25">
      <c r="A7" s="18" t="s">
        <v>4</v>
      </c>
      <c r="B7" s="19"/>
      <c r="C7" s="19">
        <f>C6</f>
        <v>60</v>
      </c>
      <c r="D7" s="20" t="e">
        <f>(B4/B7)*C7</f>
        <v>#DIV/0!</v>
      </c>
    </row>
    <row r="8" spans="1:4" x14ac:dyDescent="0.25">
      <c r="A8" s="5"/>
      <c r="B8" s="25"/>
    </row>
    <row r="9" spans="1:4" x14ac:dyDescent="0.25">
      <c r="A9" s="14" t="s">
        <v>12</v>
      </c>
      <c r="B9" s="25"/>
    </row>
    <row r="10" spans="1:4" x14ac:dyDescent="0.25">
      <c r="A10" s="5" t="s">
        <v>30</v>
      </c>
      <c r="B10" s="21" t="e">
        <f>D5</f>
        <v>#DIV/0!</v>
      </c>
      <c r="D10" s="14"/>
    </row>
    <row r="11" spans="1:4" x14ac:dyDescent="0.25">
      <c r="A11" s="18" t="s">
        <v>3</v>
      </c>
      <c r="B11" s="21" t="e">
        <f>D6</f>
        <v>#DIV/0!</v>
      </c>
      <c r="D11" s="14"/>
    </row>
    <row r="12" spans="1:4" x14ac:dyDescent="0.25">
      <c r="A12" s="18" t="s">
        <v>4</v>
      </c>
      <c r="B12" s="21" t="e">
        <f>D7</f>
        <v>#DIV/0!</v>
      </c>
      <c r="D12" s="14"/>
    </row>
    <row r="13" spans="1:4" x14ac:dyDescent="0.25">
      <c r="B13" s="14"/>
      <c r="D13" s="14"/>
    </row>
    <row r="14" spans="1:4" x14ac:dyDescent="0.25">
      <c r="A14" s="18" t="s">
        <v>8</v>
      </c>
    </row>
    <row r="16" spans="1:4" x14ac:dyDescent="0.25">
      <c r="A16" s="22" t="s">
        <v>13</v>
      </c>
      <c r="B16" s="22"/>
      <c r="C16" s="22"/>
    </row>
    <row r="17" spans="1:3" x14ac:dyDescent="0.25">
      <c r="A17" s="41" t="str">
        <f>"Maximální počet bodů byl dle  dokumentace Výzva k podání nabídek stanoven na "&amp;C5&amp;" z 100"</f>
        <v>Maximální počet bodů byl dle  dokumentace Výzva k podání nabídek stanoven na 60 z 100</v>
      </c>
      <c r="B17" s="41"/>
      <c r="C17" s="41"/>
    </row>
    <row r="18" spans="1:3" x14ac:dyDescent="0.25">
      <c r="A18" s="41" t="s">
        <v>14</v>
      </c>
      <c r="B18" s="41"/>
      <c r="C18" s="41"/>
    </row>
    <row r="19" spans="1:3" x14ac:dyDescent="0.25">
      <c r="A19" s="41" t="s">
        <v>28</v>
      </c>
      <c r="B19" s="41"/>
      <c r="C19" s="41"/>
    </row>
    <row r="20" spans="1:3" x14ac:dyDescent="0.25">
      <c r="A20" s="5" t="s">
        <v>15</v>
      </c>
    </row>
    <row r="21" spans="1:3" x14ac:dyDescent="0.25">
      <c r="A21" s="32" t="str">
        <f>"Hodnota kritéria = (nejnižší cena/cena hodnoceného účastníka)*"&amp;C5</f>
        <v>Hodnota kritéria = (nejnižší cena/cena hodnoceného účastníka)*60</v>
      </c>
      <c r="B21" s="33"/>
      <c r="C21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8"/>
  <sheetViews>
    <sheetView topLeftCell="A4" zoomScale="85" zoomScaleNormal="85" workbookViewId="0">
      <selection activeCell="B6" sqref="B6"/>
    </sheetView>
  </sheetViews>
  <sheetFormatPr defaultColWidth="8.44140625" defaultRowHeight="13.8" x14ac:dyDescent="0.25"/>
  <cols>
    <col min="1" max="1" width="3" style="15" customWidth="1"/>
    <col min="2" max="2" width="90.44140625" style="3" bestFit="1" customWidth="1"/>
    <col min="3" max="3" width="14" style="3" customWidth="1"/>
    <col min="4" max="4" width="9" style="3" customWidth="1"/>
    <col min="5" max="5" width="10.44140625" style="3" customWidth="1"/>
    <col min="6" max="6" width="15.44140625" style="3" customWidth="1"/>
    <col min="7" max="7" width="10" style="3" bestFit="1" customWidth="1"/>
    <col min="8" max="11" width="8.44140625" style="3"/>
    <col min="12" max="12" width="42.6640625" style="3" customWidth="1"/>
    <col min="13" max="16384" width="8.44140625" style="3"/>
  </cols>
  <sheetData>
    <row r="1" spans="1:12" x14ac:dyDescent="0.25">
      <c r="B1" s="1" t="s">
        <v>26</v>
      </c>
      <c r="C1" s="1"/>
      <c r="D1" s="1"/>
      <c r="E1" s="1"/>
      <c r="F1" s="29"/>
    </row>
    <row r="2" spans="1:12" x14ac:dyDescent="0.25">
      <c r="C2" s="15"/>
      <c r="D2" s="15"/>
    </row>
    <row r="3" spans="1:12" ht="14.4" thickBot="1" x14ac:dyDescent="0.3">
      <c r="B3" s="23" t="s">
        <v>16</v>
      </c>
      <c r="C3" s="23"/>
      <c r="D3" s="23"/>
      <c r="E3" s="23"/>
      <c r="F3" s="30"/>
      <c r="G3" s="15"/>
    </row>
    <row r="4" spans="1:12" ht="14.4" thickTop="1" x14ac:dyDescent="0.25">
      <c r="A4" s="68" t="s">
        <v>45</v>
      </c>
      <c r="B4" s="68"/>
      <c r="C4" s="68"/>
      <c r="D4" s="68"/>
      <c r="E4" s="68"/>
      <c r="F4" s="68"/>
    </row>
    <row r="5" spans="1:12" x14ac:dyDescent="0.25">
      <c r="A5" s="56"/>
      <c r="B5" s="57" t="s">
        <v>17</v>
      </c>
      <c r="C5" s="58"/>
      <c r="D5" s="59"/>
      <c r="E5" s="59"/>
      <c r="F5" s="60"/>
    </row>
    <row r="6" spans="1:12" ht="14.4" thickBot="1" x14ac:dyDescent="0.3">
      <c r="A6" s="15">
        <v>1</v>
      </c>
      <c r="B6" s="74" t="s">
        <v>46</v>
      </c>
      <c r="C6" s="24" t="s">
        <v>18</v>
      </c>
      <c r="D6" s="24" t="s">
        <v>19</v>
      </c>
      <c r="E6" s="24" t="s">
        <v>1</v>
      </c>
      <c r="F6" s="24" t="s">
        <v>20</v>
      </c>
      <c r="K6"/>
      <c r="L6"/>
    </row>
    <row r="7" spans="1:12" x14ac:dyDescent="0.25">
      <c r="B7" s="14" t="s">
        <v>21</v>
      </c>
      <c r="C7" s="61">
        <f>IF(B5="MAXIMALIZAČNÍ KRITÉRIUM:",MAX(C8:C10),MIN(C8:C10))</f>
        <v>0</v>
      </c>
      <c r="D7" s="25" t="s">
        <v>31</v>
      </c>
      <c r="E7" s="15"/>
      <c r="F7" s="15"/>
      <c r="K7"/>
      <c r="L7"/>
    </row>
    <row r="8" spans="1:12" x14ac:dyDescent="0.25">
      <c r="B8" s="5" t="s">
        <v>30</v>
      </c>
      <c r="C8" s="25"/>
      <c r="D8" s="25" t="str">
        <f>D7</f>
        <v>mm</v>
      </c>
      <c r="E8" s="25">
        <v>2</v>
      </c>
      <c r="F8" s="27" t="e">
        <f>IF(B5="MAXIMALIZAČNÍ KRITÉRIUM:",(C8/C7)*E8,(C7/C8)*E8)</f>
        <v>#DIV/0!</v>
      </c>
      <c r="K8"/>
      <c r="L8"/>
    </row>
    <row r="9" spans="1:12" x14ac:dyDescent="0.25">
      <c r="B9" s="3" t="s">
        <v>3</v>
      </c>
      <c r="C9" s="25"/>
      <c r="D9" s="25" t="str">
        <f>D8</f>
        <v>mm</v>
      </c>
      <c r="E9" s="25">
        <f>E8</f>
        <v>2</v>
      </c>
      <c r="F9" s="27" t="e">
        <f>IF(B5="MAXIMALIZAČNÍ KRITÉRIUM:",(C9/C7)*E9,(C7/C9)*E9)</f>
        <v>#DIV/0!</v>
      </c>
      <c r="K9"/>
      <c r="L9"/>
    </row>
    <row r="10" spans="1:12" x14ac:dyDescent="0.25">
      <c r="A10" s="62"/>
      <c r="B10" s="63" t="s">
        <v>4</v>
      </c>
      <c r="C10" s="64"/>
      <c r="D10" s="64" t="str">
        <f>D9</f>
        <v>mm</v>
      </c>
      <c r="E10" s="64">
        <f>E8</f>
        <v>2</v>
      </c>
      <c r="F10" s="65" t="e">
        <f>IF(B5="MAXIMALIZAČNÍ KRITÉRIUM:",(C10/C7)*E10,(C7/C10)*E10)</f>
        <v>#DIV/0!</v>
      </c>
      <c r="K10"/>
      <c r="L10"/>
    </row>
    <row r="11" spans="1:12" x14ac:dyDescent="0.25">
      <c r="A11" s="56"/>
      <c r="B11" s="57" t="s">
        <v>17</v>
      </c>
      <c r="C11" s="58"/>
      <c r="D11" s="59"/>
      <c r="E11" s="59"/>
      <c r="F11" s="60"/>
      <c r="K11"/>
      <c r="L11"/>
    </row>
    <row r="12" spans="1:12" ht="14.4" thickBot="1" x14ac:dyDescent="0.3">
      <c r="A12" s="15">
        <v>2</v>
      </c>
      <c r="B12" s="73" t="s">
        <v>37</v>
      </c>
      <c r="C12" s="24" t="s">
        <v>18</v>
      </c>
      <c r="D12" s="24" t="s">
        <v>19</v>
      </c>
      <c r="E12" s="24" t="s">
        <v>1</v>
      </c>
      <c r="F12" s="24" t="s">
        <v>20</v>
      </c>
      <c r="K12"/>
      <c r="L12"/>
    </row>
    <row r="13" spans="1:12" x14ac:dyDescent="0.25">
      <c r="B13" s="14" t="s">
        <v>21</v>
      </c>
      <c r="C13" s="61">
        <f t="shared" ref="C13:C67" si="0">IF(B11="MAXIMALIZAČNÍ KRITÉRIUM:",MAX(C14:C16),MIN(C14:C16))</f>
        <v>0</v>
      </c>
      <c r="D13" s="25" t="s">
        <v>31</v>
      </c>
      <c r="E13" s="15"/>
      <c r="F13" s="15"/>
      <c r="K13"/>
      <c r="L13"/>
    </row>
    <row r="14" spans="1:12" x14ac:dyDescent="0.25">
      <c r="B14" s="5" t="s">
        <v>30</v>
      </c>
      <c r="C14" s="25"/>
      <c r="D14" s="25" t="str">
        <f>D13</f>
        <v>mm</v>
      </c>
      <c r="E14" s="25">
        <v>3</v>
      </c>
      <c r="F14" s="27" t="e">
        <f>IF(B11="MAXIMALIZAČNÍ KRITÉRIUM:",(C14/C13)*E14,(C13/C14)*E14)</f>
        <v>#DIV/0!</v>
      </c>
      <c r="K14"/>
      <c r="L14"/>
    </row>
    <row r="15" spans="1:12" x14ac:dyDescent="0.25">
      <c r="B15" s="3" t="s">
        <v>3</v>
      </c>
      <c r="C15" s="25"/>
      <c r="D15" s="25" t="str">
        <f>D14</f>
        <v>mm</v>
      </c>
      <c r="E15" s="25">
        <f>E14</f>
        <v>3</v>
      </c>
      <c r="F15" s="27" t="e">
        <f>IF(B11="MAXIMALIZAČNÍ KRITÉRIUM:",(C15/C13)*E15,(C13/C15)*E15)</f>
        <v>#DIV/0!</v>
      </c>
      <c r="K15"/>
      <c r="L15"/>
    </row>
    <row r="16" spans="1:12" x14ac:dyDescent="0.25">
      <c r="A16" s="62"/>
      <c r="B16" s="63" t="s">
        <v>4</v>
      </c>
      <c r="C16" s="64"/>
      <c r="D16" s="64" t="str">
        <f>D15</f>
        <v>mm</v>
      </c>
      <c r="E16" s="64">
        <f>E14</f>
        <v>3</v>
      </c>
      <c r="F16" s="65" t="e">
        <f>IF(B11="MAXIMALIZAČNÍ KRITÉRIUM:",(C16/C13)*E16,(C13/C16)*E16)</f>
        <v>#DIV/0!</v>
      </c>
      <c r="K16"/>
      <c r="L16"/>
    </row>
    <row r="17" spans="1:13" x14ac:dyDescent="0.25">
      <c r="A17" s="56"/>
      <c r="B17" s="57" t="s">
        <v>17</v>
      </c>
      <c r="C17" s="58"/>
      <c r="D17" s="59"/>
      <c r="E17" s="59"/>
      <c r="F17" s="60"/>
      <c r="K17"/>
      <c r="L17"/>
    </row>
    <row r="18" spans="1:13" ht="14.4" thickBot="1" x14ac:dyDescent="0.3">
      <c r="A18" s="15">
        <v>3</v>
      </c>
      <c r="B18" s="73" t="s">
        <v>36</v>
      </c>
      <c r="C18" s="24" t="s">
        <v>18</v>
      </c>
      <c r="D18" s="24" t="s">
        <v>19</v>
      </c>
      <c r="E18" s="24" t="s">
        <v>1</v>
      </c>
      <c r="F18" s="24" t="s">
        <v>20</v>
      </c>
      <c r="K18"/>
      <c r="L18"/>
    </row>
    <row r="19" spans="1:13" x14ac:dyDescent="0.25">
      <c r="B19" s="14" t="s">
        <v>21</v>
      </c>
      <c r="C19" s="61">
        <f t="shared" si="0"/>
        <v>0</v>
      </c>
      <c r="D19" s="25" t="s">
        <v>56</v>
      </c>
      <c r="E19" s="15"/>
      <c r="F19" s="15"/>
      <c r="K19"/>
      <c r="L19"/>
      <c r="M19"/>
    </row>
    <row r="20" spans="1:13" x14ac:dyDescent="0.25">
      <c r="B20" s="5" t="s">
        <v>30</v>
      </c>
      <c r="C20" s="25"/>
      <c r="D20" s="25" t="str">
        <f>D19</f>
        <v>ot/min</v>
      </c>
      <c r="E20" s="25">
        <v>3</v>
      </c>
      <c r="F20" s="27" t="e">
        <f>IF(B17="MAXIMALIZAČNÍ KRITÉRIUM:",(C20/C19)*E20,(C19/C20)*E20)</f>
        <v>#DIV/0!</v>
      </c>
      <c r="K20"/>
      <c r="L20"/>
      <c r="M20"/>
    </row>
    <row r="21" spans="1:13" x14ac:dyDescent="0.25">
      <c r="B21" s="3" t="s">
        <v>3</v>
      </c>
      <c r="C21" s="25"/>
      <c r="D21" s="25" t="str">
        <f>D20</f>
        <v>ot/min</v>
      </c>
      <c r="E21" s="25">
        <f>E20</f>
        <v>3</v>
      </c>
      <c r="F21" s="27" t="e">
        <f>IF(B17="MAXIMALIZAČNÍ KRITÉRIUM:",(C21/C19)*E21,(C19/C21)*E21)</f>
        <v>#DIV/0!</v>
      </c>
      <c r="K21"/>
      <c r="L21"/>
      <c r="M21"/>
    </row>
    <row r="22" spans="1:13" x14ac:dyDescent="0.25">
      <c r="A22" s="62"/>
      <c r="B22" s="63" t="s">
        <v>4</v>
      </c>
      <c r="C22" s="64"/>
      <c r="D22" s="64" t="str">
        <f>D21</f>
        <v>ot/min</v>
      </c>
      <c r="E22" s="64">
        <f>E20</f>
        <v>3</v>
      </c>
      <c r="F22" s="65" t="e">
        <f>IF(B17="MAXIMALIZAČNÍ KRITÉRIUM:",(C22/C19)*E22,(C19/C22)*E22)</f>
        <v>#DIV/0!</v>
      </c>
      <c r="K22"/>
      <c r="L22"/>
      <c r="M22"/>
    </row>
    <row r="23" spans="1:13" x14ac:dyDescent="0.25">
      <c r="A23" s="56"/>
      <c r="B23" s="57" t="s">
        <v>17</v>
      </c>
      <c r="C23" s="58"/>
      <c r="D23" s="59"/>
      <c r="E23" s="59"/>
      <c r="F23" s="60"/>
      <c r="K23"/>
      <c r="L23"/>
      <c r="M23"/>
    </row>
    <row r="24" spans="1:13" ht="14.4" thickBot="1" x14ac:dyDescent="0.3">
      <c r="A24" s="15">
        <v>4</v>
      </c>
      <c r="B24" s="69" t="s">
        <v>47</v>
      </c>
      <c r="C24" s="24" t="s">
        <v>18</v>
      </c>
      <c r="D24" s="24" t="s">
        <v>19</v>
      </c>
      <c r="E24" s="24" t="s">
        <v>1</v>
      </c>
      <c r="F24" s="24" t="s">
        <v>20</v>
      </c>
      <c r="J24"/>
      <c r="K24"/>
      <c r="L24"/>
      <c r="M24"/>
    </row>
    <row r="25" spans="1:13" x14ac:dyDescent="0.25">
      <c r="B25" s="14" t="s">
        <v>21</v>
      </c>
      <c r="C25" s="61">
        <f t="shared" si="0"/>
        <v>0</v>
      </c>
      <c r="D25" s="25" t="s">
        <v>57</v>
      </c>
      <c r="E25" s="15"/>
      <c r="F25" s="15"/>
      <c r="J25"/>
      <c r="K25"/>
      <c r="L25"/>
      <c r="M25"/>
    </row>
    <row r="26" spans="1:13" x14ac:dyDescent="0.25">
      <c r="B26" s="5" t="s">
        <v>30</v>
      </c>
      <c r="C26" s="25"/>
      <c r="D26" s="25" t="str">
        <f>D25</f>
        <v>nm</v>
      </c>
      <c r="E26" s="25">
        <v>2</v>
      </c>
      <c r="F26" s="27" t="e">
        <f>IF(B23="MAXIMALIZAČNÍ KRITÉRIUM:",(C26/C25)*E26,(C25/C26)*E26)</f>
        <v>#DIV/0!</v>
      </c>
      <c r="J26"/>
      <c r="K26"/>
      <c r="L26"/>
      <c r="M26"/>
    </row>
    <row r="27" spans="1:13" x14ac:dyDescent="0.25">
      <c r="B27" s="3" t="s">
        <v>3</v>
      </c>
      <c r="C27" s="25"/>
      <c r="D27" s="25" t="str">
        <f>D26</f>
        <v>nm</v>
      </c>
      <c r="E27" s="25">
        <f>E26</f>
        <v>2</v>
      </c>
      <c r="F27" s="27" t="e">
        <f>IF(B23="MAXIMALIZAČNÍ KRITÉRIUM:",(C27/C25)*E27,(C25/C27)*E27)</f>
        <v>#DIV/0!</v>
      </c>
      <c r="J27"/>
      <c r="K27"/>
      <c r="L27"/>
      <c r="M27"/>
    </row>
    <row r="28" spans="1:13" x14ac:dyDescent="0.25">
      <c r="A28" s="62"/>
      <c r="B28" s="63" t="s">
        <v>4</v>
      </c>
      <c r="C28" s="64"/>
      <c r="D28" s="64" t="str">
        <f>D27</f>
        <v>nm</v>
      </c>
      <c r="E28" s="64">
        <f>E26</f>
        <v>2</v>
      </c>
      <c r="F28" s="65" t="e">
        <f>IF(B23="MAXIMALIZAČNÍ KRITÉRIUM:",(C28/C25)*E28,(C25/C28)*E28)</f>
        <v>#DIV/0!</v>
      </c>
      <c r="J28"/>
      <c r="K28"/>
      <c r="L28"/>
      <c r="M28"/>
    </row>
    <row r="29" spans="1:13" x14ac:dyDescent="0.25">
      <c r="A29" s="56"/>
      <c r="B29" s="57" t="s">
        <v>17</v>
      </c>
      <c r="C29" s="58"/>
      <c r="D29" s="59"/>
      <c r="E29" s="59"/>
      <c r="F29" s="60"/>
      <c r="J29"/>
      <c r="K29"/>
      <c r="L29"/>
      <c r="M29"/>
    </row>
    <row r="30" spans="1:13" ht="14.4" thickBot="1" x14ac:dyDescent="0.3">
      <c r="A30" s="15">
        <v>5</v>
      </c>
      <c r="B30" s="69" t="s">
        <v>48</v>
      </c>
      <c r="C30" s="24" t="s">
        <v>18</v>
      </c>
      <c r="D30" s="24" t="s">
        <v>19</v>
      </c>
      <c r="E30" s="24" t="s">
        <v>1</v>
      </c>
      <c r="F30" s="24" t="s">
        <v>20</v>
      </c>
      <c r="J30"/>
      <c r="K30"/>
      <c r="L30"/>
      <c r="M30"/>
    </row>
    <row r="31" spans="1:13" x14ac:dyDescent="0.25">
      <c r="B31" s="14" t="s">
        <v>21</v>
      </c>
      <c r="C31" s="61">
        <f t="shared" si="0"/>
        <v>0</v>
      </c>
      <c r="D31" s="25" t="s">
        <v>31</v>
      </c>
      <c r="E31" s="15"/>
      <c r="F31" s="15"/>
      <c r="J31"/>
      <c r="K31"/>
      <c r="L31"/>
      <c r="M31"/>
    </row>
    <row r="32" spans="1:13" x14ac:dyDescent="0.25">
      <c r="B32" s="5" t="s">
        <v>30</v>
      </c>
      <c r="C32" s="25"/>
      <c r="D32" s="25" t="str">
        <f>D31</f>
        <v>mm</v>
      </c>
      <c r="E32" s="25">
        <v>2</v>
      </c>
      <c r="F32" s="27" t="e">
        <f>IF(B29="MAXIMALIZAČNÍ KRITÉRIUM:",(C32/C31)*E32,(C31/C32)*E32)</f>
        <v>#DIV/0!</v>
      </c>
      <c r="J32"/>
      <c r="K32"/>
      <c r="L32"/>
      <c r="M32"/>
    </row>
    <row r="33" spans="1:13" x14ac:dyDescent="0.25">
      <c r="B33" s="3" t="s">
        <v>3</v>
      </c>
      <c r="C33" s="25"/>
      <c r="D33" s="25" t="str">
        <f>D32</f>
        <v>mm</v>
      </c>
      <c r="E33" s="25">
        <f>E32</f>
        <v>2</v>
      </c>
      <c r="F33" s="27" t="e">
        <f>IF(B29="MAXIMALIZAČNÍ KRITÉRIUM:",(C33/C31)*E33,(C31/C33)*E33)</f>
        <v>#DIV/0!</v>
      </c>
      <c r="J33"/>
      <c r="K33"/>
      <c r="L33"/>
      <c r="M33"/>
    </row>
    <row r="34" spans="1:13" x14ac:dyDescent="0.25">
      <c r="A34" s="62"/>
      <c r="B34" s="63" t="s">
        <v>4</v>
      </c>
      <c r="C34" s="64"/>
      <c r="D34" s="64" t="str">
        <f>D33</f>
        <v>mm</v>
      </c>
      <c r="E34" s="64">
        <f>E32</f>
        <v>2</v>
      </c>
      <c r="F34" s="65" t="e">
        <f>IF(B29="MAXIMALIZAČNÍ KRITÉRIUM:",(C34/C31)*E34,(C31/C34)*E34)</f>
        <v>#DIV/0!</v>
      </c>
      <c r="J34"/>
      <c r="K34"/>
      <c r="L34"/>
      <c r="M34"/>
    </row>
    <row r="35" spans="1:13" x14ac:dyDescent="0.25">
      <c r="A35" s="56"/>
      <c r="B35" s="57" t="s">
        <v>17</v>
      </c>
      <c r="C35" s="58"/>
      <c r="D35" s="59"/>
      <c r="E35" s="59"/>
      <c r="F35" s="60"/>
      <c r="J35"/>
      <c r="K35"/>
      <c r="L35"/>
      <c r="M35"/>
    </row>
    <row r="36" spans="1:13" ht="14.4" thickBot="1" x14ac:dyDescent="0.3">
      <c r="A36" s="15">
        <v>6</v>
      </c>
      <c r="B36" s="69" t="s">
        <v>49</v>
      </c>
      <c r="C36" s="24" t="s">
        <v>18</v>
      </c>
      <c r="D36" s="24" t="s">
        <v>19</v>
      </c>
      <c r="E36" s="24" t="s">
        <v>1</v>
      </c>
      <c r="F36" s="24" t="s">
        <v>20</v>
      </c>
      <c r="J36"/>
      <c r="K36"/>
      <c r="L36"/>
      <c r="M36"/>
    </row>
    <row r="37" spans="1:13" x14ac:dyDescent="0.25">
      <c r="B37" s="14" t="s">
        <v>21</v>
      </c>
      <c r="C37" s="61">
        <f t="shared" si="0"/>
        <v>0</v>
      </c>
      <c r="D37" s="25" t="s">
        <v>31</v>
      </c>
      <c r="E37" s="15"/>
      <c r="F37" s="15"/>
      <c r="J37"/>
      <c r="K37"/>
      <c r="L37"/>
      <c r="M37"/>
    </row>
    <row r="38" spans="1:13" x14ac:dyDescent="0.25">
      <c r="B38" s="5" t="s">
        <v>30</v>
      </c>
      <c r="C38" s="25"/>
      <c r="D38" s="25" t="str">
        <f>D37</f>
        <v>mm</v>
      </c>
      <c r="E38" s="25">
        <v>3</v>
      </c>
      <c r="F38" s="27" t="e">
        <f>IF(B35="MAXIMALIZAČNÍ KRITÉRIUM:",(C38/C37)*E38,(C37/C38)*E38)</f>
        <v>#DIV/0!</v>
      </c>
      <c r="J38"/>
      <c r="K38"/>
      <c r="L38"/>
      <c r="M38"/>
    </row>
    <row r="39" spans="1:13" x14ac:dyDescent="0.25">
      <c r="B39" s="3" t="s">
        <v>3</v>
      </c>
      <c r="C39" s="25"/>
      <c r="D39" s="25" t="str">
        <f>D38</f>
        <v>mm</v>
      </c>
      <c r="E39" s="25">
        <f>E38</f>
        <v>3</v>
      </c>
      <c r="F39" s="27" t="e">
        <f>IF(B35="MAXIMALIZAČNÍ KRITÉRIUM:",(C39/C37)*E39,(C37/C39)*E39)</f>
        <v>#DIV/0!</v>
      </c>
      <c r="J39"/>
      <c r="K39"/>
      <c r="L39"/>
      <c r="M39"/>
    </row>
    <row r="40" spans="1:13" x14ac:dyDescent="0.25">
      <c r="A40" s="62"/>
      <c r="B40" s="63" t="s">
        <v>4</v>
      </c>
      <c r="C40" s="64"/>
      <c r="D40" s="64" t="str">
        <f>D39</f>
        <v>mm</v>
      </c>
      <c r="E40" s="64">
        <f>E38</f>
        <v>3</v>
      </c>
      <c r="F40" s="65" t="e">
        <f>IF(B35="MAXIMALIZAČNÍ KRITÉRIUM:",(C40/C37)*E40,(C37/C40)*E40)</f>
        <v>#DIV/0!</v>
      </c>
      <c r="J40"/>
      <c r="K40"/>
      <c r="L40"/>
      <c r="M40"/>
    </row>
    <row r="41" spans="1:13" x14ac:dyDescent="0.25">
      <c r="A41" s="56"/>
      <c r="B41" s="57" t="s">
        <v>17</v>
      </c>
      <c r="C41" s="58"/>
      <c r="D41" s="59"/>
      <c r="E41" s="59"/>
      <c r="F41" s="60"/>
      <c r="J41"/>
      <c r="K41"/>
      <c r="L41"/>
      <c r="M41"/>
    </row>
    <row r="42" spans="1:13" ht="14.4" thickBot="1" x14ac:dyDescent="0.3">
      <c r="A42" s="15">
        <v>7</v>
      </c>
      <c r="B42" s="69" t="s">
        <v>50</v>
      </c>
      <c r="C42" s="24" t="s">
        <v>18</v>
      </c>
      <c r="D42" s="24" t="s">
        <v>19</v>
      </c>
      <c r="E42" s="24" t="s">
        <v>1</v>
      </c>
      <c r="F42" s="24" t="s">
        <v>20</v>
      </c>
      <c r="J42"/>
      <c r="K42"/>
      <c r="L42"/>
      <c r="M42"/>
    </row>
    <row r="43" spans="1:13" x14ac:dyDescent="0.25">
      <c r="B43" s="14" t="s">
        <v>21</v>
      </c>
      <c r="C43" s="61">
        <f t="shared" si="0"/>
        <v>0</v>
      </c>
      <c r="D43" s="25" t="s">
        <v>31</v>
      </c>
      <c r="E43" s="15"/>
      <c r="F43" s="15"/>
      <c r="J43"/>
      <c r="K43"/>
      <c r="L43"/>
      <c r="M43"/>
    </row>
    <row r="44" spans="1:13" x14ac:dyDescent="0.25">
      <c r="B44" s="5" t="s">
        <v>30</v>
      </c>
      <c r="C44" s="25"/>
      <c r="D44" s="25" t="str">
        <f>D43</f>
        <v>mm</v>
      </c>
      <c r="E44" s="25">
        <v>3</v>
      </c>
      <c r="F44" s="27" t="e">
        <f>IF(B41="MAXIMALIZAČNÍ KRITÉRIUM:",(C44/C43)*E44,(C43/C44)*E44)</f>
        <v>#DIV/0!</v>
      </c>
    </row>
    <row r="45" spans="1:13" x14ac:dyDescent="0.25">
      <c r="B45" s="3" t="s">
        <v>3</v>
      </c>
      <c r="C45" s="25"/>
      <c r="D45" s="25" t="str">
        <f>D44</f>
        <v>mm</v>
      </c>
      <c r="E45" s="25">
        <f>E44</f>
        <v>3</v>
      </c>
      <c r="F45" s="27" t="e">
        <f>IF(B41="MAXIMALIZAČNÍ KRITÉRIUM:",(C45/C43)*E45,(C43/C45)*E45)</f>
        <v>#DIV/0!</v>
      </c>
    </row>
    <row r="46" spans="1:13" x14ac:dyDescent="0.25">
      <c r="A46" s="62"/>
      <c r="B46" s="63" t="s">
        <v>4</v>
      </c>
      <c r="C46" s="64"/>
      <c r="D46" s="64" t="str">
        <f>D45</f>
        <v>mm</v>
      </c>
      <c r="E46" s="64">
        <f>E44</f>
        <v>3</v>
      </c>
      <c r="F46" s="65" t="e">
        <f>IF(B41="MAXIMALIZAČNÍ KRITÉRIUM:",(C46/C43)*E46,(C43/C46)*E46)</f>
        <v>#DIV/0!</v>
      </c>
    </row>
    <row r="47" spans="1:13" x14ac:dyDescent="0.25">
      <c r="A47" s="56"/>
      <c r="B47" s="57" t="s">
        <v>17</v>
      </c>
      <c r="C47" s="58"/>
      <c r="D47" s="59"/>
      <c r="E47" s="59"/>
      <c r="F47" s="60"/>
    </row>
    <row r="48" spans="1:13" ht="14.4" thickBot="1" x14ac:dyDescent="0.3">
      <c r="A48" s="15">
        <v>8</v>
      </c>
      <c r="B48" s="69" t="s">
        <v>51</v>
      </c>
      <c r="C48" s="24" t="s">
        <v>18</v>
      </c>
      <c r="D48" s="24" t="s">
        <v>19</v>
      </c>
      <c r="E48" s="24" t="s">
        <v>1</v>
      </c>
      <c r="F48" s="24" t="s">
        <v>20</v>
      </c>
    </row>
    <row r="49" spans="1:6" x14ac:dyDescent="0.25">
      <c r="B49" s="14" t="s">
        <v>21</v>
      </c>
      <c r="C49" s="61">
        <f t="shared" si="0"/>
        <v>0</v>
      </c>
      <c r="D49" s="25" t="s">
        <v>31</v>
      </c>
      <c r="E49" s="15"/>
      <c r="F49" s="15"/>
    </row>
    <row r="50" spans="1:6" x14ac:dyDescent="0.25">
      <c r="B50" s="5" t="s">
        <v>30</v>
      </c>
      <c r="C50" s="25"/>
      <c r="D50" s="25" t="str">
        <f>D49</f>
        <v>mm</v>
      </c>
      <c r="E50" s="25">
        <v>2</v>
      </c>
      <c r="F50" s="27" t="e">
        <f>IF(B47="MAXIMALIZAČNÍ KRITÉRIUM:",(C50/C49)*E50,(C49/C50)*E50)</f>
        <v>#DIV/0!</v>
      </c>
    </row>
    <row r="51" spans="1:6" x14ac:dyDescent="0.25">
      <c r="B51" s="3" t="s">
        <v>3</v>
      </c>
      <c r="C51" s="25"/>
      <c r="D51" s="25" t="str">
        <f>D50</f>
        <v>mm</v>
      </c>
      <c r="E51" s="25">
        <f>E50</f>
        <v>2</v>
      </c>
      <c r="F51" s="27" t="e">
        <f>IF(B47="MAXIMALIZAČNÍ KRITÉRIUM:",(C51/C49)*E51,(C49/C51)*E51)</f>
        <v>#DIV/0!</v>
      </c>
    </row>
    <row r="52" spans="1:6" x14ac:dyDescent="0.25">
      <c r="A52" s="62"/>
      <c r="B52" s="63" t="s">
        <v>4</v>
      </c>
      <c r="C52" s="64"/>
      <c r="D52" s="64" t="str">
        <f>D51</f>
        <v>mm</v>
      </c>
      <c r="E52" s="64">
        <f>E50</f>
        <v>2</v>
      </c>
      <c r="F52" s="65" t="e">
        <f>IF(B47="MAXIMALIZAČNÍ KRITÉRIUM:",(C52/C49)*E52,(C49/C52)*E52)</f>
        <v>#DIV/0!</v>
      </c>
    </row>
    <row r="53" spans="1:6" x14ac:dyDescent="0.25">
      <c r="A53" s="56"/>
      <c r="B53" s="57" t="s">
        <v>17</v>
      </c>
      <c r="C53" s="58"/>
      <c r="D53" s="59"/>
      <c r="E53" s="59"/>
      <c r="F53" s="60"/>
    </row>
    <row r="54" spans="1:6" ht="14.4" thickBot="1" x14ac:dyDescent="0.3">
      <c r="A54" s="15">
        <v>9</v>
      </c>
      <c r="B54" s="69" t="s">
        <v>52</v>
      </c>
      <c r="C54" s="24" t="s">
        <v>18</v>
      </c>
      <c r="D54" s="24" t="s">
        <v>19</v>
      </c>
      <c r="E54" s="24" t="s">
        <v>1</v>
      </c>
      <c r="F54" s="24" t="s">
        <v>20</v>
      </c>
    </row>
    <row r="55" spans="1:6" x14ac:dyDescent="0.25">
      <c r="B55" s="14" t="s">
        <v>21</v>
      </c>
      <c r="C55" s="61">
        <f t="shared" si="0"/>
        <v>0</v>
      </c>
      <c r="D55" s="25" t="s">
        <v>31</v>
      </c>
      <c r="E55" s="15"/>
      <c r="F55" s="15"/>
    </row>
    <row r="56" spans="1:6" x14ac:dyDescent="0.25">
      <c r="B56" s="5" t="s">
        <v>30</v>
      </c>
      <c r="C56" s="25"/>
      <c r="D56" s="25" t="str">
        <f>D55</f>
        <v>mm</v>
      </c>
      <c r="E56" s="25">
        <v>1</v>
      </c>
      <c r="F56" s="27" t="e">
        <f>IF(B53="MAXIMALIZAČNÍ KRITÉRIUM:",(C56/C55)*E56,(C55/C56)*E56)</f>
        <v>#DIV/0!</v>
      </c>
    </row>
    <row r="57" spans="1:6" x14ac:dyDescent="0.25">
      <c r="B57" s="3" t="s">
        <v>3</v>
      </c>
      <c r="C57" s="25"/>
      <c r="D57" s="25" t="str">
        <f>D56</f>
        <v>mm</v>
      </c>
      <c r="E57" s="25">
        <f>E56</f>
        <v>1</v>
      </c>
      <c r="F57" s="27" t="e">
        <f>IF(B53="MAXIMALIZAČNÍ KRITÉRIUM:",(C57/C55)*E57,(C55/C57)*E57)</f>
        <v>#DIV/0!</v>
      </c>
    </row>
    <row r="58" spans="1:6" x14ac:dyDescent="0.25">
      <c r="A58" s="62"/>
      <c r="B58" s="63" t="s">
        <v>4</v>
      </c>
      <c r="C58" s="64"/>
      <c r="D58" s="64" t="str">
        <f>D57</f>
        <v>mm</v>
      </c>
      <c r="E58" s="64">
        <f>E56</f>
        <v>1</v>
      </c>
      <c r="F58" s="65" t="e">
        <f>IF(B53="MAXIMALIZAČNÍ KRITÉRIUM:",(C58/C55)*E58,(C55/C58)*E58)</f>
        <v>#DIV/0!</v>
      </c>
    </row>
    <row r="59" spans="1:6" x14ac:dyDescent="0.25">
      <c r="A59" s="56"/>
      <c r="B59" s="57" t="s">
        <v>17</v>
      </c>
      <c r="C59" s="58"/>
      <c r="D59" s="59"/>
      <c r="E59" s="59"/>
      <c r="F59" s="60"/>
    </row>
    <row r="60" spans="1:6" ht="14.4" thickBot="1" x14ac:dyDescent="0.3">
      <c r="A60" s="15">
        <v>10</v>
      </c>
      <c r="B60" s="69" t="s">
        <v>53</v>
      </c>
      <c r="C60" s="24" t="s">
        <v>18</v>
      </c>
      <c r="D60" s="24" t="s">
        <v>19</v>
      </c>
      <c r="E60" s="24" t="s">
        <v>1</v>
      </c>
      <c r="F60" s="24" t="s">
        <v>20</v>
      </c>
    </row>
    <row r="61" spans="1:6" x14ac:dyDescent="0.25">
      <c r="B61" s="14" t="s">
        <v>21</v>
      </c>
      <c r="C61" s="61">
        <f t="shared" si="0"/>
        <v>0</v>
      </c>
      <c r="D61" s="25" t="s">
        <v>35</v>
      </c>
      <c r="E61" s="15"/>
      <c r="F61" s="15"/>
    </row>
    <row r="62" spans="1:6" x14ac:dyDescent="0.25">
      <c r="B62" s="5" t="s">
        <v>30</v>
      </c>
      <c r="C62" s="25"/>
      <c r="D62" s="25" t="str">
        <f>D61</f>
        <v>mm/min</v>
      </c>
      <c r="E62" s="25">
        <v>1</v>
      </c>
      <c r="F62" s="27" t="e">
        <f>IF(B59="MAXIMALIZAČNÍ KRITÉRIUM:",(C62/C61)*E62,(C61/C62)*E62)</f>
        <v>#DIV/0!</v>
      </c>
    </row>
    <row r="63" spans="1:6" x14ac:dyDescent="0.25">
      <c r="B63" s="3" t="s">
        <v>3</v>
      </c>
      <c r="C63" s="25"/>
      <c r="D63" s="25" t="str">
        <f>D62</f>
        <v>mm/min</v>
      </c>
      <c r="E63" s="25">
        <f>E62</f>
        <v>1</v>
      </c>
      <c r="F63" s="27" t="e">
        <f>IF(B59="MAXIMALIZAČNÍ KRITÉRIUM:",(C63/C61)*E63,(C61/C63)*E63)</f>
        <v>#DIV/0!</v>
      </c>
    </row>
    <row r="64" spans="1:6" x14ac:dyDescent="0.25">
      <c r="A64" s="62"/>
      <c r="B64" s="63" t="s">
        <v>4</v>
      </c>
      <c r="C64" s="64"/>
      <c r="D64" s="64" t="str">
        <f>D63</f>
        <v>mm/min</v>
      </c>
      <c r="E64" s="64">
        <f>E62</f>
        <v>1</v>
      </c>
      <c r="F64" s="65" t="e">
        <f>IF(B59="MAXIMALIZAČNÍ KRITÉRIUM:",(C64/C61)*E64,(C61/C64)*E64)</f>
        <v>#DIV/0!</v>
      </c>
    </row>
    <row r="65" spans="1:6" x14ac:dyDescent="0.25">
      <c r="A65" s="56"/>
      <c r="B65" s="57" t="s">
        <v>17</v>
      </c>
      <c r="C65" s="58"/>
      <c r="D65" s="59"/>
      <c r="E65" s="59"/>
      <c r="F65" s="60"/>
    </row>
    <row r="66" spans="1:6" ht="14.4" thickBot="1" x14ac:dyDescent="0.3">
      <c r="A66" s="15">
        <v>11</v>
      </c>
      <c r="B66" s="69" t="s">
        <v>32</v>
      </c>
      <c r="C66" s="24" t="s">
        <v>18</v>
      </c>
      <c r="D66" s="24" t="s">
        <v>19</v>
      </c>
      <c r="E66" s="24" t="s">
        <v>1</v>
      </c>
      <c r="F66" s="24" t="s">
        <v>20</v>
      </c>
    </row>
    <row r="67" spans="1:6" x14ac:dyDescent="0.25">
      <c r="B67" s="14" t="s">
        <v>21</v>
      </c>
      <c r="C67" s="61">
        <f t="shared" si="0"/>
        <v>0</v>
      </c>
      <c r="D67" s="25" t="s">
        <v>56</v>
      </c>
      <c r="E67" s="15"/>
      <c r="F67" s="15"/>
    </row>
    <row r="68" spans="1:6" x14ac:dyDescent="0.25">
      <c r="B68" s="5" t="s">
        <v>30</v>
      </c>
      <c r="C68" s="25"/>
      <c r="D68" s="25" t="str">
        <f>D67</f>
        <v>ot/min</v>
      </c>
      <c r="E68" s="25">
        <v>3</v>
      </c>
      <c r="F68" s="27" t="e">
        <f>IF(B65="MAXIMALIZAČNÍ KRITÉRIUM:",(C68/C67)*E68,(C67/C68)*E68)</f>
        <v>#DIV/0!</v>
      </c>
    </row>
    <row r="69" spans="1:6" x14ac:dyDescent="0.25">
      <c r="B69" s="3" t="s">
        <v>3</v>
      </c>
      <c r="C69" s="25"/>
      <c r="D69" s="25" t="str">
        <f>D68</f>
        <v>ot/min</v>
      </c>
      <c r="E69" s="25">
        <f>E68</f>
        <v>3</v>
      </c>
      <c r="F69" s="27" t="e">
        <f>IF(B65="MAXIMALIZAČNÍ KRITÉRIUM:",(C69/C67)*E69,(C67/C69)*E69)</f>
        <v>#DIV/0!</v>
      </c>
    </row>
    <row r="70" spans="1:6" x14ac:dyDescent="0.25">
      <c r="A70" s="62"/>
      <c r="B70" s="63" t="s">
        <v>4</v>
      </c>
      <c r="C70" s="64"/>
      <c r="D70" s="64" t="str">
        <f>D69</f>
        <v>ot/min</v>
      </c>
      <c r="E70" s="64">
        <f>E68</f>
        <v>3</v>
      </c>
      <c r="F70" s="65" t="e">
        <f>IF(B65="MAXIMALIZAČNÍ KRITÉRIUM:",(C70/C67)*E70,(C67/C70)*E70)</f>
        <v>#DIV/0!</v>
      </c>
    </row>
    <row r="71" spans="1:6" x14ac:dyDescent="0.25">
      <c r="A71" s="56"/>
      <c r="B71" s="57" t="s">
        <v>17</v>
      </c>
      <c r="C71" s="58"/>
      <c r="D71" s="59"/>
      <c r="E71" s="59"/>
      <c r="F71" s="60"/>
    </row>
    <row r="72" spans="1:6" ht="14.4" thickBot="1" x14ac:dyDescent="0.3">
      <c r="A72" s="15">
        <v>12</v>
      </c>
      <c r="B72" s="69" t="s">
        <v>54</v>
      </c>
      <c r="C72" s="24" t="s">
        <v>18</v>
      </c>
      <c r="D72" s="24" t="s">
        <v>19</v>
      </c>
      <c r="E72" s="24" t="s">
        <v>1</v>
      </c>
      <c r="F72" s="24" t="s">
        <v>20</v>
      </c>
    </row>
    <row r="73" spans="1:6" x14ac:dyDescent="0.25">
      <c r="B73" s="14" t="s">
        <v>21</v>
      </c>
      <c r="C73" s="61">
        <f t="shared" ref="C73:C79" si="1">IF(B71="MAXIMALIZAČNÍ KRITÉRIUM:",MAX(C74:C76),MIN(C74:C76))</f>
        <v>0</v>
      </c>
      <c r="D73" s="25" t="s">
        <v>34</v>
      </c>
      <c r="E73" s="15"/>
      <c r="F73" s="15"/>
    </row>
    <row r="74" spans="1:6" x14ac:dyDescent="0.25">
      <c r="B74" s="5" t="s">
        <v>30</v>
      </c>
      <c r="C74" s="25"/>
      <c r="D74" s="25" t="str">
        <f>D73</f>
        <v>kW</v>
      </c>
      <c r="E74" s="25">
        <v>3</v>
      </c>
      <c r="F74" s="27" t="e">
        <f>IF(B71="MAXIMALIZAČNÍ KRITÉRIUM:",(C74/C73)*E74,(C73/C74)*E74)</f>
        <v>#DIV/0!</v>
      </c>
    </row>
    <row r="75" spans="1:6" x14ac:dyDescent="0.25">
      <c r="B75" s="3" t="s">
        <v>3</v>
      </c>
      <c r="C75" s="25"/>
      <c r="D75" s="25" t="str">
        <f>D74</f>
        <v>kW</v>
      </c>
      <c r="E75" s="25">
        <f>E74</f>
        <v>3</v>
      </c>
      <c r="F75" s="27" t="e">
        <f>IF(B71="MAXIMALIZAČNÍ KRITÉRIUM:",(C75/C73)*E75,(C73/C75)*E75)</f>
        <v>#DIV/0!</v>
      </c>
    </row>
    <row r="76" spans="1:6" x14ac:dyDescent="0.25">
      <c r="A76" s="62"/>
      <c r="B76" s="63" t="s">
        <v>4</v>
      </c>
      <c r="C76" s="64"/>
      <c r="D76" s="64" t="str">
        <f>D75</f>
        <v>kW</v>
      </c>
      <c r="E76" s="64">
        <f>E74</f>
        <v>3</v>
      </c>
      <c r="F76" s="65" t="e">
        <f>IF(B71="MAXIMALIZAČNÍ KRITÉRIUM:",(C76/C73)*E76,(C73/C76)*E76)</f>
        <v>#DIV/0!</v>
      </c>
    </row>
    <row r="77" spans="1:6" x14ac:dyDescent="0.25">
      <c r="A77" s="56"/>
      <c r="B77" s="57" t="s">
        <v>17</v>
      </c>
      <c r="C77" s="58"/>
      <c r="D77" s="59"/>
      <c r="E77" s="59"/>
      <c r="F77" s="60"/>
    </row>
    <row r="78" spans="1:6" ht="14.4" thickBot="1" x14ac:dyDescent="0.3">
      <c r="A78" s="15">
        <v>13</v>
      </c>
      <c r="B78" s="69" t="s">
        <v>55</v>
      </c>
      <c r="C78" s="24" t="s">
        <v>18</v>
      </c>
      <c r="D78" s="24" t="s">
        <v>19</v>
      </c>
      <c r="E78" s="24" t="s">
        <v>1</v>
      </c>
      <c r="F78" s="24" t="s">
        <v>20</v>
      </c>
    </row>
    <row r="79" spans="1:6" x14ac:dyDescent="0.25">
      <c r="B79" s="14" t="s">
        <v>21</v>
      </c>
      <c r="C79" s="61">
        <f t="shared" si="1"/>
        <v>0</v>
      </c>
      <c r="D79" s="25" t="s">
        <v>33</v>
      </c>
      <c r="E79" s="15"/>
      <c r="F79" s="15"/>
    </row>
    <row r="80" spans="1:6" x14ac:dyDescent="0.25">
      <c r="B80" s="5" t="s">
        <v>30</v>
      </c>
      <c r="C80" s="25"/>
      <c r="D80" s="25" t="str">
        <f>D79</f>
        <v>Nm</v>
      </c>
      <c r="E80" s="25">
        <v>2</v>
      </c>
      <c r="F80" s="27" t="e">
        <f>IF(B77="MAXIMALIZAČNÍ KRITÉRIUM:",(C80/C79)*E80,(C79/C80)*E80)</f>
        <v>#DIV/0!</v>
      </c>
    </row>
    <row r="81" spans="1:6" x14ac:dyDescent="0.25">
      <c r="B81" s="3" t="s">
        <v>3</v>
      </c>
      <c r="C81" s="25"/>
      <c r="D81" s="25" t="str">
        <f>D80</f>
        <v>Nm</v>
      </c>
      <c r="E81" s="25">
        <f>E80</f>
        <v>2</v>
      </c>
      <c r="F81" s="27" t="e">
        <f>IF(B77="MAXIMALIZAČNÍ KRITÉRIUM:",(C81/C79)*E81,(C79/C81)*E81)</f>
        <v>#DIV/0!</v>
      </c>
    </row>
    <row r="82" spans="1:6" x14ac:dyDescent="0.25">
      <c r="A82" s="62"/>
      <c r="B82" s="63" t="s">
        <v>4</v>
      </c>
      <c r="C82" s="64"/>
      <c r="D82" s="64" t="str">
        <f>D81</f>
        <v>Nm</v>
      </c>
      <c r="E82" s="64">
        <f>E81</f>
        <v>2</v>
      </c>
      <c r="F82" s="65" t="e">
        <f>IF(B77="MAXIMALIZAČNÍ KRITÉRIUM:",(C82/C79)*E82,(C79/C82)*E82)</f>
        <v>#DIV/0!</v>
      </c>
    </row>
    <row r="83" spans="1:6" ht="14.4" thickBot="1" x14ac:dyDescent="0.3">
      <c r="C83" s="26"/>
      <c r="D83" s="25"/>
      <c r="E83" s="25"/>
      <c r="F83" s="27"/>
    </row>
    <row r="84" spans="1:6" ht="14.4" thickBot="1" x14ac:dyDescent="0.3">
      <c r="A84" s="48"/>
      <c r="B84" s="49" t="s">
        <v>12</v>
      </c>
      <c r="C84" s="50"/>
      <c r="D84" s="55">
        <f>Hodnoceni!B11</f>
        <v>30</v>
      </c>
      <c r="E84" s="51">
        <f>E8+E14+E20+E26+E32+E38+E44+E50+E56+E62+E68+E74+E80</f>
        <v>30</v>
      </c>
      <c r="F84" s="52"/>
    </row>
    <row r="85" spans="1:6" x14ac:dyDescent="0.25">
      <c r="B85" s="14"/>
      <c r="C85" s="27"/>
      <c r="D85" s="25"/>
      <c r="E85" s="25"/>
      <c r="F85" s="25"/>
    </row>
    <row r="86" spans="1:6" x14ac:dyDescent="0.25">
      <c r="B86" s="5" t="s">
        <v>30</v>
      </c>
      <c r="C86" s="27"/>
      <c r="D86" s="25"/>
      <c r="E86" s="25"/>
      <c r="F86" s="27" t="e">
        <f>F44+F50+F56+F32+F20+F62+F26+#REF!+F68+F74+F38</f>
        <v>#DIV/0!</v>
      </c>
    </row>
    <row r="87" spans="1:6" x14ac:dyDescent="0.25">
      <c r="B87" s="3" t="s">
        <v>3</v>
      </c>
      <c r="C87" s="27"/>
      <c r="D87" s="25"/>
      <c r="E87" s="25"/>
      <c r="F87" s="27" t="e">
        <f>F45+F51+F57+F33+F21+F63+F27+#REF!+F69+F75+F39</f>
        <v>#DIV/0!</v>
      </c>
    </row>
    <row r="88" spans="1:6" x14ac:dyDescent="0.25">
      <c r="B88" s="3" t="s">
        <v>4</v>
      </c>
      <c r="C88" s="27"/>
      <c r="D88" s="25"/>
      <c r="E88" s="25"/>
      <c r="F88" s="27" t="e">
        <f>+F46+F52+F58+F34+F22+F64+F28+#REF!+F70+F76+F40</f>
        <v>#DIV/0!</v>
      </c>
    </row>
    <row r="89" spans="1:6" x14ac:dyDescent="0.25">
      <c r="C89" s="28"/>
      <c r="D89" s="28"/>
      <c r="E89" s="25"/>
      <c r="F89" s="27"/>
    </row>
    <row r="90" spans="1:6" x14ac:dyDescent="0.25">
      <c r="B90" s="42" t="s">
        <v>8</v>
      </c>
    </row>
    <row r="92" spans="1:6" x14ac:dyDescent="0.25">
      <c r="B92" s="39" t="s">
        <v>13</v>
      </c>
      <c r="C92" s="31"/>
      <c r="D92" s="31"/>
      <c r="E92" s="31"/>
      <c r="F92" s="31"/>
    </row>
    <row r="93" spans="1:6" x14ac:dyDescent="0.25">
      <c r="B93" s="40" t="s">
        <v>22</v>
      </c>
      <c r="C93" s="31"/>
      <c r="D93" s="31"/>
      <c r="E93" s="31"/>
      <c r="F93" s="31"/>
    </row>
    <row r="94" spans="1:6" x14ac:dyDescent="0.25">
      <c r="B94" s="40" t="str">
        <f>"Maximální počet bodů za technickou specifikaci byl dle  dokumentace Výzva k podání nabídek stanoven na "&amp;E84&amp;" ze 100 ."</f>
        <v>Maximální počet bodů za technickou specifikaci byl dle  dokumentace Výzva k podání nabídek stanoven na 30 ze 100 .</v>
      </c>
      <c r="C94" s="31"/>
      <c r="D94" s="31"/>
      <c r="E94" s="31"/>
      <c r="F94" s="31"/>
    </row>
    <row r="95" spans="1:6" x14ac:dyDescent="0.25">
      <c r="B95" s="40" t="s">
        <v>23</v>
      </c>
      <c r="C95" s="31"/>
      <c r="D95" s="31"/>
      <c r="E95" s="31"/>
      <c r="F95" s="31"/>
    </row>
    <row r="96" spans="1:6" x14ac:dyDescent="0.25">
      <c r="B96" s="40" t="s">
        <v>24</v>
      </c>
      <c r="C96" s="31"/>
      <c r="D96" s="31"/>
      <c r="E96" s="31"/>
      <c r="F96" s="31"/>
    </row>
    <row r="97" spans="2:6" x14ac:dyDescent="0.25">
      <c r="B97" s="40" t="s">
        <v>25</v>
      </c>
      <c r="C97" s="31"/>
      <c r="D97" s="31"/>
      <c r="E97" s="31"/>
      <c r="F97" s="31"/>
    </row>
    <row r="98" spans="2:6" x14ac:dyDescent="0.25">
      <c r="B98" s="31" t="s">
        <v>28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#REF!</xm:f>
          </x14:formula1>
          <xm:sqref>B5 B11 B17 B23 B29 B35 B41 B47 B53 B59 B65 B71 B77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topLeftCell="A7" zoomScale="150" workbookViewId="0">
      <selection activeCell="B8" sqref="B8"/>
    </sheetView>
  </sheetViews>
  <sheetFormatPr defaultColWidth="8.44140625" defaultRowHeight="13.8" x14ac:dyDescent="0.25"/>
  <cols>
    <col min="1" max="1" width="35.44140625" style="3" customWidth="1"/>
    <col min="2" max="2" width="19.44140625" style="3" customWidth="1"/>
    <col min="3" max="3" width="6.88671875" style="3" customWidth="1"/>
    <col min="4" max="4" width="27.44140625" style="3" customWidth="1"/>
    <col min="5" max="5" width="8.44140625" style="3"/>
    <col min="6" max="6" width="11.44140625" style="3" customWidth="1"/>
    <col min="7" max="7" width="16.109375" style="3" customWidth="1"/>
    <col min="8" max="16384" width="8.44140625" style="3"/>
  </cols>
  <sheetData>
    <row r="1" spans="1:5" ht="14.4" thickBot="1" x14ac:dyDescent="0.3">
      <c r="A1" s="70" t="s">
        <v>41</v>
      </c>
      <c r="B1" s="71"/>
      <c r="C1" s="71"/>
      <c r="D1" s="71"/>
      <c r="E1" s="72"/>
    </row>
    <row r="2" spans="1:5" ht="14.4" thickTop="1" x14ac:dyDescent="0.25"/>
    <row r="3" spans="1:5" x14ac:dyDescent="0.25">
      <c r="A3" s="14" t="s">
        <v>42</v>
      </c>
      <c r="B3" s="15" t="s">
        <v>44</v>
      </c>
      <c r="C3" s="14"/>
      <c r="D3" s="14"/>
    </row>
    <row r="4" spans="1:5" x14ac:dyDescent="0.25">
      <c r="A4" s="16" t="s">
        <v>43</v>
      </c>
      <c r="B4" s="46"/>
      <c r="C4" s="16"/>
      <c r="D4" s="17"/>
    </row>
    <row r="5" spans="1:5" x14ac:dyDescent="0.25">
      <c r="A5" s="5" t="s">
        <v>30</v>
      </c>
      <c r="B5" s="47"/>
      <c r="C5" s="54">
        <f>Hodnoceni!B16</f>
        <v>10</v>
      </c>
      <c r="D5" s="20" t="e">
        <f>(B4/B5)*C5</f>
        <v>#DIV/0!</v>
      </c>
    </row>
    <row r="6" spans="1:5" x14ac:dyDescent="0.25">
      <c r="A6" s="18" t="s">
        <v>3</v>
      </c>
      <c r="B6" s="19"/>
      <c r="C6" s="54">
        <f>C5</f>
        <v>10</v>
      </c>
      <c r="D6" s="20" t="e">
        <f>(B4/B6)*C6</f>
        <v>#DIV/0!</v>
      </c>
    </row>
    <row r="7" spans="1:5" x14ac:dyDescent="0.25">
      <c r="A7" s="18" t="s">
        <v>4</v>
      </c>
      <c r="B7" s="19"/>
      <c r="C7" s="54">
        <f>C5</f>
        <v>10</v>
      </c>
      <c r="D7" s="20" t="e">
        <f>(B4/B7)*C7</f>
        <v>#DIV/0!</v>
      </c>
    </row>
    <row r="8" spans="1:5" x14ac:dyDescent="0.25">
      <c r="A8" s="18"/>
      <c r="B8" s="15"/>
      <c r="C8" s="19"/>
      <c r="D8" s="20"/>
    </row>
    <row r="9" spans="1:5" x14ac:dyDescent="0.25">
      <c r="A9" s="16"/>
      <c r="B9" s="46"/>
      <c r="C9" s="16"/>
      <c r="D9" s="17"/>
    </row>
    <row r="10" spans="1:5" x14ac:dyDescent="0.25">
      <c r="A10" s="5"/>
      <c r="B10" s="47"/>
      <c r="C10" s="19"/>
      <c r="D10" s="20"/>
    </row>
    <row r="11" spans="1:5" x14ac:dyDescent="0.25">
      <c r="A11" s="18"/>
      <c r="B11" s="19"/>
      <c r="C11" s="19"/>
      <c r="D11" s="20"/>
    </row>
    <row r="12" spans="1:5" x14ac:dyDescent="0.25">
      <c r="A12" s="18"/>
      <c r="B12" s="19"/>
      <c r="C12" s="19"/>
      <c r="D12" s="20"/>
    </row>
    <row r="13" spans="1:5" x14ac:dyDescent="0.25">
      <c r="A13" s="5"/>
      <c r="B13" s="25"/>
    </row>
    <row r="14" spans="1:5" x14ac:dyDescent="0.25">
      <c r="A14" s="14" t="s">
        <v>12</v>
      </c>
      <c r="B14" s="25"/>
    </row>
    <row r="15" spans="1:5" x14ac:dyDescent="0.25">
      <c r="A15" s="5" t="s">
        <v>30</v>
      </c>
      <c r="B15" s="21" t="e">
        <f>D5</f>
        <v>#DIV/0!</v>
      </c>
      <c r="D15" s="14"/>
    </row>
    <row r="16" spans="1:5" x14ac:dyDescent="0.25">
      <c r="A16" s="18" t="s">
        <v>3</v>
      </c>
      <c r="B16" s="21" t="e">
        <f>D6</f>
        <v>#DIV/0!</v>
      </c>
      <c r="D16" s="14"/>
    </row>
    <row r="17" spans="1:4" x14ac:dyDescent="0.25">
      <c r="A17" s="18" t="s">
        <v>4</v>
      </c>
      <c r="B17" s="21" t="e">
        <f>D7</f>
        <v>#DIV/0!</v>
      </c>
      <c r="D17" s="14"/>
    </row>
    <row r="18" spans="1:4" x14ac:dyDescent="0.25">
      <c r="B18" s="14"/>
      <c r="D18" s="14"/>
    </row>
    <row r="19" spans="1:4" x14ac:dyDescent="0.25">
      <c r="A19" s="18" t="s">
        <v>8</v>
      </c>
    </row>
    <row r="21" spans="1:4" x14ac:dyDescent="0.25">
      <c r="A21" s="22" t="s">
        <v>13</v>
      </c>
      <c r="B21" s="22"/>
      <c r="C21" s="22"/>
    </row>
    <row r="22" spans="1:4" x14ac:dyDescent="0.25">
      <c r="A22" s="41" t="str">
        <f>"Maximální počet bodů byl dle  dokumentace Výzva k podání nabídek stanoven na "&amp;C5&amp; " z 100"</f>
        <v>Maximální počet bodů byl dle  dokumentace Výzva k podání nabídek stanoven na 10 z 100</v>
      </c>
      <c r="B22" s="41"/>
      <c r="C22" s="41"/>
    </row>
    <row r="23" spans="1:4" x14ac:dyDescent="0.25">
      <c r="A23" s="41" t="s">
        <v>40</v>
      </c>
      <c r="B23" s="41"/>
      <c r="C23" s="41"/>
    </row>
    <row r="24" spans="1:4" x14ac:dyDescent="0.25">
      <c r="A24" s="41" t="s">
        <v>28</v>
      </c>
      <c r="B24" s="41"/>
      <c r="C24" s="41"/>
    </row>
    <row r="25" spans="1:4" x14ac:dyDescent="0.25">
      <c r="A25" s="5" t="s">
        <v>17</v>
      </c>
    </row>
    <row r="26" spans="1:4" x14ac:dyDescent="0.25">
      <c r="A26" s="32" t="str">
        <f>"Hodnota kritéria = (nejkratší doba/doba hodnoceného účastníka)*"&amp;C5</f>
        <v>Hodnota kritéria = (nejkratší doba/doba hodnoceného účastníka)*10</v>
      </c>
      <c r="B26" s="33"/>
      <c r="C26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 </vt:lpstr>
      <vt:lpstr>Servisní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Petra Dobšíkova</cp:lastModifiedBy>
  <dcterms:created xsi:type="dcterms:W3CDTF">2018-03-14T22:59:30Z</dcterms:created>
  <dcterms:modified xsi:type="dcterms:W3CDTF">2024-11-15T13:19:41Z</dcterms:modified>
</cp:coreProperties>
</file>