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_Rozpocet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H43" i="1"/>
  <c r="H42" i="1"/>
  <c r="H51" i="1" l="1"/>
  <c r="H49" i="1"/>
  <c r="F48" i="1"/>
  <c r="H46" i="1"/>
  <c r="H45" i="1"/>
  <c r="F44" i="1"/>
  <c r="H40" i="1"/>
  <c r="H39" i="1"/>
  <c r="H38" i="1"/>
  <c r="H37" i="1"/>
  <c r="H36" i="1"/>
  <c r="C35" i="1"/>
  <c r="H35" i="1" s="1"/>
  <c r="C34" i="1"/>
  <c r="H34" i="1" s="1"/>
  <c r="H33" i="1"/>
  <c r="H32" i="1"/>
  <c r="H31" i="1"/>
  <c r="H30" i="1"/>
  <c r="G29" i="1"/>
  <c r="G28" i="1"/>
  <c r="G55" i="1" s="1"/>
  <c r="F64" i="1" s="1"/>
  <c r="C26" i="1"/>
  <c r="F26" i="1" s="1"/>
  <c r="C25" i="1"/>
  <c r="C47" i="1" s="1"/>
  <c r="F47" i="1" s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F6" i="1"/>
  <c r="G64" i="1" l="1"/>
  <c r="H64" i="1" s="1"/>
  <c r="C50" i="1"/>
  <c r="F50" i="1" s="1"/>
  <c r="F25" i="1"/>
  <c r="C27" i="1"/>
  <c r="F27" i="1" s="1"/>
  <c r="E53" i="1" s="1"/>
  <c r="H53" i="1" s="1"/>
  <c r="F55" i="1" l="1"/>
  <c r="F59" i="1" s="1"/>
  <c r="E52" i="1"/>
  <c r="H52" i="1" s="1"/>
  <c r="H55" i="1" s="1"/>
  <c r="F60" i="1" s="1"/>
  <c r="F63" i="1" l="1"/>
  <c r="G60" i="1"/>
  <c r="H60" i="1" s="1"/>
  <c r="G63" i="1"/>
  <c r="H63" i="1" s="1"/>
  <c r="C55" i="1"/>
  <c r="F58" i="1" s="1"/>
  <c r="G59" i="1"/>
  <c r="H59" i="1" s="1"/>
  <c r="F62" i="1"/>
  <c r="D59" i="1" l="1"/>
  <c r="D60" i="1" s="1"/>
  <c r="G58" i="1"/>
  <c r="H58" i="1" s="1"/>
  <c r="G62" i="1"/>
  <c r="H62" i="1" s="1"/>
  <c r="D63" i="1"/>
  <c r="D64" i="1" s="1"/>
</calcChain>
</file>

<file path=xl/sharedStrings.xml><?xml version="1.0" encoding="utf-8"?>
<sst xmlns="http://schemas.openxmlformats.org/spreadsheetml/2006/main" count="132" uniqueCount="77">
  <si>
    <t>Název zakázky:</t>
  </si>
  <si>
    <t>č.</t>
  </si>
  <si>
    <t>Účastník vyplní pouze žlutě podbarvená pole !!</t>
  </si>
  <si>
    <t>Počet</t>
  </si>
  <si>
    <t>MJ</t>
  </si>
  <si>
    <t>Výdaje v Kč bez DPH</t>
  </si>
  <si>
    <t>Kč/MJ</t>
  </si>
  <si>
    <t>Způsobilé</t>
  </si>
  <si>
    <t>Nezpůsobilé</t>
  </si>
  <si>
    <t>Položka</t>
  </si>
  <si>
    <t>osvětlovací soustava</t>
  </si>
  <si>
    <t>řídící systém</t>
  </si>
  <si>
    <t>Svítidlo typ 1</t>
  </si>
  <si>
    <t>ks</t>
  </si>
  <si>
    <t>Svítidlo typ 2</t>
  </si>
  <si>
    <t>Svítidlo typ 3</t>
  </si>
  <si>
    <t>Svítidlo typ 4</t>
  </si>
  <si>
    <t>Svítidlo typ 5</t>
  </si>
  <si>
    <t>Svítidlo typ 6</t>
  </si>
  <si>
    <t>Svítidlo typ 7</t>
  </si>
  <si>
    <t>Svítidlo typ 8</t>
  </si>
  <si>
    <t>Svítidlo typ 9</t>
  </si>
  <si>
    <t>Svítidlo typ 10</t>
  </si>
  <si>
    <t>Svítidlo typ 11</t>
  </si>
  <si>
    <t>Svítidlo typ 12</t>
  </si>
  <si>
    <t>Svítidlo typ 13</t>
  </si>
  <si>
    <t>Svítidlo typ 14</t>
  </si>
  <si>
    <t>Svítidlo typ 15</t>
  </si>
  <si>
    <t>Svítidlo typ 16</t>
  </si>
  <si>
    <t>Svítidlo typ 17</t>
  </si>
  <si>
    <t>Svítidlo typ 18</t>
  </si>
  <si>
    <t>Svítidlo typ 19</t>
  </si>
  <si>
    <t>Popl. za recykl. svítidla</t>
  </si>
  <si>
    <t>Demont. sv. vč.eko.likv.</t>
  </si>
  <si>
    <t>Mont. sv. vč. zapoj.</t>
  </si>
  <si>
    <t>Kompl.dodávka skříň RVO vč. Výzbroje, optimalizace a zapojení, oživ.</t>
  </si>
  <si>
    <t>kmpl</t>
  </si>
  <si>
    <t>Seřízení řídících prvků + doplnění čítač prov. Hodin</t>
  </si>
  <si>
    <t>Výložník 200mm</t>
  </si>
  <si>
    <t>Výložník 1000mm</t>
  </si>
  <si>
    <t>Výložník 1500mm</t>
  </si>
  <si>
    <t>Nástavec 2000mm</t>
  </si>
  <si>
    <t>Demontáž stáv. sloupů + recyklace</t>
  </si>
  <si>
    <t>Montáž výložníků či nástavců</t>
  </si>
  <si>
    <t>Demontáž sloupů</t>
  </si>
  <si>
    <t>nový kon.přír. AL sloup 4m - komp. vč. bet.zákl.,Zap.a uzem.+zem. práce</t>
  </si>
  <si>
    <t>nový kon.přír. AL sloup 6m+0,5m výl. - komp. vč. bet.zákl.,Zap.a uzem.+zem. práce</t>
  </si>
  <si>
    <t>nový kon.přír. ocel. sloup 7m - komp. vč. bet.zákl.,vč. Zap.a uzem.+zem. práce</t>
  </si>
  <si>
    <t>nový kon.přír. ocel. sloup 7m+2výl.180st.x1m - komp. vč. bet.zákl.,vč. Zap.a uzem.+zem. práce</t>
  </si>
  <si>
    <t>nový kon.přír. ocel. sloup 8m+1,5vyl. - komp. vč. bet.zákl., vč. Zap.a uzem.+zem. práce</t>
  </si>
  <si>
    <t>Kabel CYKY 3x1,5mm2 vč.montáže</t>
  </si>
  <si>
    <t>m</t>
  </si>
  <si>
    <t>Kabel zemní+chrán.+uzemn(kompl.vč. přísl.mont.zap.+zem.práce)</t>
  </si>
  <si>
    <t>Ost.konstr.materiál  vč. Montáže</t>
  </si>
  <si>
    <t>Plošina</t>
  </si>
  <si>
    <t>hod</t>
  </si>
  <si>
    <t>Zpracování revizní zprávy</t>
  </si>
  <si>
    <t>Proj. Dok. skutečného provedení</t>
  </si>
  <si>
    <t>Měření osvětlení autoriz.osobou, protokol</t>
  </si>
  <si>
    <t>Aktualizace pasportu</t>
  </si>
  <si>
    <t>Zařízení staveniště a dopravní značení (5,48% z ceny práce)</t>
  </si>
  <si>
    <t>Provozní vlivy (5% z ceny práce)</t>
  </si>
  <si>
    <t>Celkem</t>
  </si>
  <si>
    <t>Rekapitulace</t>
  </si>
  <si>
    <t>podíl</t>
  </si>
  <si>
    <t>bez DPH</t>
  </si>
  <si>
    <t>DPH (21%)</t>
  </si>
  <si>
    <t>s DPH</t>
  </si>
  <si>
    <t>Celkové výdaje</t>
  </si>
  <si>
    <t>z toho způsobilé výdaje</t>
  </si>
  <si>
    <t>z toho nezpůsobilé výdaje</t>
  </si>
  <si>
    <t>Způsobilé výdaje</t>
  </si>
  <si>
    <t>z toho výdaje na osvětlovací soustavu</t>
  </si>
  <si>
    <t>z toho výdaje na řídící systém</t>
  </si>
  <si>
    <t>VO Rtyně v Podkrkonoší - NPŽP2020</t>
  </si>
  <si>
    <t>výložník + příprava pro připojení vánočního osvětlení na Al sloup</t>
  </si>
  <si>
    <t>výložník + příprava pro připojení rozhlasu na Al sloup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</si>
</sst>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rgb="FFFFFF00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5" borderId="3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 wrapText="1"/>
    </xf>
    <xf numFmtId="0" fontId="0" fillId="0" borderId="3" xfId="0" applyFill="1" applyBorder="1"/>
    <xf numFmtId="0" fontId="0" fillId="0" borderId="3" xfId="0" applyBorder="1"/>
    <xf numFmtId="4" fontId="0" fillId="6" borderId="3" xfId="0" applyNumberFormat="1" applyFill="1" applyBorder="1"/>
    <xf numFmtId="4" fontId="0" fillId="0" borderId="3" xfId="0" applyNumberFormat="1" applyBorder="1"/>
    <xf numFmtId="4" fontId="4" fillId="0" borderId="3" xfId="0" applyNumberFormat="1" applyFont="1" applyFill="1" applyBorder="1" applyAlignment="1">
      <alignment horizontal="right"/>
    </xf>
    <xf numFmtId="4" fontId="0" fillId="0" borderId="3" xfId="0" applyNumberFormat="1" applyFill="1" applyBorder="1"/>
    <xf numFmtId="0" fontId="0" fillId="0" borderId="0" xfId="0" applyBorder="1"/>
    <xf numFmtId="0" fontId="3" fillId="0" borderId="3" xfId="0" applyFont="1" applyBorder="1"/>
    <xf numFmtId="4" fontId="5" fillId="0" borderId="3" xfId="0" applyNumberFormat="1" applyFont="1" applyBorder="1"/>
    <xf numFmtId="0" fontId="0" fillId="0" borderId="8" xfId="0" applyBorder="1"/>
    <xf numFmtId="0" fontId="0" fillId="0" borderId="9" xfId="0" applyBorder="1"/>
    <xf numFmtId="0" fontId="6" fillId="3" borderId="3" xfId="0" applyFont="1" applyFill="1" applyBorder="1"/>
    <xf numFmtId="0" fontId="6" fillId="0" borderId="0" xfId="0" applyFont="1"/>
    <xf numFmtId="0" fontId="6" fillId="0" borderId="3" xfId="0" applyFont="1" applyBorder="1"/>
    <xf numFmtId="4" fontId="6" fillId="0" borderId="3" xfId="0" applyNumberFormat="1" applyFont="1" applyBorder="1"/>
    <xf numFmtId="164" fontId="6" fillId="0" borderId="3" xfId="0" applyNumberFormat="1" applyFont="1" applyBorder="1"/>
    <xf numFmtId="165" fontId="6" fillId="0" borderId="3" xfId="1" applyNumberFormat="1" applyFont="1" applyBorder="1" applyAlignment="1" applyProtection="1"/>
    <xf numFmtId="0" fontId="6" fillId="0" borderId="0" xfId="0" applyFont="1" applyBorder="1"/>
    <xf numFmtId="164" fontId="6" fillId="0" borderId="0" xfId="0" applyNumberFormat="1" applyFont="1" applyBorder="1"/>
    <xf numFmtId="0" fontId="7" fillId="0" borderId="0" xfId="0" applyFont="1" applyFill="1" applyBorder="1"/>
    <xf numFmtId="4" fontId="3" fillId="0" borderId="3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H66"/>
  <sheetViews>
    <sheetView tabSelected="1" zoomScaleNormal="100" zoomScalePageLayoutView="90" workbookViewId="0">
      <selection activeCell="B48" sqref="B48"/>
    </sheetView>
  </sheetViews>
  <sheetFormatPr defaultRowHeight="15" x14ac:dyDescent="0.25"/>
  <cols>
    <col min="1" max="1" width="3.140625" bestFit="1" customWidth="1"/>
    <col min="2" max="2" width="58.42578125" bestFit="1" customWidth="1"/>
    <col min="3" max="3" width="6.7109375" bestFit="1" customWidth="1"/>
    <col min="4" max="4" width="12.42578125" bestFit="1" customWidth="1"/>
    <col min="5" max="5" width="14.85546875" bestFit="1" customWidth="1"/>
    <col min="6" max="6" width="12.5703125" bestFit="1" customWidth="1"/>
    <col min="7" max="7" width="10.85546875" bestFit="1" customWidth="1"/>
    <col min="8" max="8" width="12" bestFit="1" customWidth="1"/>
  </cols>
  <sheetData>
    <row r="1" spans="1:8" x14ac:dyDescent="0.25">
      <c r="A1" s="24" t="s">
        <v>0</v>
      </c>
      <c r="B1" s="25"/>
      <c r="C1" s="28" t="s">
        <v>74</v>
      </c>
      <c r="D1" s="28" t="s">
        <v>74</v>
      </c>
      <c r="E1" s="28" t="s">
        <v>74</v>
      </c>
      <c r="F1" s="28" t="s">
        <v>74</v>
      </c>
      <c r="G1" s="28" t="s">
        <v>74</v>
      </c>
      <c r="H1" s="28" t="s">
        <v>74</v>
      </c>
    </row>
    <row r="2" spans="1:8" x14ac:dyDescent="0.25">
      <c r="A2" s="26"/>
      <c r="B2" s="27"/>
      <c r="C2" s="28" t="s">
        <v>74</v>
      </c>
      <c r="D2" s="28" t="s">
        <v>74</v>
      </c>
      <c r="E2" s="28" t="s">
        <v>74</v>
      </c>
      <c r="F2" s="28" t="s">
        <v>74</v>
      </c>
      <c r="G2" s="28" t="s">
        <v>74</v>
      </c>
      <c r="H2" s="28" t="s">
        <v>74</v>
      </c>
    </row>
    <row r="3" spans="1:8" x14ac:dyDescent="0.25">
      <c r="A3" s="29" t="s">
        <v>1</v>
      </c>
      <c r="B3" s="30" t="s">
        <v>2</v>
      </c>
      <c r="C3" s="29" t="s">
        <v>3</v>
      </c>
      <c r="D3" s="29" t="s">
        <v>4</v>
      </c>
      <c r="E3" s="29" t="s">
        <v>5</v>
      </c>
      <c r="F3" s="29"/>
      <c r="G3" s="29"/>
      <c r="H3" s="29"/>
    </row>
    <row r="4" spans="1:8" x14ac:dyDescent="0.25">
      <c r="A4" s="29"/>
      <c r="B4" s="31"/>
      <c r="C4" s="29"/>
      <c r="D4" s="29"/>
      <c r="E4" s="29" t="s">
        <v>6</v>
      </c>
      <c r="F4" s="29" t="s">
        <v>7</v>
      </c>
      <c r="G4" s="29"/>
      <c r="H4" s="29" t="s">
        <v>8</v>
      </c>
    </row>
    <row r="5" spans="1:8" ht="30" x14ac:dyDescent="0.25">
      <c r="A5" s="29"/>
      <c r="B5" s="1" t="s">
        <v>9</v>
      </c>
      <c r="C5" s="29"/>
      <c r="D5" s="29"/>
      <c r="E5" s="29"/>
      <c r="F5" s="2" t="s">
        <v>10</v>
      </c>
      <c r="G5" s="2" t="s">
        <v>11</v>
      </c>
      <c r="H5" s="29"/>
    </row>
    <row r="6" spans="1:8" x14ac:dyDescent="0.25">
      <c r="A6" s="3">
        <v>1</v>
      </c>
      <c r="B6" s="4" t="s">
        <v>12</v>
      </c>
      <c r="C6" s="4">
        <v>6</v>
      </c>
      <c r="D6" s="4" t="s">
        <v>13</v>
      </c>
      <c r="E6" s="5">
        <v>0</v>
      </c>
      <c r="F6" s="6">
        <f t="shared" ref="F6:F26" si="0">C6*E6</f>
        <v>0</v>
      </c>
      <c r="G6" s="7"/>
      <c r="H6" s="7"/>
    </row>
    <row r="7" spans="1:8" x14ac:dyDescent="0.25">
      <c r="A7" s="3">
        <f>1+A6</f>
        <v>2</v>
      </c>
      <c r="B7" s="4" t="s">
        <v>14</v>
      </c>
      <c r="C7" s="4">
        <v>42</v>
      </c>
      <c r="D7" s="4" t="s">
        <v>13</v>
      </c>
      <c r="E7" s="5">
        <v>0</v>
      </c>
      <c r="F7" s="6">
        <f t="shared" si="0"/>
        <v>0</v>
      </c>
      <c r="G7" s="7"/>
      <c r="H7" s="7"/>
    </row>
    <row r="8" spans="1:8" x14ac:dyDescent="0.25">
      <c r="A8" s="3">
        <f t="shared" ref="A8:A53" si="1">1+A7</f>
        <v>3</v>
      </c>
      <c r="B8" s="4" t="s">
        <v>15</v>
      </c>
      <c r="C8" s="4">
        <v>7</v>
      </c>
      <c r="D8" s="4" t="s">
        <v>13</v>
      </c>
      <c r="E8" s="5">
        <v>0</v>
      </c>
      <c r="F8" s="6">
        <f t="shared" si="0"/>
        <v>0</v>
      </c>
      <c r="G8" s="7"/>
      <c r="H8" s="7"/>
    </row>
    <row r="9" spans="1:8" x14ac:dyDescent="0.25">
      <c r="A9" s="3">
        <f t="shared" si="1"/>
        <v>4</v>
      </c>
      <c r="B9" s="4" t="s">
        <v>16</v>
      </c>
      <c r="C9" s="4">
        <v>19</v>
      </c>
      <c r="D9" s="4" t="s">
        <v>13</v>
      </c>
      <c r="E9" s="5">
        <v>0</v>
      </c>
      <c r="F9" s="6">
        <f t="shared" si="0"/>
        <v>0</v>
      </c>
      <c r="G9" s="7"/>
      <c r="H9" s="7"/>
    </row>
    <row r="10" spans="1:8" x14ac:dyDescent="0.25">
      <c r="A10" s="3">
        <f t="shared" si="1"/>
        <v>5</v>
      </c>
      <c r="B10" s="4" t="s">
        <v>17</v>
      </c>
      <c r="C10" s="4">
        <v>36</v>
      </c>
      <c r="D10" s="4" t="s">
        <v>13</v>
      </c>
      <c r="E10" s="5">
        <v>0</v>
      </c>
      <c r="F10" s="6">
        <f t="shared" si="0"/>
        <v>0</v>
      </c>
      <c r="G10" s="7"/>
      <c r="H10" s="7"/>
    </row>
    <row r="11" spans="1:8" x14ac:dyDescent="0.25">
      <c r="A11" s="3">
        <f t="shared" si="1"/>
        <v>6</v>
      </c>
      <c r="B11" s="4" t="s">
        <v>18</v>
      </c>
      <c r="C11" s="4">
        <v>8</v>
      </c>
      <c r="D11" s="4" t="s">
        <v>13</v>
      </c>
      <c r="E11" s="5">
        <v>0</v>
      </c>
      <c r="F11" s="6">
        <f t="shared" si="0"/>
        <v>0</v>
      </c>
      <c r="G11" s="7"/>
      <c r="H11" s="7"/>
    </row>
    <row r="12" spans="1:8" x14ac:dyDescent="0.25">
      <c r="A12" s="3">
        <f t="shared" si="1"/>
        <v>7</v>
      </c>
      <c r="B12" s="4" t="s">
        <v>19</v>
      </c>
      <c r="C12" s="4">
        <v>16</v>
      </c>
      <c r="D12" s="4" t="s">
        <v>13</v>
      </c>
      <c r="E12" s="5">
        <v>0</v>
      </c>
      <c r="F12" s="6">
        <f t="shared" si="0"/>
        <v>0</v>
      </c>
      <c r="G12" s="7"/>
      <c r="H12" s="7"/>
    </row>
    <row r="13" spans="1:8" x14ac:dyDescent="0.25">
      <c r="A13" s="3">
        <f t="shared" si="1"/>
        <v>8</v>
      </c>
      <c r="B13" s="4" t="s">
        <v>20</v>
      </c>
      <c r="C13" s="4">
        <v>20</v>
      </c>
      <c r="D13" s="4" t="s">
        <v>13</v>
      </c>
      <c r="E13" s="5">
        <v>0</v>
      </c>
      <c r="F13" s="6">
        <f t="shared" si="0"/>
        <v>0</v>
      </c>
      <c r="G13" s="7"/>
      <c r="H13" s="7"/>
    </row>
    <row r="14" spans="1:8" x14ac:dyDescent="0.25">
      <c r="A14" s="3">
        <f t="shared" si="1"/>
        <v>9</v>
      </c>
      <c r="B14" s="4" t="s">
        <v>21</v>
      </c>
      <c r="C14" s="4">
        <v>8</v>
      </c>
      <c r="D14" s="4" t="s">
        <v>13</v>
      </c>
      <c r="E14" s="5">
        <v>0</v>
      </c>
      <c r="F14" s="6">
        <f t="shared" si="0"/>
        <v>0</v>
      </c>
      <c r="G14" s="7"/>
      <c r="H14" s="7"/>
    </row>
    <row r="15" spans="1:8" x14ac:dyDescent="0.25">
      <c r="A15" s="3">
        <f t="shared" si="1"/>
        <v>10</v>
      </c>
      <c r="B15" s="4" t="s">
        <v>22</v>
      </c>
      <c r="C15" s="4">
        <v>21</v>
      </c>
      <c r="D15" s="4" t="s">
        <v>13</v>
      </c>
      <c r="E15" s="5">
        <v>0</v>
      </c>
      <c r="F15" s="6">
        <f t="shared" si="0"/>
        <v>0</v>
      </c>
      <c r="G15" s="7"/>
      <c r="H15" s="7"/>
    </row>
    <row r="16" spans="1:8" x14ac:dyDescent="0.25">
      <c r="A16" s="3">
        <f t="shared" si="1"/>
        <v>11</v>
      </c>
      <c r="B16" s="4" t="s">
        <v>23</v>
      </c>
      <c r="C16" s="4">
        <v>52</v>
      </c>
      <c r="D16" s="4" t="s">
        <v>13</v>
      </c>
      <c r="E16" s="5">
        <v>0</v>
      </c>
      <c r="F16" s="6">
        <f t="shared" si="0"/>
        <v>0</v>
      </c>
      <c r="G16" s="7"/>
      <c r="H16" s="7"/>
    </row>
    <row r="17" spans="1:8" x14ac:dyDescent="0.25">
      <c r="A17" s="3">
        <f t="shared" si="1"/>
        <v>12</v>
      </c>
      <c r="B17" s="4" t="s">
        <v>24</v>
      </c>
      <c r="C17" s="4">
        <v>8</v>
      </c>
      <c r="D17" s="4" t="s">
        <v>13</v>
      </c>
      <c r="E17" s="5">
        <v>0</v>
      </c>
      <c r="F17" s="6">
        <f t="shared" si="0"/>
        <v>0</v>
      </c>
      <c r="G17" s="7"/>
      <c r="H17" s="7"/>
    </row>
    <row r="18" spans="1:8" x14ac:dyDescent="0.25">
      <c r="A18" s="3">
        <f t="shared" si="1"/>
        <v>13</v>
      </c>
      <c r="B18" s="4" t="s">
        <v>25</v>
      </c>
      <c r="C18" s="4">
        <v>6</v>
      </c>
      <c r="D18" s="4" t="s">
        <v>13</v>
      </c>
      <c r="E18" s="5">
        <v>0</v>
      </c>
      <c r="F18" s="6">
        <f t="shared" si="0"/>
        <v>0</v>
      </c>
      <c r="G18" s="7"/>
      <c r="H18" s="7"/>
    </row>
    <row r="19" spans="1:8" x14ac:dyDescent="0.25">
      <c r="A19" s="3">
        <f t="shared" si="1"/>
        <v>14</v>
      </c>
      <c r="B19" s="4" t="s">
        <v>26</v>
      </c>
      <c r="C19" s="4">
        <v>14</v>
      </c>
      <c r="D19" s="4" t="s">
        <v>13</v>
      </c>
      <c r="E19" s="5">
        <v>0</v>
      </c>
      <c r="F19" s="6">
        <f t="shared" si="0"/>
        <v>0</v>
      </c>
      <c r="G19" s="7"/>
      <c r="H19" s="7"/>
    </row>
    <row r="20" spans="1:8" x14ac:dyDescent="0.25">
      <c r="A20" s="3">
        <f t="shared" si="1"/>
        <v>15</v>
      </c>
      <c r="B20" s="4" t="s">
        <v>27</v>
      </c>
      <c r="C20" s="4">
        <v>13</v>
      </c>
      <c r="D20" s="4" t="s">
        <v>13</v>
      </c>
      <c r="E20" s="5">
        <v>0</v>
      </c>
      <c r="F20" s="6">
        <f t="shared" si="0"/>
        <v>0</v>
      </c>
      <c r="G20" s="7"/>
      <c r="H20" s="7"/>
    </row>
    <row r="21" spans="1:8" x14ac:dyDescent="0.25">
      <c r="A21" s="3">
        <f t="shared" si="1"/>
        <v>16</v>
      </c>
      <c r="B21" s="4" t="s">
        <v>28</v>
      </c>
      <c r="C21" s="4">
        <v>9</v>
      </c>
      <c r="D21" s="4" t="s">
        <v>13</v>
      </c>
      <c r="E21" s="5">
        <v>0</v>
      </c>
      <c r="F21" s="6">
        <f t="shared" si="0"/>
        <v>0</v>
      </c>
      <c r="G21" s="7"/>
      <c r="H21" s="7"/>
    </row>
    <row r="22" spans="1:8" x14ac:dyDescent="0.25">
      <c r="A22" s="3">
        <f t="shared" si="1"/>
        <v>17</v>
      </c>
      <c r="B22" s="4" t="s">
        <v>29</v>
      </c>
      <c r="C22" s="4">
        <v>30</v>
      </c>
      <c r="D22" s="4" t="s">
        <v>13</v>
      </c>
      <c r="E22" s="5">
        <v>0</v>
      </c>
      <c r="F22" s="6">
        <f t="shared" si="0"/>
        <v>0</v>
      </c>
      <c r="G22" s="7"/>
      <c r="H22" s="7"/>
    </row>
    <row r="23" spans="1:8" x14ac:dyDescent="0.25">
      <c r="A23" s="3">
        <f t="shared" si="1"/>
        <v>18</v>
      </c>
      <c r="B23" s="4" t="s">
        <v>30</v>
      </c>
      <c r="C23" s="4">
        <v>3</v>
      </c>
      <c r="D23" s="4" t="s">
        <v>13</v>
      </c>
      <c r="E23" s="5">
        <v>0</v>
      </c>
      <c r="F23" s="6">
        <f t="shared" si="0"/>
        <v>0</v>
      </c>
      <c r="G23" s="7"/>
      <c r="H23" s="7"/>
    </row>
    <row r="24" spans="1:8" x14ac:dyDescent="0.25">
      <c r="A24" s="3">
        <f t="shared" si="1"/>
        <v>19</v>
      </c>
      <c r="B24" s="4" t="s">
        <v>31</v>
      </c>
      <c r="C24" s="4">
        <v>5</v>
      </c>
      <c r="D24" s="4" t="s">
        <v>13</v>
      </c>
      <c r="E24" s="5">
        <v>0</v>
      </c>
      <c r="F24" s="6">
        <f t="shared" si="0"/>
        <v>0</v>
      </c>
      <c r="G24" s="7"/>
      <c r="H24" s="7"/>
    </row>
    <row r="25" spans="1:8" x14ac:dyDescent="0.25">
      <c r="A25" s="3">
        <f t="shared" si="1"/>
        <v>20</v>
      </c>
      <c r="B25" s="4" t="s">
        <v>32</v>
      </c>
      <c r="C25" s="4">
        <f>SUM(C6:C24)</f>
        <v>323</v>
      </c>
      <c r="D25" s="4" t="s">
        <v>13</v>
      </c>
      <c r="E25" s="6">
        <v>7.5</v>
      </c>
      <c r="F25" s="6">
        <f t="shared" si="0"/>
        <v>2422.5</v>
      </c>
      <c r="G25" s="7"/>
      <c r="H25" s="7"/>
    </row>
    <row r="26" spans="1:8" x14ac:dyDescent="0.25">
      <c r="A26" s="3">
        <f t="shared" si="1"/>
        <v>21</v>
      </c>
      <c r="B26" s="3" t="s">
        <v>33</v>
      </c>
      <c r="C26" s="3">
        <f>298+16</f>
        <v>314</v>
      </c>
      <c r="D26" s="3" t="s">
        <v>13</v>
      </c>
      <c r="E26" s="5">
        <v>0</v>
      </c>
      <c r="F26" s="8">
        <f t="shared" si="0"/>
        <v>0</v>
      </c>
      <c r="G26" s="7"/>
      <c r="H26" s="7"/>
    </row>
    <row r="27" spans="1:8" x14ac:dyDescent="0.25">
      <c r="A27" s="3">
        <f t="shared" si="1"/>
        <v>22</v>
      </c>
      <c r="B27" s="4" t="s">
        <v>34</v>
      </c>
      <c r="C27" s="4">
        <f>C25</f>
        <v>323</v>
      </c>
      <c r="D27" s="4" t="s">
        <v>13</v>
      </c>
      <c r="E27" s="5">
        <v>0</v>
      </c>
      <c r="F27" s="6">
        <f>C27*E27</f>
        <v>0</v>
      </c>
      <c r="G27" s="6"/>
      <c r="H27" s="6"/>
    </row>
    <row r="28" spans="1:8" x14ac:dyDescent="0.25">
      <c r="A28" s="3">
        <f t="shared" si="1"/>
        <v>23</v>
      </c>
      <c r="B28" s="3" t="s">
        <v>35</v>
      </c>
      <c r="C28" s="3">
        <v>4</v>
      </c>
      <c r="D28" s="3" t="s">
        <v>36</v>
      </c>
      <c r="E28" s="5">
        <v>0</v>
      </c>
      <c r="F28" s="8"/>
      <c r="G28" s="8">
        <f>C28*E28</f>
        <v>0</v>
      </c>
      <c r="H28" s="6"/>
    </row>
    <row r="29" spans="1:8" x14ac:dyDescent="0.25">
      <c r="A29" s="3">
        <f t="shared" si="1"/>
        <v>24</v>
      </c>
      <c r="B29" s="4" t="s">
        <v>37</v>
      </c>
      <c r="C29" s="4">
        <v>5</v>
      </c>
      <c r="D29" s="4" t="s">
        <v>36</v>
      </c>
      <c r="E29" s="5">
        <v>0</v>
      </c>
      <c r="F29" s="6"/>
      <c r="G29" s="6">
        <f>C29*E29</f>
        <v>0</v>
      </c>
      <c r="H29" s="6"/>
    </row>
    <row r="30" spans="1:8" x14ac:dyDescent="0.25">
      <c r="A30" s="3">
        <f t="shared" si="1"/>
        <v>25</v>
      </c>
      <c r="B30" s="4" t="s">
        <v>38</v>
      </c>
      <c r="C30" s="4">
        <v>97</v>
      </c>
      <c r="D30" s="4" t="s">
        <v>13</v>
      </c>
      <c r="E30" s="5">
        <v>0</v>
      </c>
      <c r="F30" s="6"/>
      <c r="G30" s="6"/>
      <c r="H30" s="6">
        <f t="shared" ref="H30:H34" si="2">C30*E30</f>
        <v>0</v>
      </c>
    </row>
    <row r="31" spans="1:8" x14ac:dyDescent="0.25">
      <c r="A31" s="3">
        <f t="shared" si="1"/>
        <v>26</v>
      </c>
      <c r="B31" s="4" t="s">
        <v>39</v>
      </c>
      <c r="C31" s="4">
        <v>36</v>
      </c>
      <c r="D31" s="4" t="s">
        <v>13</v>
      </c>
      <c r="E31" s="5">
        <v>0</v>
      </c>
      <c r="F31" s="6"/>
      <c r="G31" s="6"/>
      <c r="H31" s="6">
        <f t="shared" si="2"/>
        <v>0</v>
      </c>
    </row>
    <row r="32" spans="1:8" x14ac:dyDescent="0.25">
      <c r="A32" s="3">
        <f t="shared" si="1"/>
        <v>27</v>
      </c>
      <c r="B32" s="4" t="s">
        <v>40</v>
      </c>
      <c r="C32" s="4">
        <v>12</v>
      </c>
      <c r="D32" s="4" t="s">
        <v>13</v>
      </c>
      <c r="E32" s="5">
        <v>0</v>
      </c>
      <c r="F32" s="6"/>
      <c r="G32" s="6"/>
      <c r="H32" s="6">
        <f t="shared" si="2"/>
        <v>0</v>
      </c>
    </row>
    <row r="33" spans="1:8" x14ac:dyDescent="0.25">
      <c r="A33" s="3">
        <f t="shared" si="1"/>
        <v>28</v>
      </c>
      <c r="B33" s="4" t="s">
        <v>41</v>
      </c>
      <c r="C33" s="4">
        <v>14</v>
      </c>
      <c r="D33" s="4" t="s">
        <v>13</v>
      </c>
      <c r="E33" s="5">
        <v>0</v>
      </c>
      <c r="F33" s="6"/>
      <c r="G33" s="6"/>
      <c r="H33" s="6">
        <f t="shared" si="2"/>
        <v>0</v>
      </c>
    </row>
    <row r="34" spans="1:8" x14ac:dyDescent="0.25">
      <c r="A34" s="3">
        <f t="shared" si="1"/>
        <v>29</v>
      </c>
      <c r="B34" s="4" t="s">
        <v>42</v>
      </c>
      <c r="C34" s="4">
        <f>SUM(C37:C41)</f>
        <v>70</v>
      </c>
      <c r="D34" s="4" t="s">
        <v>36</v>
      </c>
      <c r="E34" s="5">
        <v>0</v>
      </c>
      <c r="F34" s="6"/>
      <c r="G34" s="6"/>
      <c r="H34" s="6">
        <f t="shared" si="2"/>
        <v>0</v>
      </c>
    </row>
    <row r="35" spans="1:8" x14ac:dyDescent="0.25">
      <c r="A35" s="3">
        <f t="shared" si="1"/>
        <v>30</v>
      </c>
      <c r="B35" s="4" t="s">
        <v>43</v>
      </c>
      <c r="C35" s="4">
        <f>SUM(C30:C33)</f>
        <v>159</v>
      </c>
      <c r="D35" s="4" t="s">
        <v>13</v>
      </c>
      <c r="E35" s="5">
        <v>0</v>
      </c>
      <c r="F35" s="6"/>
      <c r="G35" s="6"/>
      <c r="H35" s="6">
        <f>C35*E35</f>
        <v>0</v>
      </c>
    </row>
    <row r="36" spans="1:8" x14ac:dyDescent="0.25">
      <c r="A36" s="3">
        <f t="shared" si="1"/>
        <v>31</v>
      </c>
      <c r="B36" s="4" t="s">
        <v>44</v>
      </c>
      <c r="C36" s="4">
        <v>2</v>
      </c>
      <c r="D36" s="4" t="s">
        <v>36</v>
      </c>
      <c r="E36" s="5">
        <v>0</v>
      </c>
      <c r="F36" s="6"/>
      <c r="G36" s="6"/>
      <c r="H36" s="6">
        <f>C36*E36</f>
        <v>0</v>
      </c>
    </row>
    <row r="37" spans="1:8" x14ac:dyDescent="0.25">
      <c r="A37" s="3">
        <f t="shared" si="1"/>
        <v>32</v>
      </c>
      <c r="B37" s="4" t="s">
        <v>45</v>
      </c>
      <c r="C37" s="4">
        <v>19</v>
      </c>
      <c r="D37" s="4" t="s">
        <v>36</v>
      </c>
      <c r="E37" s="5">
        <v>0</v>
      </c>
      <c r="F37" s="6"/>
      <c r="G37" s="6"/>
      <c r="H37" s="6">
        <f t="shared" ref="H37:H43" si="3">C37*E37</f>
        <v>0</v>
      </c>
    </row>
    <row r="38" spans="1:8" x14ac:dyDescent="0.25">
      <c r="A38" s="3">
        <f t="shared" si="1"/>
        <v>33</v>
      </c>
      <c r="B38" s="4" t="s">
        <v>46</v>
      </c>
      <c r="C38" s="4">
        <v>34</v>
      </c>
      <c r="D38" s="4" t="s">
        <v>36</v>
      </c>
      <c r="E38" s="5">
        <v>0</v>
      </c>
      <c r="F38" s="6"/>
      <c r="G38" s="6"/>
      <c r="H38" s="6">
        <f t="shared" si="3"/>
        <v>0</v>
      </c>
    </row>
    <row r="39" spans="1:8" x14ac:dyDescent="0.25">
      <c r="A39" s="3">
        <f t="shared" si="1"/>
        <v>34</v>
      </c>
      <c r="B39" s="4" t="s">
        <v>47</v>
      </c>
      <c r="C39" s="4">
        <v>12</v>
      </c>
      <c r="D39" s="4" t="s">
        <v>36</v>
      </c>
      <c r="E39" s="5">
        <v>0</v>
      </c>
      <c r="F39" s="6"/>
      <c r="G39" s="6"/>
      <c r="H39" s="6">
        <f t="shared" si="3"/>
        <v>0</v>
      </c>
    </row>
    <row r="40" spans="1:8" x14ac:dyDescent="0.25">
      <c r="A40" s="3">
        <f t="shared" si="1"/>
        <v>35</v>
      </c>
      <c r="B40" s="4" t="s">
        <v>48</v>
      </c>
      <c r="C40" s="4">
        <v>2</v>
      </c>
      <c r="D40" s="4" t="s">
        <v>36</v>
      </c>
      <c r="E40" s="5">
        <v>0</v>
      </c>
      <c r="F40" s="6"/>
      <c r="G40" s="6"/>
      <c r="H40" s="6">
        <f t="shared" si="3"/>
        <v>0</v>
      </c>
    </row>
    <row r="41" spans="1:8" x14ac:dyDescent="0.25">
      <c r="A41" s="3">
        <f t="shared" si="1"/>
        <v>36</v>
      </c>
      <c r="B41" s="4" t="s">
        <v>49</v>
      </c>
      <c r="C41" s="4">
        <v>3</v>
      </c>
      <c r="D41" s="4" t="s">
        <v>36</v>
      </c>
      <c r="E41" s="5">
        <v>0</v>
      </c>
      <c r="F41" s="6"/>
      <c r="G41" s="6"/>
      <c r="H41" s="6"/>
    </row>
    <row r="42" spans="1:8" x14ac:dyDescent="0.25">
      <c r="A42" s="3">
        <f t="shared" si="1"/>
        <v>37</v>
      </c>
      <c r="B42" s="4" t="s">
        <v>75</v>
      </c>
      <c r="C42" s="4">
        <v>4</v>
      </c>
      <c r="D42" s="4" t="s">
        <v>13</v>
      </c>
      <c r="E42" s="5">
        <v>0</v>
      </c>
      <c r="F42" s="6"/>
      <c r="G42" s="6"/>
      <c r="H42" s="6">
        <f t="shared" si="3"/>
        <v>0</v>
      </c>
    </row>
    <row r="43" spans="1:8" x14ac:dyDescent="0.25">
      <c r="A43" s="3">
        <f t="shared" si="1"/>
        <v>38</v>
      </c>
      <c r="B43" s="4" t="s">
        <v>76</v>
      </c>
      <c r="C43" s="4">
        <v>10</v>
      </c>
      <c r="D43" s="4" t="s">
        <v>13</v>
      </c>
      <c r="E43" s="5">
        <v>0</v>
      </c>
      <c r="F43" s="6"/>
      <c r="G43" s="6"/>
      <c r="H43" s="6">
        <f t="shared" si="3"/>
        <v>0</v>
      </c>
    </row>
    <row r="44" spans="1:8" x14ac:dyDescent="0.25">
      <c r="A44" s="3">
        <f t="shared" si="1"/>
        <v>39</v>
      </c>
      <c r="B44" s="4" t="s">
        <v>50</v>
      </c>
      <c r="C44" s="4">
        <v>3000</v>
      </c>
      <c r="D44" s="4" t="s">
        <v>51</v>
      </c>
      <c r="E44" s="5">
        <v>0</v>
      </c>
      <c r="F44" s="6">
        <f>C44*E44</f>
        <v>0</v>
      </c>
      <c r="G44" s="6"/>
      <c r="H44" s="6"/>
    </row>
    <row r="45" spans="1:8" x14ac:dyDescent="0.25">
      <c r="A45" s="3">
        <f t="shared" si="1"/>
        <v>40</v>
      </c>
      <c r="B45" s="4" t="s">
        <v>52</v>
      </c>
      <c r="C45" s="4">
        <v>150</v>
      </c>
      <c r="D45" s="4" t="s">
        <v>51</v>
      </c>
      <c r="E45" s="5">
        <v>0</v>
      </c>
      <c r="F45" s="6"/>
      <c r="G45" s="6"/>
      <c r="H45" s="6">
        <f t="shared" ref="H45" si="4">C45*E45</f>
        <v>0</v>
      </c>
    </row>
    <row r="46" spans="1:8" x14ac:dyDescent="0.25">
      <c r="A46" s="3">
        <f t="shared" si="1"/>
        <v>41</v>
      </c>
      <c r="B46" s="4" t="s">
        <v>53</v>
      </c>
      <c r="C46" s="4">
        <v>1</v>
      </c>
      <c r="D46" s="4" t="s">
        <v>36</v>
      </c>
      <c r="E46" s="5">
        <v>0</v>
      </c>
      <c r="F46" s="6"/>
      <c r="G46" s="6"/>
      <c r="H46" s="6">
        <f>C46*E46</f>
        <v>0</v>
      </c>
    </row>
    <row r="47" spans="1:8" x14ac:dyDescent="0.25">
      <c r="A47" s="3">
        <f t="shared" si="1"/>
        <v>42</v>
      </c>
      <c r="B47" s="4" t="s">
        <v>54</v>
      </c>
      <c r="C47" s="4">
        <f>(ROUND(C25/2,0)+(ROUND((0.2*C25/2)+(C35/3),0)))+179</f>
        <v>426</v>
      </c>
      <c r="D47" s="4" t="s">
        <v>55</v>
      </c>
      <c r="E47" s="5">
        <v>0</v>
      </c>
      <c r="F47" s="6">
        <f>C47*E47</f>
        <v>0</v>
      </c>
      <c r="G47" s="6"/>
      <c r="H47" s="6"/>
    </row>
    <row r="48" spans="1:8" x14ac:dyDescent="0.25">
      <c r="A48" s="3">
        <f t="shared" si="1"/>
        <v>43</v>
      </c>
      <c r="B48" s="3" t="s">
        <v>56</v>
      </c>
      <c r="C48" s="3">
        <v>1</v>
      </c>
      <c r="D48" s="3" t="s">
        <v>36</v>
      </c>
      <c r="E48" s="5">
        <v>0</v>
      </c>
      <c r="F48" s="8">
        <f>C48*E48</f>
        <v>0</v>
      </c>
      <c r="G48" s="6"/>
      <c r="H48" s="6"/>
    </row>
    <row r="49" spans="1:8" x14ac:dyDescent="0.25">
      <c r="A49" s="3">
        <f t="shared" si="1"/>
        <v>44</v>
      </c>
      <c r="B49" s="3" t="s">
        <v>57</v>
      </c>
      <c r="C49" s="3">
        <v>1</v>
      </c>
      <c r="D49" s="3" t="s">
        <v>36</v>
      </c>
      <c r="E49" s="5">
        <v>0</v>
      </c>
      <c r="F49" s="8"/>
      <c r="G49" s="6"/>
      <c r="H49" s="6">
        <f>C49*E49</f>
        <v>0</v>
      </c>
    </row>
    <row r="50" spans="1:8" x14ac:dyDescent="0.25">
      <c r="A50" s="3">
        <f t="shared" si="1"/>
        <v>45</v>
      </c>
      <c r="B50" s="3" t="s">
        <v>58</v>
      </c>
      <c r="C50" s="3">
        <f>ROUND(AVERAGE(((COUNT(C6:C24))/2),(ROUND(C25/30,0))),0)</f>
        <v>10</v>
      </c>
      <c r="D50" s="3" t="s">
        <v>13</v>
      </c>
      <c r="E50" s="5">
        <v>0</v>
      </c>
      <c r="F50" s="8">
        <f>C50*E50</f>
        <v>0</v>
      </c>
      <c r="G50" s="6"/>
      <c r="H50" s="6"/>
    </row>
    <row r="51" spans="1:8" x14ac:dyDescent="0.25">
      <c r="A51" s="3">
        <f t="shared" si="1"/>
        <v>46</v>
      </c>
      <c r="B51" s="3" t="s">
        <v>59</v>
      </c>
      <c r="C51" s="3">
        <v>1</v>
      </c>
      <c r="D51" s="3" t="s">
        <v>36</v>
      </c>
      <c r="E51" s="5">
        <v>0</v>
      </c>
      <c r="F51" s="9"/>
      <c r="G51" s="6"/>
      <c r="H51" s="8">
        <f>C51*E51</f>
        <v>0</v>
      </c>
    </row>
    <row r="52" spans="1:8" x14ac:dyDescent="0.25">
      <c r="A52" s="3">
        <f t="shared" si="1"/>
        <v>47</v>
      </c>
      <c r="B52" s="4" t="s">
        <v>60</v>
      </c>
      <c r="C52" s="4">
        <v>1</v>
      </c>
      <c r="D52" s="4" t="s">
        <v>36</v>
      </c>
      <c r="E52" s="6">
        <f>(0.0548*((SUM(F26,F27,G29,F47)))+5000)</f>
        <v>5000</v>
      </c>
      <c r="F52" s="6"/>
      <c r="G52" s="6"/>
      <c r="H52" s="6">
        <f>C52*E52</f>
        <v>5000</v>
      </c>
    </row>
    <row r="53" spans="1:8" x14ac:dyDescent="0.25">
      <c r="A53" s="3">
        <f t="shared" si="1"/>
        <v>48</v>
      </c>
      <c r="B53" s="4" t="s">
        <v>61</v>
      </c>
      <c r="C53" s="4">
        <v>1</v>
      </c>
      <c r="D53" s="4" t="s">
        <v>36</v>
      </c>
      <c r="E53" s="6">
        <f>(0.05*((SUM(F26,F27,G29,F47)))+5000)</f>
        <v>5000</v>
      </c>
      <c r="F53" s="6"/>
      <c r="G53" s="6"/>
      <c r="H53" s="6">
        <f>C53*E53</f>
        <v>5000</v>
      </c>
    </row>
    <row r="54" spans="1:8" x14ac:dyDescent="0.25">
      <c r="A54" s="9"/>
      <c r="B54" s="9"/>
      <c r="C54" s="9"/>
      <c r="D54" s="9"/>
      <c r="E54" s="9"/>
      <c r="F54" s="9"/>
      <c r="G54" s="9"/>
      <c r="H54" s="9"/>
    </row>
    <row r="55" spans="1:8" x14ac:dyDescent="0.25">
      <c r="A55" s="9"/>
      <c r="B55" s="10" t="s">
        <v>62</v>
      </c>
      <c r="C55" s="23">
        <f>SUM(F55:H55)</f>
        <v>12422.5</v>
      </c>
      <c r="D55" s="23"/>
      <c r="E55" s="9"/>
      <c r="F55" s="11">
        <f>SUM(F6:F53)</f>
        <v>2422.5</v>
      </c>
      <c r="G55" s="11">
        <f>SUM(G6:G53)</f>
        <v>0</v>
      </c>
      <c r="H55" s="11">
        <f>SUM(H6:H53)</f>
        <v>10000</v>
      </c>
    </row>
    <row r="56" spans="1:8" x14ac:dyDescent="0.25">
      <c r="A56" s="12"/>
      <c r="B56" s="13"/>
      <c r="C56" s="12"/>
      <c r="D56" s="12"/>
      <c r="E56" s="12"/>
      <c r="F56" s="13"/>
      <c r="G56" s="13"/>
      <c r="H56" s="13"/>
    </row>
    <row r="57" spans="1:8" s="15" customFormat="1" ht="11.25" x14ac:dyDescent="0.2">
      <c r="A57" s="14"/>
      <c r="B57" s="14" t="s">
        <v>63</v>
      </c>
      <c r="C57" s="14"/>
      <c r="D57" s="14" t="s">
        <v>64</v>
      </c>
      <c r="E57" s="14"/>
      <c r="F57" s="14" t="s">
        <v>65</v>
      </c>
      <c r="G57" s="14" t="s">
        <v>66</v>
      </c>
      <c r="H57" s="14" t="s">
        <v>67</v>
      </c>
    </row>
    <row r="58" spans="1:8" s="15" customFormat="1" ht="11.25" x14ac:dyDescent="0.2">
      <c r="A58" s="16">
        <v>1</v>
      </c>
      <c r="B58" s="16" t="s">
        <v>68</v>
      </c>
      <c r="C58" s="16"/>
      <c r="D58" s="17"/>
      <c r="E58" s="16"/>
      <c r="F58" s="18">
        <f>C55</f>
        <v>12422.5</v>
      </c>
      <c r="G58" s="18">
        <f>0.21*F58</f>
        <v>2608.7249999999999</v>
      </c>
      <c r="H58" s="18">
        <f>F58+G58</f>
        <v>15031.225</v>
      </c>
    </row>
    <row r="59" spans="1:8" s="15" customFormat="1" ht="11.25" x14ac:dyDescent="0.2">
      <c r="A59" s="16">
        <v>2</v>
      </c>
      <c r="B59" s="16" t="s">
        <v>69</v>
      </c>
      <c r="C59" s="16"/>
      <c r="D59" s="19">
        <f>IF(F58&gt;0,F59/F58,0)</f>
        <v>0.19500905614811834</v>
      </c>
      <c r="E59" s="16"/>
      <c r="F59" s="18">
        <f>(F55+G55)</f>
        <v>2422.5</v>
      </c>
      <c r="G59" s="18">
        <f>0.21*F59</f>
        <v>508.72499999999997</v>
      </c>
      <c r="H59" s="18">
        <f>F59+G59</f>
        <v>2931.2249999999999</v>
      </c>
    </row>
    <row r="60" spans="1:8" s="15" customFormat="1" ht="11.25" x14ac:dyDescent="0.2">
      <c r="A60" s="16">
        <v>3</v>
      </c>
      <c r="B60" s="16" t="s">
        <v>70</v>
      </c>
      <c r="C60" s="16"/>
      <c r="D60" s="19">
        <f>1-D59</f>
        <v>0.80499094385188164</v>
      </c>
      <c r="E60" s="16"/>
      <c r="F60" s="18">
        <f>H55</f>
        <v>10000</v>
      </c>
      <c r="G60" s="18">
        <f>0.21*F60</f>
        <v>2100</v>
      </c>
      <c r="H60" s="18">
        <f>F60+G60</f>
        <v>12100</v>
      </c>
    </row>
    <row r="61" spans="1:8" s="15" customFormat="1" ht="11.25" x14ac:dyDescent="0.2">
      <c r="A61" s="20"/>
      <c r="B61" s="20"/>
      <c r="C61" s="20"/>
      <c r="D61" s="20"/>
      <c r="E61" s="20"/>
      <c r="F61" s="21"/>
      <c r="G61" s="21"/>
      <c r="H61" s="21"/>
    </row>
    <row r="62" spans="1:8" s="15" customFormat="1" ht="11.25" x14ac:dyDescent="0.2">
      <c r="A62" s="16">
        <v>4</v>
      </c>
      <c r="B62" s="16" t="s">
        <v>71</v>
      </c>
      <c r="C62" s="16"/>
      <c r="D62" s="16"/>
      <c r="E62" s="16"/>
      <c r="F62" s="18">
        <f>F59</f>
        <v>2422.5</v>
      </c>
      <c r="G62" s="18">
        <f>0.21*F62</f>
        <v>508.72499999999997</v>
      </c>
      <c r="H62" s="18">
        <f>F62+G62</f>
        <v>2931.2249999999999</v>
      </c>
    </row>
    <row r="63" spans="1:8" s="15" customFormat="1" ht="11.25" x14ac:dyDescent="0.2">
      <c r="A63" s="16">
        <v>5</v>
      </c>
      <c r="B63" s="16" t="s">
        <v>72</v>
      </c>
      <c r="C63" s="16"/>
      <c r="D63" s="19">
        <f>IF(F62&gt;0,F63/F62,0)</f>
        <v>1</v>
      </c>
      <c r="E63" s="16"/>
      <c r="F63" s="18">
        <f>F55</f>
        <v>2422.5</v>
      </c>
      <c r="G63" s="18">
        <f>0.21*F63</f>
        <v>508.72499999999997</v>
      </c>
      <c r="H63" s="18">
        <f>F63+G63</f>
        <v>2931.2249999999999</v>
      </c>
    </row>
    <row r="64" spans="1:8" s="15" customFormat="1" ht="11.25" x14ac:dyDescent="0.2">
      <c r="A64" s="16">
        <v>6</v>
      </c>
      <c r="B64" s="16" t="s">
        <v>73</v>
      </c>
      <c r="C64" s="16"/>
      <c r="D64" s="19">
        <f>1-D63</f>
        <v>0</v>
      </c>
      <c r="E64" s="16"/>
      <c r="F64" s="18">
        <f>G55</f>
        <v>0</v>
      </c>
      <c r="G64" s="18">
        <f>0.21*F64</f>
        <v>0</v>
      </c>
      <c r="H64" s="18">
        <f>F64+G64</f>
        <v>0</v>
      </c>
    </row>
    <row r="66" spans="2:2" ht="15.75" x14ac:dyDescent="0.25">
      <c r="B66" s="22"/>
    </row>
  </sheetData>
  <mergeCells count="11">
    <mergeCell ref="C55:D55"/>
    <mergeCell ref="A1:B2"/>
    <mergeCell ref="C1:H2"/>
    <mergeCell ref="A3:A5"/>
    <mergeCell ref="B3:B4"/>
    <mergeCell ref="C3:C5"/>
    <mergeCell ref="D3:D5"/>
    <mergeCell ref="E3:H3"/>
    <mergeCell ref="E4:E5"/>
    <mergeCell ref="F4:G4"/>
    <mergeCell ref="H4:H5"/>
  </mergeCells>
  <pageMargins left="0.51181102362204722" right="0.51181102362204722" top="0.59055118110236227" bottom="0.59055118110236227" header="0.31496062992125984" footer="0.31496062992125984"/>
  <pageSetup paperSize="9" scale="70" fitToHeight="0" orientation="portrait" r:id="rId1"/>
  <headerFooter>
    <oddHeader>&amp;C&amp;14Položkový rozpočet&amp;R&amp;8Příloha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2_Rozpocet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P12</cp:lastModifiedBy>
  <dcterms:created xsi:type="dcterms:W3CDTF">2020-05-28T11:35:00Z</dcterms:created>
  <dcterms:modified xsi:type="dcterms:W3CDTF">2020-06-10T09:06:43Z</dcterms:modified>
</cp:coreProperties>
</file>