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R:\Projektové dokumentace\Okružní vodovodní přípojka\rozpočet\"/>
    </mc:Choice>
  </mc:AlternateContent>
  <xr:revisionPtr revIDLastSave="0" documentId="13_ncr:1_{8304CA7F-12DA-4FC2-9693-06B775CAA07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kapitulace stavby" sheetId="1" r:id="rId1"/>
    <sheet name="20250216 - Smržovka - vod..." sheetId="2" r:id="rId2"/>
  </sheets>
  <definedNames>
    <definedName name="_xlnm._FilterDatabase" localSheetId="1" hidden="1">'20250216 - Smržovka - vod...'!$C$119:$K$168</definedName>
    <definedName name="_xlnm.Print_Titles" localSheetId="1">'20250216 - Smržovka - vod...'!$119:$119</definedName>
    <definedName name="_xlnm.Print_Titles" localSheetId="0">'Rekapitulace stavby'!$92:$92</definedName>
    <definedName name="_xlnm.Print_Area" localSheetId="1">'20250216 - Smržovka - vod...'!$C$4:$J$76,'20250216 - Smržovka - vod...'!$C$82:$J$103,'20250216 - Smržovka - vod...'!$C$109:$J$168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6" i="2" l="1"/>
  <c r="J89" i="2"/>
  <c r="J35" i="2"/>
  <c r="J34" i="2"/>
  <c r="AY95" i="1"/>
  <c r="J33" i="2"/>
  <c r="AX95" i="1" s="1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T158" i="2" s="1"/>
  <c r="R159" i="2"/>
  <c r="R158" i="2" s="1"/>
  <c r="P159" i="2"/>
  <c r="P158" i="2" s="1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T134" i="2" s="1"/>
  <c r="R135" i="2"/>
  <c r="R134" i="2" s="1"/>
  <c r="P135" i="2"/>
  <c r="P134" i="2" s="1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BI125" i="2"/>
  <c r="BH125" i="2"/>
  <c r="BG125" i="2"/>
  <c r="BF125" i="2"/>
  <c r="T125" i="2"/>
  <c r="R125" i="2"/>
  <c r="P125" i="2"/>
  <c r="BI124" i="2"/>
  <c r="BH124" i="2"/>
  <c r="BG124" i="2"/>
  <c r="BF124" i="2"/>
  <c r="T124" i="2"/>
  <c r="R124" i="2"/>
  <c r="P124" i="2"/>
  <c r="BI123" i="2"/>
  <c r="BH123" i="2"/>
  <c r="BG123" i="2"/>
  <c r="BF123" i="2"/>
  <c r="T123" i="2"/>
  <c r="R123" i="2"/>
  <c r="P123" i="2"/>
  <c r="J117" i="2"/>
  <c r="F114" i="2"/>
  <c r="E112" i="2"/>
  <c r="J90" i="2"/>
  <c r="F87" i="2"/>
  <c r="E85" i="2"/>
  <c r="J16" i="2"/>
  <c r="E16" i="2"/>
  <c r="F90" i="2" s="1"/>
  <c r="J15" i="2"/>
  <c r="J13" i="2"/>
  <c r="E13" i="2"/>
  <c r="J12" i="2"/>
  <c r="J10" i="2"/>
  <c r="J114" i="2" s="1"/>
  <c r="L90" i="1"/>
  <c r="AM90" i="1"/>
  <c r="AM89" i="1"/>
  <c r="L89" i="1"/>
  <c r="AM87" i="1"/>
  <c r="L87" i="1"/>
  <c r="L85" i="1"/>
  <c r="L84" i="1"/>
  <c r="J137" i="2"/>
  <c r="J150" i="2"/>
  <c r="J162" i="2"/>
  <c r="J123" i="2"/>
  <c r="BK156" i="2"/>
  <c r="BK124" i="2"/>
  <c r="J156" i="2"/>
  <c r="J139" i="2"/>
  <c r="BK128" i="2"/>
  <c r="J159" i="2"/>
  <c r="J144" i="2"/>
  <c r="BK165" i="2"/>
  <c r="BK164" i="2"/>
  <c r="BK149" i="2"/>
  <c r="J151" i="2"/>
  <c r="J149" i="2"/>
  <c r="BK157" i="2"/>
  <c r="J125" i="2"/>
  <c r="J148" i="2"/>
  <c r="BK126" i="2"/>
  <c r="BK140" i="2"/>
  <c r="BK135" i="2"/>
  <c r="BK153" i="2"/>
  <c r="BK131" i="2"/>
  <c r="BK127" i="2"/>
  <c r="BK139" i="2"/>
  <c r="BK167" i="2"/>
  <c r="BK168" i="2"/>
  <c r="J157" i="2"/>
  <c r="BK145" i="2"/>
  <c r="J165" i="2"/>
  <c r="BK143" i="2"/>
  <c r="J161" i="2"/>
  <c r="J143" i="2"/>
  <c r="BK162" i="2"/>
  <c r="J126" i="2"/>
  <c r="J152" i="2"/>
  <c r="J130" i="2"/>
  <c r="BK161" i="2"/>
  <c r="J145" i="2"/>
  <c r="J124" i="2"/>
  <c r="J154" i="2"/>
  <c r="BK146" i="2"/>
  <c r="J146" i="2"/>
  <c r="BK133" i="2"/>
  <c r="BK123" i="2"/>
  <c r="J153" i="2"/>
  <c r="BK130" i="2"/>
  <c r="J135" i="2"/>
  <c r="J128" i="2"/>
  <c r="J129" i="2"/>
  <c r="J164" i="2"/>
  <c r="BK138" i="2"/>
  <c r="J132" i="2"/>
  <c r="J127" i="2"/>
  <c r="J140" i="2"/>
  <c r="BK151" i="2"/>
  <c r="J155" i="2"/>
  <c r="BK142" i="2"/>
  <c r="BK137" i="2"/>
  <c r="J131" i="2"/>
  <c r="BK147" i="2"/>
  <c r="BK163" i="2"/>
  <c r="BK154" i="2"/>
  <c r="J147" i="2"/>
  <c r="J163" i="2"/>
  <c r="BK152" i="2"/>
  <c r="J168" i="2"/>
  <c r="BK159" i="2"/>
  <c r="J138" i="2"/>
  <c r="J142" i="2"/>
  <c r="BK125" i="2"/>
  <c r="BK150" i="2"/>
  <c r="BK129" i="2"/>
  <c r="BK144" i="2"/>
  <c r="J167" i="2"/>
  <c r="BK148" i="2"/>
  <c r="BK155" i="2"/>
  <c r="BK132" i="2"/>
  <c r="J133" i="2"/>
  <c r="AS94" i="1"/>
  <c r="T122" i="2" l="1"/>
  <c r="R141" i="2"/>
  <c r="BK122" i="2"/>
  <c r="J122" i="2" s="1"/>
  <c r="J96" i="2" s="1"/>
  <c r="P136" i="2"/>
  <c r="R160" i="2"/>
  <c r="BK141" i="2"/>
  <c r="J141" i="2" s="1"/>
  <c r="J99" i="2" s="1"/>
  <c r="BK166" i="2"/>
  <c r="J166" i="2" s="1"/>
  <c r="J102" i="2" s="1"/>
  <c r="P122" i="2"/>
  <c r="R136" i="2"/>
  <c r="P160" i="2"/>
  <c r="BK136" i="2"/>
  <c r="J136" i="2" s="1"/>
  <c r="J98" i="2" s="1"/>
  <c r="T136" i="2"/>
  <c r="P166" i="2"/>
  <c r="R122" i="2"/>
  <c r="T141" i="2"/>
  <c r="BK160" i="2"/>
  <c r="J160" i="2" s="1"/>
  <c r="J101" i="2" s="1"/>
  <c r="R166" i="2"/>
  <c r="P141" i="2"/>
  <c r="T160" i="2"/>
  <c r="T166" i="2"/>
  <c r="BK134" i="2"/>
  <c r="J134" i="2" s="1"/>
  <c r="J97" i="2" s="1"/>
  <c r="BK158" i="2"/>
  <c r="J158" i="2" s="1"/>
  <c r="J100" i="2" s="1"/>
  <c r="BE129" i="2"/>
  <c r="BE140" i="2"/>
  <c r="BE153" i="2"/>
  <c r="BE130" i="2"/>
  <c r="BE143" i="2"/>
  <c r="J87" i="2"/>
  <c r="F117" i="2"/>
  <c r="BE124" i="2"/>
  <c r="BE135" i="2"/>
  <c r="BE149" i="2"/>
  <c r="BE150" i="2"/>
  <c r="BE151" i="2"/>
  <c r="BE131" i="2"/>
  <c r="BE162" i="2"/>
  <c r="BE128" i="2"/>
  <c r="BE146" i="2"/>
  <c r="BE155" i="2"/>
  <c r="BE161" i="2"/>
  <c r="BE164" i="2"/>
  <c r="BE167" i="2"/>
  <c r="BE123" i="2"/>
  <c r="BE125" i="2"/>
  <c r="BE147" i="2"/>
  <c r="BE156" i="2"/>
  <c r="BE168" i="2"/>
  <c r="BE154" i="2"/>
  <c r="BE159" i="2"/>
  <c r="BE126" i="2"/>
  <c r="BE132" i="2"/>
  <c r="BE165" i="2"/>
  <c r="BE163" i="2"/>
  <c r="BE138" i="2"/>
  <c r="BE144" i="2"/>
  <c r="BE148" i="2"/>
  <c r="BE127" i="2"/>
  <c r="BE139" i="2"/>
  <c r="BE137" i="2"/>
  <c r="BE142" i="2"/>
  <c r="BE145" i="2"/>
  <c r="BE133" i="2"/>
  <c r="BE152" i="2"/>
  <c r="BE157" i="2"/>
  <c r="F34" i="2"/>
  <c r="BC95" i="1" s="1"/>
  <c r="BC94" i="1" s="1"/>
  <c r="AY94" i="1" s="1"/>
  <c r="F35" i="2"/>
  <c r="BD95" i="1" s="1"/>
  <c r="BD94" i="1" s="1"/>
  <c r="W33" i="1" s="1"/>
  <c r="J32" i="2"/>
  <c r="AW95" i="1" s="1"/>
  <c r="F33" i="2"/>
  <c r="BB95" i="1" s="1"/>
  <c r="BB94" i="1" s="1"/>
  <c r="W31" i="1" s="1"/>
  <c r="F32" i="2"/>
  <c r="BA95" i="1" s="1"/>
  <c r="BA94" i="1" s="1"/>
  <c r="W30" i="1" s="1"/>
  <c r="R121" i="2" l="1"/>
  <c r="R120" i="2" s="1"/>
  <c r="P121" i="2"/>
  <c r="P120" i="2" s="1"/>
  <c r="AU95" i="1" s="1"/>
  <c r="AU94" i="1" s="1"/>
  <c r="T121" i="2"/>
  <c r="T120" i="2" s="1"/>
  <c r="BK121" i="2"/>
  <c r="BK120" i="2" s="1"/>
  <c r="J120" i="2" s="1"/>
  <c r="J94" i="2" s="1"/>
  <c r="J31" i="2"/>
  <c r="AV95" i="1" s="1"/>
  <c r="AT95" i="1" s="1"/>
  <c r="W32" i="1"/>
  <c r="AW94" i="1"/>
  <c r="AK30" i="1" s="1"/>
  <c r="F31" i="2"/>
  <c r="AZ95" i="1" s="1"/>
  <c r="AZ94" i="1" s="1"/>
  <c r="W29" i="1" s="1"/>
  <c r="AX94" i="1"/>
  <c r="J121" i="2" l="1"/>
  <c r="J95" i="2" s="1"/>
  <c r="J28" i="2"/>
  <c r="AG95" i="1" s="1"/>
  <c r="AG94" i="1" s="1"/>
  <c r="AK26" i="1" s="1"/>
  <c r="AV94" i="1"/>
  <c r="AK29" i="1" s="1"/>
  <c r="J37" i="2" l="1"/>
  <c r="AK35" i="1"/>
  <c r="AN95" i="1"/>
  <c r="AT94" i="1"/>
  <c r="AN94" i="1" l="1"/>
</calcChain>
</file>

<file path=xl/sharedStrings.xml><?xml version="1.0" encoding="utf-8"?>
<sst xmlns="http://schemas.openxmlformats.org/spreadsheetml/2006/main" count="857" uniqueCount="277">
  <si>
    <t>Export Komplet</t>
  </si>
  <si>
    <t/>
  </si>
  <si>
    <t>2.0</t>
  </si>
  <si>
    <t>False</t>
  </si>
  <si>
    <t>{2f406a5a-baa0-441a-91a1-79679a53af60}</t>
  </si>
  <si>
    <t>&gt;&gt;  skryté sloupce  &lt;&lt;</t>
  </si>
  <si>
    <t>0,01</t>
  </si>
  <si>
    <t>21</t>
  </si>
  <si>
    <t>1</t>
  </si>
  <si>
    <t>12</t>
  </si>
  <si>
    <t>REKAPITULACE STAVBY</t>
  </si>
  <si>
    <t>v ---  níže se nacházejí doplnkové a pomocné údaje k sestavám  --- v</t>
  </si>
  <si>
    <t>Kód:</t>
  </si>
  <si>
    <t>20250216</t>
  </si>
  <si>
    <t>Stavba:</t>
  </si>
  <si>
    <t>Smržovka - vodovod k pozemku č. 4390/2</t>
  </si>
  <si>
    <t>KSO:</t>
  </si>
  <si>
    <t>CC-CZ:</t>
  </si>
  <si>
    <t>Místo:</t>
  </si>
  <si>
    <t xml:space="preserve"> </t>
  </si>
  <si>
    <t>Datum:</t>
  </si>
  <si>
    <t>16. 2. 2025</t>
  </si>
  <si>
    <t>Zadavatel:</t>
  </si>
  <si>
    <t>IČ:</t>
  </si>
  <si>
    <t>0,1</t>
  </si>
  <si>
    <t>DIČ:</t>
  </si>
  <si>
    <t>Zhotovitel:</t>
  </si>
  <si>
    <t>Projektant:</t>
  </si>
  <si>
    <t>Ing. Zdeněk Hudec</t>
  </si>
  <si>
    <t>True</t>
  </si>
  <si>
    <t>Zpracovatel:</t>
  </si>
  <si>
    <t>Ing. Roman Charvát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</si>
  <si>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</si>
  <si>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</si>
  <si>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</si>
  <si>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</si>
  <si>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</si>
  <si>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</si>
  <si>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</si>
  <si>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</si>
  <si>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</si>
  <si>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</si>
  <si>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</si>
  <si>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</si>
  <si>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</si>
  <si>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</si>
  <si>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</si>
  <si>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</si>
  <si>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</si>
  <si>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</si>
  <si>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</si>
  <si>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</si>
  <si>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</si>
  <si>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</si>
  <si>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</si>
  <si>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</si>
  <si>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</si>
  <si>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</si>
  <si>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</si>
  <si>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</si>
  <si>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</si>
  <si>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</si>
  <si>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</si>
  <si>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</si>
  <si>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</si>
  <si>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</si>
  <si>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</si>
  <si>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</si>
  <si>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</si>
  <si>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</si>
  <si>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</si>
  <si>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</si>
  <si>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</si>
  <si>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</si>
  <si>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</si>
  <si>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</si>
  <si>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</si>
  <si>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</si>
  <si>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</si>
  <si>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</si>
  <si>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</si>
  <si>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</si>
  <si>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</si>
  <si>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</si>
  <si>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</si>
  <si>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</si>
  <si>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</si>
  <si>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</si>
  <si>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</si>
  <si>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</si>
  <si>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</si>
  <si>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</si>
  <si>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</si>
  <si>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</si>
  <si>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</si>
  <si>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</si>
  <si>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</si>
  <si>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</si>
  <si>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</si>
  <si>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</si>
  <si>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</si>
  <si>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</si>
  <si>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</si>
  <si>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</si>
  <si>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</si>
  <si>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</si>
  <si>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</si>
  <si>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</si>
  <si>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</si>
  <si>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</si>
  <si>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</si>
  <si>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</si>
  <si>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113107322</t>
  </si>
  <si>
    <t>Odstranění podkladu z kameniva drceného tl přes 100 do 200 mm strojně pl do 50 m2</t>
  </si>
  <si>
    <t>m2</t>
  </si>
  <si>
    <t>4</t>
  </si>
  <si>
    <t>84104156</t>
  </si>
  <si>
    <t>113107342</t>
  </si>
  <si>
    <t>Odstranění podkladu živičného tl přes 50 do 100 mm strojně pl do 50 m2</t>
  </si>
  <si>
    <t>-191103385</t>
  </si>
  <si>
    <t>3</t>
  </si>
  <si>
    <t>132351103</t>
  </si>
  <si>
    <t>Hloubení rýh nezapažených š do 800 mm v hornině třídy těžitelnosti II skupiny 4 objem do 100 m3 strojně</t>
  </si>
  <si>
    <t>m3</t>
  </si>
  <si>
    <t>814788614</t>
  </si>
  <si>
    <t>151811131</t>
  </si>
  <si>
    <t>Osazení pažicího boxu hl výkopu do 4 m š do 1,2 m</t>
  </si>
  <si>
    <t>-1286262431</t>
  </si>
  <si>
    <t>5</t>
  </si>
  <si>
    <t>151811231</t>
  </si>
  <si>
    <t>Odstranění pažicího boxu hl výkopu do 4 m š do 1,2 m</t>
  </si>
  <si>
    <t>-853300381</t>
  </si>
  <si>
    <t>6</t>
  </si>
  <si>
    <t>162751137</t>
  </si>
  <si>
    <t>Vodorovné přemístění přes 9 000 do 10000 m výkopku/sypaniny z horniny třídy těžitelnosti II skupiny 4 a 5</t>
  </si>
  <si>
    <t>531693101</t>
  </si>
  <si>
    <t>7</t>
  </si>
  <si>
    <t>171201231</t>
  </si>
  <si>
    <t>Poplatek za uložení zeminy a kamení na recyklační skládce (skládkovné) kód odpadu 17 05 04</t>
  </si>
  <si>
    <t>t</t>
  </si>
  <si>
    <t>-338155689</t>
  </si>
  <si>
    <t>8</t>
  </si>
  <si>
    <t>174111101</t>
  </si>
  <si>
    <t>Zásyp jam, šachet rýh nebo kolem objektů sypaninou se zhutněním ručně</t>
  </si>
  <si>
    <t>-788088415</t>
  </si>
  <si>
    <t>9</t>
  </si>
  <si>
    <t>M</t>
  </si>
  <si>
    <t>58344171</t>
  </si>
  <si>
    <t>štěrkodrť frakce 0/32</t>
  </si>
  <si>
    <t>225095685</t>
  </si>
  <si>
    <t>10</t>
  </si>
  <si>
    <t>175111101</t>
  </si>
  <si>
    <t>Obsypání potrubí ručně sypaninou bez prohození, uloženou do 3 m</t>
  </si>
  <si>
    <t>-928297159</t>
  </si>
  <si>
    <t>11</t>
  </si>
  <si>
    <t>58337344</t>
  </si>
  <si>
    <t>štěrkopísek frakce 0/32</t>
  </si>
  <si>
    <t>-1833912840</t>
  </si>
  <si>
    <t>Vodorovné konstrukce</t>
  </si>
  <si>
    <t>451573111</t>
  </si>
  <si>
    <t>Lože pod potrubí otevřený výkop ze štěrkopísku</t>
  </si>
  <si>
    <t>363351550</t>
  </si>
  <si>
    <t>Komunikace pozemní</t>
  </si>
  <si>
    <t>13</t>
  </si>
  <si>
    <t>566901233</t>
  </si>
  <si>
    <t>Vyspravení podkladu po překopech inženýrských sítí plochy přes 15 m2 štěrkodrtí tl. 200 mm</t>
  </si>
  <si>
    <t>673678600</t>
  </si>
  <si>
    <t>14</t>
  </si>
  <si>
    <t>566901261</t>
  </si>
  <si>
    <t>Vyspravení podkladu po překopech inženýrských sítí plochy přes 15 m2 obalovaným kamenivem ACP (OK) tl. 100 mm</t>
  </si>
  <si>
    <t>-1241345384</t>
  </si>
  <si>
    <t>15</t>
  </si>
  <si>
    <t>573231107</t>
  </si>
  <si>
    <t>Postřik živičný spojovací ze silniční emulze v množství 0,40 kg/m2</t>
  </si>
  <si>
    <t>-1953760190</t>
  </si>
  <si>
    <t>16</t>
  </si>
  <si>
    <t>577144211</t>
  </si>
  <si>
    <t>Asfaltový beton vrstva obrusná ACO 11 (ABS) tř. II tl 50 mm š do 3 m z nemodifikovaného asfaltu</t>
  </si>
  <si>
    <t>522583309</t>
  </si>
  <si>
    <t>Trubní vedení</t>
  </si>
  <si>
    <t>17</t>
  </si>
  <si>
    <t>871171211</t>
  </si>
  <si>
    <t>Montáž potrubí z PE100 RC SDR 11 otevřený výkop svařovaných elektrotvarovkou d 40 x 3,7 mm</t>
  </si>
  <si>
    <t>m</t>
  </si>
  <si>
    <t>-152990773</t>
  </si>
  <si>
    <t>18</t>
  </si>
  <si>
    <t>28613501</t>
  </si>
  <si>
    <t>potrubí vodovodní dvouvrstvé PE100 RC SDR11 40x3,7mm</t>
  </si>
  <si>
    <t>-682879683</t>
  </si>
  <si>
    <t>877171101</t>
  </si>
  <si>
    <t>Montáž elektrospojek na vodovodním potrubí z PE trub d 40</t>
  </si>
  <si>
    <t>kus</t>
  </si>
  <si>
    <t>547746680</t>
  </si>
  <si>
    <t>22</t>
  </si>
  <si>
    <t>28615970</t>
  </si>
  <si>
    <t>elektrospojka SDR11 PE 100 PN16 D 40mm</t>
  </si>
  <si>
    <t>-1503972531</t>
  </si>
  <si>
    <t>23</t>
  </si>
  <si>
    <t>877241101</t>
  </si>
  <si>
    <t>Montáž elektrospojek na vodovodním potrubí z PE trub d 90</t>
  </si>
  <si>
    <t>-658295138</t>
  </si>
  <si>
    <t>24</t>
  </si>
  <si>
    <t>28615974</t>
  </si>
  <si>
    <t>elektrospojka SDR11 PE 100 PN16 D 90mm</t>
  </si>
  <si>
    <t>978021172</t>
  </si>
  <si>
    <t>25</t>
  </si>
  <si>
    <t>892233122</t>
  </si>
  <si>
    <t>Proplach a dezinfekce vodovodního potrubí DN od 40 do 70</t>
  </si>
  <si>
    <t>541991592</t>
  </si>
  <si>
    <t>26</t>
  </si>
  <si>
    <t>892241111</t>
  </si>
  <si>
    <t>Tlaková zkouška vodou potrubí DN do 80</t>
  </si>
  <si>
    <t>-1020662701</t>
  </si>
  <si>
    <t>29</t>
  </si>
  <si>
    <t>892372111</t>
  </si>
  <si>
    <t>Zabezpečení konců potrubí DN do 300 při tlakových zkouškách vodou</t>
  </si>
  <si>
    <t>373862668</t>
  </si>
  <si>
    <t>30</t>
  </si>
  <si>
    <t>893811163</t>
  </si>
  <si>
    <t>2132462360</t>
  </si>
  <si>
    <t>31</t>
  </si>
  <si>
    <t>56230595</t>
  </si>
  <si>
    <t>458679561</t>
  </si>
  <si>
    <t>32</t>
  </si>
  <si>
    <t>899721111</t>
  </si>
  <si>
    <t>Signalizační vodič DN do 150 mm na potrubí</t>
  </si>
  <si>
    <t>-2103639235</t>
  </si>
  <si>
    <t>33</t>
  </si>
  <si>
    <t>899722112</t>
  </si>
  <si>
    <t>Krytí potrubí z plastů výstražnou fólií z PVC přes 20 do 25 cm</t>
  </si>
  <si>
    <t>1687214699</t>
  </si>
  <si>
    <t>34</t>
  </si>
  <si>
    <t>35</t>
  </si>
  <si>
    <t>36</t>
  </si>
  <si>
    <t>899791108R</t>
  </si>
  <si>
    <t>D+M navrtávací pas na PE 90</t>
  </si>
  <si>
    <t>1058923198</t>
  </si>
  <si>
    <t>899791109R</t>
  </si>
  <si>
    <t>D+M ventil 1" se zemní soupravou</t>
  </si>
  <si>
    <t>-1871984230</t>
  </si>
  <si>
    <t>899791110R</t>
  </si>
  <si>
    <t>D+M vodoměrná sestava ve vodoměrné šachtě komplet včetně vodoměru</t>
  </si>
  <si>
    <t>239087139</t>
  </si>
  <si>
    <t>Ostatní konstrukce a práce, bourání</t>
  </si>
  <si>
    <t>919735112</t>
  </si>
  <si>
    <t>Řezání stávajícího živičného krytu hl přes 50 do 100 mm</t>
  </si>
  <si>
    <t>-712072272</t>
  </si>
  <si>
    <t>997</t>
  </si>
  <si>
    <t>Doprava suti a vybouraných hmot</t>
  </si>
  <si>
    <t>997221551</t>
  </si>
  <si>
    <t>Vodorovná doprava suti ze sypkých materiálů do 1 km</t>
  </si>
  <si>
    <t>1191627410</t>
  </si>
  <si>
    <t>997221559</t>
  </si>
  <si>
    <t>Příplatek ZKD 1 km u vodorovné dopravy suti ze sypkých materiálů</t>
  </si>
  <si>
    <t>-327459442</t>
  </si>
  <si>
    <t>997221611</t>
  </si>
  <si>
    <t>Nakládání suti na dopravní prostředky pro vodorovnou dopravu</t>
  </si>
  <si>
    <t>194533887</t>
  </si>
  <si>
    <t>997221873</t>
  </si>
  <si>
    <t>Poplatek za uložení na recyklační skládce (skládkovné) stavebního odpadu zeminy a kamení zatříděného do Katalogu odpadů pod kódem 17 05 04</t>
  </si>
  <si>
    <t>490292811</t>
  </si>
  <si>
    <t>997221875</t>
  </si>
  <si>
    <t>Poplatek za uložení na recyklační skládce (skládkovné) stavebního odpadu asfaltového bez obsahu dehtu zatříděného do Katalogu odpadů pod kódem 17 03 02</t>
  </si>
  <si>
    <t>1833048841</t>
  </si>
  <si>
    <t>998</t>
  </si>
  <si>
    <t>Přesun hmot</t>
  </si>
  <si>
    <t>998225111</t>
  </si>
  <si>
    <t>Přesun hmot pro pozemní komunikace s krytem z kamene, monolitickým betonovým nebo živičným</t>
  </si>
  <si>
    <t>-578923137</t>
  </si>
  <si>
    <t>998276101</t>
  </si>
  <si>
    <t>Přesun hmot pro trubní vedení z trub z plastických hmot otevřený výkop</t>
  </si>
  <si>
    <t>-1144970083</t>
  </si>
  <si>
    <t>Smržovka - vodovodní přípojka k pozemku č. 4390/2</t>
  </si>
  <si>
    <t>Osazení vodoměrné betonové šachty  pro zatížení D 400 hl. 2,45 m š.1,6 d.1,9 m</t>
  </si>
  <si>
    <t>šachta betonová  vodoměrná VMŠ - J044 s vodotešným poklopem  D400 600x600 s hmotností poklopu do 20 kg</t>
  </si>
  <si>
    <t>Město Smržovka</t>
  </si>
  <si>
    <t>město Smržovka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</si>
</sst>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dd\.mm\.yyyy"/>
    <numFmt numFmtId="166" formatCode="#,##0.00000"/>
  </numFmts>
  <fonts count="3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8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4" fontId="19" fillId="0" borderId="0" xfId="0" applyNumberFormat="1" applyFont="1"/>
    <xf numFmtId="166" fontId="26" fillId="0" borderId="12" xfId="0" applyNumberFormat="1" applyFont="1" applyBorder="1"/>
    <xf numFmtId="166" fontId="26" fillId="0" borderId="13" xfId="0" applyNumberFormat="1" applyFont="1" applyBorder="1"/>
    <xf numFmtId="4" fontId="27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8" fillId="0" borderId="22" xfId="0" applyFont="1" applyBorder="1" applyAlignment="1" applyProtection="1">
      <alignment horizontal="center" vertical="center"/>
      <protection locked="0"/>
    </xf>
    <xf numFmtId="49" fontId="28" fillId="0" borderId="22" xfId="0" applyNumberFormat="1" applyFont="1" applyBorder="1" applyAlignment="1" applyProtection="1">
      <alignment horizontal="left" vertical="center" wrapText="1"/>
      <protection locked="0"/>
    </xf>
    <xf numFmtId="0" fontId="28" fillId="0" borderId="22" xfId="0" applyFont="1" applyBorder="1" applyAlignment="1" applyProtection="1">
      <alignment horizontal="left" vertical="center" wrapText="1"/>
      <protection locked="0"/>
    </xf>
    <xf numFmtId="0" fontId="28" fillId="0" borderId="22" xfId="0" applyFont="1" applyBorder="1" applyAlignment="1" applyProtection="1">
      <alignment horizontal="center" vertical="center" wrapText="1"/>
      <protection locked="0"/>
    </xf>
    <xf numFmtId="4" fontId="28" fillId="0" borderId="22" xfId="0" applyNumberFormat="1" applyFont="1" applyBorder="1" applyAlignment="1" applyProtection="1">
      <alignment vertical="center"/>
      <protection locked="0"/>
    </xf>
    <xf numFmtId="0" fontId="29" fillId="0" borderId="22" xfId="0" applyFont="1" applyBorder="1" applyAlignment="1" applyProtection="1">
      <alignment vertical="center"/>
      <protection locked="0"/>
    </xf>
    <xf numFmtId="0" fontId="29" fillId="0" borderId="3" xfId="0" applyFont="1" applyBorder="1" applyAlignment="1">
      <alignment vertical="center"/>
    </xf>
    <xf numFmtId="0" fontId="28" fillId="0" borderId="14" xfId="0" applyFont="1" applyBorder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>
      <selection activeCell="Z14" sqref="Z14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61" t="s">
        <v>5</v>
      </c>
      <c r="AS2" s="147"/>
      <c r="AT2" s="147"/>
      <c r="AU2" s="147"/>
      <c r="AV2" s="147"/>
      <c r="AW2" s="147"/>
      <c r="AX2" s="147"/>
      <c r="AY2" s="147"/>
      <c r="AZ2" s="147"/>
      <c r="BA2" s="147"/>
      <c r="BB2" s="147"/>
      <c r="BC2" s="147"/>
      <c r="BD2" s="147"/>
      <c r="BE2" s="147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8</v>
      </c>
      <c r="BT3" s="13" t="s">
        <v>9</v>
      </c>
    </row>
    <row r="4" spans="1:74" ht="24.95" customHeight="1">
      <c r="B4" s="16"/>
      <c r="D4" s="17" t="s">
        <v>10</v>
      </c>
      <c r="AR4" s="16"/>
      <c r="AS4" s="18" t="s">
        <v>11</v>
      </c>
      <c r="BS4" s="13" t="s">
        <v>6</v>
      </c>
    </row>
    <row r="5" spans="1:74" ht="12" customHeight="1">
      <c r="B5" s="16"/>
      <c r="D5" s="19" t="s">
        <v>12</v>
      </c>
      <c r="K5" s="146" t="s">
        <v>13</v>
      </c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R5" s="16"/>
      <c r="BS5" s="13" t="s">
        <v>6</v>
      </c>
    </row>
    <row r="6" spans="1:74" ht="36.950000000000003" customHeight="1">
      <c r="B6" s="16"/>
      <c r="D6" s="21" t="s">
        <v>14</v>
      </c>
      <c r="K6" s="148" t="s">
        <v>272</v>
      </c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R6" s="16"/>
      <c r="BS6" s="13" t="s">
        <v>6</v>
      </c>
    </row>
    <row r="7" spans="1:74" ht="12" customHeight="1">
      <c r="B7" s="16"/>
      <c r="D7" s="22" t="s">
        <v>16</v>
      </c>
      <c r="K7" s="20" t="s">
        <v>1</v>
      </c>
      <c r="AK7" s="22" t="s">
        <v>17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18</v>
      </c>
      <c r="K8" s="20" t="s">
        <v>19</v>
      </c>
      <c r="AK8" s="22" t="s">
        <v>20</v>
      </c>
      <c r="AN8" s="20" t="s">
        <v>21</v>
      </c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22</v>
      </c>
      <c r="H10" t="s">
        <v>275</v>
      </c>
      <c r="AK10" s="22" t="s">
        <v>23</v>
      </c>
      <c r="AN10" s="20"/>
      <c r="AR10" s="16"/>
      <c r="BS10" s="13" t="s">
        <v>24</v>
      </c>
    </row>
    <row r="11" spans="1:74" ht="18.399999999999999" customHeight="1">
      <c r="B11" s="16"/>
      <c r="E11" s="20" t="s">
        <v>19</v>
      </c>
      <c r="AK11" s="22" t="s">
        <v>25</v>
      </c>
      <c r="AN11" s="20" t="s">
        <v>1</v>
      </c>
      <c r="AR11" s="16"/>
      <c r="BS11" s="13" t="s">
        <v>24</v>
      </c>
    </row>
    <row r="12" spans="1:74" ht="6.95" customHeight="1">
      <c r="B12" s="16"/>
      <c r="AR12" s="16"/>
      <c r="BS12" s="13" t="s">
        <v>24</v>
      </c>
    </row>
    <row r="13" spans="1:74" ht="12" customHeight="1">
      <c r="B13" s="16"/>
      <c r="D13" s="22" t="s">
        <v>26</v>
      </c>
      <c r="AK13" s="22" t="s">
        <v>23</v>
      </c>
      <c r="AN13" s="20" t="s">
        <v>1</v>
      </c>
      <c r="AR13" s="16"/>
      <c r="BS13" s="13" t="s">
        <v>24</v>
      </c>
    </row>
    <row r="14" spans="1:74" ht="12.75">
      <c r="B14" s="16"/>
      <c r="E14" s="20" t="s">
        <v>19</v>
      </c>
      <c r="AK14" s="22" t="s">
        <v>25</v>
      </c>
      <c r="AN14" s="20" t="s">
        <v>1</v>
      </c>
      <c r="AR14" s="16"/>
      <c r="BS14" s="13" t="s">
        <v>24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27</v>
      </c>
      <c r="AK16" s="22" t="s">
        <v>23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 t="s">
        <v>28</v>
      </c>
      <c r="AK17" s="22" t="s">
        <v>25</v>
      </c>
      <c r="AN17" s="20" t="s">
        <v>1</v>
      </c>
      <c r="AR17" s="16"/>
      <c r="BS17" s="13" t="s">
        <v>29</v>
      </c>
    </row>
    <row r="18" spans="2:71" ht="6.95" customHeight="1">
      <c r="B18" s="16"/>
      <c r="AR18" s="16"/>
      <c r="BS18" s="13" t="s">
        <v>6</v>
      </c>
    </row>
    <row r="19" spans="2:71" ht="12" customHeight="1">
      <c r="B19" s="16"/>
      <c r="D19" s="22" t="s">
        <v>30</v>
      </c>
      <c r="AK19" s="22" t="s">
        <v>23</v>
      </c>
      <c r="AN19" s="20" t="s">
        <v>1</v>
      </c>
      <c r="AR19" s="16"/>
      <c r="BS19" s="13" t="s">
        <v>6</v>
      </c>
    </row>
    <row r="20" spans="2:71" ht="18.399999999999999" customHeight="1">
      <c r="B20" s="16"/>
      <c r="E20" s="20" t="s">
        <v>31</v>
      </c>
      <c r="AK20" s="22" t="s">
        <v>25</v>
      </c>
      <c r="AN20" s="20" t="s">
        <v>1</v>
      </c>
      <c r="AR20" s="16"/>
      <c r="BS20" s="13" t="s">
        <v>29</v>
      </c>
    </row>
    <row r="21" spans="2:71" ht="6.95" customHeight="1">
      <c r="B21" s="16"/>
      <c r="AR21" s="16"/>
    </row>
    <row r="22" spans="2:71" ht="12" customHeight="1">
      <c r="B22" s="16"/>
      <c r="D22" s="22" t="s">
        <v>32</v>
      </c>
      <c r="AR22" s="16"/>
    </row>
    <row r="23" spans="2:71" ht="16.5" customHeight="1">
      <c r="B23" s="16"/>
      <c r="E23" s="149" t="s">
        <v>1</v>
      </c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33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50">
        <f>ROUND(AG94,2)</f>
        <v>0</v>
      </c>
      <c r="AL26" s="151"/>
      <c r="AM26" s="151"/>
      <c r="AN26" s="151"/>
      <c r="AO26" s="151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52" t="s">
        <v>34</v>
      </c>
      <c r="M28" s="152"/>
      <c r="N28" s="152"/>
      <c r="O28" s="152"/>
      <c r="P28" s="152"/>
      <c r="W28" s="152" t="s">
        <v>35</v>
      </c>
      <c r="X28" s="152"/>
      <c r="Y28" s="152"/>
      <c r="Z28" s="152"/>
      <c r="AA28" s="152"/>
      <c r="AB28" s="152"/>
      <c r="AC28" s="152"/>
      <c r="AD28" s="152"/>
      <c r="AE28" s="152"/>
      <c r="AK28" s="152" t="s">
        <v>36</v>
      </c>
      <c r="AL28" s="152"/>
      <c r="AM28" s="152"/>
      <c r="AN28" s="152"/>
      <c r="AO28" s="152"/>
      <c r="AR28" s="25"/>
    </row>
    <row r="29" spans="2:71" s="2" customFormat="1" ht="14.45" customHeight="1">
      <c r="B29" s="29"/>
      <c r="D29" s="22" t="s">
        <v>37</v>
      </c>
      <c r="F29" s="22" t="s">
        <v>38</v>
      </c>
      <c r="L29" s="155">
        <v>0.21</v>
      </c>
      <c r="M29" s="154"/>
      <c r="N29" s="154"/>
      <c r="O29" s="154"/>
      <c r="P29" s="154"/>
      <c r="W29" s="153">
        <f>ROUND(AZ94, 2)</f>
        <v>0</v>
      </c>
      <c r="X29" s="154"/>
      <c r="Y29" s="154"/>
      <c r="Z29" s="154"/>
      <c r="AA29" s="154"/>
      <c r="AB29" s="154"/>
      <c r="AC29" s="154"/>
      <c r="AD29" s="154"/>
      <c r="AE29" s="154"/>
      <c r="AK29" s="153">
        <f>ROUND(AV94, 2)</f>
        <v>0</v>
      </c>
      <c r="AL29" s="154"/>
      <c r="AM29" s="154"/>
      <c r="AN29" s="154"/>
      <c r="AO29" s="154"/>
      <c r="AR29" s="29"/>
    </row>
    <row r="30" spans="2:71" s="2" customFormat="1" ht="14.45" customHeight="1">
      <c r="B30" s="29"/>
      <c r="F30" s="22" t="s">
        <v>39</v>
      </c>
      <c r="L30" s="155">
        <v>0.12</v>
      </c>
      <c r="M30" s="154"/>
      <c r="N30" s="154"/>
      <c r="O30" s="154"/>
      <c r="P30" s="154"/>
      <c r="W30" s="153">
        <f>ROUND(BA94, 2)</f>
        <v>0</v>
      </c>
      <c r="X30" s="154"/>
      <c r="Y30" s="154"/>
      <c r="Z30" s="154"/>
      <c r="AA30" s="154"/>
      <c r="AB30" s="154"/>
      <c r="AC30" s="154"/>
      <c r="AD30" s="154"/>
      <c r="AE30" s="154"/>
      <c r="AK30" s="153">
        <f>ROUND(AW94, 2)</f>
        <v>0</v>
      </c>
      <c r="AL30" s="154"/>
      <c r="AM30" s="154"/>
      <c r="AN30" s="154"/>
      <c r="AO30" s="154"/>
      <c r="AR30" s="29"/>
    </row>
    <row r="31" spans="2:71" s="2" customFormat="1" ht="14.45" hidden="1" customHeight="1">
      <c r="B31" s="29"/>
      <c r="F31" s="22" t="s">
        <v>40</v>
      </c>
      <c r="L31" s="155">
        <v>0.21</v>
      </c>
      <c r="M31" s="154"/>
      <c r="N31" s="154"/>
      <c r="O31" s="154"/>
      <c r="P31" s="154"/>
      <c r="W31" s="153">
        <f>ROUND(BB94, 2)</f>
        <v>0</v>
      </c>
      <c r="X31" s="154"/>
      <c r="Y31" s="154"/>
      <c r="Z31" s="154"/>
      <c r="AA31" s="154"/>
      <c r="AB31" s="154"/>
      <c r="AC31" s="154"/>
      <c r="AD31" s="154"/>
      <c r="AE31" s="154"/>
      <c r="AK31" s="153">
        <v>0</v>
      </c>
      <c r="AL31" s="154"/>
      <c r="AM31" s="154"/>
      <c r="AN31" s="154"/>
      <c r="AO31" s="154"/>
      <c r="AR31" s="29"/>
    </row>
    <row r="32" spans="2:71" s="2" customFormat="1" ht="14.45" hidden="1" customHeight="1">
      <c r="B32" s="29"/>
      <c r="F32" s="22" t="s">
        <v>41</v>
      </c>
      <c r="L32" s="155">
        <v>0.12</v>
      </c>
      <c r="M32" s="154"/>
      <c r="N32" s="154"/>
      <c r="O32" s="154"/>
      <c r="P32" s="154"/>
      <c r="W32" s="153">
        <f>ROUND(BC94, 2)</f>
        <v>0</v>
      </c>
      <c r="X32" s="154"/>
      <c r="Y32" s="154"/>
      <c r="Z32" s="154"/>
      <c r="AA32" s="154"/>
      <c r="AB32" s="154"/>
      <c r="AC32" s="154"/>
      <c r="AD32" s="154"/>
      <c r="AE32" s="154"/>
      <c r="AK32" s="153">
        <v>0</v>
      </c>
      <c r="AL32" s="154"/>
      <c r="AM32" s="154"/>
      <c r="AN32" s="154"/>
      <c r="AO32" s="154"/>
      <c r="AR32" s="29"/>
    </row>
    <row r="33" spans="2:44" s="2" customFormat="1" ht="14.45" hidden="1" customHeight="1">
      <c r="B33" s="29"/>
      <c r="F33" s="22" t="s">
        <v>42</v>
      </c>
      <c r="L33" s="155">
        <v>0</v>
      </c>
      <c r="M33" s="154"/>
      <c r="N33" s="154"/>
      <c r="O33" s="154"/>
      <c r="P33" s="154"/>
      <c r="W33" s="153">
        <f>ROUND(BD94, 2)</f>
        <v>0</v>
      </c>
      <c r="X33" s="154"/>
      <c r="Y33" s="154"/>
      <c r="Z33" s="154"/>
      <c r="AA33" s="154"/>
      <c r="AB33" s="154"/>
      <c r="AC33" s="154"/>
      <c r="AD33" s="154"/>
      <c r="AE33" s="154"/>
      <c r="AK33" s="153">
        <v>0</v>
      </c>
      <c r="AL33" s="154"/>
      <c r="AM33" s="154"/>
      <c r="AN33" s="154"/>
      <c r="AO33" s="154"/>
      <c r="AR33" s="29"/>
    </row>
    <row r="34" spans="2:44" s="1" customFormat="1" ht="6.95" customHeight="1">
      <c r="B34" s="25"/>
      <c r="AR34" s="25"/>
    </row>
    <row r="35" spans="2:44" s="1" customFormat="1" ht="25.9" customHeight="1">
      <c r="B35" s="25"/>
      <c r="C35" s="30"/>
      <c r="D35" s="31" t="s">
        <v>43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44</v>
      </c>
      <c r="U35" s="32"/>
      <c r="V35" s="32"/>
      <c r="W35" s="32"/>
      <c r="X35" s="176" t="s">
        <v>45</v>
      </c>
      <c r="Y35" s="177"/>
      <c r="Z35" s="177"/>
      <c r="AA35" s="177"/>
      <c r="AB35" s="177"/>
      <c r="AC35" s="32"/>
      <c r="AD35" s="32"/>
      <c r="AE35" s="32"/>
      <c r="AF35" s="32"/>
      <c r="AG35" s="32"/>
      <c r="AH35" s="32"/>
      <c r="AI35" s="32"/>
      <c r="AJ35" s="32"/>
      <c r="AK35" s="178">
        <f>SUM(AK26:AK33)</f>
        <v>0</v>
      </c>
      <c r="AL35" s="177"/>
      <c r="AM35" s="177"/>
      <c r="AN35" s="177"/>
      <c r="AO35" s="179"/>
      <c r="AP35" s="30"/>
      <c r="AQ35" s="30"/>
      <c r="AR35" s="25"/>
    </row>
    <row r="36" spans="2:44" s="1" customFormat="1" ht="6.95" customHeight="1">
      <c r="B36" s="25"/>
      <c r="AR36" s="25"/>
    </row>
    <row r="37" spans="2:44" s="1" customFormat="1" ht="14.45" customHeight="1">
      <c r="B37" s="25"/>
      <c r="AR37" s="25"/>
    </row>
    <row r="38" spans="2:44" ht="14.45" customHeight="1">
      <c r="B38" s="16"/>
      <c r="AR38" s="16"/>
    </row>
    <row r="39" spans="2:44" ht="14.45" customHeight="1">
      <c r="B39" s="16"/>
      <c r="AR39" s="16"/>
    </row>
    <row r="40" spans="2:44" ht="14.45" customHeight="1">
      <c r="B40" s="16"/>
      <c r="AR40" s="16"/>
    </row>
    <row r="41" spans="2:44" ht="14.45" customHeight="1">
      <c r="B41" s="16"/>
      <c r="AR41" s="16"/>
    </row>
    <row r="42" spans="2:44" ht="14.45" customHeight="1">
      <c r="B42" s="16"/>
      <c r="AR42" s="16"/>
    </row>
    <row r="43" spans="2:44" ht="14.45" customHeight="1">
      <c r="B43" s="16"/>
      <c r="AR43" s="16"/>
    </row>
    <row r="44" spans="2:44" ht="14.45" customHeight="1">
      <c r="B44" s="16"/>
      <c r="AR44" s="16"/>
    </row>
    <row r="45" spans="2:44" ht="14.45" customHeight="1">
      <c r="B45" s="16"/>
      <c r="AR45" s="16"/>
    </row>
    <row r="46" spans="2:44" ht="14.45" customHeight="1">
      <c r="B46" s="16"/>
      <c r="AR46" s="16"/>
    </row>
    <row r="47" spans="2:44" ht="14.45" customHeight="1">
      <c r="B47" s="16"/>
      <c r="AR47" s="16"/>
    </row>
    <row r="48" spans="2:44" ht="14.45" customHeight="1">
      <c r="B48" s="16"/>
      <c r="AR48" s="16"/>
    </row>
    <row r="49" spans="2:44" s="1" customFormat="1" ht="14.45" customHeight="1">
      <c r="B49" s="25"/>
      <c r="D49" s="34" t="s">
        <v>46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47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6" t="s">
        <v>48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49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48</v>
      </c>
      <c r="AI60" s="27"/>
      <c r="AJ60" s="27"/>
      <c r="AK60" s="27"/>
      <c r="AL60" s="27"/>
      <c r="AM60" s="36" t="s">
        <v>49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4" t="s">
        <v>50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51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6" t="s">
        <v>48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49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48</v>
      </c>
      <c r="AI75" s="27"/>
      <c r="AJ75" s="27"/>
      <c r="AK75" s="27"/>
      <c r="AL75" s="27"/>
      <c r="AM75" s="36" t="s">
        <v>49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0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0" s="1" customFormat="1" ht="24.95" customHeight="1">
      <c r="B82" s="25"/>
      <c r="C82" s="17" t="s">
        <v>52</v>
      </c>
      <c r="AR82" s="25"/>
    </row>
    <row r="83" spans="1:90" s="1" customFormat="1" ht="6.95" customHeight="1">
      <c r="B83" s="25"/>
      <c r="AR83" s="25"/>
    </row>
    <row r="84" spans="1:90" s="3" customFormat="1" ht="12" customHeight="1">
      <c r="B84" s="41"/>
      <c r="C84" s="22" t="s">
        <v>12</v>
      </c>
      <c r="L84" s="3" t="str">
        <f>K5</f>
        <v>20250216</v>
      </c>
      <c r="AR84" s="41"/>
    </row>
    <row r="85" spans="1:90" s="4" customFormat="1" ht="36.950000000000003" customHeight="1">
      <c r="B85" s="42"/>
      <c r="C85" s="43" t="s">
        <v>14</v>
      </c>
      <c r="L85" s="167" t="str">
        <f>K6</f>
        <v>Smržovka - vodovodní přípojka k pozemku č. 4390/2</v>
      </c>
      <c r="M85" s="168"/>
      <c r="N85" s="168"/>
      <c r="O85" s="168"/>
      <c r="P85" s="168"/>
      <c r="Q85" s="168"/>
      <c r="R85" s="168"/>
      <c r="S85" s="168"/>
      <c r="T85" s="168"/>
      <c r="U85" s="168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  <c r="AJ85" s="168"/>
      <c r="AK85" s="168"/>
      <c r="AL85" s="168"/>
      <c r="AM85" s="168"/>
      <c r="AN85" s="168"/>
      <c r="AO85" s="168"/>
      <c r="AR85" s="42"/>
    </row>
    <row r="86" spans="1:90" s="1" customFormat="1" ht="6.95" customHeight="1">
      <c r="B86" s="25"/>
      <c r="AR86" s="25"/>
    </row>
    <row r="87" spans="1:90" s="1" customFormat="1" ht="12" customHeight="1">
      <c r="B87" s="25"/>
      <c r="C87" s="22" t="s">
        <v>18</v>
      </c>
      <c r="L87" s="44" t="str">
        <f>IF(K8="","",K8)</f>
        <v xml:space="preserve"> </v>
      </c>
      <c r="AI87" s="22" t="s">
        <v>20</v>
      </c>
      <c r="AM87" s="169" t="str">
        <f>IF(AN8= "","",AN8)</f>
        <v>16. 2. 2025</v>
      </c>
      <c r="AN87" s="169"/>
      <c r="AR87" s="25"/>
    </row>
    <row r="88" spans="1:90" s="1" customFormat="1" ht="6.95" customHeight="1">
      <c r="B88" s="25"/>
      <c r="AR88" s="25"/>
    </row>
    <row r="89" spans="1:90" s="1" customFormat="1" ht="15.2" customHeight="1">
      <c r="B89" s="25"/>
      <c r="C89" s="22" t="s">
        <v>22</v>
      </c>
      <c r="L89" s="3" t="str">
        <f>IF(E11= "","",E11)</f>
        <v xml:space="preserve"> </v>
      </c>
      <c r="AI89" s="22" t="s">
        <v>27</v>
      </c>
      <c r="AM89" s="170" t="str">
        <f>IF(E17="","",E17)</f>
        <v>Ing. Zdeněk Hudec</v>
      </c>
      <c r="AN89" s="171"/>
      <c r="AO89" s="171"/>
      <c r="AP89" s="171"/>
      <c r="AR89" s="25"/>
      <c r="AS89" s="172" t="s">
        <v>53</v>
      </c>
      <c r="AT89" s="173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0" s="1" customFormat="1" ht="15.2" customHeight="1">
      <c r="B90" s="25"/>
      <c r="C90" s="22" t="s">
        <v>26</v>
      </c>
      <c r="L90" s="3" t="str">
        <f>IF(E14="","",E14)</f>
        <v xml:space="preserve"> </v>
      </c>
      <c r="AI90" s="22" t="s">
        <v>30</v>
      </c>
      <c r="AM90" s="170" t="str">
        <f>IF(E20="","",E20)</f>
        <v>Ing. Roman Charvát</v>
      </c>
      <c r="AN90" s="171"/>
      <c r="AO90" s="171"/>
      <c r="AP90" s="171"/>
      <c r="AR90" s="25"/>
      <c r="AS90" s="174"/>
      <c r="AT90" s="175"/>
      <c r="BD90" s="49"/>
    </row>
    <row r="91" spans="1:90" s="1" customFormat="1" ht="10.9" customHeight="1">
      <c r="B91" s="25"/>
      <c r="AR91" s="25"/>
      <c r="AS91" s="174"/>
      <c r="AT91" s="175"/>
      <c r="BD91" s="49"/>
    </row>
    <row r="92" spans="1:90" s="1" customFormat="1" ht="29.25" customHeight="1">
      <c r="B92" s="25"/>
      <c r="C92" s="162" t="s">
        <v>54</v>
      </c>
      <c r="D92" s="163"/>
      <c r="E92" s="163"/>
      <c r="F92" s="163"/>
      <c r="G92" s="163"/>
      <c r="H92" s="50"/>
      <c r="I92" s="164" t="s">
        <v>55</v>
      </c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  <c r="AD92" s="163"/>
      <c r="AE92" s="163"/>
      <c r="AF92" s="163"/>
      <c r="AG92" s="165" t="s">
        <v>56</v>
      </c>
      <c r="AH92" s="163"/>
      <c r="AI92" s="163"/>
      <c r="AJ92" s="163"/>
      <c r="AK92" s="163"/>
      <c r="AL92" s="163"/>
      <c r="AM92" s="163"/>
      <c r="AN92" s="164" t="s">
        <v>57</v>
      </c>
      <c r="AO92" s="163"/>
      <c r="AP92" s="166"/>
      <c r="AQ92" s="51" t="s">
        <v>58</v>
      </c>
      <c r="AR92" s="25"/>
      <c r="AS92" s="52" t="s">
        <v>59</v>
      </c>
      <c r="AT92" s="53" t="s">
        <v>60</v>
      </c>
      <c r="AU92" s="53" t="s">
        <v>61</v>
      </c>
      <c r="AV92" s="53" t="s">
        <v>62</v>
      </c>
      <c r="AW92" s="53" t="s">
        <v>63</v>
      </c>
      <c r="AX92" s="53" t="s">
        <v>64</v>
      </c>
      <c r="AY92" s="53" t="s">
        <v>65</v>
      </c>
      <c r="AZ92" s="53" t="s">
        <v>66</v>
      </c>
      <c r="BA92" s="53" t="s">
        <v>67</v>
      </c>
      <c r="BB92" s="53" t="s">
        <v>68</v>
      </c>
      <c r="BC92" s="53" t="s">
        <v>69</v>
      </c>
      <c r="BD92" s="54" t="s">
        <v>70</v>
      </c>
    </row>
    <row r="93" spans="1:90" s="1" customFormat="1" ht="10.9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0" s="5" customFormat="1" ht="32.450000000000003" customHeight="1">
      <c r="B94" s="56"/>
      <c r="C94" s="57" t="s">
        <v>71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59">
        <f>ROUND(AG95,2)</f>
        <v>0</v>
      </c>
      <c r="AH94" s="159"/>
      <c r="AI94" s="159"/>
      <c r="AJ94" s="159"/>
      <c r="AK94" s="159"/>
      <c r="AL94" s="159"/>
      <c r="AM94" s="159"/>
      <c r="AN94" s="160">
        <f>SUM(AG94,AT94)</f>
        <v>0</v>
      </c>
      <c r="AO94" s="160"/>
      <c r="AP94" s="160"/>
      <c r="AQ94" s="60" t="s">
        <v>1</v>
      </c>
      <c r="AR94" s="56"/>
      <c r="AS94" s="61">
        <f>ROUND(AS95,2)</f>
        <v>0</v>
      </c>
      <c r="AT94" s="62">
        <f>ROUND(SUM(AV94:AW94),2)</f>
        <v>0</v>
      </c>
      <c r="AU94" s="63">
        <f>ROUND(AU95,5)</f>
        <v>304.8467</v>
      </c>
      <c r="AV94" s="62">
        <f>ROUND(AZ94*L29,2)</f>
        <v>0</v>
      </c>
      <c r="AW94" s="62">
        <f>ROUND(BA94*L30,2)</f>
        <v>0</v>
      </c>
      <c r="AX94" s="62">
        <f>ROUND(BB94*L29,2)</f>
        <v>0</v>
      </c>
      <c r="AY94" s="62">
        <f>ROUND(BC94*L30,2)</f>
        <v>0</v>
      </c>
      <c r="AZ94" s="62">
        <f>ROUND(AZ95,2)</f>
        <v>0</v>
      </c>
      <c r="BA94" s="62">
        <f>ROUND(BA95,2)</f>
        <v>0</v>
      </c>
      <c r="BB94" s="62">
        <f>ROUND(BB95,2)</f>
        <v>0</v>
      </c>
      <c r="BC94" s="62">
        <f>ROUND(BC95,2)</f>
        <v>0</v>
      </c>
      <c r="BD94" s="64">
        <f>ROUND(BD95,2)</f>
        <v>0</v>
      </c>
      <c r="BS94" s="65" t="s">
        <v>72</v>
      </c>
      <c r="BT94" s="65" t="s">
        <v>73</v>
      </c>
      <c r="BV94" s="65" t="s">
        <v>74</v>
      </c>
      <c r="BW94" s="65" t="s">
        <v>4</v>
      </c>
      <c r="BX94" s="65" t="s">
        <v>75</v>
      </c>
      <c r="CL94" s="65" t="s">
        <v>1</v>
      </c>
    </row>
    <row r="95" spans="1:90" s="6" customFormat="1" ht="24.75" customHeight="1">
      <c r="A95" s="66" t="s">
        <v>76</v>
      </c>
      <c r="B95" s="67"/>
      <c r="C95" s="68"/>
      <c r="D95" s="158" t="s">
        <v>13</v>
      </c>
      <c r="E95" s="158"/>
      <c r="F95" s="158"/>
      <c r="G95" s="158"/>
      <c r="H95" s="158"/>
      <c r="I95" s="69"/>
      <c r="J95" s="158" t="s">
        <v>15</v>
      </c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  <c r="AA95" s="158"/>
      <c r="AB95" s="158"/>
      <c r="AC95" s="158"/>
      <c r="AD95" s="158"/>
      <c r="AE95" s="158"/>
      <c r="AF95" s="158"/>
      <c r="AG95" s="156">
        <f>'20250216 - Smržovka - vod...'!J28</f>
        <v>0</v>
      </c>
      <c r="AH95" s="157"/>
      <c r="AI95" s="157"/>
      <c r="AJ95" s="157"/>
      <c r="AK95" s="157"/>
      <c r="AL95" s="157"/>
      <c r="AM95" s="157"/>
      <c r="AN95" s="156">
        <f>SUM(AG95,AT95)</f>
        <v>0</v>
      </c>
      <c r="AO95" s="157"/>
      <c r="AP95" s="157"/>
      <c r="AQ95" s="70" t="s">
        <v>77</v>
      </c>
      <c r="AR95" s="67"/>
      <c r="AS95" s="71">
        <v>0</v>
      </c>
      <c r="AT95" s="72">
        <f>ROUND(SUM(AV95:AW95),2)</f>
        <v>0</v>
      </c>
      <c r="AU95" s="73">
        <f>'20250216 - Smržovka - vod...'!P120</f>
        <v>304.8467</v>
      </c>
      <c r="AV95" s="72">
        <f>'20250216 - Smržovka - vod...'!J31</f>
        <v>0</v>
      </c>
      <c r="AW95" s="72">
        <f>'20250216 - Smržovka - vod...'!J32</f>
        <v>0</v>
      </c>
      <c r="AX95" s="72">
        <f>'20250216 - Smržovka - vod...'!J33</f>
        <v>0</v>
      </c>
      <c r="AY95" s="72">
        <f>'20250216 - Smržovka - vod...'!J34</f>
        <v>0</v>
      </c>
      <c r="AZ95" s="72">
        <f>'20250216 - Smržovka - vod...'!F31</f>
        <v>0</v>
      </c>
      <c r="BA95" s="72">
        <f>'20250216 - Smržovka - vod...'!F32</f>
        <v>0</v>
      </c>
      <c r="BB95" s="72">
        <f>'20250216 - Smržovka - vod...'!F33</f>
        <v>0</v>
      </c>
      <c r="BC95" s="72">
        <f>'20250216 - Smržovka - vod...'!F34</f>
        <v>0</v>
      </c>
      <c r="BD95" s="74">
        <f>'20250216 - Smržovka - vod...'!F35</f>
        <v>0</v>
      </c>
      <c r="BT95" s="75" t="s">
        <v>8</v>
      </c>
      <c r="BU95" s="75" t="s">
        <v>78</v>
      </c>
      <c r="BV95" s="75" t="s">
        <v>74</v>
      </c>
      <c r="BW95" s="75" t="s">
        <v>4</v>
      </c>
      <c r="BX95" s="75" t="s">
        <v>75</v>
      </c>
      <c r="CL95" s="75" t="s">
        <v>1</v>
      </c>
    </row>
    <row r="96" spans="1:90" s="1" customFormat="1" ht="30" customHeight="1">
      <c r="B96" s="25"/>
      <c r="AR96" s="25"/>
    </row>
    <row r="97" spans="2:44" s="1" customFormat="1" ht="6.95" customHeight="1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25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20250216 - Smržovka - vod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69"/>
  <sheetViews>
    <sheetView showGridLines="0" tabSelected="1" workbookViewId="0">
      <selection activeCell="F116" sqref="F11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1" t="s">
        <v>5</v>
      </c>
      <c r="M2" s="147"/>
      <c r="N2" s="147"/>
      <c r="O2" s="147"/>
      <c r="P2" s="147"/>
      <c r="Q2" s="147"/>
      <c r="R2" s="147"/>
      <c r="S2" s="147"/>
      <c r="T2" s="147"/>
      <c r="U2" s="147"/>
      <c r="V2" s="147"/>
      <c r="AT2" s="13" t="s">
        <v>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customHeight="1">
      <c r="B4" s="16"/>
      <c r="D4" s="17" t="s">
        <v>80</v>
      </c>
      <c r="L4" s="16"/>
      <c r="M4" s="76" t="s">
        <v>11</v>
      </c>
      <c r="AT4" s="13" t="s">
        <v>3</v>
      </c>
    </row>
    <row r="5" spans="2:46" ht="6.95" customHeight="1">
      <c r="B5" s="16"/>
      <c r="L5" s="16"/>
    </row>
    <row r="6" spans="2:46" s="1" customFormat="1" ht="12" customHeight="1">
      <c r="B6" s="25"/>
      <c r="D6" s="22" t="s">
        <v>14</v>
      </c>
      <c r="L6" s="25"/>
    </row>
    <row r="7" spans="2:46" s="1" customFormat="1" ht="16.5" customHeight="1">
      <c r="B7" s="25"/>
      <c r="E7" s="167" t="s">
        <v>272</v>
      </c>
      <c r="F7" s="180"/>
      <c r="G7" s="180"/>
      <c r="H7" s="180"/>
      <c r="L7" s="25"/>
    </row>
    <row r="8" spans="2:46" s="1" customFormat="1">
      <c r="B8" s="25"/>
      <c r="L8" s="25"/>
    </row>
    <row r="9" spans="2:46" s="1" customFormat="1" ht="12" customHeight="1">
      <c r="B9" s="25"/>
      <c r="D9" s="22" t="s">
        <v>16</v>
      </c>
      <c r="F9" s="20" t="s">
        <v>1</v>
      </c>
      <c r="I9" s="22" t="s">
        <v>17</v>
      </c>
      <c r="J9" s="20" t="s">
        <v>1</v>
      </c>
      <c r="L9" s="25"/>
    </row>
    <row r="10" spans="2:46" s="1" customFormat="1" ht="12" customHeight="1">
      <c r="B10" s="25"/>
      <c r="D10" s="22" t="s">
        <v>18</v>
      </c>
      <c r="F10" s="20" t="s">
        <v>19</v>
      </c>
      <c r="I10" s="22" t="s">
        <v>20</v>
      </c>
      <c r="J10" s="45" t="str">
        <f>'Rekapitulace stavby'!AN8</f>
        <v>16. 2. 2025</v>
      </c>
      <c r="L10" s="25"/>
    </row>
    <row r="11" spans="2:46" s="1" customFormat="1" ht="10.9" customHeight="1">
      <c r="B11" s="25"/>
      <c r="L11" s="25"/>
    </row>
    <row r="12" spans="2:46" s="1" customFormat="1" ht="12" customHeight="1">
      <c r="B12" s="25"/>
      <c r="D12" s="22" t="s">
        <v>22</v>
      </c>
      <c r="F12" s="1" t="s">
        <v>276</v>
      </c>
      <c r="I12" s="22" t="s">
        <v>23</v>
      </c>
      <c r="J12" s="20" t="str">
        <f>IF('Rekapitulace stavby'!AN10="","",'Rekapitulace stavby'!AN10)</f>
        <v/>
      </c>
      <c r="L12" s="25"/>
    </row>
    <row r="13" spans="2:46" s="1" customFormat="1" ht="18" customHeight="1">
      <c r="B13" s="25"/>
      <c r="E13" s="20" t="str">
        <f>IF('Rekapitulace stavby'!E11="","",'Rekapitulace stavby'!E11)</f>
        <v xml:space="preserve"> </v>
      </c>
      <c r="I13" s="22" t="s">
        <v>25</v>
      </c>
      <c r="J13" s="20" t="str">
        <f>IF('Rekapitulace stavby'!AN11="","",'Rekapitulace stavby'!AN11)</f>
        <v/>
      </c>
      <c r="L13" s="25"/>
    </row>
    <row r="14" spans="2:46" s="1" customFormat="1" ht="6.95" customHeight="1">
      <c r="B14" s="25"/>
      <c r="L14" s="25"/>
    </row>
    <row r="15" spans="2:46" s="1" customFormat="1" ht="12" customHeight="1">
      <c r="B15" s="25"/>
      <c r="D15" s="22" t="s">
        <v>26</v>
      </c>
      <c r="I15" s="22" t="s">
        <v>23</v>
      </c>
      <c r="J15" s="20" t="str">
        <f>'Rekapitulace stavby'!AN13</f>
        <v/>
      </c>
      <c r="L15" s="25"/>
    </row>
    <row r="16" spans="2:46" s="1" customFormat="1" ht="18" customHeight="1">
      <c r="B16" s="25"/>
      <c r="E16" s="146" t="str">
        <f>'Rekapitulace stavby'!E14</f>
        <v xml:space="preserve"> </v>
      </c>
      <c r="F16" s="146"/>
      <c r="G16" s="146"/>
      <c r="H16" s="146"/>
      <c r="I16" s="22" t="s">
        <v>25</v>
      </c>
      <c r="J16" s="20" t="str">
        <f>'Rekapitulace stavby'!AN14</f>
        <v/>
      </c>
      <c r="L16" s="25"/>
    </row>
    <row r="17" spans="2:12" s="1" customFormat="1" ht="6.95" customHeight="1">
      <c r="B17" s="25"/>
      <c r="L17" s="25"/>
    </row>
    <row r="18" spans="2:12" s="1" customFormat="1" ht="12" customHeight="1">
      <c r="B18" s="25"/>
      <c r="D18" s="22" t="s">
        <v>27</v>
      </c>
      <c r="I18" s="22" t="s">
        <v>23</v>
      </c>
      <c r="J18" s="20" t="s">
        <v>1</v>
      </c>
      <c r="L18" s="25"/>
    </row>
    <row r="19" spans="2:12" s="1" customFormat="1" ht="18" customHeight="1">
      <c r="B19" s="25"/>
      <c r="E19" s="20" t="s">
        <v>28</v>
      </c>
      <c r="I19" s="22" t="s">
        <v>25</v>
      </c>
      <c r="J19" s="20" t="s">
        <v>1</v>
      </c>
      <c r="L19" s="25"/>
    </row>
    <row r="20" spans="2:12" s="1" customFormat="1" ht="6.95" customHeight="1">
      <c r="B20" s="25"/>
      <c r="L20" s="25"/>
    </row>
    <row r="21" spans="2:12" s="1" customFormat="1" ht="12" customHeight="1">
      <c r="B21" s="25"/>
      <c r="D21" s="22" t="s">
        <v>30</v>
      </c>
      <c r="I21" s="22" t="s">
        <v>23</v>
      </c>
      <c r="J21" s="20" t="s">
        <v>1</v>
      </c>
      <c r="L21" s="25"/>
    </row>
    <row r="22" spans="2:12" s="1" customFormat="1" ht="18" customHeight="1">
      <c r="B22" s="25"/>
      <c r="E22" s="20" t="s">
        <v>31</v>
      </c>
      <c r="I22" s="22" t="s">
        <v>25</v>
      </c>
      <c r="J22" s="20" t="s">
        <v>1</v>
      </c>
      <c r="L22" s="25"/>
    </row>
    <row r="23" spans="2:12" s="1" customFormat="1" ht="6.95" customHeight="1">
      <c r="B23" s="25"/>
      <c r="L23" s="25"/>
    </row>
    <row r="24" spans="2:12" s="1" customFormat="1" ht="12" customHeight="1">
      <c r="B24" s="25"/>
      <c r="D24" s="22" t="s">
        <v>32</v>
      </c>
      <c r="L24" s="25"/>
    </row>
    <row r="25" spans="2:12" s="7" customFormat="1" ht="16.5" customHeight="1">
      <c r="B25" s="77"/>
      <c r="E25" s="149" t="s">
        <v>1</v>
      </c>
      <c r="F25" s="149"/>
      <c r="G25" s="149"/>
      <c r="H25" s="149"/>
      <c r="L25" s="77"/>
    </row>
    <row r="26" spans="2:12" s="1" customFormat="1" ht="6.95" customHeight="1">
      <c r="B26" s="25"/>
      <c r="L26" s="25"/>
    </row>
    <row r="27" spans="2:12" s="1" customFormat="1" ht="6.95" customHeight="1">
      <c r="B27" s="25"/>
      <c r="D27" s="46"/>
      <c r="E27" s="46"/>
      <c r="F27" s="46"/>
      <c r="G27" s="46"/>
      <c r="H27" s="46"/>
      <c r="I27" s="46"/>
      <c r="J27" s="46"/>
      <c r="K27" s="46"/>
      <c r="L27" s="25"/>
    </row>
    <row r="28" spans="2:12" s="1" customFormat="1" ht="25.35" customHeight="1">
      <c r="B28" s="25"/>
      <c r="D28" s="78" t="s">
        <v>33</v>
      </c>
      <c r="J28" s="59">
        <f>ROUND(J120, 2)</f>
        <v>0</v>
      </c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14.45" customHeight="1">
      <c r="B30" s="25"/>
      <c r="F30" s="28" t="s">
        <v>35</v>
      </c>
      <c r="I30" s="28" t="s">
        <v>34</v>
      </c>
      <c r="J30" s="28" t="s">
        <v>36</v>
      </c>
      <c r="L30" s="25"/>
    </row>
    <row r="31" spans="2:12" s="1" customFormat="1" ht="14.45" customHeight="1">
      <c r="B31" s="25"/>
      <c r="D31" s="48" t="s">
        <v>37</v>
      </c>
      <c r="E31" s="22" t="s">
        <v>38</v>
      </c>
      <c r="F31" s="79">
        <f>ROUND((SUM(BE120:BE168)),  2)</f>
        <v>0</v>
      </c>
      <c r="I31" s="80">
        <v>0.21</v>
      </c>
      <c r="J31" s="79">
        <f>ROUND(((SUM(BE120:BE168))*I31),  2)</f>
        <v>0</v>
      </c>
      <c r="L31" s="25"/>
    </row>
    <row r="32" spans="2:12" s="1" customFormat="1" ht="14.45" customHeight="1">
      <c r="B32" s="25"/>
      <c r="E32" s="22" t="s">
        <v>39</v>
      </c>
      <c r="F32" s="79">
        <f>ROUND((SUM(BF120:BF168)),  2)</f>
        <v>0</v>
      </c>
      <c r="I32" s="80">
        <v>0.12</v>
      </c>
      <c r="J32" s="79">
        <f>ROUND(((SUM(BF120:BF168))*I32),  2)</f>
        <v>0</v>
      </c>
      <c r="L32" s="25"/>
    </row>
    <row r="33" spans="2:12" s="1" customFormat="1" ht="14.45" hidden="1" customHeight="1">
      <c r="B33" s="25"/>
      <c r="E33" s="22" t="s">
        <v>40</v>
      </c>
      <c r="F33" s="79">
        <f>ROUND((SUM(BG120:BG168)),  2)</f>
        <v>0</v>
      </c>
      <c r="I33" s="80">
        <v>0.21</v>
      </c>
      <c r="J33" s="79">
        <f>0</f>
        <v>0</v>
      </c>
      <c r="L33" s="25"/>
    </row>
    <row r="34" spans="2:12" s="1" customFormat="1" ht="14.45" hidden="1" customHeight="1">
      <c r="B34" s="25"/>
      <c r="E34" s="22" t="s">
        <v>41</v>
      </c>
      <c r="F34" s="79">
        <f>ROUND((SUM(BH120:BH168)),  2)</f>
        <v>0</v>
      </c>
      <c r="I34" s="80">
        <v>0.12</v>
      </c>
      <c r="J34" s="79">
        <f>0</f>
        <v>0</v>
      </c>
      <c r="L34" s="25"/>
    </row>
    <row r="35" spans="2:12" s="1" customFormat="1" ht="14.45" hidden="1" customHeight="1">
      <c r="B35" s="25"/>
      <c r="E35" s="22" t="s">
        <v>42</v>
      </c>
      <c r="F35" s="79">
        <f>ROUND((SUM(BI120:BI168)),  2)</f>
        <v>0</v>
      </c>
      <c r="I35" s="80">
        <v>0</v>
      </c>
      <c r="J35" s="79">
        <f>0</f>
        <v>0</v>
      </c>
      <c r="L35" s="25"/>
    </row>
    <row r="36" spans="2:12" s="1" customFormat="1" ht="6.95" customHeight="1">
      <c r="B36" s="25"/>
      <c r="L36" s="25"/>
    </row>
    <row r="37" spans="2:12" s="1" customFormat="1" ht="25.35" customHeight="1">
      <c r="B37" s="25"/>
      <c r="C37" s="81"/>
      <c r="D37" s="82" t="s">
        <v>43</v>
      </c>
      <c r="E37" s="50"/>
      <c r="F37" s="50"/>
      <c r="G37" s="83" t="s">
        <v>44</v>
      </c>
      <c r="H37" s="84" t="s">
        <v>45</v>
      </c>
      <c r="I37" s="50"/>
      <c r="J37" s="85">
        <f>SUM(J28:J35)</f>
        <v>0</v>
      </c>
      <c r="K37" s="86"/>
      <c r="L37" s="25"/>
    </row>
    <row r="38" spans="2:12" s="1" customFormat="1" ht="14.45" customHeight="1">
      <c r="B38" s="25"/>
      <c r="L38" s="25"/>
    </row>
    <row r="39" spans="2:12" ht="14.45" customHeight="1">
      <c r="B39" s="16"/>
      <c r="L39" s="16"/>
    </row>
    <row r="40" spans="2:12" ht="14.45" customHeight="1">
      <c r="B40" s="16"/>
      <c r="L40" s="16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46</v>
      </c>
      <c r="E50" s="35"/>
      <c r="F50" s="35"/>
      <c r="G50" s="34" t="s">
        <v>47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48</v>
      </c>
      <c r="E61" s="27"/>
      <c r="F61" s="87" t="s">
        <v>49</v>
      </c>
      <c r="G61" s="36" t="s">
        <v>48</v>
      </c>
      <c r="H61" s="27"/>
      <c r="I61" s="27"/>
      <c r="J61" s="88" t="s">
        <v>49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50</v>
      </c>
      <c r="E65" s="35"/>
      <c r="F65" s="35"/>
      <c r="G65" s="34" t="s">
        <v>51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48</v>
      </c>
      <c r="E76" s="27"/>
      <c r="F76" s="87" t="s">
        <v>49</v>
      </c>
      <c r="G76" s="36" t="s">
        <v>48</v>
      </c>
      <c r="H76" s="27"/>
      <c r="I76" s="27"/>
      <c r="J76" s="88" t="s">
        <v>49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81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67" t="str">
        <f>E7</f>
        <v>Smržovka - vodovodní přípojka k pozemku č. 4390/2</v>
      </c>
      <c r="F85" s="180"/>
      <c r="G85" s="180"/>
      <c r="H85" s="180"/>
      <c r="L85" s="25"/>
    </row>
    <row r="86" spans="2:47" s="1" customFormat="1" ht="6.95" customHeight="1">
      <c r="B86" s="25"/>
      <c r="L86" s="25"/>
    </row>
    <row r="87" spans="2:47" s="1" customFormat="1" ht="12" customHeight="1">
      <c r="B87" s="25"/>
      <c r="C87" s="22" t="s">
        <v>18</v>
      </c>
      <c r="F87" s="20" t="str">
        <f>F10</f>
        <v xml:space="preserve"> </v>
      </c>
      <c r="I87" s="22" t="s">
        <v>20</v>
      </c>
      <c r="J87" s="45" t="str">
        <f>IF(J10="","",J10)</f>
        <v>16. 2. 2025</v>
      </c>
      <c r="L87" s="25"/>
    </row>
    <row r="88" spans="2:47" s="1" customFormat="1" ht="6.95" customHeight="1">
      <c r="B88" s="25"/>
      <c r="L88" s="25"/>
    </row>
    <row r="89" spans="2:47" s="1" customFormat="1" ht="15.2" customHeight="1">
      <c r="B89" s="25"/>
      <c r="C89" s="22" t="s">
        <v>22</v>
      </c>
      <c r="F89" s="20" t="s">
        <v>276</v>
      </c>
      <c r="I89" s="22" t="s">
        <v>27</v>
      </c>
      <c r="J89" s="23" t="str">
        <f>E19</f>
        <v>Ing. Zdeněk Hudec</v>
      </c>
      <c r="L89" s="25"/>
    </row>
    <row r="90" spans="2:47" s="1" customFormat="1" ht="15.2" customHeight="1">
      <c r="B90" s="25"/>
      <c r="C90" s="22" t="s">
        <v>26</v>
      </c>
      <c r="F90" s="20" t="str">
        <f>IF(E16="","",E16)</f>
        <v xml:space="preserve"> </v>
      </c>
      <c r="I90" s="22" t="s">
        <v>30</v>
      </c>
      <c r="J90" s="23" t="str">
        <f>E22</f>
        <v>Ing. Roman Charvát</v>
      </c>
      <c r="L90" s="25"/>
    </row>
    <row r="91" spans="2:47" s="1" customFormat="1" ht="10.35" customHeight="1">
      <c r="B91" s="25"/>
      <c r="L91" s="25"/>
    </row>
    <row r="92" spans="2:47" s="1" customFormat="1" ht="29.25" customHeight="1">
      <c r="B92" s="25"/>
      <c r="C92" s="89" t="s">
        <v>82</v>
      </c>
      <c r="D92" s="81"/>
      <c r="E92" s="81"/>
      <c r="F92" s="81"/>
      <c r="G92" s="81"/>
      <c r="H92" s="81"/>
      <c r="I92" s="81"/>
      <c r="J92" s="90" t="s">
        <v>83</v>
      </c>
      <c r="K92" s="81"/>
      <c r="L92" s="25"/>
    </row>
    <row r="93" spans="2:47" s="1" customFormat="1" ht="10.35" customHeight="1">
      <c r="B93" s="25"/>
      <c r="L93" s="25"/>
    </row>
    <row r="94" spans="2:47" s="1" customFormat="1" ht="22.9" customHeight="1">
      <c r="B94" s="25"/>
      <c r="C94" s="91" t="s">
        <v>84</v>
      </c>
      <c r="J94" s="59">
        <f>J120</f>
        <v>0</v>
      </c>
      <c r="L94" s="25"/>
      <c r="AU94" s="13" t="s">
        <v>85</v>
      </c>
    </row>
    <row r="95" spans="2:47" s="8" customFormat="1" ht="24.95" customHeight="1">
      <c r="B95" s="92"/>
      <c r="D95" s="93" t="s">
        <v>86</v>
      </c>
      <c r="E95" s="94"/>
      <c r="F95" s="94"/>
      <c r="G95" s="94"/>
      <c r="H95" s="94"/>
      <c r="I95" s="94"/>
      <c r="J95" s="95">
        <f>J121</f>
        <v>0</v>
      </c>
      <c r="L95" s="92"/>
    </row>
    <row r="96" spans="2:47" s="9" customFormat="1" ht="19.899999999999999" customHeight="1">
      <c r="B96" s="96"/>
      <c r="D96" s="97" t="s">
        <v>87</v>
      </c>
      <c r="E96" s="98"/>
      <c r="F96" s="98"/>
      <c r="G96" s="98"/>
      <c r="H96" s="98"/>
      <c r="I96" s="98"/>
      <c r="J96" s="99">
        <f>J122</f>
        <v>0</v>
      </c>
      <c r="L96" s="96"/>
    </row>
    <row r="97" spans="2:12" s="9" customFormat="1" ht="19.899999999999999" customHeight="1">
      <c r="B97" s="96"/>
      <c r="D97" s="97" t="s">
        <v>88</v>
      </c>
      <c r="E97" s="98"/>
      <c r="F97" s="98"/>
      <c r="G97" s="98"/>
      <c r="H97" s="98"/>
      <c r="I97" s="98"/>
      <c r="J97" s="99">
        <f>J134</f>
        <v>0</v>
      </c>
      <c r="L97" s="96"/>
    </row>
    <row r="98" spans="2:12" s="9" customFormat="1" ht="19.899999999999999" customHeight="1">
      <c r="B98" s="96"/>
      <c r="D98" s="97" t="s">
        <v>89</v>
      </c>
      <c r="E98" s="98"/>
      <c r="F98" s="98"/>
      <c r="G98" s="98"/>
      <c r="H98" s="98"/>
      <c r="I98" s="98"/>
      <c r="J98" s="99">
        <f>J136</f>
        <v>0</v>
      </c>
      <c r="L98" s="96"/>
    </row>
    <row r="99" spans="2:12" s="9" customFormat="1" ht="19.899999999999999" customHeight="1">
      <c r="B99" s="96"/>
      <c r="D99" s="97" t="s">
        <v>90</v>
      </c>
      <c r="E99" s="98"/>
      <c r="F99" s="98"/>
      <c r="G99" s="98"/>
      <c r="H99" s="98"/>
      <c r="I99" s="98"/>
      <c r="J99" s="99">
        <f>J141</f>
        <v>0</v>
      </c>
      <c r="L99" s="96"/>
    </row>
    <row r="100" spans="2:12" s="9" customFormat="1" ht="19.899999999999999" customHeight="1">
      <c r="B100" s="96"/>
      <c r="D100" s="97" t="s">
        <v>91</v>
      </c>
      <c r="E100" s="98"/>
      <c r="F100" s="98"/>
      <c r="G100" s="98"/>
      <c r="H100" s="98"/>
      <c r="I100" s="98"/>
      <c r="J100" s="99">
        <f>J158</f>
        <v>0</v>
      </c>
      <c r="L100" s="96"/>
    </row>
    <row r="101" spans="2:12" s="9" customFormat="1" ht="19.899999999999999" customHeight="1">
      <c r="B101" s="96"/>
      <c r="D101" s="97" t="s">
        <v>92</v>
      </c>
      <c r="E101" s="98"/>
      <c r="F101" s="98"/>
      <c r="G101" s="98"/>
      <c r="H101" s="98"/>
      <c r="I101" s="98"/>
      <c r="J101" s="99">
        <f>J160</f>
        <v>0</v>
      </c>
      <c r="L101" s="96"/>
    </row>
    <row r="102" spans="2:12" s="9" customFormat="1" ht="19.899999999999999" customHeight="1">
      <c r="B102" s="96"/>
      <c r="D102" s="97" t="s">
        <v>93</v>
      </c>
      <c r="E102" s="98"/>
      <c r="F102" s="98"/>
      <c r="G102" s="98"/>
      <c r="H102" s="98"/>
      <c r="I102" s="98"/>
      <c r="J102" s="99">
        <f>J166</f>
        <v>0</v>
      </c>
      <c r="L102" s="96"/>
    </row>
    <row r="103" spans="2:12" s="1" customFormat="1" ht="21.75" customHeight="1">
      <c r="B103" s="25"/>
      <c r="L103" s="25"/>
    </row>
    <row r="104" spans="2:12" s="1" customFormat="1" ht="6.95" customHeight="1">
      <c r="B104" s="37"/>
      <c r="C104" s="38"/>
      <c r="D104" s="38"/>
      <c r="E104" s="38"/>
      <c r="F104" s="38"/>
      <c r="G104" s="38"/>
      <c r="H104" s="38"/>
      <c r="I104" s="38"/>
      <c r="J104" s="38"/>
      <c r="K104" s="38"/>
      <c r="L104" s="25"/>
    </row>
    <row r="108" spans="2:12" s="1" customFormat="1" ht="6.95" customHeight="1"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25"/>
    </row>
    <row r="109" spans="2:12" s="1" customFormat="1" ht="24.95" customHeight="1">
      <c r="B109" s="25"/>
      <c r="C109" s="17" t="s">
        <v>94</v>
      </c>
      <c r="L109" s="25"/>
    </row>
    <row r="110" spans="2:12" s="1" customFormat="1" ht="6.95" customHeight="1">
      <c r="B110" s="25"/>
      <c r="L110" s="25"/>
    </row>
    <row r="111" spans="2:12" s="1" customFormat="1" ht="12" customHeight="1">
      <c r="B111" s="25"/>
      <c r="C111" s="22" t="s">
        <v>14</v>
      </c>
      <c r="L111" s="25"/>
    </row>
    <row r="112" spans="2:12" s="1" customFormat="1" ht="16.5" customHeight="1">
      <c r="B112" s="25"/>
      <c r="E112" s="167" t="str">
        <f>E7</f>
        <v>Smržovka - vodovodní přípojka k pozemku č. 4390/2</v>
      </c>
      <c r="F112" s="180"/>
      <c r="G112" s="180"/>
      <c r="H112" s="180"/>
      <c r="L112" s="25"/>
    </row>
    <row r="113" spans="2:65" s="1" customFormat="1" ht="6.95" customHeight="1">
      <c r="B113" s="25"/>
      <c r="L113" s="25"/>
    </row>
    <row r="114" spans="2:65" s="1" customFormat="1" ht="12" customHeight="1">
      <c r="B114" s="25"/>
      <c r="C114" s="22" t="s">
        <v>18</v>
      </c>
      <c r="F114" s="20" t="str">
        <f>F10</f>
        <v xml:space="preserve"> </v>
      </c>
      <c r="I114" s="22" t="s">
        <v>20</v>
      </c>
      <c r="J114" s="45" t="str">
        <f>IF(J10="","",J10)</f>
        <v>16. 2. 2025</v>
      </c>
      <c r="L114" s="25"/>
    </row>
    <row r="115" spans="2:65" s="1" customFormat="1" ht="6.95" customHeight="1">
      <c r="B115" s="25"/>
      <c r="L115" s="25"/>
    </row>
    <row r="116" spans="2:65" s="1" customFormat="1" ht="15.2" customHeight="1">
      <c r="B116" s="25"/>
      <c r="C116" s="22" t="s">
        <v>22</v>
      </c>
      <c r="F116" s="20"/>
      <c r="I116" s="22" t="s">
        <v>27</v>
      </c>
      <c r="J116" s="23" t="str">
        <f>E19</f>
        <v>Ing. Zdeněk Hudec</v>
      </c>
      <c r="L116" s="25"/>
    </row>
    <row r="117" spans="2:65" s="1" customFormat="1" ht="15.2" customHeight="1">
      <c r="B117" s="25"/>
      <c r="C117" s="22" t="s">
        <v>26</v>
      </c>
      <c r="F117" s="20" t="str">
        <f>IF(E16="","",E16)</f>
        <v xml:space="preserve"> </v>
      </c>
      <c r="I117" s="22" t="s">
        <v>30</v>
      </c>
      <c r="J117" s="23" t="str">
        <f>E22</f>
        <v>Ing. Roman Charvát</v>
      </c>
      <c r="L117" s="25"/>
    </row>
    <row r="118" spans="2:65" s="1" customFormat="1" ht="10.35" customHeight="1">
      <c r="B118" s="25"/>
      <c r="L118" s="25"/>
    </row>
    <row r="119" spans="2:65" s="10" customFormat="1" ht="29.25" customHeight="1">
      <c r="B119" s="100"/>
      <c r="C119" s="101" t="s">
        <v>95</v>
      </c>
      <c r="D119" s="102" t="s">
        <v>58</v>
      </c>
      <c r="E119" s="102" t="s">
        <v>54</v>
      </c>
      <c r="F119" s="102" t="s">
        <v>55</v>
      </c>
      <c r="G119" s="102" t="s">
        <v>96</v>
      </c>
      <c r="H119" s="102" t="s">
        <v>97</v>
      </c>
      <c r="I119" s="102" t="s">
        <v>98</v>
      </c>
      <c r="J119" s="103" t="s">
        <v>83</v>
      </c>
      <c r="K119" s="104" t="s">
        <v>99</v>
      </c>
      <c r="L119" s="100"/>
      <c r="M119" s="52" t="s">
        <v>1</v>
      </c>
      <c r="N119" s="53" t="s">
        <v>37</v>
      </c>
      <c r="O119" s="53" t="s">
        <v>100</v>
      </c>
      <c r="P119" s="53" t="s">
        <v>101</v>
      </c>
      <c r="Q119" s="53" t="s">
        <v>102</v>
      </c>
      <c r="R119" s="53" t="s">
        <v>103</v>
      </c>
      <c r="S119" s="53" t="s">
        <v>104</v>
      </c>
      <c r="T119" s="54" t="s">
        <v>105</v>
      </c>
    </row>
    <row r="120" spans="2:65" s="1" customFormat="1" ht="22.9" customHeight="1">
      <c r="B120" s="25"/>
      <c r="C120" s="57" t="s">
        <v>106</v>
      </c>
      <c r="J120" s="105">
        <f>BK120</f>
        <v>0</v>
      </c>
      <c r="L120" s="25"/>
      <c r="M120" s="55"/>
      <c r="N120" s="46"/>
      <c r="O120" s="46"/>
      <c r="P120" s="106">
        <f>P121</f>
        <v>304.8467</v>
      </c>
      <c r="Q120" s="46"/>
      <c r="R120" s="106">
        <f>R121</f>
        <v>134.675358797</v>
      </c>
      <c r="S120" s="46"/>
      <c r="T120" s="107">
        <f>T121</f>
        <v>20.399999999999999</v>
      </c>
      <c r="AT120" s="13" t="s">
        <v>72</v>
      </c>
      <c r="AU120" s="13" t="s">
        <v>85</v>
      </c>
      <c r="BK120" s="108">
        <f>BK121</f>
        <v>0</v>
      </c>
    </row>
    <row r="121" spans="2:65" s="11" customFormat="1" ht="25.9" customHeight="1">
      <c r="B121" s="109"/>
      <c r="D121" s="110" t="s">
        <v>72</v>
      </c>
      <c r="E121" s="111" t="s">
        <v>107</v>
      </c>
      <c r="F121" s="111" t="s">
        <v>108</v>
      </c>
      <c r="J121" s="112">
        <f>BK121</f>
        <v>0</v>
      </c>
      <c r="L121" s="109"/>
      <c r="M121" s="113"/>
      <c r="P121" s="114">
        <f>P122+P134+P136+P141+P158+P160+P166</f>
        <v>304.8467</v>
      </c>
      <c r="R121" s="114">
        <f>R122+R134+R136+R141+R158+R160+R166</f>
        <v>134.675358797</v>
      </c>
      <c r="T121" s="115">
        <f>T122+T134+T136+T141+T158+T160+T166</f>
        <v>20.399999999999999</v>
      </c>
      <c r="AR121" s="110" t="s">
        <v>8</v>
      </c>
      <c r="AT121" s="116" t="s">
        <v>72</v>
      </c>
      <c r="AU121" s="116" t="s">
        <v>73</v>
      </c>
      <c r="AY121" s="110" t="s">
        <v>109</v>
      </c>
      <c r="BK121" s="117">
        <f>BK122+BK134+BK136+BK141+BK158+BK160+BK166</f>
        <v>0</v>
      </c>
    </row>
    <row r="122" spans="2:65" s="11" customFormat="1" ht="22.9" customHeight="1">
      <c r="B122" s="109"/>
      <c r="D122" s="110" t="s">
        <v>72</v>
      </c>
      <c r="E122" s="118" t="s">
        <v>8</v>
      </c>
      <c r="F122" s="118" t="s">
        <v>110</v>
      </c>
      <c r="J122" s="119">
        <f>BK122</f>
        <v>0</v>
      </c>
      <c r="L122" s="109"/>
      <c r="M122" s="113"/>
      <c r="P122" s="114">
        <f>SUM(P123:P133)</f>
        <v>193.57587999999998</v>
      </c>
      <c r="R122" s="114">
        <f>SUM(R123:R133)</f>
        <v>104.24226400000001</v>
      </c>
      <c r="T122" s="115">
        <f>SUM(T123:T133)</f>
        <v>20.399999999999999</v>
      </c>
      <c r="AR122" s="110" t="s">
        <v>8</v>
      </c>
      <c r="AT122" s="116" t="s">
        <v>72</v>
      </c>
      <c r="AU122" s="116" t="s">
        <v>8</v>
      </c>
      <c r="AY122" s="110" t="s">
        <v>109</v>
      </c>
      <c r="BK122" s="117">
        <f>SUM(BK123:BK133)</f>
        <v>0</v>
      </c>
    </row>
    <row r="123" spans="2:65" s="1" customFormat="1" ht="24.2" customHeight="1">
      <c r="B123" s="120"/>
      <c r="C123" s="121" t="s">
        <v>8</v>
      </c>
      <c r="D123" s="121" t="s">
        <v>111</v>
      </c>
      <c r="E123" s="122" t="s">
        <v>112</v>
      </c>
      <c r="F123" s="123" t="s">
        <v>113</v>
      </c>
      <c r="G123" s="124" t="s">
        <v>114</v>
      </c>
      <c r="H123" s="125">
        <v>40</v>
      </c>
      <c r="I123" s="125">
        <v>0</v>
      </c>
      <c r="J123" s="125">
        <f t="shared" ref="J123:J133" si="0">ROUND(I123*H123,0)</f>
        <v>0</v>
      </c>
      <c r="K123" s="126"/>
      <c r="L123" s="25"/>
      <c r="M123" s="127" t="s">
        <v>1</v>
      </c>
      <c r="N123" s="128" t="s">
        <v>38</v>
      </c>
      <c r="O123" s="129">
        <v>0.11600000000000001</v>
      </c>
      <c r="P123" s="129">
        <f t="shared" ref="P123:P133" si="1">O123*H123</f>
        <v>4.6400000000000006</v>
      </c>
      <c r="Q123" s="129">
        <v>0</v>
      </c>
      <c r="R123" s="129">
        <f t="shared" ref="R123:R133" si="2">Q123*H123</f>
        <v>0</v>
      </c>
      <c r="S123" s="129">
        <v>0.28999999999999998</v>
      </c>
      <c r="T123" s="130">
        <f t="shared" ref="T123:T133" si="3">S123*H123</f>
        <v>11.6</v>
      </c>
      <c r="AR123" s="131" t="s">
        <v>115</v>
      </c>
      <c r="AT123" s="131" t="s">
        <v>111</v>
      </c>
      <c r="AU123" s="131" t="s">
        <v>79</v>
      </c>
      <c r="AY123" s="13" t="s">
        <v>109</v>
      </c>
      <c r="BE123" s="132">
        <f t="shared" ref="BE123:BE133" si="4">IF(N123="základní",J123,0)</f>
        <v>0</v>
      </c>
      <c r="BF123" s="132">
        <f t="shared" ref="BF123:BF133" si="5">IF(N123="snížená",J123,0)</f>
        <v>0</v>
      </c>
      <c r="BG123" s="132">
        <f t="shared" ref="BG123:BG133" si="6">IF(N123="zákl. přenesená",J123,0)</f>
        <v>0</v>
      </c>
      <c r="BH123" s="132">
        <f t="shared" ref="BH123:BH133" si="7">IF(N123="sníž. přenesená",J123,0)</f>
        <v>0</v>
      </c>
      <c r="BI123" s="132">
        <f t="shared" ref="BI123:BI133" si="8">IF(N123="nulová",J123,0)</f>
        <v>0</v>
      </c>
      <c r="BJ123" s="13" t="s">
        <v>8</v>
      </c>
      <c r="BK123" s="132">
        <f t="shared" ref="BK123:BK133" si="9">ROUND(I123*H123,0)</f>
        <v>0</v>
      </c>
      <c r="BL123" s="13" t="s">
        <v>115</v>
      </c>
      <c r="BM123" s="131" t="s">
        <v>116</v>
      </c>
    </row>
    <row r="124" spans="2:65" s="1" customFormat="1" ht="24.2" customHeight="1">
      <c r="B124" s="120"/>
      <c r="C124" s="121" t="s">
        <v>79</v>
      </c>
      <c r="D124" s="121" t="s">
        <v>111</v>
      </c>
      <c r="E124" s="122" t="s">
        <v>117</v>
      </c>
      <c r="F124" s="123" t="s">
        <v>118</v>
      </c>
      <c r="G124" s="124" t="s">
        <v>114</v>
      </c>
      <c r="H124" s="125">
        <v>40</v>
      </c>
      <c r="I124" s="125">
        <v>0</v>
      </c>
      <c r="J124" s="125">
        <f t="shared" si="0"/>
        <v>0</v>
      </c>
      <c r="K124" s="126"/>
      <c r="L124" s="25"/>
      <c r="M124" s="127" t="s">
        <v>1</v>
      </c>
      <c r="N124" s="128" t="s">
        <v>38</v>
      </c>
      <c r="O124" s="129">
        <v>0.13</v>
      </c>
      <c r="P124" s="129">
        <f t="shared" si="1"/>
        <v>5.2</v>
      </c>
      <c r="Q124" s="129">
        <v>0</v>
      </c>
      <c r="R124" s="129">
        <f t="shared" si="2"/>
        <v>0</v>
      </c>
      <c r="S124" s="129">
        <v>0.22</v>
      </c>
      <c r="T124" s="130">
        <f t="shared" si="3"/>
        <v>8.8000000000000007</v>
      </c>
      <c r="AR124" s="131" t="s">
        <v>115</v>
      </c>
      <c r="AT124" s="131" t="s">
        <v>111</v>
      </c>
      <c r="AU124" s="131" t="s">
        <v>79</v>
      </c>
      <c r="AY124" s="13" t="s">
        <v>109</v>
      </c>
      <c r="BE124" s="132">
        <f t="shared" si="4"/>
        <v>0</v>
      </c>
      <c r="BF124" s="132">
        <f t="shared" si="5"/>
        <v>0</v>
      </c>
      <c r="BG124" s="132">
        <f t="shared" si="6"/>
        <v>0</v>
      </c>
      <c r="BH124" s="132">
        <f t="shared" si="7"/>
        <v>0</v>
      </c>
      <c r="BI124" s="132">
        <f t="shared" si="8"/>
        <v>0</v>
      </c>
      <c r="BJ124" s="13" t="s">
        <v>8</v>
      </c>
      <c r="BK124" s="132">
        <f t="shared" si="9"/>
        <v>0</v>
      </c>
      <c r="BL124" s="13" t="s">
        <v>115</v>
      </c>
      <c r="BM124" s="131" t="s">
        <v>119</v>
      </c>
    </row>
    <row r="125" spans="2:65" s="1" customFormat="1" ht="33" customHeight="1">
      <c r="B125" s="120"/>
      <c r="C125" s="121" t="s">
        <v>120</v>
      </c>
      <c r="D125" s="121" t="s">
        <v>111</v>
      </c>
      <c r="E125" s="122" t="s">
        <v>121</v>
      </c>
      <c r="F125" s="123" t="s">
        <v>122</v>
      </c>
      <c r="G125" s="124" t="s">
        <v>123</v>
      </c>
      <c r="H125" s="125">
        <v>74.08</v>
      </c>
      <c r="I125" s="125">
        <v>0</v>
      </c>
      <c r="J125" s="125">
        <f t="shared" si="0"/>
        <v>0</v>
      </c>
      <c r="K125" s="126"/>
      <c r="L125" s="25"/>
      <c r="M125" s="127" t="s">
        <v>1</v>
      </c>
      <c r="N125" s="128" t="s">
        <v>38</v>
      </c>
      <c r="O125" s="129">
        <v>1.1459999999999999</v>
      </c>
      <c r="P125" s="129">
        <f t="shared" si="1"/>
        <v>84.895679999999984</v>
      </c>
      <c r="Q125" s="129">
        <v>0</v>
      </c>
      <c r="R125" s="129">
        <f t="shared" si="2"/>
        <v>0</v>
      </c>
      <c r="S125" s="129">
        <v>0</v>
      </c>
      <c r="T125" s="130">
        <f t="shared" si="3"/>
        <v>0</v>
      </c>
      <c r="AR125" s="131" t="s">
        <v>115</v>
      </c>
      <c r="AT125" s="131" t="s">
        <v>111</v>
      </c>
      <c r="AU125" s="131" t="s">
        <v>79</v>
      </c>
      <c r="AY125" s="13" t="s">
        <v>109</v>
      </c>
      <c r="BE125" s="132">
        <f t="shared" si="4"/>
        <v>0</v>
      </c>
      <c r="BF125" s="132">
        <f t="shared" si="5"/>
        <v>0</v>
      </c>
      <c r="BG125" s="132">
        <f t="shared" si="6"/>
        <v>0</v>
      </c>
      <c r="BH125" s="132">
        <f t="shared" si="7"/>
        <v>0</v>
      </c>
      <c r="BI125" s="132">
        <f t="shared" si="8"/>
        <v>0</v>
      </c>
      <c r="BJ125" s="13" t="s">
        <v>8</v>
      </c>
      <c r="BK125" s="132">
        <f t="shared" si="9"/>
        <v>0</v>
      </c>
      <c r="BL125" s="13" t="s">
        <v>115</v>
      </c>
      <c r="BM125" s="131" t="s">
        <v>124</v>
      </c>
    </row>
    <row r="126" spans="2:65" s="1" customFormat="1" ht="21.75" customHeight="1">
      <c r="B126" s="120"/>
      <c r="C126" s="121" t="s">
        <v>115</v>
      </c>
      <c r="D126" s="121" t="s">
        <v>111</v>
      </c>
      <c r="E126" s="122" t="s">
        <v>125</v>
      </c>
      <c r="F126" s="123" t="s">
        <v>126</v>
      </c>
      <c r="G126" s="124" t="s">
        <v>114</v>
      </c>
      <c r="H126" s="125">
        <v>210.8</v>
      </c>
      <c r="I126" s="125">
        <v>0</v>
      </c>
      <c r="J126" s="125">
        <f t="shared" si="0"/>
        <v>0</v>
      </c>
      <c r="K126" s="126"/>
      <c r="L126" s="25"/>
      <c r="M126" s="127" t="s">
        <v>1</v>
      </c>
      <c r="N126" s="128" t="s">
        <v>38</v>
      </c>
      <c r="O126" s="129">
        <v>8.7999999999999995E-2</v>
      </c>
      <c r="P126" s="129">
        <f t="shared" si="1"/>
        <v>18.5504</v>
      </c>
      <c r="Q126" s="129">
        <v>5.8E-4</v>
      </c>
      <c r="R126" s="129">
        <f t="shared" si="2"/>
        <v>0.12226400000000001</v>
      </c>
      <c r="S126" s="129">
        <v>0</v>
      </c>
      <c r="T126" s="130">
        <f t="shared" si="3"/>
        <v>0</v>
      </c>
      <c r="AR126" s="131" t="s">
        <v>115</v>
      </c>
      <c r="AT126" s="131" t="s">
        <v>111</v>
      </c>
      <c r="AU126" s="131" t="s">
        <v>79</v>
      </c>
      <c r="AY126" s="13" t="s">
        <v>109</v>
      </c>
      <c r="BE126" s="132">
        <f t="shared" si="4"/>
        <v>0</v>
      </c>
      <c r="BF126" s="132">
        <f t="shared" si="5"/>
        <v>0</v>
      </c>
      <c r="BG126" s="132">
        <f t="shared" si="6"/>
        <v>0</v>
      </c>
      <c r="BH126" s="132">
        <f t="shared" si="7"/>
        <v>0</v>
      </c>
      <c r="BI126" s="132">
        <f t="shared" si="8"/>
        <v>0</v>
      </c>
      <c r="BJ126" s="13" t="s">
        <v>8</v>
      </c>
      <c r="BK126" s="132">
        <f t="shared" si="9"/>
        <v>0</v>
      </c>
      <c r="BL126" s="13" t="s">
        <v>115</v>
      </c>
      <c r="BM126" s="131" t="s">
        <v>127</v>
      </c>
    </row>
    <row r="127" spans="2:65" s="1" customFormat="1" ht="21.75" customHeight="1">
      <c r="B127" s="120"/>
      <c r="C127" s="121" t="s">
        <v>128</v>
      </c>
      <c r="D127" s="121" t="s">
        <v>111</v>
      </c>
      <c r="E127" s="122" t="s">
        <v>129</v>
      </c>
      <c r="F127" s="123" t="s">
        <v>130</v>
      </c>
      <c r="G127" s="124" t="s">
        <v>114</v>
      </c>
      <c r="H127" s="125">
        <v>210.8</v>
      </c>
      <c r="I127" s="125">
        <v>0</v>
      </c>
      <c r="J127" s="125">
        <f t="shared" si="0"/>
        <v>0</v>
      </c>
      <c r="K127" s="126"/>
      <c r="L127" s="25"/>
      <c r="M127" s="127" t="s">
        <v>1</v>
      </c>
      <c r="N127" s="128" t="s">
        <v>38</v>
      </c>
      <c r="O127" s="129">
        <v>8.5000000000000006E-2</v>
      </c>
      <c r="P127" s="129">
        <f t="shared" si="1"/>
        <v>17.918000000000003</v>
      </c>
      <c r="Q127" s="129">
        <v>0</v>
      </c>
      <c r="R127" s="129">
        <f t="shared" si="2"/>
        <v>0</v>
      </c>
      <c r="S127" s="129">
        <v>0</v>
      </c>
      <c r="T127" s="130">
        <f t="shared" si="3"/>
        <v>0</v>
      </c>
      <c r="AR127" s="131" t="s">
        <v>115</v>
      </c>
      <c r="AT127" s="131" t="s">
        <v>111</v>
      </c>
      <c r="AU127" s="131" t="s">
        <v>79</v>
      </c>
      <c r="AY127" s="13" t="s">
        <v>109</v>
      </c>
      <c r="BE127" s="132">
        <f t="shared" si="4"/>
        <v>0</v>
      </c>
      <c r="BF127" s="132">
        <f t="shared" si="5"/>
        <v>0</v>
      </c>
      <c r="BG127" s="132">
        <f t="shared" si="6"/>
        <v>0</v>
      </c>
      <c r="BH127" s="132">
        <f t="shared" si="7"/>
        <v>0</v>
      </c>
      <c r="BI127" s="132">
        <f t="shared" si="8"/>
        <v>0</v>
      </c>
      <c r="BJ127" s="13" t="s">
        <v>8</v>
      </c>
      <c r="BK127" s="132">
        <f t="shared" si="9"/>
        <v>0</v>
      </c>
      <c r="BL127" s="13" t="s">
        <v>115</v>
      </c>
      <c r="BM127" s="131" t="s">
        <v>131</v>
      </c>
    </row>
    <row r="128" spans="2:65" s="1" customFormat="1" ht="37.9" customHeight="1">
      <c r="B128" s="120"/>
      <c r="C128" s="121" t="s">
        <v>132</v>
      </c>
      <c r="D128" s="121" t="s">
        <v>111</v>
      </c>
      <c r="E128" s="122" t="s">
        <v>133</v>
      </c>
      <c r="F128" s="123" t="s">
        <v>134</v>
      </c>
      <c r="G128" s="124" t="s">
        <v>123</v>
      </c>
      <c r="H128" s="125">
        <v>61.76</v>
      </c>
      <c r="I128" s="125">
        <v>0</v>
      </c>
      <c r="J128" s="125">
        <f t="shared" si="0"/>
        <v>0</v>
      </c>
      <c r="K128" s="126"/>
      <c r="L128" s="25"/>
      <c r="M128" s="127" t="s">
        <v>1</v>
      </c>
      <c r="N128" s="128" t="s">
        <v>38</v>
      </c>
      <c r="O128" s="129">
        <v>9.9000000000000005E-2</v>
      </c>
      <c r="P128" s="129">
        <f t="shared" si="1"/>
        <v>6.1142399999999997</v>
      </c>
      <c r="Q128" s="129">
        <v>0</v>
      </c>
      <c r="R128" s="129">
        <f t="shared" si="2"/>
        <v>0</v>
      </c>
      <c r="S128" s="129">
        <v>0</v>
      </c>
      <c r="T128" s="130">
        <f t="shared" si="3"/>
        <v>0</v>
      </c>
      <c r="AR128" s="131" t="s">
        <v>115</v>
      </c>
      <c r="AT128" s="131" t="s">
        <v>111</v>
      </c>
      <c r="AU128" s="131" t="s">
        <v>79</v>
      </c>
      <c r="AY128" s="13" t="s">
        <v>109</v>
      </c>
      <c r="BE128" s="132">
        <f t="shared" si="4"/>
        <v>0</v>
      </c>
      <c r="BF128" s="132">
        <f t="shared" si="5"/>
        <v>0</v>
      </c>
      <c r="BG128" s="132">
        <f t="shared" si="6"/>
        <v>0</v>
      </c>
      <c r="BH128" s="132">
        <f t="shared" si="7"/>
        <v>0</v>
      </c>
      <c r="BI128" s="132">
        <f t="shared" si="8"/>
        <v>0</v>
      </c>
      <c r="BJ128" s="13" t="s">
        <v>8</v>
      </c>
      <c r="BK128" s="132">
        <f t="shared" si="9"/>
        <v>0</v>
      </c>
      <c r="BL128" s="13" t="s">
        <v>115</v>
      </c>
      <c r="BM128" s="131" t="s">
        <v>135</v>
      </c>
    </row>
    <row r="129" spans="2:65" s="1" customFormat="1" ht="33" customHeight="1">
      <c r="B129" s="120"/>
      <c r="C129" s="121" t="s">
        <v>136</v>
      </c>
      <c r="D129" s="121" t="s">
        <v>111</v>
      </c>
      <c r="E129" s="122" t="s">
        <v>137</v>
      </c>
      <c r="F129" s="123" t="s">
        <v>138</v>
      </c>
      <c r="G129" s="124" t="s">
        <v>139</v>
      </c>
      <c r="H129" s="125">
        <v>102.83</v>
      </c>
      <c r="I129" s="125">
        <v>0</v>
      </c>
      <c r="J129" s="125">
        <f t="shared" si="0"/>
        <v>0</v>
      </c>
      <c r="K129" s="126"/>
      <c r="L129" s="25"/>
      <c r="M129" s="127" t="s">
        <v>1</v>
      </c>
      <c r="N129" s="128" t="s">
        <v>38</v>
      </c>
      <c r="O129" s="129">
        <v>0</v>
      </c>
      <c r="P129" s="129">
        <f t="shared" si="1"/>
        <v>0</v>
      </c>
      <c r="Q129" s="129">
        <v>0</v>
      </c>
      <c r="R129" s="129">
        <f t="shared" si="2"/>
        <v>0</v>
      </c>
      <c r="S129" s="129">
        <v>0</v>
      </c>
      <c r="T129" s="130">
        <f t="shared" si="3"/>
        <v>0</v>
      </c>
      <c r="AR129" s="131" t="s">
        <v>115</v>
      </c>
      <c r="AT129" s="131" t="s">
        <v>111</v>
      </c>
      <c r="AU129" s="131" t="s">
        <v>79</v>
      </c>
      <c r="AY129" s="13" t="s">
        <v>109</v>
      </c>
      <c r="BE129" s="132">
        <f t="shared" si="4"/>
        <v>0</v>
      </c>
      <c r="BF129" s="132">
        <f t="shared" si="5"/>
        <v>0</v>
      </c>
      <c r="BG129" s="132">
        <f t="shared" si="6"/>
        <v>0</v>
      </c>
      <c r="BH129" s="132">
        <f t="shared" si="7"/>
        <v>0</v>
      </c>
      <c r="BI129" s="132">
        <f t="shared" si="8"/>
        <v>0</v>
      </c>
      <c r="BJ129" s="13" t="s">
        <v>8</v>
      </c>
      <c r="BK129" s="132">
        <f t="shared" si="9"/>
        <v>0</v>
      </c>
      <c r="BL129" s="13" t="s">
        <v>115</v>
      </c>
      <c r="BM129" s="131" t="s">
        <v>140</v>
      </c>
    </row>
    <row r="130" spans="2:65" s="1" customFormat="1" ht="24.2" customHeight="1">
      <c r="B130" s="120"/>
      <c r="C130" s="121" t="s">
        <v>141</v>
      </c>
      <c r="D130" s="121" t="s">
        <v>111</v>
      </c>
      <c r="E130" s="122" t="s">
        <v>142</v>
      </c>
      <c r="F130" s="123" t="s">
        <v>143</v>
      </c>
      <c r="G130" s="124" t="s">
        <v>123</v>
      </c>
      <c r="H130" s="125">
        <v>55.16</v>
      </c>
      <c r="I130" s="125">
        <v>0</v>
      </c>
      <c r="J130" s="125">
        <f t="shared" si="0"/>
        <v>0</v>
      </c>
      <c r="K130" s="126"/>
      <c r="L130" s="25"/>
      <c r="M130" s="127" t="s">
        <v>1</v>
      </c>
      <c r="N130" s="128" t="s">
        <v>38</v>
      </c>
      <c r="O130" s="129">
        <v>0.63200000000000001</v>
      </c>
      <c r="P130" s="129">
        <f t="shared" si="1"/>
        <v>34.86112</v>
      </c>
      <c r="Q130" s="129">
        <v>0</v>
      </c>
      <c r="R130" s="129">
        <f t="shared" si="2"/>
        <v>0</v>
      </c>
      <c r="S130" s="129">
        <v>0</v>
      </c>
      <c r="T130" s="130">
        <f t="shared" si="3"/>
        <v>0</v>
      </c>
      <c r="AR130" s="131" t="s">
        <v>115</v>
      </c>
      <c r="AT130" s="131" t="s">
        <v>111</v>
      </c>
      <c r="AU130" s="131" t="s">
        <v>79</v>
      </c>
      <c r="AY130" s="13" t="s">
        <v>109</v>
      </c>
      <c r="BE130" s="132">
        <f t="shared" si="4"/>
        <v>0</v>
      </c>
      <c r="BF130" s="132">
        <f t="shared" si="5"/>
        <v>0</v>
      </c>
      <c r="BG130" s="132">
        <f t="shared" si="6"/>
        <v>0</v>
      </c>
      <c r="BH130" s="132">
        <f t="shared" si="7"/>
        <v>0</v>
      </c>
      <c r="BI130" s="132">
        <f t="shared" si="8"/>
        <v>0</v>
      </c>
      <c r="BJ130" s="13" t="s">
        <v>8</v>
      </c>
      <c r="BK130" s="132">
        <f t="shared" si="9"/>
        <v>0</v>
      </c>
      <c r="BL130" s="13" t="s">
        <v>115</v>
      </c>
      <c r="BM130" s="131" t="s">
        <v>144</v>
      </c>
    </row>
    <row r="131" spans="2:65" s="1" customFormat="1" ht="16.5" customHeight="1">
      <c r="B131" s="120"/>
      <c r="C131" s="133" t="s">
        <v>145</v>
      </c>
      <c r="D131" s="133" t="s">
        <v>146</v>
      </c>
      <c r="E131" s="134" t="s">
        <v>147</v>
      </c>
      <c r="F131" s="135" t="s">
        <v>148</v>
      </c>
      <c r="G131" s="136" t="s">
        <v>139</v>
      </c>
      <c r="H131" s="137">
        <v>81.400000000000006</v>
      </c>
      <c r="I131" s="137">
        <v>0</v>
      </c>
      <c r="J131" s="137">
        <f t="shared" si="0"/>
        <v>0</v>
      </c>
      <c r="K131" s="138"/>
      <c r="L131" s="139"/>
      <c r="M131" s="140" t="s">
        <v>1</v>
      </c>
      <c r="N131" s="141" t="s">
        <v>38</v>
      </c>
      <c r="O131" s="129">
        <v>0</v>
      </c>
      <c r="P131" s="129">
        <f t="shared" si="1"/>
        <v>0</v>
      </c>
      <c r="Q131" s="129">
        <v>1</v>
      </c>
      <c r="R131" s="129">
        <f t="shared" si="2"/>
        <v>81.400000000000006</v>
      </c>
      <c r="S131" s="129">
        <v>0</v>
      </c>
      <c r="T131" s="130">
        <f t="shared" si="3"/>
        <v>0</v>
      </c>
      <c r="AR131" s="131" t="s">
        <v>141</v>
      </c>
      <c r="AT131" s="131" t="s">
        <v>146</v>
      </c>
      <c r="AU131" s="131" t="s">
        <v>79</v>
      </c>
      <c r="AY131" s="13" t="s">
        <v>109</v>
      </c>
      <c r="BE131" s="132">
        <f t="shared" si="4"/>
        <v>0</v>
      </c>
      <c r="BF131" s="132">
        <f t="shared" si="5"/>
        <v>0</v>
      </c>
      <c r="BG131" s="132">
        <f t="shared" si="6"/>
        <v>0</v>
      </c>
      <c r="BH131" s="132">
        <f t="shared" si="7"/>
        <v>0</v>
      </c>
      <c r="BI131" s="132">
        <f t="shared" si="8"/>
        <v>0</v>
      </c>
      <c r="BJ131" s="13" t="s">
        <v>8</v>
      </c>
      <c r="BK131" s="132">
        <f t="shared" si="9"/>
        <v>0</v>
      </c>
      <c r="BL131" s="13" t="s">
        <v>115</v>
      </c>
      <c r="BM131" s="131" t="s">
        <v>149</v>
      </c>
    </row>
    <row r="132" spans="2:65" s="1" customFormat="1" ht="24.2" customHeight="1">
      <c r="B132" s="120"/>
      <c r="C132" s="121" t="s">
        <v>150</v>
      </c>
      <c r="D132" s="121" t="s">
        <v>111</v>
      </c>
      <c r="E132" s="122" t="s">
        <v>151</v>
      </c>
      <c r="F132" s="123" t="s">
        <v>152</v>
      </c>
      <c r="G132" s="124" t="s">
        <v>123</v>
      </c>
      <c r="H132" s="125">
        <v>11.96</v>
      </c>
      <c r="I132" s="125">
        <v>0</v>
      </c>
      <c r="J132" s="125">
        <f t="shared" si="0"/>
        <v>0</v>
      </c>
      <c r="K132" s="126"/>
      <c r="L132" s="25"/>
      <c r="M132" s="127" t="s">
        <v>1</v>
      </c>
      <c r="N132" s="128" t="s">
        <v>38</v>
      </c>
      <c r="O132" s="129">
        <v>1.7889999999999999</v>
      </c>
      <c r="P132" s="129">
        <f t="shared" si="1"/>
        <v>21.396440000000002</v>
      </c>
      <c r="Q132" s="129">
        <v>0</v>
      </c>
      <c r="R132" s="129">
        <f t="shared" si="2"/>
        <v>0</v>
      </c>
      <c r="S132" s="129">
        <v>0</v>
      </c>
      <c r="T132" s="130">
        <f t="shared" si="3"/>
        <v>0</v>
      </c>
      <c r="AR132" s="131" t="s">
        <v>115</v>
      </c>
      <c r="AT132" s="131" t="s">
        <v>111</v>
      </c>
      <c r="AU132" s="131" t="s">
        <v>79</v>
      </c>
      <c r="AY132" s="13" t="s">
        <v>109</v>
      </c>
      <c r="BE132" s="132">
        <f t="shared" si="4"/>
        <v>0</v>
      </c>
      <c r="BF132" s="132">
        <f t="shared" si="5"/>
        <v>0</v>
      </c>
      <c r="BG132" s="132">
        <f t="shared" si="6"/>
        <v>0</v>
      </c>
      <c r="BH132" s="132">
        <f t="shared" si="7"/>
        <v>0</v>
      </c>
      <c r="BI132" s="132">
        <f t="shared" si="8"/>
        <v>0</v>
      </c>
      <c r="BJ132" s="13" t="s">
        <v>8</v>
      </c>
      <c r="BK132" s="132">
        <f t="shared" si="9"/>
        <v>0</v>
      </c>
      <c r="BL132" s="13" t="s">
        <v>115</v>
      </c>
      <c r="BM132" s="131" t="s">
        <v>153</v>
      </c>
    </row>
    <row r="133" spans="2:65" s="1" customFormat="1" ht="16.5" customHeight="1">
      <c r="B133" s="120"/>
      <c r="C133" s="133" t="s">
        <v>154</v>
      </c>
      <c r="D133" s="133" t="s">
        <v>146</v>
      </c>
      <c r="E133" s="134" t="s">
        <v>155</v>
      </c>
      <c r="F133" s="135" t="s">
        <v>156</v>
      </c>
      <c r="G133" s="136" t="s">
        <v>139</v>
      </c>
      <c r="H133" s="137">
        <v>22.72</v>
      </c>
      <c r="I133" s="137">
        <v>0</v>
      </c>
      <c r="J133" s="137">
        <f t="shared" si="0"/>
        <v>0</v>
      </c>
      <c r="K133" s="138"/>
      <c r="L133" s="139"/>
      <c r="M133" s="140" t="s">
        <v>1</v>
      </c>
      <c r="N133" s="141" t="s">
        <v>38</v>
      </c>
      <c r="O133" s="129">
        <v>0</v>
      </c>
      <c r="P133" s="129">
        <f t="shared" si="1"/>
        <v>0</v>
      </c>
      <c r="Q133" s="129">
        <v>1</v>
      </c>
      <c r="R133" s="129">
        <f t="shared" si="2"/>
        <v>22.72</v>
      </c>
      <c r="S133" s="129">
        <v>0</v>
      </c>
      <c r="T133" s="130">
        <f t="shared" si="3"/>
        <v>0</v>
      </c>
      <c r="AR133" s="131" t="s">
        <v>141</v>
      </c>
      <c r="AT133" s="131" t="s">
        <v>146</v>
      </c>
      <c r="AU133" s="131" t="s">
        <v>79</v>
      </c>
      <c r="AY133" s="13" t="s">
        <v>109</v>
      </c>
      <c r="BE133" s="132">
        <f t="shared" si="4"/>
        <v>0</v>
      </c>
      <c r="BF133" s="132">
        <f t="shared" si="5"/>
        <v>0</v>
      </c>
      <c r="BG133" s="132">
        <f t="shared" si="6"/>
        <v>0</v>
      </c>
      <c r="BH133" s="132">
        <f t="shared" si="7"/>
        <v>0</v>
      </c>
      <c r="BI133" s="132">
        <f t="shared" si="8"/>
        <v>0</v>
      </c>
      <c r="BJ133" s="13" t="s">
        <v>8</v>
      </c>
      <c r="BK133" s="132">
        <f t="shared" si="9"/>
        <v>0</v>
      </c>
      <c r="BL133" s="13" t="s">
        <v>115</v>
      </c>
      <c r="BM133" s="131" t="s">
        <v>157</v>
      </c>
    </row>
    <row r="134" spans="2:65" s="11" customFormat="1" ht="22.9" customHeight="1">
      <c r="B134" s="109"/>
      <c r="D134" s="110" t="s">
        <v>72</v>
      </c>
      <c r="E134" s="118" t="s">
        <v>115</v>
      </c>
      <c r="F134" s="118" t="s">
        <v>158</v>
      </c>
      <c r="J134" s="119">
        <f>BK134</f>
        <v>0</v>
      </c>
      <c r="L134" s="109"/>
      <c r="M134" s="113"/>
      <c r="P134" s="114">
        <f>P135</f>
        <v>6.5323199999999995</v>
      </c>
      <c r="R134" s="114">
        <f>R135</f>
        <v>0</v>
      </c>
      <c r="T134" s="115">
        <f>T135</f>
        <v>0</v>
      </c>
      <c r="AR134" s="110" t="s">
        <v>8</v>
      </c>
      <c r="AT134" s="116" t="s">
        <v>72</v>
      </c>
      <c r="AU134" s="116" t="s">
        <v>8</v>
      </c>
      <c r="AY134" s="110" t="s">
        <v>109</v>
      </c>
      <c r="BK134" s="117">
        <f>BK135</f>
        <v>0</v>
      </c>
    </row>
    <row r="135" spans="2:65" s="1" customFormat="1" ht="16.5" customHeight="1">
      <c r="B135" s="120"/>
      <c r="C135" s="121" t="s">
        <v>9</v>
      </c>
      <c r="D135" s="121" t="s">
        <v>111</v>
      </c>
      <c r="E135" s="122" t="s">
        <v>159</v>
      </c>
      <c r="F135" s="123" t="s">
        <v>160</v>
      </c>
      <c r="G135" s="124" t="s">
        <v>123</v>
      </c>
      <c r="H135" s="125">
        <v>4.96</v>
      </c>
      <c r="I135" s="125">
        <v>0</v>
      </c>
      <c r="J135" s="125">
        <f>ROUND(I135*H135,0)</f>
        <v>0</v>
      </c>
      <c r="K135" s="126"/>
      <c r="L135" s="25"/>
      <c r="M135" s="127" t="s">
        <v>1</v>
      </c>
      <c r="N135" s="128" t="s">
        <v>38</v>
      </c>
      <c r="O135" s="129">
        <v>1.3169999999999999</v>
      </c>
      <c r="P135" s="129">
        <f>O135*H135</f>
        <v>6.5323199999999995</v>
      </c>
      <c r="Q135" s="129">
        <v>0</v>
      </c>
      <c r="R135" s="129">
        <f>Q135*H135</f>
        <v>0</v>
      </c>
      <c r="S135" s="129">
        <v>0</v>
      </c>
      <c r="T135" s="130">
        <f>S135*H135</f>
        <v>0</v>
      </c>
      <c r="AR135" s="131" t="s">
        <v>115</v>
      </c>
      <c r="AT135" s="131" t="s">
        <v>111</v>
      </c>
      <c r="AU135" s="131" t="s">
        <v>79</v>
      </c>
      <c r="AY135" s="13" t="s">
        <v>109</v>
      </c>
      <c r="BE135" s="132">
        <f>IF(N135="základní",J135,0)</f>
        <v>0</v>
      </c>
      <c r="BF135" s="132">
        <f>IF(N135="snížená",J135,0)</f>
        <v>0</v>
      </c>
      <c r="BG135" s="132">
        <f>IF(N135="zákl. přenesená",J135,0)</f>
        <v>0</v>
      </c>
      <c r="BH135" s="132">
        <f>IF(N135="sníž. přenesená",J135,0)</f>
        <v>0</v>
      </c>
      <c r="BI135" s="132">
        <f>IF(N135="nulová",J135,0)</f>
        <v>0</v>
      </c>
      <c r="BJ135" s="13" t="s">
        <v>8</v>
      </c>
      <c r="BK135" s="132">
        <f>ROUND(I135*H135,0)</f>
        <v>0</v>
      </c>
      <c r="BL135" s="13" t="s">
        <v>115</v>
      </c>
      <c r="BM135" s="131" t="s">
        <v>161</v>
      </c>
    </row>
    <row r="136" spans="2:65" s="11" customFormat="1" ht="22.9" customHeight="1">
      <c r="B136" s="109"/>
      <c r="D136" s="110" t="s">
        <v>72</v>
      </c>
      <c r="E136" s="118" t="s">
        <v>128</v>
      </c>
      <c r="F136" s="118" t="s">
        <v>162</v>
      </c>
      <c r="J136" s="119">
        <f>BK136</f>
        <v>0</v>
      </c>
      <c r="L136" s="109"/>
      <c r="M136" s="113"/>
      <c r="P136" s="114">
        <f>SUM(P137:P140)</f>
        <v>34.808999999999997</v>
      </c>
      <c r="R136" s="114">
        <f>SUM(R137:R140)</f>
        <v>28.950400000000002</v>
      </c>
      <c r="T136" s="115">
        <f>SUM(T137:T140)</f>
        <v>0</v>
      </c>
      <c r="AR136" s="110" t="s">
        <v>8</v>
      </c>
      <c r="AT136" s="116" t="s">
        <v>72</v>
      </c>
      <c r="AU136" s="116" t="s">
        <v>8</v>
      </c>
      <c r="AY136" s="110" t="s">
        <v>109</v>
      </c>
      <c r="BK136" s="117">
        <f>SUM(BK137:BK140)</f>
        <v>0</v>
      </c>
    </row>
    <row r="137" spans="2:65" s="1" customFormat="1" ht="24.2" customHeight="1">
      <c r="B137" s="120"/>
      <c r="C137" s="121" t="s">
        <v>163</v>
      </c>
      <c r="D137" s="121" t="s">
        <v>111</v>
      </c>
      <c r="E137" s="122" t="s">
        <v>164</v>
      </c>
      <c r="F137" s="123" t="s">
        <v>165</v>
      </c>
      <c r="G137" s="124" t="s">
        <v>114</v>
      </c>
      <c r="H137" s="125">
        <v>40</v>
      </c>
      <c r="I137" s="125">
        <v>0</v>
      </c>
      <c r="J137" s="125">
        <f>ROUND(I137*H137,0)</f>
        <v>0</v>
      </c>
      <c r="K137" s="126"/>
      <c r="L137" s="25"/>
      <c r="M137" s="127" t="s">
        <v>1</v>
      </c>
      <c r="N137" s="128" t="s">
        <v>38</v>
      </c>
      <c r="O137" s="129">
        <v>0.217</v>
      </c>
      <c r="P137" s="129">
        <f>O137*H137</f>
        <v>8.68</v>
      </c>
      <c r="Q137" s="129">
        <v>0.46</v>
      </c>
      <c r="R137" s="129">
        <f>Q137*H137</f>
        <v>18.400000000000002</v>
      </c>
      <c r="S137" s="129">
        <v>0</v>
      </c>
      <c r="T137" s="130">
        <f>S137*H137</f>
        <v>0</v>
      </c>
      <c r="AR137" s="131" t="s">
        <v>115</v>
      </c>
      <c r="AT137" s="131" t="s">
        <v>111</v>
      </c>
      <c r="AU137" s="131" t="s">
        <v>79</v>
      </c>
      <c r="AY137" s="13" t="s">
        <v>109</v>
      </c>
      <c r="BE137" s="132">
        <f>IF(N137="základní",J137,0)</f>
        <v>0</v>
      </c>
      <c r="BF137" s="132">
        <f>IF(N137="snížená",J137,0)</f>
        <v>0</v>
      </c>
      <c r="BG137" s="132">
        <f>IF(N137="zákl. přenesená",J137,0)</f>
        <v>0</v>
      </c>
      <c r="BH137" s="132">
        <f>IF(N137="sníž. přenesená",J137,0)</f>
        <v>0</v>
      </c>
      <c r="BI137" s="132">
        <f>IF(N137="nulová",J137,0)</f>
        <v>0</v>
      </c>
      <c r="BJ137" s="13" t="s">
        <v>8</v>
      </c>
      <c r="BK137" s="132">
        <f>ROUND(I137*H137,0)</f>
        <v>0</v>
      </c>
      <c r="BL137" s="13" t="s">
        <v>115</v>
      </c>
      <c r="BM137" s="131" t="s">
        <v>166</v>
      </c>
    </row>
    <row r="138" spans="2:65" s="1" customFormat="1" ht="37.9" customHeight="1">
      <c r="B138" s="120"/>
      <c r="C138" s="121" t="s">
        <v>167</v>
      </c>
      <c r="D138" s="121" t="s">
        <v>111</v>
      </c>
      <c r="E138" s="122" t="s">
        <v>168</v>
      </c>
      <c r="F138" s="123" t="s">
        <v>169</v>
      </c>
      <c r="G138" s="124" t="s">
        <v>114</v>
      </c>
      <c r="H138" s="125">
        <v>40</v>
      </c>
      <c r="I138" s="125">
        <v>0</v>
      </c>
      <c r="J138" s="125">
        <f>ROUND(I138*H138,0)</f>
        <v>0</v>
      </c>
      <c r="K138" s="126"/>
      <c r="L138" s="25"/>
      <c r="M138" s="127" t="s">
        <v>1</v>
      </c>
      <c r="N138" s="128" t="s">
        <v>38</v>
      </c>
      <c r="O138" s="129">
        <v>0.374</v>
      </c>
      <c r="P138" s="129">
        <f>O138*H138</f>
        <v>14.96</v>
      </c>
      <c r="Q138" s="129">
        <v>0.26375999999999999</v>
      </c>
      <c r="R138" s="129">
        <f>Q138*H138</f>
        <v>10.5504</v>
      </c>
      <c r="S138" s="129">
        <v>0</v>
      </c>
      <c r="T138" s="130">
        <f>S138*H138</f>
        <v>0</v>
      </c>
      <c r="AR138" s="131" t="s">
        <v>115</v>
      </c>
      <c r="AT138" s="131" t="s">
        <v>111</v>
      </c>
      <c r="AU138" s="131" t="s">
        <v>79</v>
      </c>
      <c r="AY138" s="13" t="s">
        <v>109</v>
      </c>
      <c r="BE138" s="132">
        <f>IF(N138="základní",J138,0)</f>
        <v>0</v>
      </c>
      <c r="BF138" s="132">
        <f>IF(N138="snížená",J138,0)</f>
        <v>0</v>
      </c>
      <c r="BG138" s="132">
        <f>IF(N138="zákl. přenesená",J138,0)</f>
        <v>0</v>
      </c>
      <c r="BH138" s="132">
        <f>IF(N138="sníž. přenesená",J138,0)</f>
        <v>0</v>
      </c>
      <c r="BI138" s="132">
        <f>IF(N138="nulová",J138,0)</f>
        <v>0</v>
      </c>
      <c r="BJ138" s="13" t="s">
        <v>8</v>
      </c>
      <c r="BK138" s="132">
        <f>ROUND(I138*H138,0)</f>
        <v>0</v>
      </c>
      <c r="BL138" s="13" t="s">
        <v>115</v>
      </c>
      <c r="BM138" s="131" t="s">
        <v>170</v>
      </c>
    </row>
    <row r="139" spans="2:65" s="1" customFormat="1" ht="24.2" customHeight="1">
      <c r="B139" s="120"/>
      <c r="C139" s="121" t="s">
        <v>171</v>
      </c>
      <c r="D139" s="121" t="s">
        <v>111</v>
      </c>
      <c r="E139" s="122" t="s">
        <v>172</v>
      </c>
      <c r="F139" s="123" t="s">
        <v>173</v>
      </c>
      <c r="G139" s="124" t="s">
        <v>114</v>
      </c>
      <c r="H139" s="125">
        <v>153</v>
      </c>
      <c r="I139" s="125">
        <v>0</v>
      </c>
      <c r="J139" s="125">
        <f>ROUND(I139*H139,0)</f>
        <v>0</v>
      </c>
      <c r="K139" s="126"/>
      <c r="L139" s="25"/>
      <c r="M139" s="127" t="s">
        <v>1</v>
      </c>
      <c r="N139" s="128" t="s">
        <v>38</v>
      </c>
      <c r="O139" s="129">
        <v>2E-3</v>
      </c>
      <c r="P139" s="129">
        <f>O139*H139</f>
        <v>0.30599999999999999</v>
      </c>
      <c r="Q139" s="129">
        <v>0</v>
      </c>
      <c r="R139" s="129">
        <f>Q139*H139</f>
        <v>0</v>
      </c>
      <c r="S139" s="129">
        <v>0</v>
      </c>
      <c r="T139" s="130">
        <f>S139*H139</f>
        <v>0</v>
      </c>
      <c r="AR139" s="131" t="s">
        <v>115</v>
      </c>
      <c r="AT139" s="131" t="s">
        <v>111</v>
      </c>
      <c r="AU139" s="131" t="s">
        <v>79</v>
      </c>
      <c r="AY139" s="13" t="s">
        <v>109</v>
      </c>
      <c r="BE139" s="132">
        <f>IF(N139="základní",J139,0)</f>
        <v>0</v>
      </c>
      <c r="BF139" s="132">
        <f>IF(N139="snížená",J139,0)</f>
        <v>0</v>
      </c>
      <c r="BG139" s="132">
        <f>IF(N139="zákl. přenesená",J139,0)</f>
        <v>0</v>
      </c>
      <c r="BH139" s="132">
        <f>IF(N139="sníž. přenesená",J139,0)</f>
        <v>0</v>
      </c>
      <c r="BI139" s="132">
        <f>IF(N139="nulová",J139,0)</f>
        <v>0</v>
      </c>
      <c r="BJ139" s="13" t="s">
        <v>8</v>
      </c>
      <c r="BK139" s="132">
        <f>ROUND(I139*H139,0)</f>
        <v>0</v>
      </c>
      <c r="BL139" s="13" t="s">
        <v>115</v>
      </c>
      <c r="BM139" s="131" t="s">
        <v>174</v>
      </c>
    </row>
    <row r="140" spans="2:65" s="1" customFormat="1" ht="33" customHeight="1">
      <c r="B140" s="120"/>
      <c r="C140" s="121" t="s">
        <v>175</v>
      </c>
      <c r="D140" s="121" t="s">
        <v>111</v>
      </c>
      <c r="E140" s="122" t="s">
        <v>176</v>
      </c>
      <c r="F140" s="123" t="s">
        <v>177</v>
      </c>
      <c r="G140" s="124" t="s">
        <v>114</v>
      </c>
      <c r="H140" s="125">
        <v>153</v>
      </c>
      <c r="I140" s="125">
        <v>0</v>
      </c>
      <c r="J140" s="125">
        <f>ROUND(I140*H140,0)</f>
        <v>0</v>
      </c>
      <c r="K140" s="126"/>
      <c r="L140" s="25"/>
      <c r="M140" s="127" t="s">
        <v>1</v>
      </c>
      <c r="N140" s="128" t="s">
        <v>38</v>
      </c>
      <c r="O140" s="129">
        <v>7.0999999999999994E-2</v>
      </c>
      <c r="P140" s="129">
        <f>O140*H140</f>
        <v>10.863</v>
      </c>
      <c r="Q140" s="129">
        <v>0</v>
      </c>
      <c r="R140" s="129">
        <f>Q140*H140</f>
        <v>0</v>
      </c>
      <c r="S140" s="129">
        <v>0</v>
      </c>
      <c r="T140" s="130">
        <f>S140*H140</f>
        <v>0</v>
      </c>
      <c r="AR140" s="131" t="s">
        <v>115</v>
      </c>
      <c r="AT140" s="131" t="s">
        <v>111</v>
      </c>
      <c r="AU140" s="131" t="s">
        <v>79</v>
      </c>
      <c r="AY140" s="13" t="s">
        <v>109</v>
      </c>
      <c r="BE140" s="132">
        <f>IF(N140="základní",J140,0)</f>
        <v>0</v>
      </c>
      <c r="BF140" s="132">
        <f>IF(N140="snížená",J140,0)</f>
        <v>0</v>
      </c>
      <c r="BG140" s="132">
        <f>IF(N140="zákl. přenesená",J140,0)</f>
        <v>0</v>
      </c>
      <c r="BH140" s="132">
        <f>IF(N140="sníž. přenesená",J140,0)</f>
        <v>0</v>
      </c>
      <c r="BI140" s="132">
        <f>IF(N140="nulová",J140,0)</f>
        <v>0</v>
      </c>
      <c r="BJ140" s="13" t="s">
        <v>8</v>
      </c>
      <c r="BK140" s="132">
        <f>ROUND(I140*H140,0)</f>
        <v>0</v>
      </c>
      <c r="BL140" s="13" t="s">
        <v>115</v>
      </c>
      <c r="BM140" s="131" t="s">
        <v>178</v>
      </c>
    </row>
    <row r="141" spans="2:65" s="11" customFormat="1" ht="22.9" customHeight="1">
      <c r="B141" s="109"/>
      <c r="D141" s="110" t="s">
        <v>72</v>
      </c>
      <c r="E141" s="118" t="s">
        <v>141</v>
      </c>
      <c r="F141" s="118" t="s">
        <v>179</v>
      </c>
      <c r="J141" s="119">
        <f>BK141</f>
        <v>0</v>
      </c>
      <c r="L141" s="109"/>
      <c r="M141" s="113"/>
      <c r="P141" s="114">
        <f>SUM(P142:P157)</f>
        <v>45.452000000000005</v>
      </c>
      <c r="R141" s="114">
        <f>SUM(R142:R157)</f>
        <v>1.482694797</v>
      </c>
      <c r="T141" s="115">
        <f>SUM(T142:T157)</f>
        <v>0</v>
      </c>
      <c r="AR141" s="110" t="s">
        <v>8</v>
      </c>
      <c r="AT141" s="116" t="s">
        <v>72</v>
      </c>
      <c r="AU141" s="116" t="s">
        <v>8</v>
      </c>
      <c r="AY141" s="110" t="s">
        <v>109</v>
      </c>
      <c r="BK141" s="117">
        <f>SUM(BK142:BK157)</f>
        <v>0</v>
      </c>
    </row>
    <row r="142" spans="2:65" s="1" customFormat="1" ht="33" customHeight="1">
      <c r="B142" s="120"/>
      <c r="C142" s="121" t="s">
        <v>180</v>
      </c>
      <c r="D142" s="121" t="s">
        <v>111</v>
      </c>
      <c r="E142" s="122" t="s">
        <v>181</v>
      </c>
      <c r="F142" s="123" t="s">
        <v>182</v>
      </c>
      <c r="G142" s="124" t="s">
        <v>183</v>
      </c>
      <c r="H142" s="125">
        <v>48.5</v>
      </c>
      <c r="I142" s="125">
        <v>0</v>
      </c>
      <c r="J142" s="125">
        <f t="shared" ref="J142:J157" si="10">ROUND(I142*H142,0)</f>
        <v>0</v>
      </c>
      <c r="K142" s="126"/>
      <c r="L142" s="25"/>
      <c r="M142" s="127" t="s">
        <v>1</v>
      </c>
      <c r="N142" s="128" t="s">
        <v>38</v>
      </c>
      <c r="O142" s="129">
        <v>0.184</v>
      </c>
      <c r="P142" s="129">
        <f t="shared" ref="P142:P157" si="11">O142*H142</f>
        <v>8.9239999999999995</v>
      </c>
      <c r="Q142" s="129">
        <v>0</v>
      </c>
      <c r="R142" s="129">
        <f t="shared" ref="R142:R157" si="12">Q142*H142</f>
        <v>0</v>
      </c>
      <c r="S142" s="129">
        <v>0</v>
      </c>
      <c r="T142" s="130">
        <f t="shared" ref="T142:T157" si="13">S142*H142</f>
        <v>0</v>
      </c>
      <c r="AR142" s="131" t="s">
        <v>115</v>
      </c>
      <c r="AT142" s="131" t="s">
        <v>111</v>
      </c>
      <c r="AU142" s="131" t="s">
        <v>79</v>
      </c>
      <c r="AY142" s="13" t="s">
        <v>109</v>
      </c>
      <c r="BE142" s="132">
        <f t="shared" ref="BE142:BE157" si="14">IF(N142="základní",J142,0)</f>
        <v>0</v>
      </c>
      <c r="BF142" s="132">
        <f t="shared" ref="BF142:BF157" si="15">IF(N142="snížená",J142,0)</f>
        <v>0</v>
      </c>
      <c r="BG142" s="132">
        <f t="shared" ref="BG142:BG157" si="16">IF(N142="zákl. přenesená",J142,0)</f>
        <v>0</v>
      </c>
      <c r="BH142" s="132">
        <f t="shared" ref="BH142:BH157" si="17">IF(N142="sníž. přenesená",J142,0)</f>
        <v>0</v>
      </c>
      <c r="BI142" s="132">
        <f t="shared" ref="BI142:BI157" si="18">IF(N142="nulová",J142,0)</f>
        <v>0</v>
      </c>
      <c r="BJ142" s="13" t="s">
        <v>8</v>
      </c>
      <c r="BK142" s="132">
        <f t="shared" ref="BK142:BK157" si="19">ROUND(I142*H142,0)</f>
        <v>0</v>
      </c>
      <c r="BL142" s="13" t="s">
        <v>115</v>
      </c>
      <c r="BM142" s="131" t="s">
        <v>184</v>
      </c>
    </row>
    <row r="143" spans="2:65" s="1" customFormat="1" ht="24.2" customHeight="1">
      <c r="B143" s="120"/>
      <c r="C143" s="133" t="s">
        <v>185</v>
      </c>
      <c r="D143" s="133" t="s">
        <v>146</v>
      </c>
      <c r="E143" s="134" t="s">
        <v>186</v>
      </c>
      <c r="F143" s="135" t="s">
        <v>187</v>
      </c>
      <c r="G143" s="136" t="s">
        <v>183</v>
      </c>
      <c r="H143" s="137">
        <v>48.5</v>
      </c>
      <c r="I143" s="137">
        <v>0</v>
      </c>
      <c r="J143" s="137">
        <f t="shared" si="10"/>
        <v>0</v>
      </c>
      <c r="K143" s="138"/>
      <c r="L143" s="139"/>
      <c r="M143" s="140" t="s">
        <v>1</v>
      </c>
      <c r="N143" s="141" t="s">
        <v>38</v>
      </c>
      <c r="O143" s="129">
        <v>0</v>
      </c>
      <c r="P143" s="129">
        <f t="shared" si="11"/>
        <v>0</v>
      </c>
      <c r="Q143" s="129">
        <v>4.2999999999999999E-4</v>
      </c>
      <c r="R143" s="129">
        <f t="shared" si="12"/>
        <v>2.0854999999999999E-2</v>
      </c>
      <c r="S143" s="129">
        <v>0</v>
      </c>
      <c r="T143" s="130">
        <f t="shared" si="13"/>
        <v>0</v>
      </c>
      <c r="AR143" s="131" t="s">
        <v>141</v>
      </c>
      <c r="AT143" s="131" t="s">
        <v>146</v>
      </c>
      <c r="AU143" s="131" t="s">
        <v>79</v>
      </c>
      <c r="AY143" s="13" t="s">
        <v>109</v>
      </c>
      <c r="BE143" s="132">
        <f t="shared" si="14"/>
        <v>0</v>
      </c>
      <c r="BF143" s="132">
        <f t="shared" si="15"/>
        <v>0</v>
      </c>
      <c r="BG143" s="132">
        <f t="shared" si="16"/>
        <v>0</v>
      </c>
      <c r="BH143" s="132">
        <f t="shared" si="17"/>
        <v>0</v>
      </c>
      <c r="BI143" s="132">
        <f t="shared" si="18"/>
        <v>0</v>
      </c>
      <c r="BJ143" s="13" t="s">
        <v>8</v>
      </c>
      <c r="BK143" s="132">
        <f t="shared" si="19"/>
        <v>0</v>
      </c>
      <c r="BL143" s="13" t="s">
        <v>115</v>
      </c>
      <c r="BM143" s="131" t="s">
        <v>188</v>
      </c>
    </row>
    <row r="144" spans="2:65" s="1" customFormat="1" ht="24.2" customHeight="1">
      <c r="B144" s="120"/>
      <c r="C144" s="121" t="s">
        <v>7</v>
      </c>
      <c r="D144" s="121" t="s">
        <v>111</v>
      </c>
      <c r="E144" s="122" t="s">
        <v>189</v>
      </c>
      <c r="F144" s="123" t="s">
        <v>190</v>
      </c>
      <c r="G144" s="124" t="s">
        <v>191</v>
      </c>
      <c r="H144" s="125">
        <v>2</v>
      </c>
      <c r="I144" s="125">
        <v>0</v>
      </c>
      <c r="J144" s="125">
        <f t="shared" si="10"/>
        <v>0</v>
      </c>
      <c r="K144" s="126"/>
      <c r="L144" s="25"/>
      <c r="M144" s="127" t="s">
        <v>1</v>
      </c>
      <c r="N144" s="128" t="s">
        <v>38</v>
      </c>
      <c r="O144" s="129">
        <v>0.497</v>
      </c>
      <c r="P144" s="129">
        <f t="shared" si="11"/>
        <v>0.99399999999999999</v>
      </c>
      <c r="Q144" s="129">
        <v>0</v>
      </c>
      <c r="R144" s="129">
        <f t="shared" si="12"/>
        <v>0</v>
      </c>
      <c r="S144" s="129">
        <v>0</v>
      </c>
      <c r="T144" s="130">
        <f t="shared" si="13"/>
        <v>0</v>
      </c>
      <c r="AR144" s="131" t="s">
        <v>115</v>
      </c>
      <c r="AT144" s="131" t="s">
        <v>111</v>
      </c>
      <c r="AU144" s="131" t="s">
        <v>79</v>
      </c>
      <c r="AY144" s="13" t="s">
        <v>109</v>
      </c>
      <c r="BE144" s="132">
        <f t="shared" si="14"/>
        <v>0</v>
      </c>
      <c r="BF144" s="132">
        <f t="shared" si="15"/>
        <v>0</v>
      </c>
      <c r="BG144" s="132">
        <f t="shared" si="16"/>
        <v>0</v>
      </c>
      <c r="BH144" s="132">
        <f t="shared" si="17"/>
        <v>0</v>
      </c>
      <c r="BI144" s="132">
        <f t="shared" si="18"/>
        <v>0</v>
      </c>
      <c r="BJ144" s="13" t="s">
        <v>8</v>
      </c>
      <c r="BK144" s="132">
        <f t="shared" si="19"/>
        <v>0</v>
      </c>
      <c r="BL144" s="13" t="s">
        <v>115</v>
      </c>
      <c r="BM144" s="131" t="s">
        <v>192</v>
      </c>
    </row>
    <row r="145" spans="2:65" s="1" customFormat="1" ht="16.5" customHeight="1">
      <c r="B145" s="120"/>
      <c r="C145" s="133" t="s">
        <v>193</v>
      </c>
      <c r="D145" s="133" t="s">
        <v>146</v>
      </c>
      <c r="E145" s="134" t="s">
        <v>194</v>
      </c>
      <c r="F145" s="135" t="s">
        <v>195</v>
      </c>
      <c r="G145" s="136" t="s">
        <v>191</v>
      </c>
      <c r="H145" s="137">
        <v>2</v>
      </c>
      <c r="I145" s="137">
        <v>0</v>
      </c>
      <c r="J145" s="137">
        <f t="shared" si="10"/>
        <v>0</v>
      </c>
      <c r="K145" s="138"/>
      <c r="L145" s="139"/>
      <c r="M145" s="140" t="s">
        <v>1</v>
      </c>
      <c r="N145" s="141" t="s">
        <v>38</v>
      </c>
      <c r="O145" s="129">
        <v>0</v>
      </c>
      <c r="P145" s="129">
        <f t="shared" si="11"/>
        <v>0</v>
      </c>
      <c r="Q145" s="129">
        <v>1E-4</v>
      </c>
      <c r="R145" s="129">
        <f t="shared" si="12"/>
        <v>2.0000000000000001E-4</v>
      </c>
      <c r="S145" s="129">
        <v>0</v>
      </c>
      <c r="T145" s="130">
        <f t="shared" si="13"/>
        <v>0</v>
      </c>
      <c r="AR145" s="131" t="s">
        <v>141</v>
      </c>
      <c r="AT145" s="131" t="s">
        <v>146</v>
      </c>
      <c r="AU145" s="131" t="s">
        <v>79</v>
      </c>
      <c r="AY145" s="13" t="s">
        <v>109</v>
      </c>
      <c r="BE145" s="132">
        <f t="shared" si="14"/>
        <v>0</v>
      </c>
      <c r="BF145" s="132">
        <f t="shared" si="15"/>
        <v>0</v>
      </c>
      <c r="BG145" s="132">
        <f t="shared" si="16"/>
        <v>0</v>
      </c>
      <c r="BH145" s="132">
        <f t="shared" si="17"/>
        <v>0</v>
      </c>
      <c r="BI145" s="132">
        <f t="shared" si="18"/>
        <v>0</v>
      </c>
      <c r="BJ145" s="13" t="s">
        <v>8</v>
      </c>
      <c r="BK145" s="132">
        <f t="shared" si="19"/>
        <v>0</v>
      </c>
      <c r="BL145" s="13" t="s">
        <v>115</v>
      </c>
      <c r="BM145" s="131" t="s">
        <v>196</v>
      </c>
    </row>
    <row r="146" spans="2:65" s="1" customFormat="1" ht="24.2" customHeight="1">
      <c r="B146" s="120"/>
      <c r="C146" s="121" t="s">
        <v>197</v>
      </c>
      <c r="D146" s="121" t="s">
        <v>111</v>
      </c>
      <c r="E146" s="122" t="s">
        <v>198</v>
      </c>
      <c r="F146" s="123" t="s">
        <v>199</v>
      </c>
      <c r="G146" s="124" t="s">
        <v>191</v>
      </c>
      <c r="H146" s="125">
        <v>6</v>
      </c>
      <c r="I146" s="125">
        <v>0</v>
      </c>
      <c r="J146" s="125">
        <f t="shared" si="10"/>
        <v>0</v>
      </c>
      <c r="K146" s="126"/>
      <c r="L146" s="25"/>
      <c r="M146" s="127" t="s">
        <v>1</v>
      </c>
      <c r="N146" s="128" t="s">
        <v>38</v>
      </c>
      <c r="O146" s="129">
        <v>0.625</v>
      </c>
      <c r="P146" s="129">
        <f t="shared" si="11"/>
        <v>3.75</v>
      </c>
      <c r="Q146" s="129">
        <v>0</v>
      </c>
      <c r="R146" s="129">
        <f t="shared" si="12"/>
        <v>0</v>
      </c>
      <c r="S146" s="129">
        <v>0</v>
      </c>
      <c r="T146" s="130">
        <f t="shared" si="13"/>
        <v>0</v>
      </c>
      <c r="AR146" s="131" t="s">
        <v>115</v>
      </c>
      <c r="AT146" s="131" t="s">
        <v>111</v>
      </c>
      <c r="AU146" s="131" t="s">
        <v>79</v>
      </c>
      <c r="AY146" s="13" t="s">
        <v>109</v>
      </c>
      <c r="BE146" s="132">
        <f t="shared" si="14"/>
        <v>0</v>
      </c>
      <c r="BF146" s="132">
        <f t="shared" si="15"/>
        <v>0</v>
      </c>
      <c r="BG146" s="132">
        <f t="shared" si="16"/>
        <v>0</v>
      </c>
      <c r="BH146" s="132">
        <f t="shared" si="17"/>
        <v>0</v>
      </c>
      <c r="BI146" s="132">
        <f t="shared" si="18"/>
        <v>0</v>
      </c>
      <c r="BJ146" s="13" t="s">
        <v>8</v>
      </c>
      <c r="BK146" s="132">
        <f t="shared" si="19"/>
        <v>0</v>
      </c>
      <c r="BL146" s="13" t="s">
        <v>115</v>
      </c>
      <c r="BM146" s="131" t="s">
        <v>200</v>
      </c>
    </row>
    <row r="147" spans="2:65" s="1" customFormat="1" ht="16.5" customHeight="1">
      <c r="B147" s="120"/>
      <c r="C147" s="133" t="s">
        <v>201</v>
      </c>
      <c r="D147" s="133" t="s">
        <v>146</v>
      </c>
      <c r="E147" s="134" t="s">
        <v>202</v>
      </c>
      <c r="F147" s="135" t="s">
        <v>203</v>
      </c>
      <c r="G147" s="136" t="s">
        <v>191</v>
      </c>
      <c r="H147" s="137">
        <v>6</v>
      </c>
      <c r="I147" s="137">
        <v>0</v>
      </c>
      <c r="J147" s="137">
        <f t="shared" si="10"/>
        <v>0</v>
      </c>
      <c r="K147" s="138"/>
      <c r="L147" s="139"/>
      <c r="M147" s="140" t="s">
        <v>1</v>
      </c>
      <c r="N147" s="141" t="s">
        <v>38</v>
      </c>
      <c r="O147" s="129">
        <v>0</v>
      </c>
      <c r="P147" s="129">
        <f t="shared" si="11"/>
        <v>0</v>
      </c>
      <c r="Q147" s="129">
        <v>3.8999999999999999E-4</v>
      </c>
      <c r="R147" s="129">
        <f t="shared" si="12"/>
        <v>2.3400000000000001E-3</v>
      </c>
      <c r="S147" s="129">
        <v>0</v>
      </c>
      <c r="T147" s="130">
        <f t="shared" si="13"/>
        <v>0</v>
      </c>
      <c r="AR147" s="131" t="s">
        <v>141</v>
      </c>
      <c r="AT147" s="131" t="s">
        <v>146</v>
      </c>
      <c r="AU147" s="131" t="s">
        <v>79</v>
      </c>
      <c r="AY147" s="13" t="s">
        <v>109</v>
      </c>
      <c r="BE147" s="132">
        <f t="shared" si="14"/>
        <v>0</v>
      </c>
      <c r="BF147" s="132">
        <f t="shared" si="15"/>
        <v>0</v>
      </c>
      <c r="BG147" s="132">
        <f t="shared" si="16"/>
        <v>0</v>
      </c>
      <c r="BH147" s="132">
        <f t="shared" si="17"/>
        <v>0</v>
      </c>
      <c r="BI147" s="132">
        <f t="shared" si="18"/>
        <v>0</v>
      </c>
      <c r="BJ147" s="13" t="s">
        <v>8</v>
      </c>
      <c r="BK147" s="132">
        <f t="shared" si="19"/>
        <v>0</v>
      </c>
      <c r="BL147" s="13" t="s">
        <v>115</v>
      </c>
      <c r="BM147" s="131" t="s">
        <v>204</v>
      </c>
    </row>
    <row r="148" spans="2:65" s="1" customFormat="1" ht="24.2" customHeight="1">
      <c r="B148" s="120"/>
      <c r="C148" s="121" t="s">
        <v>205</v>
      </c>
      <c r="D148" s="121" t="s">
        <v>111</v>
      </c>
      <c r="E148" s="122" t="s">
        <v>206</v>
      </c>
      <c r="F148" s="123" t="s">
        <v>207</v>
      </c>
      <c r="G148" s="124" t="s">
        <v>183</v>
      </c>
      <c r="H148" s="125">
        <v>48.5</v>
      </c>
      <c r="I148" s="125">
        <v>0</v>
      </c>
      <c r="J148" s="125">
        <f t="shared" si="10"/>
        <v>0</v>
      </c>
      <c r="K148" s="126"/>
      <c r="L148" s="25"/>
      <c r="M148" s="127" t="s">
        <v>1</v>
      </c>
      <c r="N148" s="128" t="s">
        <v>38</v>
      </c>
      <c r="O148" s="129">
        <v>6.2E-2</v>
      </c>
      <c r="P148" s="129">
        <f t="shared" si="11"/>
        <v>3.0070000000000001</v>
      </c>
      <c r="Q148" s="129">
        <v>1.6999999999999999E-7</v>
      </c>
      <c r="R148" s="129">
        <f t="shared" si="12"/>
        <v>8.2449999999999998E-6</v>
      </c>
      <c r="S148" s="129">
        <v>0</v>
      </c>
      <c r="T148" s="130">
        <f t="shared" si="13"/>
        <v>0</v>
      </c>
      <c r="AR148" s="131" t="s">
        <v>115</v>
      </c>
      <c r="AT148" s="131" t="s">
        <v>111</v>
      </c>
      <c r="AU148" s="131" t="s">
        <v>79</v>
      </c>
      <c r="AY148" s="13" t="s">
        <v>109</v>
      </c>
      <c r="BE148" s="132">
        <f t="shared" si="14"/>
        <v>0</v>
      </c>
      <c r="BF148" s="132">
        <f t="shared" si="15"/>
        <v>0</v>
      </c>
      <c r="BG148" s="132">
        <f t="shared" si="16"/>
        <v>0</v>
      </c>
      <c r="BH148" s="132">
        <f t="shared" si="17"/>
        <v>0</v>
      </c>
      <c r="BI148" s="132">
        <f t="shared" si="18"/>
        <v>0</v>
      </c>
      <c r="BJ148" s="13" t="s">
        <v>8</v>
      </c>
      <c r="BK148" s="132">
        <f t="shared" si="19"/>
        <v>0</v>
      </c>
      <c r="BL148" s="13" t="s">
        <v>115</v>
      </c>
      <c r="BM148" s="131" t="s">
        <v>208</v>
      </c>
    </row>
    <row r="149" spans="2:65" s="1" customFormat="1" ht="16.5" customHeight="1">
      <c r="B149" s="120"/>
      <c r="C149" s="121" t="s">
        <v>209</v>
      </c>
      <c r="D149" s="121" t="s">
        <v>111</v>
      </c>
      <c r="E149" s="122" t="s">
        <v>210</v>
      </c>
      <c r="F149" s="123" t="s">
        <v>211</v>
      </c>
      <c r="G149" s="124" t="s">
        <v>183</v>
      </c>
      <c r="H149" s="125">
        <v>48.5</v>
      </c>
      <c r="I149" s="125">
        <v>0</v>
      </c>
      <c r="J149" s="125">
        <f t="shared" si="10"/>
        <v>0</v>
      </c>
      <c r="K149" s="126"/>
      <c r="L149" s="25"/>
      <c r="M149" s="127" t="s">
        <v>1</v>
      </c>
      <c r="N149" s="128" t="s">
        <v>38</v>
      </c>
      <c r="O149" s="129">
        <v>4.3999999999999997E-2</v>
      </c>
      <c r="P149" s="129">
        <f t="shared" si="11"/>
        <v>2.1339999999999999</v>
      </c>
      <c r="Q149" s="129">
        <v>0</v>
      </c>
      <c r="R149" s="129">
        <f t="shared" si="12"/>
        <v>0</v>
      </c>
      <c r="S149" s="129">
        <v>0</v>
      </c>
      <c r="T149" s="130">
        <f t="shared" si="13"/>
        <v>0</v>
      </c>
      <c r="AR149" s="131" t="s">
        <v>115</v>
      </c>
      <c r="AT149" s="131" t="s">
        <v>111</v>
      </c>
      <c r="AU149" s="131" t="s">
        <v>79</v>
      </c>
      <c r="AY149" s="13" t="s">
        <v>109</v>
      </c>
      <c r="BE149" s="132">
        <f t="shared" si="14"/>
        <v>0</v>
      </c>
      <c r="BF149" s="132">
        <f t="shared" si="15"/>
        <v>0</v>
      </c>
      <c r="BG149" s="132">
        <f t="shared" si="16"/>
        <v>0</v>
      </c>
      <c r="BH149" s="132">
        <f t="shared" si="17"/>
        <v>0</v>
      </c>
      <c r="BI149" s="132">
        <f t="shared" si="18"/>
        <v>0</v>
      </c>
      <c r="BJ149" s="13" t="s">
        <v>8</v>
      </c>
      <c r="BK149" s="132">
        <f t="shared" si="19"/>
        <v>0</v>
      </c>
      <c r="BL149" s="13" t="s">
        <v>115</v>
      </c>
      <c r="BM149" s="131" t="s">
        <v>212</v>
      </c>
    </row>
    <row r="150" spans="2:65" s="1" customFormat="1" ht="24.2" customHeight="1">
      <c r="B150" s="120"/>
      <c r="C150" s="121" t="s">
        <v>213</v>
      </c>
      <c r="D150" s="121" t="s">
        <v>111</v>
      </c>
      <c r="E150" s="122" t="s">
        <v>214</v>
      </c>
      <c r="F150" s="123" t="s">
        <v>215</v>
      </c>
      <c r="G150" s="124" t="s">
        <v>191</v>
      </c>
      <c r="H150" s="125">
        <v>2</v>
      </c>
      <c r="I150" s="125">
        <v>0</v>
      </c>
      <c r="J150" s="125">
        <f t="shared" si="10"/>
        <v>0</v>
      </c>
      <c r="K150" s="126"/>
      <c r="L150" s="25"/>
      <c r="M150" s="127" t="s">
        <v>1</v>
      </c>
      <c r="N150" s="128" t="s">
        <v>38</v>
      </c>
      <c r="O150" s="129">
        <v>10.3</v>
      </c>
      <c r="P150" s="129">
        <f t="shared" si="11"/>
        <v>20.6</v>
      </c>
      <c r="Q150" s="129">
        <v>0.45937290600000003</v>
      </c>
      <c r="R150" s="129">
        <f t="shared" si="12"/>
        <v>0.91874581200000005</v>
      </c>
      <c r="S150" s="129">
        <v>0</v>
      </c>
      <c r="T150" s="130">
        <f t="shared" si="13"/>
        <v>0</v>
      </c>
      <c r="AR150" s="131" t="s">
        <v>115</v>
      </c>
      <c r="AT150" s="131" t="s">
        <v>111</v>
      </c>
      <c r="AU150" s="131" t="s">
        <v>79</v>
      </c>
      <c r="AY150" s="13" t="s">
        <v>109</v>
      </c>
      <c r="BE150" s="132">
        <f t="shared" si="14"/>
        <v>0</v>
      </c>
      <c r="BF150" s="132">
        <f t="shared" si="15"/>
        <v>0</v>
      </c>
      <c r="BG150" s="132">
        <f t="shared" si="16"/>
        <v>0</v>
      </c>
      <c r="BH150" s="132">
        <f t="shared" si="17"/>
        <v>0</v>
      </c>
      <c r="BI150" s="132">
        <f t="shared" si="18"/>
        <v>0</v>
      </c>
      <c r="BJ150" s="13" t="s">
        <v>8</v>
      </c>
      <c r="BK150" s="132">
        <f t="shared" si="19"/>
        <v>0</v>
      </c>
      <c r="BL150" s="13" t="s">
        <v>115</v>
      </c>
      <c r="BM150" s="131" t="s">
        <v>216</v>
      </c>
    </row>
    <row r="151" spans="2:65" s="1" customFormat="1" ht="33" customHeight="1">
      <c r="B151" s="120"/>
      <c r="C151" s="121" t="s">
        <v>217</v>
      </c>
      <c r="D151" s="121" t="s">
        <v>111</v>
      </c>
      <c r="E151" s="122" t="s">
        <v>218</v>
      </c>
      <c r="F151" s="123" t="s">
        <v>273</v>
      </c>
      <c r="G151" s="124" t="s">
        <v>191</v>
      </c>
      <c r="H151" s="125">
        <v>1</v>
      </c>
      <c r="I151" s="125">
        <v>0</v>
      </c>
      <c r="J151" s="125">
        <f t="shared" si="10"/>
        <v>0</v>
      </c>
      <c r="K151" s="126"/>
      <c r="L151" s="25"/>
      <c r="M151" s="127" t="s">
        <v>1</v>
      </c>
      <c r="N151" s="128" t="s">
        <v>38</v>
      </c>
      <c r="O151" s="129">
        <v>1.5</v>
      </c>
      <c r="P151" s="129">
        <f t="shared" si="11"/>
        <v>1.5</v>
      </c>
      <c r="Q151" s="129">
        <v>0.43786000000000003</v>
      </c>
      <c r="R151" s="129">
        <f t="shared" si="12"/>
        <v>0.43786000000000003</v>
      </c>
      <c r="S151" s="129">
        <v>0</v>
      </c>
      <c r="T151" s="130">
        <f t="shared" si="13"/>
        <v>0</v>
      </c>
      <c r="AR151" s="131" t="s">
        <v>115</v>
      </c>
      <c r="AT151" s="131" t="s">
        <v>111</v>
      </c>
      <c r="AU151" s="131" t="s">
        <v>79</v>
      </c>
      <c r="AY151" s="13" t="s">
        <v>109</v>
      </c>
      <c r="BE151" s="132">
        <f t="shared" si="14"/>
        <v>0</v>
      </c>
      <c r="BF151" s="132">
        <f t="shared" si="15"/>
        <v>0</v>
      </c>
      <c r="BG151" s="132">
        <f t="shared" si="16"/>
        <v>0</v>
      </c>
      <c r="BH151" s="132">
        <f t="shared" si="17"/>
        <v>0</v>
      </c>
      <c r="BI151" s="132">
        <f t="shared" si="18"/>
        <v>0</v>
      </c>
      <c r="BJ151" s="13" t="s">
        <v>8</v>
      </c>
      <c r="BK151" s="132">
        <f t="shared" si="19"/>
        <v>0</v>
      </c>
      <c r="BL151" s="13" t="s">
        <v>115</v>
      </c>
      <c r="BM151" s="131" t="s">
        <v>219</v>
      </c>
    </row>
    <row r="152" spans="2:65" s="1" customFormat="1" ht="43.5" customHeight="1">
      <c r="B152" s="120"/>
      <c r="C152" s="133" t="s">
        <v>220</v>
      </c>
      <c r="D152" s="133" t="s">
        <v>146</v>
      </c>
      <c r="E152" s="134" t="s">
        <v>221</v>
      </c>
      <c r="F152" s="135" t="s">
        <v>274</v>
      </c>
      <c r="G152" s="136" t="s">
        <v>191</v>
      </c>
      <c r="H152" s="137">
        <v>1</v>
      </c>
      <c r="I152" s="137">
        <v>0</v>
      </c>
      <c r="J152" s="137">
        <f t="shared" si="10"/>
        <v>0</v>
      </c>
      <c r="K152" s="138"/>
      <c r="L152" s="139"/>
      <c r="M152" s="140" t="s">
        <v>1</v>
      </c>
      <c r="N152" s="141" t="s">
        <v>38</v>
      </c>
      <c r="O152" s="129">
        <v>0</v>
      </c>
      <c r="P152" s="129">
        <f t="shared" si="11"/>
        <v>0</v>
      </c>
      <c r="Q152" s="129">
        <v>8.6999999999999994E-2</v>
      </c>
      <c r="R152" s="129">
        <f t="shared" si="12"/>
        <v>8.6999999999999994E-2</v>
      </c>
      <c r="S152" s="129">
        <v>0</v>
      </c>
      <c r="T152" s="130">
        <f t="shared" si="13"/>
        <v>0</v>
      </c>
      <c r="AR152" s="131" t="s">
        <v>141</v>
      </c>
      <c r="AT152" s="131" t="s">
        <v>146</v>
      </c>
      <c r="AU152" s="131" t="s">
        <v>79</v>
      </c>
      <c r="AY152" s="13" t="s">
        <v>109</v>
      </c>
      <c r="BE152" s="132">
        <f t="shared" si="14"/>
        <v>0</v>
      </c>
      <c r="BF152" s="132">
        <f t="shared" si="15"/>
        <v>0</v>
      </c>
      <c r="BG152" s="132">
        <f t="shared" si="16"/>
        <v>0</v>
      </c>
      <c r="BH152" s="132">
        <f t="shared" si="17"/>
        <v>0</v>
      </c>
      <c r="BI152" s="132">
        <f t="shared" si="18"/>
        <v>0</v>
      </c>
      <c r="BJ152" s="13" t="s">
        <v>8</v>
      </c>
      <c r="BK152" s="132">
        <f t="shared" si="19"/>
        <v>0</v>
      </c>
      <c r="BL152" s="13" t="s">
        <v>115</v>
      </c>
      <c r="BM152" s="131" t="s">
        <v>222</v>
      </c>
    </row>
    <row r="153" spans="2:65" s="1" customFormat="1" ht="16.5" customHeight="1">
      <c r="B153" s="120"/>
      <c r="C153" s="121" t="s">
        <v>223</v>
      </c>
      <c r="D153" s="121" t="s">
        <v>111</v>
      </c>
      <c r="E153" s="122" t="s">
        <v>224</v>
      </c>
      <c r="F153" s="123" t="s">
        <v>225</v>
      </c>
      <c r="G153" s="124" t="s">
        <v>183</v>
      </c>
      <c r="H153" s="125">
        <v>59</v>
      </c>
      <c r="I153" s="125">
        <v>0</v>
      </c>
      <c r="J153" s="125">
        <f t="shared" si="10"/>
        <v>0</v>
      </c>
      <c r="K153" s="126"/>
      <c r="L153" s="25"/>
      <c r="M153" s="127" t="s">
        <v>1</v>
      </c>
      <c r="N153" s="128" t="s">
        <v>38</v>
      </c>
      <c r="O153" s="129">
        <v>5.3999999999999999E-2</v>
      </c>
      <c r="P153" s="129">
        <f t="shared" si="11"/>
        <v>3.1859999999999999</v>
      </c>
      <c r="Q153" s="129">
        <v>1.9236000000000001E-4</v>
      </c>
      <c r="R153" s="129">
        <f t="shared" si="12"/>
        <v>1.134924E-2</v>
      </c>
      <c r="S153" s="129">
        <v>0</v>
      </c>
      <c r="T153" s="130">
        <f t="shared" si="13"/>
        <v>0</v>
      </c>
      <c r="AR153" s="131" t="s">
        <v>115</v>
      </c>
      <c r="AT153" s="131" t="s">
        <v>111</v>
      </c>
      <c r="AU153" s="131" t="s">
        <v>79</v>
      </c>
      <c r="AY153" s="13" t="s">
        <v>109</v>
      </c>
      <c r="BE153" s="132">
        <f t="shared" si="14"/>
        <v>0</v>
      </c>
      <c r="BF153" s="132">
        <f t="shared" si="15"/>
        <v>0</v>
      </c>
      <c r="BG153" s="132">
        <f t="shared" si="16"/>
        <v>0</v>
      </c>
      <c r="BH153" s="132">
        <f t="shared" si="17"/>
        <v>0</v>
      </c>
      <c r="BI153" s="132">
        <f t="shared" si="18"/>
        <v>0</v>
      </c>
      <c r="BJ153" s="13" t="s">
        <v>8</v>
      </c>
      <c r="BK153" s="132">
        <f t="shared" si="19"/>
        <v>0</v>
      </c>
      <c r="BL153" s="13" t="s">
        <v>115</v>
      </c>
      <c r="BM153" s="131" t="s">
        <v>226</v>
      </c>
    </row>
    <row r="154" spans="2:65" s="1" customFormat="1" ht="24.2" customHeight="1">
      <c r="B154" s="120"/>
      <c r="C154" s="121" t="s">
        <v>227</v>
      </c>
      <c r="D154" s="121" t="s">
        <v>111</v>
      </c>
      <c r="E154" s="122" t="s">
        <v>228</v>
      </c>
      <c r="F154" s="123" t="s">
        <v>229</v>
      </c>
      <c r="G154" s="124" t="s">
        <v>183</v>
      </c>
      <c r="H154" s="125">
        <v>59</v>
      </c>
      <c r="I154" s="125">
        <v>0</v>
      </c>
      <c r="J154" s="125">
        <f t="shared" si="10"/>
        <v>0</v>
      </c>
      <c r="K154" s="126"/>
      <c r="L154" s="25"/>
      <c r="M154" s="127" t="s">
        <v>1</v>
      </c>
      <c r="N154" s="128" t="s">
        <v>38</v>
      </c>
      <c r="O154" s="129">
        <v>2.3E-2</v>
      </c>
      <c r="P154" s="129">
        <f t="shared" si="11"/>
        <v>1.357</v>
      </c>
      <c r="Q154" s="129">
        <v>7.3499999999999998E-5</v>
      </c>
      <c r="R154" s="129">
        <f t="shared" si="12"/>
        <v>4.3365000000000001E-3</v>
      </c>
      <c r="S154" s="129">
        <v>0</v>
      </c>
      <c r="T154" s="130">
        <f t="shared" si="13"/>
        <v>0</v>
      </c>
      <c r="AR154" s="131" t="s">
        <v>115</v>
      </c>
      <c r="AT154" s="131" t="s">
        <v>111</v>
      </c>
      <c r="AU154" s="131" t="s">
        <v>79</v>
      </c>
      <c r="AY154" s="13" t="s">
        <v>109</v>
      </c>
      <c r="BE154" s="132">
        <f t="shared" si="14"/>
        <v>0</v>
      </c>
      <c r="BF154" s="132">
        <f t="shared" si="15"/>
        <v>0</v>
      </c>
      <c r="BG154" s="132">
        <f t="shared" si="16"/>
        <v>0</v>
      </c>
      <c r="BH154" s="132">
        <f t="shared" si="17"/>
        <v>0</v>
      </c>
      <c r="BI154" s="132">
        <f t="shared" si="18"/>
        <v>0</v>
      </c>
      <c r="BJ154" s="13" t="s">
        <v>8</v>
      </c>
      <c r="BK154" s="132">
        <f t="shared" si="19"/>
        <v>0</v>
      </c>
      <c r="BL154" s="13" t="s">
        <v>115</v>
      </c>
      <c r="BM154" s="131" t="s">
        <v>230</v>
      </c>
    </row>
    <row r="155" spans="2:65" s="1" customFormat="1" ht="16.5" customHeight="1">
      <c r="B155" s="120"/>
      <c r="C155" s="121" t="s">
        <v>231</v>
      </c>
      <c r="D155" s="121" t="s">
        <v>111</v>
      </c>
      <c r="E155" s="122" t="s">
        <v>234</v>
      </c>
      <c r="F155" s="123" t="s">
        <v>235</v>
      </c>
      <c r="G155" s="124" t="s">
        <v>191</v>
      </c>
      <c r="H155" s="125">
        <v>1</v>
      </c>
      <c r="I155" s="125">
        <v>0</v>
      </c>
      <c r="J155" s="125">
        <f t="shared" si="10"/>
        <v>0</v>
      </c>
      <c r="K155" s="126"/>
      <c r="L155" s="25"/>
      <c r="M155" s="127" t="s">
        <v>1</v>
      </c>
      <c r="N155" s="128" t="s">
        <v>38</v>
      </c>
      <c r="O155" s="129">
        <v>0</v>
      </c>
      <c r="P155" s="129">
        <f t="shared" si="11"/>
        <v>0</v>
      </c>
      <c r="Q155" s="129">
        <v>0</v>
      </c>
      <c r="R155" s="129">
        <f t="shared" si="12"/>
        <v>0</v>
      </c>
      <c r="S155" s="129">
        <v>0</v>
      </c>
      <c r="T155" s="130">
        <f t="shared" si="13"/>
        <v>0</v>
      </c>
      <c r="AR155" s="131" t="s">
        <v>115</v>
      </c>
      <c r="AT155" s="131" t="s">
        <v>111</v>
      </c>
      <c r="AU155" s="131" t="s">
        <v>79</v>
      </c>
      <c r="AY155" s="13" t="s">
        <v>109</v>
      </c>
      <c r="BE155" s="132">
        <f t="shared" si="14"/>
        <v>0</v>
      </c>
      <c r="BF155" s="132">
        <f t="shared" si="15"/>
        <v>0</v>
      </c>
      <c r="BG155" s="132">
        <f t="shared" si="16"/>
        <v>0</v>
      </c>
      <c r="BH155" s="132">
        <f t="shared" si="17"/>
        <v>0</v>
      </c>
      <c r="BI155" s="132">
        <f t="shared" si="18"/>
        <v>0</v>
      </c>
      <c r="BJ155" s="13" t="s">
        <v>8</v>
      </c>
      <c r="BK155" s="132">
        <f t="shared" si="19"/>
        <v>0</v>
      </c>
      <c r="BL155" s="13" t="s">
        <v>115</v>
      </c>
      <c r="BM155" s="131" t="s">
        <v>236</v>
      </c>
    </row>
    <row r="156" spans="2:65" s="1" customFormat="1" ht="16.5" customHeight="1">
      <c r="B156" s="120"/>
      <c r="C156" s="121" t="s">
        <v>232</v>
      </c>
      <c r="D156" s="121" t="s">
        <v>111</v>
      </c>
      <c r="E156" s="122" t="s">
        <v>237</v>
      </c>
      <c r="F156" s="123" t="s">
        <v>238</v>
      </c>
      <c r="G156" s="124" t="s">
        <v>191</v>
      </c>
      <c r="H156" s="125">
        <v>1</v>
      </c>
      <c r="I156" s="125">
        <v>0</v>
      </c>
      <c r="J156" s="125">
        <f t="shared" si="10"/>
        <v>0</v>
      </c>
      <c r="K156" s="126"/>
      <c r="L156" s="25"/>
      <c r="M156" s="127" t="s">
        <v>1</v>
      </c>
      <c r="N156" s="128" t="s">
        <v>38</v>
      </c>
      <c r="O156" s="129">
        <v>0</v>
      </c>
      <c r="P156" s="129">
        <f t="shared" si="11"/>
        <v>0</v>
      </c>
      <c r="Q156" s="129">
        <v>0</v>
      </c>
      <c r="R156" s="129">
        <f t="shared" si="12"/>
        <v>0</v>
      </c>
      <c r="S156" s="129">
        <v>0</v>
      </c>
      <c r="T156" s="130">
        <f t="shared" si="13"/>
        <v>0</v>
      </c>
      <c r="AR156" s="131" t="s">
        <v>115</v>
      </c>
      <c r="AT156" s="131" t="s">
        <v>111</v>
      </c>
      <c r="AU156" s="131" t="s">
        <v>79</v>
      </c>
      <c r="AY156" s="13" t="s">
        <v>109</v>
      </c>
      <c r="BE156" s="132">
        <f t="shared" si="14"/>
        <v>0</v>
      </c>
      <c r="BF156" s="132">
        <f t="shared" si="15"/>
        <v>0</v>
      </c>
      <c r="BG156" s="132">
        <f t="shared" si="16"/>
        <v>0</v>
      </c>
      <c r="BH156" s="132">
        <f t="shared" si="17"/>
        <v>0</v>
      </c>
      <c r="BI156" s="132">
        <f t="shared" si="18"/>
        <v>0</v>
      </c>
      <c r="BJ156" s="13" t="s">
        <v>8</v>
      </c>
      <c r="BK156" s="132">
        <f t="shared" si="19"/>
        <v>0</v>
      </c>
      <c r="BL156" s="13" t="s">
        <v>115</v>
      </c>
      <c r="BM156" s="131" t="s">
        <v>239</v>
      </c>
    </row>
    <row r="157" spans="2:65" s="1" customFormat="1" ht="24.2" customHeight="1">
      <c r="B157" s="120"/>
      <c r="C157" s="121" t="s">
        <v>233</v>
      </c>
      <c r="D157" s="121" t="s">
        <v>111</v>
      </c>
      <c r="E157" s="122" t="s">
        <v>240</v>
      </c>
      <c r="F157" s="123" t="s">
        <v>241</v>
      </c>
      <c r="G157" s="124" t="s">
        <v>191</v>
      </c>
      <c r="H157" s="125">
        <v>1</v>
      </c>
      <c r="I157" s="125">
        <v>0</v>
      </c>
      <c r="J157" s="125">
        <f t="shared" si="10"/>
        <v>0</v>
      </c>
      <c r="K157" s="126"/>
      <c r="L157" s="25"/>
      <c r="M157" s="127" t="s">
        <v>1</v>
      </c>
      <c r="N157" s="128" t="s">
        <v>38</v>
      </c>
      <c r="O157" s="129">
        <v>0</v>
      </c>
      <c r="P157" s="129">
        <f t="shared" si="11"/>
        <v>0</v>
      </c>
      <c r="Q157" s="129">
        <v>0</v>
      </c>
      <c r="R157" s="129">
        <f t="shared" si="12"/>
        <v>0</v>
      </c>
      <c r="S157" s="129">
        <v>0</v>
      </c>
      <c r="T157" s="130">
        <f t="shared" si="13"/>
        <v>0</v>
      </c>
      <c r="AR157" s="131" t="s">
        <v>115</v>
      </c>
      <c r="AT157" s="131" t="s">
        <v>111</v>
      </c>
      <c r="AU157" s="131" t="s">
        <v>79</v>
      </c>
      <c r="AY157" s="13" t="s">
        <v>109</v>
      </c>
      <c r="BE157" s="132">
        <f t="shared" si="14"/>
        <v>0</v>
      </c>
      <c r="BF157" s="132">
        <f t="shared" si="15"/>
        <v>0</v>
      </c>
      <c r="BG157" s="132">
        <f t="shared" si="16"/>
        <v>0</v>
      </c>
      <c r="BH157" s="132">
        <f t="shared" si="17"/>
        <v>0</v>
      </c>
      <c r="BI157" s="132">
        <f t="shared" si="18"/>
        <v>0</v>
      </c>
      <c r="BJ157" s="13" t="s">
        <v>8</v>
      </c>
      <c r="BK157" s="132">
        <f t="shared" si="19"/>
        <v>0</v>
      </c>
      <c r="BL157" s="13" t="s">
        <v>115</v>
      </c>
      <c r="BM157" s="131" t="s">
        <v>242</v>
      </c>
    </row>
    <row r="158" spans="2:65" s="11" customFormat="1" ht="22.9" customHeight="1">
      <c r="B158" s="109"/>
      <c r="D158" s="110" t="s">
        <v>72</v>
      </c>
      <c r="E158" s="118" t="s">
        <v>145</v>
      </c>
      <c r="F158" s="118" t="s">
        <v>243</v>
      </c>
      <c r="J158" s="119">
        <f>BK158</f>
        <v>0</v>
      </c>
      <c r="L158" s="109"/>
      <c r="M158" s="113"/>
      <c r="P158" s="114">
        <f>P159</f>
        <v>15.68</v>
      </c>
      <c r="R158" s="114">
        <f>R159</f>
        <v>0</v>
      </c>
      <c r="T158" s="115">
        <f>T159</f>
        <v>0</v>
      </c>
      <c r="AR158" s="110" t="s">
        <v>8</v>
      </c>
      <c r="AT158" s="116" t="s">
        <v>72</v>
      </c>
      <c r="AU158" s="116" t="s">
        <v>8</v>
      </c>
      <c r="AY158" s="110" t="s">
        <v>109</v>
      </c>
      <c r="BK158" s="117">
        <f>BK159</f>
        <v>0</v>
      </c>
    </row>
    <row r="159" spans="2:65" s="1" customFormat="1" ht="24.2" customHeight="1">
      <c r="B159" s="120"/>
      <c r="C159" s="121">
        <v>37</v>
      </c>
      <c r="D159" s="121" t="s">
        <v>111</v>
      </c>
      <c r="E159" s="122" t="s">
        <v>244</v>
      </c>
      <c r="F159" s="123" t="s">
        <v>245</v>
      </c>
      <c r="G159" s="124" t="s">
        <v>183</v>
      </c>
      <c r="H159" s="125">
        <v>80</v>
      </c>
      <c r="I159" s="125">
        <v>0</v>
      </c>
      <c r="J159" s="125">
        <f>ROUND(I159*H159,0)</f>
        <v>0</v>
      </c>
      <c r="K159" s="126"/>
      <c r="L159" s="25"/>
      <c r="M159" s="127" t="s">
        <v>1</v>
      </c>
      <c r="N159" s="128" t="s">
        <v>38</v>
      </c>
      <c r="O159" s="129">
        <v>0.19600000000000001</v>
      </c>
      <c r="P159" s="129">
        <f>O159*H159</f>
        <v>15.68</v>
      </c>
      <c r="Q159" s="129">
        <v>0</v>
      </c>
      <c r="R159" s="129">
        <f>Q159*H159</f>
        <v>0</v>
      </c>
      <c r="S159" s="129">
        <v>0</v>
      </c>
      <c r="T159" s="130">
        <f>S159*H159</f>
        <v>0</v>
      </c>
      <c r="AR159" s="131" t="s">
        <v>115</v>
      </c>
      <c r="AT159" s="131" t="s">
        <v>111</v>
      </c>
      <c r="AU159" s="131" t="s">
        <v>79</v>
      </c>
      <c r="AY159" s="13" t="s">
        <v>109</v>
      </c>
      <c r="BE159" s="132">
        <f>IF(N159="základní",J159,0)</f>
        <v>0</v>
      </c>
      <c r="BF159" s="132">
        <f>IF(N159="snížená",J159,0)</f>
        <v>0</v>
      </c>
      <c r="BG159" s="132">
        <f>IF(N159="zákl. přenesená",J159,0)</f>
        <v>0</v>
      </c>
      <c r="BH159" s="132">
        <f>IF(N159="sníž. přenesená",J159,0)</f>
        <v>0</v>
      </c>
      <c r="BI159" s="132">
        <f>IF(N159="nulová",J159,0)</f>
        <v>0</v>
      </c>
      <c r="BJ159" s="13" t="s">
        <v>8</v>
      </c>
      <c r="BK159" s="132">
        <f>ROUND(I159*H159,0)</f>
        <v>0</v>
      </c>
      <c r="BL159" s="13" t="s">
        <v>115</v>
      </c>
      <c r="BM159" s="131" t="s">
        <v>246</v>
      </c>
    </row>
    <row r="160" spans="2:65" s="11" customFormat="1" ht="22.9" customHeight="1">
      <c r="B160" s="109"/>
      <c r="C160" s="121"/>
      <c r="D160" s="110" t="s">
        <v>72</v>
      </c>
      <c r="E160" s="118" t="s">
        <v>247</v>
      </c>
      <c r="F160" s="118" t="s">
        <v>248</v>
      </c>
      <c r="J160" s="119">
        <f>BK160</f>
        <v>0</v>
      </c>
      <c r="L160" s="109"/>
      <c r="M160" s="113"/>
      <c r="P160" s="114">
        <f>SUM(P161:P165)</f>
        <v>4.2227999999999994</v>
      </c>
      <c r="R160" s="114">
        <f>SUM(R161:R165)</f>
        <v>0</v>
      </c>
      <c r="T160" s="115">
        <f>SUM(T161:T165)</f>
        <v>0</v>
      </c>
      <c r="AR160" s="110" t="s">
        <v>8</v>
      </c>
      <c r="AT160" s="116" t="s">
        <v>72</v>
      </c>
      <c r="AU160" s="116" t="s">
        <v>8</v>
      </c>
      <c r="AY160" s="110" t="s">
        <v>109</v>
      </c>
      <c r="BK160" s="117">
        <f>SUM(BK161:BK165)</f>
        <v>0</v>
      </c>
    </row>
    <row r="161" spans="2:65" s="1" customFormat="1" ht="21.75" customHeight="1">
      <c r="B161" s="120"/>
      <c r="C161" s="121">
        <v>38</v>
      </c>
      <c r="D161" s="121" t="s">
        <v>111</v>
      </c>
      <c r="E161" s="122" t="s">
        <v>249</v>
      </c>
      <c r="F161" s="123" t="s">
        <v>250</v>
      </c>
      <c r="G161" s="124" t="s">
        <v>139</v>
      </c>
      <c r="H161" s="125">
        <v>20.399999999999999</v>
      </c>
      <c r="I161" s="125">
        <v>0</v>
      </c>
      <c r="J161" s="125">
        <f>ROUND(I161*H161,0)</f>
        <v>0</v>
      </c>
      <c r="K161" s="126"/>
      <c r="L161" s="25"/>
      <c r="M161" s="127" t="s">
        <v>1</v>
      </c>
      <c r="N161" s="128" t="s">
        <v>38</v>
      </c>
      <c r="O161" s="129">
        <v>0.03</v>
      </c>
      <c r="P161" s="129">
        <f>O161*H161</f>
        <v>0.61199999999999999</v>
      </c>
      <c r="Q161" s="129">
        <v>0</v>
      </c>
      <c r="R161" s="129">
        <f>Q161*H161</f>
        <v>0</v>
      </c>
      <c r="S161" s="129">
        <v>0</v>
      </c>
      <c r="T161" s="130">
        <f>S161*H161</f>
        <v>0</v>
      </c>
      <c r="AR161" s="131" t="s">
        <v>115</v>
      </c>
      <c r="AT161" s="131" t="s">
        <v>111</v>
      </c>
      <c r="AU161" s="131" t="s">
        <v>79</v>
      </c>
      <c r="AY161" s="13" t="s">
        <v>109</v>
      </c>
      <c r="BE161" s="132">
        <f>IF(N161="základní",J161,0)</f>
        <v>0</v>
      </c>
      <c r="BF161" s="132">
        <f>IF(N161="snížená",J161,0)</f>
        <v>0</v>
      </c>
      <c r="BG161" s="132">
        <f>IF(N161="zákl. přenesená",J161,0)</f>
        <v>0</v>
      </c>
      <c r="BH161" s="132">
        <f>IF(N161="sníž. přenesená",J161,0)</f>
        <v>0</v>
      </c>
      <c r="BI161" s="132">
        <f>IF(N161="nulová",J161,0)</f>
        <v>0</v>
      </c>
      <c r="BJ161" s="13" t="s">
        <v>8</v>
      </c>
      <c r="BK161" s="132">
        <f>ROUND(I161*H161,0)</f>
        <v>0</v>
      </c>
      <c r="BL161" s="13" t="s">
        <v>115</v>
      </c>
      <c r="BM161" s="131" t="s">
        <v>251</v>
      </c>
    </row>
    <row r="162" spans="2:65" s="1" customFormat="1" ht="24.2" customHeight="1">
      <c r="B162" s="120"/>
      <c r="C162" s="121">
        <v>39</v>
      </c>
      <c r="D162" s="121" t="s">
        <v>111</v>
      </c>
      <c r="E162" s="122" t="s">
        <v>252</v>
      </c>
      <c r="F162" s="123" t="s">
        <v>253</v>
      </c>
      <c r="G162" s="124" t="s">
        <v>139</v>
      </c>
      <c r="H162" s="125">
        <v>183.6</v>
      </c>
      <c r="I162" s="125">
        <v>0</v>
      </c>
      <c r="J162" s="125">
        <f>ROUND(I162*H162,0)</f>
        <v>0</v>
      </c>
      <c r="K162" s="126"/>
      <c r="L162" s="25"/>
      <c r="M162" s="127" t="s">
        <v>1</v>
      </c>
      <c r="N162" s="128" t="s">
        <v>38</v>
      </c>
      <c r="O162" s="129">
        <v>2E-3</v>
      </c>
      <c r="P162" s="129">
        <f>O162*H162</f>
        <v>0.36719999999999997</v>
      </c>
      <c r="Q162" s="129">
        <v>0</v>
      </c>
      <c r="R162" s="129">
        <f>Q162*H162</f>
        <v>0</v>
      </c>
      <c r="S162" s="129">
        <v>0</v>
      </c>
      <c r="T162" s="130">
        <f>S162*H162</f>
        <v>0</v>
      </c>
      <c r="AR162" s="131" t="s">
        <v>115</v>
      </c>
      <c r="AT162" s="131" t="s">
        <v>111</v>
      </c>
      <c r="AU162" s="131" t="s">
        <v>79</v>
      </c>
      <c r="AY162" s="13" t="s">
        <v>109</v>
      </c>
      <c r="BE162" s="132">
        <f>IF(N162="základní",J162,0)</f>
        <v>0</v>
      </c>
      <c r="BF162" s="132">
        <f>IF(N162="snížená",J162,0)</f>
        <v>0</v>
      </c>
      <c r="BG162" s="132">
        <f>IF(N162="zákl. přenesená",J162,0)</f>
        <v>0</v>
      </c>
      <c r="BH162" s="132">
        <f>IF(N162="sníž. přenesená",J162,0)</f>
        <v>0</v>
      </c>
      <c r="BI162" s="132">
        <f>IF(N162="nulová",J162,0)</f>
        <v>0</v>
      </c>
      <c r="BJ162" s="13" t="s">
        <v>8</v>
      </c>
      <c r="BK162" s="132">
        <f>ROUND(I162*H162,0)</f>
        <v>0</v>
      </c>
      <c r="BL162" s="13" t="s">
        <v>115</v>
      </c>
      <c r="BM162" s="131" t="s">
        <v>254</v>
      </c>
    </row>
    <row r="163" spans="2:65" s="1" customFormat="1" ht="24.2" customHeight="1">
      <c r="B163" s="120"/>
      <c r="C163" s="121">
        <v>40</v>
      </c>
      <c r="D163" s="121" t="s">
        <v>111</v>
      </c>
      <c r="E163" s="122" t="s">
        <v>255</v>
      </c>
      <c r="F163" s="123" t="s">
        <v>256</v>
      </c>
      <c r="G163" s="124" t="s">
        <v>139</v>
      </c>
      <c r="H163" s="125">
        <v>20.399999999999999</v>
      </c>
      <c r="I163" s="125">
        <v>0</v>
      </c>
      <c r="J163" s="125">
        <f>ROUND(I163*H163,0)</f>
        <v>0</v>
      </c>
      <c r="K163" s="126"/>
      <c r="L163" s="25"/>
      <c r="M163" s="127" t="s">
        <v>1</v>
      </c>
      <c r="N163" s="128" t="s">
        <v>38</v>
      </c>
      <c r="O163" s="129">
        <v>0.159</v>
      </c>
      <c r="P163" s="129">
        <f>O163*H163</f>
        <v>3.2435999999999998</v>
      </c>
      <c r="Q163" s="129">
        <v>0</v>
      </c>
      <c r="R163" s="129">
        <f>Q163*H163</f>
        <v>0</v>
      </c>
      <c r="S163" s="129">
        <v>0</v>
      </c>
      <c r="T163" s="130">
        <f>S163*H163</f>
        <v>0</v>
      </c>
      <c r="AR163" s="131" t="s">
        <v>115</v>
      </c>
      <c r="AT163" s="131" t="s">
        <v>111</v>
      </c>
      <c r="AU163" s="131" t="s">
        <v>79</v>
      </c>
      <c r="AY163" s="13" t="s">
        <v>109</v>
      </c>
      <c r="BE163" s="132">
        <f>IF(N163="základní",J163,0)</f>
        <v>0</v>
      </c>
      <c r="BF163" s="132">
        <f>IF(N163="snížená",J163,0)</f>
        <v>0</v>
      </c>
      <c r="BG163" s="132">
        <f>IF(N163="zákl. přenesená",J163,0)</f>
        <v>0</v>
      </c>
      <c r="BH163" s="132">
        <f>IF(N163="sníž. přenesená",J163,0)</f>
        <v>0</v>
      </c>
      <c r="BI163" s="132">
        <f>IF(N163="nulová",J163,0)</f>
        <v>0</v>
      </c>
      <c r="BJ163" s="13" t="s">
        <v>8</v>
      </c>
      <c r="BK163" s="132">
        <f>ROUND(I163*H163,0)</f>
        <v>0</v>
      </c>
      <c r="BL163" s="13" t="s">
        <v>115</v>
      </c>
      <c r="BM163" s="131" t="s">
        <v>257</v>
      </c>
    </row>
    <row r="164" spans="2:65" s="1" customFormat="1" ht="44.25" customHeight="1">
      <c r="B164" s="120"/>
      <c r="C164" s="121">
        <v>41</v>
      </c>
      <c r="D164" s="121" t="s">
        <v>111</v>
      </c>
      <c r="E164" s="122" t="s">
        <v>258</v>
      </c>
      <c r="F164" s="123" t="s">
        <v>259</v>
      </c>
      <c r="G164" s="124" t="s">
        <v>139</v>
      </c>
      <c r="H164" s="125">
        <v>11.6</v>
      </c>
      <c r="I164" s="125">
        <v>0</v>
      </c>
      <c r="J164" s="125">
        <f>ROUND(I164*H164,0)</f>
        <v>0</v>
      </c>
      <c r="K164" s="126"/>
      <c r="L164" s="25"/>
      <c r="M164" s="127" t="s">
        <v>1</v>
      </c>
      <c r="N164" s="128" t="s">
        <v>38</v>
      </c>
      <c r="O164" s="129">
        <v>0</v>
      </c>
      <c r="P164" s="129">
        <f>O164*H164</f>
        <v>0</v>
      </c>
      <c r="Q164" s="129">
        <v>0</v>
      </c>
      <c r="R164" s="129">
        <f>Q164*H164</f>
        <v>0</v>
      </c>
      <c r="S164" s="129">
        <v>0</v>
      </c>
      <c r="T164" s="130">
        <f>S164*H164</f>
        <v>0</v>
      </c>
      <c r="AR164" s="131" t="s">
        <v>115</v>
      </c>
      <c r="AT164" s="131" t="s">
        <v>111</v>
      </c>
      <c r="AU164" s="131" t="s">
        <v>79</v>
      </c>
      <c r="AY164" s="13" t="s">
        <v>109</v>
      </c>
      <c r="BE164" s="132">
        <f>IF(N164="základní",J164,0)</f>
        <v>0</v>
      </c>
      <c r="BF164" s="132">
        <f>IF(N164="snížená",J164,0)</f>
        <v>0</v>
      </c>
      <c r="BG164" s="132">
        <f>IF(N164="zákl. přenesená",J164,0)</f>
        <v>0</v>
      </c>
      <c r="BH164" s="132">
        <f>IF(N164="sníž. přenesená",J164,0)</f>
        <v>0</v>
      </c>
      <c r="BI164" s="132">
        <f>IF(N164="nulová",J164,0)</f>
        <v>0</v>
      </c>
      <c r="BJ164" s="13" t="s">
        <v>8</v>
      </c>
      <c r="BK164" s="132">
        <f>ROUND(I164*H164,0)</f>
        <v>0</v>
      </c>
      <c r="BL164" s="13" t="s">
        <v>115</v>
      </c>
      <c r="BM164" s="131" t="s">
        <v>260</v>
      </c>
    </row>
    <row r="165" spans="2:65" s="1" customFormat="1" ht="44.25" customHeight="1">
      <c r="B165" s="120"/>
      <c r="C165" s="121">
        <v>42</v>
      </c>
      <c r="D165" s="121" t="s">
        <v>111</v>
      </c>
      <c r="E165" s="122" t="s">
        <v>261</v>
      </c>
      <c r="F165" s="123" t="s">
        <v>262</v>
      </c>
      <c r="G165" s="124" t="s">
        <v>139</v>
      </c>
      <c r="H165" s="125">
        <v>8.8000000000000007</v>
      </c>
      <c r="I165" s="125">
        <v>0</v>
      </c>
      <c r="J165" s="125">
        <f>ROUND(I165*H165,0)</f>
        <v>0</v>
      </c>
      <c r="K165" s="126"/>
      <c r="L165" s="25"/>
      <c r="M165" s="127" t="s">
        <v>1</v>
      </c>
      <c r="N165" s="128" t="s">
        <v>38</v>
      </c>
      <c r="O165" s="129">
        <v>0</v>
      </c>
      <c r="P165" s="129">
        <f>O165*H165</f>
        <v>0</v>
      </c>
      <c r="Q165" s="129">
        <v>0</v>
      </c>
      <c r="R165" s="129">
        <f>Q165*H165</f>
        <v>0</v>
      </c>
      <c r="S165" s="129">
        <v>0</v>
      </c>
      <c r="T165" s="130">
        <f>S165*H165</f>
        <v>0</v>
      </c>
      <c r="AR165" s="131" t="s">
        <v>115</v>
      </c>
      <c r="AT165" s="131" t="s">
        <v>111</v>
      </c>
      <c r="AU165" s="131" t="s">
        <v>79</v>
      </c>
      <c r="AY165" s="13" t="s">
        <v>109</v>
      </c>
      <c r="BE165" s="132">
        <f>IF(N165="základní",J165,0)</f>
        <v>0</v>
      </c>
      <c r="BF165" s="132">
        <f>IF(N165="snížená",J165,0)</f>
        <v>0</v>
      </c>
      <c r="BG165" s="132">
        <f>IF(N165="zákl. přenesená",J165,0)</f>
        <v>0</v>
      </c>
      <c r="BH165" s="132">
        <f>IF(N165="sníž. přenesená",J165,0)</f>
        <v>0</v>
      </c>
      <c r="BI165" s="132">
        <f>IF(N165="nulová",J165,0)</f>
        <v>0</v>
      </c>
      <c r="BJ165" s="13" t="s">
        <v>8</v>
      </c>
      <c r="BK165" s="132">
        <f>ROUND(I165*H165,0)</f>
        <v>0</v>
      </c>
      <c r="BL165" s="13" t="s">
        <v>115</v>
      </c>
      <c r="BM165" s="131" t="s">
        <v>263</v>
      </c>
    </row>
    <row r="166" spans="2:65" s="11" customFormat="1" ht="22.9" customHeight="1">
      <c r="B166" s="109"/>
      <c r="C166" s="121"/>
      <c r="D166" s="110" t="s">
        <v>72</v>
      </c>
      <c r="E166" s="118" t="s">
        <v>264</v>
      </c>
      <c r="F166" s="118" t="s">
        <v>265</v>
      </c>
      <c r="J166" s="119">
        <f>BK166</f>
        <v>0</v>
      </c>
      <c r="L166" s="109"/>
      <c r="M166" s="113"/>
      <c r="P166" s="114">
        <f>SUM(P167:P168)</f>
        <v>4.5747</v>
      </c>
      <c r="R166" s="114">
        <f>SUM(R167:R168)</f>
        <v>0</v>
      </c>
      <c r="T166" s="115">
        <f>SUM(T167:T168)</f>
        <v>0</v>
      </c>
      <c r="AR166" s="110" t="s">
        <v>8</v>
      </c>
      <c r="AT166" s="116" t="s">
        <v>72</v>
      </c>
      <c r="AU166" s="116" t="s">
        <v>8</v>
      </c>
      <c r="AY166" s="110" t="s">
        <v>109</v>
      </c>
      <c r="BK166" s="117">
        <f>SUM(BK167:BK168)</f>
        <v>0</v>
      </c>
    </row>
    <row r="167" spans="2:65" s="1" customFormat="1" ht="33" customHeight="1">
      <c r="B167" s="120"/>
      <c r="C167" s="121">
        <v>43</v>
      </c>
      <c r="D167" s="121" t="s">
        <v>111</v>
      </c>
      <c r="E167" s="122" t="s">
        <v>266</v>
      </c>
      <c r="F167" s="123" t="s">
        <v>267</v>
      </c>
      <c r="G167" s="124" t="s">
        <v>139</v>
      </c>
      <c r="H167" s="125">
        <v>28.95</v>
      </c>
      <c r="I167" s="125">
        <v>0</v>
      </c>
      <c r="J167" s="125">
        <f>ROUND(I167*H167,0)</f>
        <v>0</v>
      </c>
      <c r="K167" s="126"/>
      <c r="L167" s="25"/>
      <c r="M167" s="127" t="s">
        <v>1</v>
      </c>
      <c r="N167" s="128" t="s">
        <v>38</v>
      </c>
      <c r="O167" s="129">
        <v>6.6000000000000003E-2</v>
      </c>
      <c r="P167" s="129">
        <f>O167*H167</f>
        <v>1.9107000000000001</v>
      </c>
      <c r="Q167" s="129">
        <v>0</v>
      </c>
      <c r="R167" s="129">
        <f>Q167*H167</f>
        <v>0</v>
      </c>
      <c r="S167" s="129">
        <v>0</v>
      </c>
      <c r="T167" s="130">
        <f>S167*H167</f>
        <v>0</v>
      </c>
      <c r="AR167" s="131" t="s">
        <v>115</v>
      </c>
      <c r="AT167" s="131" t="s">
        <v>111</v>
      </c>
      <c r="AU167" s="131" t="s">
        <v>79</v>
      </c>
      <c r="AY167" s="13" t="s">
        <v>109</v>
      </c>
      <c r="BE167" s="132">
        <f>IF(N167="základní",J167,0)</f>
        <v>0</v>
      </c>
      <c r="BF167" s="132">
        <f>IF(N167="snížená",J167,0)</f>
        <v>0</v>
      </c>
      <c r="BG167" s="132">
        <f>IF(N167="zákl. přenesená",J167,0)</f>
        <v>0</v>
      </c>
      <c r="BH167" s="132">
        <f>IF(N167="sníž. přenesená",J167,0)</f>
        <v>0</v>
      </c>
      <c r="BI167" s="132">
        <f>IF(N167="nulová",J167,0)</f>
        <v>0</v>
      </c>
      <c r="BJ167" s="13" t="s">
        <v>8</v>
      </c>
      <c r="BK167" s="132">
        <f>ROUND(I167*H167,0)</f>
        <v>0</v>
      </c>
      <c r="BL167" s="13" t="s">
        <v>115</v>
      </c>
      <c r="BM167" s="131" t="s">
        <v>268</v>
      </c>
    </row>
    <row r="168" spans="2:65" s="1" customFormat="1" ht="24.2" customHeight="1">
      <c r="B168" s="120"/>
      <c r="C168" s="121">
        <v>44</v>
      </c>
      <c r="D168" s="121" t="s">
        <v>111</v>
      </c>
      <c r="E168" s="122" t="s">
        <v>269</v>
      </c>
      <c r="F168" s="123" t="s">
        <v>270</v>
      </c>
      <c r="G168" s="124" t="s">
        <v>139</v>
      </c>
      <c r="H168" s="125">
        <v>1.8</v>
      </c>
      <c r="I168" s="125">
        <v>0</v>
      </c>
      <c r="J168" s="125">
        <f>ROUND(I168*H168,0)</f>
        <v>0</v>
      </c>
      <c r="K168" s="126"/>
      <c r="L168" s="25"/>
      <c r="M168" s="142" t="s">
        <v>1</v>
      </c>
      <c r="N168" s="143" t="s">
        <v>38</v>
      </c>
      <c r="O168" s="144">
        <v>1.48</v>
      </c>
      <c r="P168" s="144">
        <f>O168*H168</f>
        <v>2.6640000000000001</v>
      </c>
      <c r="Q168" s="144">
        <v>0</v>
      </c>
      <c r="R168" s="144">
        <f>Q168*H168</f>
        <v>0</v>
      </c>
      <c r="S168" s="144">
        <v>0</v>
      </c>
      <c r="T168" s="145">
        <f>S168*H168</f>
        <v>0</v>
      </c>
      <c r="AR168" s="131" t="s">
        <v>115</v>
      </c>
      <c r="AT168" s="131" t="s">
        <v>111</v>
      </c>
      <c r="AU168" s="131" t="s">
        <v>79</v>
      </c>
      <c r="AY168" s="13" t="s">
        <v>109</v>
      </c>
      <c r="BE168" s="132">
        <f>IF(N168="základní",J168,0)</f>
        <v>0</v>
      </c>
      <c r="BF168" s="132">
        <f>IF(N168="snížená",J168,0)</f>
        <v>0</v>
      </c>
      <c r="BG168" s="132">
        <f>IF(N168="zákl. přenesená",J168,0)</f>
        <v>0</v>
      </c>
      <c r="BH168" s="132">
        <f>IF(N168="sníž. přenesená",J168,0)</f>
        <v>0</v>
      </c>
      <c r="BI168" s="132">
        <f>IF(N168="nulová",J168,0)</f>
        <v>0</v>
      </c>
      <c r="BJ168" s="13" t="s">
        <v>8</v>
      </c>
      <c r="BK168" s="132">
        <f>ROUND(I168*H168,0)</f>
        <v>0</v>
      </c>
      <c r="BL168" s="13" t="s">
        <v>115</v>
      </c>
      <c r="BM168" s="131" t="s">
        <v>271</v>
      </c>
    </row>
    <row r="169" spans="2:65" s="1" customFormat="1" ht="6.95" customHeight="1">
      <c r="B169" s="37"/>
      <c r="C169" s="38"/>
      <c r="D169" s="38"/>
      <c r="E169" s="38"/>
      <c r="F169" s="38"/>
      <c r="G169" s="38"/>
      <c r="H169" s="38"/>
      <c r="I169" s="38"/>
      <c r="J169" s="38"/>
      <c r="K169" s="38"/>
      <c r="L169" s="25"/>
    </row>
  </sheetData>
  <autoFilter ref="C119:K168" xr:uid="{00000000-0009-0000-0000-000001000000}"/>
  <mergeCells count="6">
    <mergeCell ref="E112:H112"/>
    <mergeCell ref="L2:V2"/>
    <mergeCell ref="E7:H7"/>
    <mergeCell ref="E16:H16"/>
    <mergeCell ref="E25:H25"/>
    <mergeCell ref="E85:H85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20250216 - Smržovka - vod...</vt:lpstr>
      <vt:lpstr>'20250216 - Smržovka - vod...'!Názvy_tisku</vt:lpstr>
      <vt:lpstr>'Rekapitulace stavby'!Názvy_tisku</vt:lpstr>
      <vt:lpstr>'20250216 - Smržovka - vod...'!Oblast_tisku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Petr Löffler</cp:lastModifiedBy>
  <dcterms:created xsi:type="dcterms:W3CDTF">2025-02-17T08:47:18Z</dcterms:created>
  <dcterms:modified xsi:type="dcterms:W3CDTF">2025-09-26T09:20:47Z</dcterms:modified>
</cp:coreProperties>
</file>